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30" windowHeight="7890" tabRatio="870" activeTab="1"/>
  </bookViews>
  <sheets>
    <sheet name="Rate Changes" sheetId="1" r:id="rId1"/>
    <sheet name="FY13 Fleet Summary" sheetId="2" r:id="rId2"/>
    <sheet name="DA" sheetId="3" r:id="rId3"/>
    <sheet name="DCA" sheetId="4" r:id="rId4"/>
    <sheet name="DCHS" sheetId="5" r:id="rId5"/>
    <sheet name="DCJ" sheetId="6" r:id="rId6"/>
    <sheet name="DCM" sheetId="7" r:id="rId7"/>
    <sheet name="DCS" sheetId="8" r:id="rId8"/>
    <sheet name="DOH" sheetId="9" r:id="rId9"/>
    <sheet name="LIB" sheetId="10" r:id="rId10"/>
    <sheet name="MCSO" sheetId="11" r:id="rId11"/>
    <sheet name="NONDEPT" sheetId="12" r:id="rId12"/>
    <sheet name="FY13 County Fleet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101">#REF!</definedName>
    <definedName name="_102">#REF!</definedName>
    <definedName name="_106">#REF!</definedName>
    <definedName name="_111">#REF!</definedName>
    <definedName name="_119">#REF!</definedName>
    <definedName name="_145">#REF!</definedName>
    <definedName name="_155">#REF!</definedName>
    <definedName name="_160">#REF!</definedName>
    <definedName name="_161">#REF!</definedName>
    <definedName name="_311">#REF!</definedName>
    <definedName name="_313">#REF!</definedName>
    <definedName name="_314">#REF!</definedName>
    <definedName name="_322A">#REF!</definedName>
    <definedName name="_327">#REF!</definedName>
    <definedName name="_400">#REF!</definedName>
    <definedName name="_409">#REF!</definedName>
    <definedName name="_409A">#REF!</definedName>
    <definedName name="_412">#REF!</definedName>
    <definedName name="_420">#REF!</definedName>
    <definedName name="_421">#REF!</definedName>
    <definedName name="_425">#REF!</definedName>
    <definedName name="_425A">#REF!</definedName>
    <definedName name="_430">#REF!</definedName>
    <definedName name="_6TH">#REF!</definedName>
    <definedName name="_700">#REF!</definedName>
    <definedName name="_701">#REF!</definedName>
    <definedName name="_xlnm._FilterDatabase" localSheetId="7" hidden="1">'DCS'!$A$1:$T$265</definedName>
    <definedName name="_xlnm._FilterDatabase" localSheetId="12" hidden="1">'FY13 County Fleet'!$A$1:$T$722</definedName>
    <definedName name="_Key1" hidden="1">#REF!</definedName>
    <definedName name="_Order1" hidden="1">255</definedName>
    <definedName name="_Sort" localSheetId="1" hidden="1">'[13]DOH'!#REF!</definedName>
    <definedName name="_Sort" localSheetId="0" hidden="1">'[11]DOH'!#REF!</definedName>
    <definedName name="_Sort" hidden="1">#REF!</definedName>
    <definedName name="12_Month_Summary_Report">'[5]12MonthCounty SummaryReport'!$A$17:$U$748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HS">#REF!</definedName>
    <definedName name="DHSS">#REF!</definedName>
    <definedName name="DHSSUR">#REF!</definedName>
    <definedName name="MCSO1" localSheetId="1" hidden="1">'[3]DOH'!#REF!</definedName>
    <definedName name="MCSO1" localSheetId="0" hidden="1">'[3]DOH'!#REF!</definedName>
    <definedName name="MCSO1" hidden="1">'[1]DOH'!#REF!</definedName>
    <definedName name="MCSO2" localSheetId="1" hidden="1">'[4]DOH'!#REF!</definedName>
    <definedName name="MCSO2" localSheetId="0" hidden="1">'[4]DOH'!#REF!</definedName>
    <definedName name="MCSO2" hidden="1">'[2]DOH'!#REF!</definedName>
    <definedName name="P1_">#REF!</definedName>
    <definedName name="P2_">#REF!</definedName>
    <definedName name="PARK">'[7]119'!#REF!</definedName>
    <definedName name="park1">'[8]119'!#REF!</definedName>
    <definedName name="PDX">#REF!</definedName>
    <definedName name="_xlnm.Print_Area" localSheetId="2">'DA'!$A$1:$T$22</definedName>
    <definedName name="_xlnm.Print_Area" localSheetId="3">'DCA'!$A$1:$T$83</definedName>
    <definedName name="_xlnm.Print_Area" localSheetId="4">'DCHS'!$A$1:$T$42</definedName>
    <definedName name="_xlnm.Print_Area" localSheetId="5">'DCJ'!$A$1:$T$101</definedName>
    <definedName name="_xlnm.Print_Area" localSheetId="6">'DCM'!$A$1:$T$5</definedName>
    <definedName name="_xlnm.Print_Area" localSheetId="7">'DCS'!$A$1:$T$264</definedName>
    <definedName name="_xlnm.Print_Area" localSheetId="8">'DOH'!$A$1:$T$53</definedName>
    <definedName name="_xlnm.Print_Area" localSheetId="12">'FY13 County Fleet'!$A$1:$T$722</definedName>
    <definedName name="_xlnm.Print_Area" localSheetId="1">'FY13 Fleet Summary'!$A$1:$P$27</definedName>
    <definedName name="_xlnm.Print_Area" localSheetId="9">'LIB'!$A$1:$T$18</definedName>
    <definedName name="_xlnm.Print_Area" localSheetId="10">'MCSO'!$A$1:$T$252</definedName>
    <definedName name="_xlnm.Print_Area" localSheetId="11">'NONDEPT'!$A$1:$T$5</definedName>
    <definedName name="_xlnm.Print_Area" localSheetId="0">'Rate Changes'!$A$1:$J$32</definedName>
    <definedName name="_xlnm.Print_Titles" localSheetId="3">'DCA'!$1:$1</definedName>
    <definedName name="_xlnm.Print_Titles" localSheetId="5">'DCJ'!$1:$1</definedName>
    <definedName name="_xlnm.Print_Titles" localSheetId="7">'DCS'!$1:$1</definedName>
    <definedName name="_xlnm.Print_Titles" localSheetId="12">'FY13 County Fleet'!$1:$1</definedName>
    <definedName name="_xlnm.Print_Titles" localSheetId="9">'LIB'!$1:$1</definedName>
    <definedName name="_xlnm.Print_Titles" localSheetId="10">'MCSO'!$1:$1</definedName>
    <definedName name="_xlnm.Print_Titles" localSheetId="11">'NONDEPT'!$1:$1</definedName>
    <definedName name="SAL">#REF!</definedName>
    <definedName name="TEST0">#REF!</definedName>
    <definedName name="TESTHKEY">#REF!</definedName>
    <definedName name="TESTKEYS">#REF!</definedName>
    <definedName name="TESTVKEY">#REF!</definedName>
    <definedName name="TSUP">#REF!</definedName>
    <definedName name="TSUPS">#REF!</definedName>
    <definedName name="TSUPSUR">#REF!</definedName>
  </definedNames>
  <calcPr fullCalcOnLoad="1"/>
</workbook>
</file>

<file path=xl/sharedStrings.xml><?xml version="1.0" encoding="utf-8"?>
<sst xmlns="http://schemas.openxmlformats.org/spreadsheetml/2006/main" count="8249" uniqueCount="493">
  <si>
    <t>Dept</t>
  </si>
  <si>
    <t>SAP Account Code</t>
  </si>
  <si>
    <t>Dept #</t>
  </si>
  <si>
    <t>Program Name</t>
  </si>
  <si>
    <t>Class</t>
  </si>
  <si>
    <t xml:space="preserve">Miles </t>
  </si>
  <si>
    <t>Base</t>
  </si>
  <si>
    <t>Meter over Base</t>
  </si>
  <si>
    <t>Actual Cost</t>
  </si>
  <si>
    <t>Fuel/Oil</t>
  </si>
  <si>
    <t>Overhead</t>
  </si>
  <si>
    <t>Accidents Damage</t>
  </si>
  <si>
    <t>Capital</t>
  </si>
  <si>
    <t>Other</t>
  </si>
  <si>
    <t>SubTotal</t>
  </si>
  <si>
    <t>Actual Cost Y/N</t>
  </si>
  <si>
    <t>Repl Cat</t>
  </si>
  <si>
    <t>Repl Year</t>
  </si>
  <si>
    <t>Replacement</t>
  </si>
  <si>
    <t>TOTAL</t>
  </si>
  <si>
    <t>Notes</t>
  </si>
  <si>
    <t>DCHS</t>
  </si>
  <si>
    <t>SCPCES.CGF</t>
  </si>
  <si>
    <t>11-1000</t>
  </si>
  <si>
    <t>Community Action</t>
  </si>
  <si>
    <t>N</t>
  </si>
  <si>
    <t>A</t>
  </si>
  <si>
    <t>D</t>
  </si>
  <si>
    <t>DD10 REG 157</t>
  </si>
  <si>
    <t>11-1010</t>
  </si>
  <si>
    <t>DDSD Region 1</t>
  </si>
  <si>
    <t>C</t>
  </si>
  <si>
    <t xml:space="preserve">ADSDIVLTCMCXIX </t>
  </si>
  <si>
    <t>11-1050</t>
  </si>
  <si>
    <t>ASD-Mid County</t>
  </si>
  <si>
    <t>B</t>
  </si>
  <si>
    <t xml:space="preserve">11-1050 </t>
  </si>
  <si>
    <t>ADSDIVLTCWDXIX</t>
  </si>
  <si>
    <t xml:space="preserve">11-1200 </t>
  </si>
  <si>
    <t>West Aging &amp; Disability</t>
  </si>
  <si>
    <t>ADSDIVLTCEDXIX</t>
  </si>
  <si>
    <t>11-1300</t>
  </si>
  <si>
    <t>East Aging &amp; Disability</t>
  </si>
  <si>
    <t>ADSDIVLTCNNEDXIX</t>
  </si>
  <si>
    <t xml:space="preserve">11-1400 </t>
  </si>
  <si>
    <t>ASD-NE</t>
  </si>
  <si>
    <t xml:space="preserve">ADSDIVPGGF </t>
  </si>
  <si>
    <t>11-1600</t>
  </si>
  <si>
    <t>Public Guardian</t>
  </si>
  <si>
    <t xml:space="preserve">11-2200 </t>
  </si>
  <si>
    <t>DSO-North</t>
  </si>
  <si>
    <t>ADSDIVLTCSEDXIX</t>
  </si>
  <si>
    <t xml:space="preserve">11-2300 </t>
  </si>
  <si>
    <t>DSO-SE</t>
  </si>
  <si>
    <t>ADSDIVAPSXIX</t>
  </si>
  <si>
    <t xml:space="preserve">11-2600 </t>
  </si>
  <si>
    <t>Adult Protective</t>
  </si>
  <si>
    <t>11-2600</t>
  </si>
  <si>
    <t>DOH</t>
  </si>
  <si>
    <t xml:space="preserve">15-1000 </t>
  </si>
  <si>
    <t>Env Health</t>
  </si>
  <si>
    <t>43370-GF2</t>
  </si>
  <si>
    <t>15-1050</t>
  </si>
  <si>
    <t>EH-Cap Housing Insp</t>
  </si>
  <si>
    <t>4CA32-1</t>
  </si>
  <si>
    <t>15-1060</t>
  </si>
  <si>
    <t>EH-Healthy Homes Lead</t>
  </si>
  <si>
    <t>4FA62-01-1</t>
  </si>
  <si>
    <t>15-1070</t>
  </si>
  <si>
    <t>EH-Healthy Homes Grant</t>
  </si>
  <si>
    <t>4FA39-02-GF</t>
  </si>
  <si>
    <t>15-1100</t>
  </si>
  <si>
    <t>Vector</t>
  </si>
  <si>
    <t xml:space="preserve">15-1100 </t>
  </si>
  <si>
    <t>Y</t>
  </si>
  <si>
    <t>XXXX</t>
  </si>
  <si>
    <t>4FA44-04-1</t>
  </si>
  <si>
    <t>15-1500</t>
  </si>
  <si>
    <t>4REAL</t>
  </si>
  <si>
    <t>15-1700</t>
  </si>
  <si>
    <t>Medical Examiner</t>
  </si>
  <si>
    <t xml:space="preserve">43500-GF </t>
  </si>
  <si>
    <t xml:space="preserve">15-2000 </t>
  </si>
  <si>
    <t>HIV Outreach</t>
  </si>
  <si>
    <t>4SA92-1</t>
  </si>
  <si>
    <t>15-2500</t>
  </si>
  <si>
    <t>Emergency Medical Services</t>
  </si>
  <si>
    <t>4FA53-06-1</t>
  </si>
  <si>
    <t>15-3000</t>
  </si>
  <si>
    <t>Wallace Medical Mobile Clinic</t>
  </si>
  <si>
    <t>DCJ</t>
  </si>
  <si>
    <t xml:space="preserve">22-1400 </t>
  </si>
  <si>
    <t>Day Reporting Center</t>
  </si>
  <si>
    <t>CJ045.DOC.SUP.SUPRT.LC</t>
  </si>
  <si>
    <t xml:space="preserve">22-1500 </t>
  </si>
  <si>
    <t>Local Control</t>
  </si>
  <si>
    <t xml:space="preserve">22-1600 </t>
  </si>
  <si>
    <t>Community Service</t>
  </si>
  <si>
    <t>22-1700</t>
  </si>
  <si>
    <t>Family Services Unit</t>
  </si>
  <si>
    <t xml:space="preserve">22-1800 </t>
  </si>
  <si>
    <t>P/P Supervision-West</t>
  </si>
  <si>
    <t xml:space="preserve">22-1900 </t>
  </si>
  <si>
    <t>P/P Supervision-Mid County (MTEA)</t>
  </si>
  <si>
    <t xml:space="preserve">22-2000 </t>
  </si>
  <si>
    <t>P/P Supervision-NE (MTNO)</t>
  </si>
  <si>
    <t xml:space="preserve">22-2100 </t>
  </si>
  <si>
    <t>Domestic Violence</t>
  </si>
  <si>
    <t xml:space="preserve">22-2200 </t>
  </si>
  <si>
    <t>P/P Supervision-Gresham</t>
  </si>
  <si>
    <t xml:space="preserve">22-2400 </t>
  </si>
  <si>
    <t>Reduced Supervision Team</t>
  </si>
  <si>
    <t xml:space="preserve">22-2600 </t>
  </si>
  <si>
    <t>Adult Offender Housing</t>
  </si>
  <si>
    <t>22-2700</t>
  </si>
  <si>
    <t>Pretrial Supervision Program</t>
  </si>
  <si>
    <t xml:space="preserve">22-3000 </t>
  </si>
  <si>
    <t xml:space="preserve">Juv-Counseling/Court Svc Mgmt </t>
  </si>
  <si>
    <t>22-3200</t>
  </si>
  <si>
    <t>Juv-Secure A&amp;D Treatment</t>
  </si>
  <si>
    <t>22-3250</t>
  </si>
  <si>
    <t>Juv-Youth Accountability Program</t>
  </si>
  <si>
    <t>22-3275</t>
  </si>
  <si>
    <t>Juv-Youth Development Services</t>
  </si>
  <si>
    <t xml:space="preserve">22-3400 </t>
  </si>
  <si>
    <t>Juv-Assess &amp; Tax Youth Families</t>
  </si>
  <si>
    <t xml:space="preserve">22-3500 </t>
  </si>
  <si>
    <t xml:space="preserve">Juv-Gender Spec Svcs </t>
  </si>
  <si>
    <t>22-3700</t>
  </si>
  <si>
    <t>Juv-Nutrition Services</t>
  </si>
  <si>
    <t>22-3800</t>
  </si>
  <si>
    <t>Juv-Community Detention</t>
  </si>
  <si>
    <t>DA</t>
  </si>
  <si>
    <t>23-1100</t>
  </si>
  <si>
    <t>DA-Investigators</t>
  </si>
  <si>
    <t xml:space="preserve">23-1100 </t>
  </si>
  <si>
    <t xml:space="preserve">23-1300 </t>
  </si>
  <si>
    <t>DA-Neighborhood Program</t>
  </si>
  <si>
    <t>23-1300</t>
  </si>
  <si>
    <t>23-1400</t>
  </si>
  <si>
    <t xml:space="preserve">DA-Family Justice/Juv Trial </t>
  </si>
  <si>
    <t>DA SED.66</t>
  </si>
  <si>
    <t xml:space="preserve">23-1600 </t>
  </si>
  <si>
    <t xml:space="preserve">DA-SED </t>
  </si>
  <si>
    <t>MCSO</t>
  </si>
  <si>
    <t>26-1000</t>
  </si>
  <si>
    <t>Executive Admin</t>
  </si>
  <si>
    <t>26-1050</t>
  </si>
  <si>
    <t>Internal Affairs</t>
  </si>
  <si>
    <t>26-1100</t>
  </si>
  <si>
    <t>Inspections</t>
  </si>
  <si>
    <t>26-1500</t>
  </si>
  <si>
    <t xml:space="preserve">Business Services </t>
  </si>
  <si>
    <t>26-2000</t>
  </si>
  <si>
    <t>Logistics</t>
  </si>
  <si>
    <t>26-2100</t>
  </si>
  <si>
    <t>Inmate Programs</t>
  </si>
  <si>
    <t>26-2200</t>
  </si>
  <si>
    <t>Property/Laundry</t>
  </si>
  <si>
    <t>F</t>
  </si>
  <si>
    <t>26-2300</t>
  </si>
  <si>
    <t>Equipment Unit</t>
  </si>
  <si>
    <t>26-2400</t>
  </si>
  <si>
    <t>Information Tech</t>
  </si>
  <si>
    <t>26-3000</t>
  </si>
  <si>
    <t>Corrections Admin</t>
  </si>
  <si>
    <t>26-3100</t>
  </si>
  <si>
    <t>Training</t>
  </si>
  <si>
    <t>SOOPS.SSS</t>
  </si>
  <si>
    <t>26-3200</t>
  </si>
  <si>
    <t>Horman Investigation</t>
  </si>
  <si>
    <t>26-3300</t>
  </si>
  <si>
    <t>MCDC</t>
  </si>
  <si>
    <t>26-3400</t>
  </si>
  <si>
    <t>MCIJ</t>
  </si>
  <si>
    <t>26-3625</t>
  </si>
  <si>
    <t>Close Street</t>
  </si>
  <si>
    <t>26-3650</t>
  </si>
  <si>
    <t>Inmate Work Crews</t>
  </si>
  <si>
    <t>26-3700</t>
  </si>
  <si>
    <t>CERT Team</t>
  </si>
  <si>
    <t>26-3800</t>
  </si>
  <si>
    <t>Classification</t>
  </si>
  <si>
    <t>26-3825</t>
  </si>
  <si>
    <t>Court Services</t>
  </si>
  <si>
    <t>26-3850</t>
  </si>
  <si>
    <t>Corrections Securities (FSO)</t>
  </si>
  <si>
    <t>26-3900</t>
  </si>
  <si>
    <t>Transport</t>
  </si>
  <si>
    <t>26-3999</t>
  </si>
  <si>
    <t>Enforcement Admin</t>
  </si>
  <si>
    <t>26-4000</t>
  </si>
  <si>
    <t>Patrol</t>
  </si>
  <si>
    <t>26-4050</t>
  </si>
  <si>
    <t>SWAT</t>
  </si>
  <si>
    <t>26-4200</t>
  </si>
  <si>
    <t>SIU</t>
  </si>
  <si>
    <t>26-4300</t>
  </si>
  <si>
    <t>Civil</t>
  </si>
  <si>
    <t>26-4400</t>
  </si>
  <si>
    <t>Detectives</t>
  </si>
  <si>
    <t>DA COPS.CSPP</t>
  </si>
  <si>
    <t>26-4450</t>
  </si>
  <si>
    <t>COPS Child Sexual Predator</t>
  </si>
  <si>
    <t>26-4500</t>
  </si>
  <si>
    <t>Operations (Enf) Admin</t>
  </si>
  <si>
    <t>SOOPS.S&amp;R</t>
  </si>
  <si>
    <t>26-4650</t>
  </si>
  <si>
    <t>SAR Post 631</t>
  </si>
  <si>
    <t>26-4750</t>
  </si>
  <si>
    <t>Dive Team</t>
  </si>
  <si>
    <t>26-4900</t>
  </si>
  <si>
    <t>River Patrol</t>
  </si>
  <si>
    <t>26-4950</t>
  </si>
  <si>
    <t xml:space="preserve">26-4950 </t>
  </si>
  <si>
    <t>DCS</t>
  </si>
  <si>
    <t xml:space="preserve">30-1300 </t>
  </si>
  <si>
    <t>Road Eng &amp; Operations</t>
  </si>
  <si>
    <t>ROADCEC0363C100</t>
  </si>
  <si>
    <t xml:space="preserve">30-1400 </t>
  </si>
  <si>
    <t>Road Eng Project</t>
  </si>
  <si>
    <t>ROADEG700</t>
  </si>
  <si>
    <t>30-1500</t>
  </si>
  <si>
    <t>Dynatest Program</t>
  </si>
  <si>
    <t>30-1700</t>
  </si>
  <si>
    <t>Survey-Corner Fund</t>
  </si>
  <si>
    <t xml:space="preserve">30-1700 </t>
  </si>
  <si>
    <t>30-1800</t>
  </si>
  <si>
    <t>Road Maintenance</t>
  </si>
  <si>
    <t xml:space="preserve">30-1800 </t>
  </si>
  <si>
    <t xml:space="preserve">30-1900 </t>
  </si>
  <si>
    <t>Traffic Aids</t>
  </si>
  <si>
    <t xml:space="preserve">30-2000 </t>
  </si>
  <si>
    <t>Bridge Maintenance</t>
  </si>
  <si>
    <t xml:space="preserve">30-2100 </t>
  </si>
  <si>
    <t>Bridge Engineering</t>
  </si>
  <si>
    <t>30-2200</t>
  </si>
  <si>
    <t>Animal Services</t>
  </si>
  <si>
    <t>30-3000</t>
  </si>
  <si>
    <t>Elections</t>
  </si>
  <si>
    <t>DCM</t>
  </si>
  <si>
    <t>50-1000</t>
  </si>
  <si>
    <t>Distribution</t>
  </si>
  <si>
    <t>50-2100</t>
  </si>
  <si>
    <t>FM-Lighting</t>
  </si>
  <si>
    <t>50-2200</t>
  </si>
  <si>
    <t>FM-Electricians</t>
  </si>
  <si>
    <t>50-2300</t>
  </si>
  <si>
    <t>FM-Carpenters/Maintenance</t>
  </si>
  <si>
    <t>50-3100</t>
  </si>
  <si>
    <t>FM-Locksmith</t>
  </si>
  <si>
    <t>50-3200</t>
  </si>
  <si>
    <t>FM-Alarms</t>
  </si>
  <si>
    <t>50-3300</t>
  </si>
  <si>
    <t>FM-Engineers</t>
  </si>
  <si>
    <t>50-4100</t>
  </si>
  <si>
    <t>FM-Property Mgmt</t>
  </si>
  <si>
    <t>50-5100</t>
  </si>
  <si>
    <t>FM-CIP</t>
  </si>
  <si>
    <t>70-6000</t>
  </si>
  <si>
    <t>Telecom</t>
  </si>
  <si>
    <t>70-7000</t>
  </si>
  <si>
    <t xml:space="preserve">ITS </t>
  </si>
  <si>
    <t>70-9000</t>
  </si>
  <si>
    <t>Emergency Management</t>
  </si>
  <si>
    <t>LIB</t>
  </si>
  <si>
    <t>80-0500</t>
  </si>
  <si>
    <t>Early Childhood Services</t>
  </si>
  <si>
    <t>80-1000</t>
  </si>
  <si>
    <t>Facilities &amp; Material Movement</t>
  </si>
  <si>
    <t xml:space="preserve">80-1000 </t>
  </si>
  <si>
    <t>80-1100</t>
  </si>
  <si>
    <t>School Age Services</t>
  </si>
  <si>
    <t xml:space="preserve">80-1200 </t>
  </si>
  <si>
    <t>Outreach</t>
  </si>
  <si>
    <t>85-1000</t>
  </si>
  <si>
    <t>Govt Relations</t>
  </si>
  <si>
    <t>LIBRARY</t>
  </si>
  <si>
    <t>23-1300 Total</t>
  </si>
  <si>
    <t>23-1400 Total</t>
  </si>
  <si>
    <t>23-1600  Total</t>
  </si>
  <si>
    <t>Grand Total</t>
  </si>
  <si>
    <t>11-1000 Total</t>
  </si>
  <si>
    <t>11-1010 Total</t>
  </si>
  <si>
    <t>11-1200  Total</t>
  </si>
  <si>
    <t>11-1300 Total</t>
  </si>
  <si>
    <t>11-1400  Total</t>
  </si>
  <si>
    <t>11-1600 Total</t>
  </si>
  <si>
    <t>11-2200  Total</t>
  </si>
  <si>
    <t>11-2300  Total</t>
  </si>
  <si>
    <t>11-2600  Total</t>
  </si>
  <si>
    <t>22-1400  Total</t>
  </si>
  <si>
    <t>22-1500  Total</t>
  </si>
  <si>
    <t>22-1600  Total</t>
  </si>
  <si>
    <t>22-1800  Total</t>
  </si>
  <si>
    <t>22-1900  Total</t>
  </si>
  <si>
    <t>22-2000  Total</t>
  </si>
  <si>
    <t>22-2100  Total</t>
  </si>
  <si>
    <t>22-2200  Total</t>
  </si>
  <si>
    <t>22-2400  Total</t>
  </si>
  <si>
    <t>22-2600  Total</t>
  </si>
  <si>
    <t>22-2700 Total</t>
  </si>
  <si>
    <t>22-3000  Total</t>
  </si>
  <si>
    <t>22-3200 Total</t>
  </si>
  <si>
    <t>22-3250 Total</t>
  </si>
  <si>
    <t>22-3275 Total</t>
  </si>
  <si>
    <t>22-3700 Total</t>
  </si>
  <si>
    <t>50-1000 Total</t>
  </si>
  <si>
    <t>50-2100 Total</t>
  </si>
  <si>
    <t>50-2200 Total</t>
  </si>
  <si>
    <t>50-2300 Total</t>
  </si>
  <si>
    <t>50-3100 Total</t>
  </si>
  <si>
    <t>50-3200 Total</t>
  </si>
  <si>
    <t>50-3300 Total</t>
  </si>
  <si>
    <t>50-4100 Total</t>
  </si>
  <si>
    <t>50-5100 Total</t>
  </si>
  <si>
    <t>30-1300  Total</t>
  </si>
  <si>
    <t>30-1400  Total</t>
  </si>
  <si>
    <t>30-1700 Total</t>
  </si>
  <si>
    <t>30-1800 Total</t>
  </si>
  <si>
    <t>30-1900  Total</t>
  </si>
  <si>
    <t>30-2000  Total</t>
  </si>
  <si>
    <t>30-2100  Total</t>
  </si>
  <si>
    <t>30-2200 Total</t>
  </si>
  <si>
    <t>30-3000 Total</t>
  </si>
  <si>
    <t>15-1000  Total</t>
  </si>
  <si>
    <t>15-1050 Total</t>
  </si>
  <si>
    <t>15-1070 Total</t>
  </si>
  <si>
    <t>15-1100 Total</t>
  </si>
  <si>
    <t>15-1500 Total</t>
  </si>
  <si>
    <t>15-2000  Total</t>
  </si>
  <si>
    <t>15-2500 Total</t>
  </si>
  <si>
    <t>80-1000 Total</t>
  </si>
  <si>
    <t>80-1200  Total</t>
  </si>
  <si>
    <t>26-1000 Total</t>
  </si>
  <si>
    <t>26-1100 Total</t>
  </si>
  <si>
    <t>26-2000 Total</t>
  </si>
  <si>
    <t>26-2100 Total</t>
  </si>
  <si>
    <t>26-2200 Total</t>
  </si>
  <si>
    <t>26-2300 Total</t>
  </si>
  <si>
    <t>26-2400 Total</t>
  </si>
  <si>
    <t>26-3000 Total</t>
  </si>
  <si>
    <t>26-3100 Total</t>
  </si>
  <si>
    <t>26-3300 Total</t>
  </si>
  <si>
    <t>26-3400 Total</t>
  </si>
  <si>
    <t>26-3625 Total</t>
  </si>
  <si>
    <t>26-3650 Total</t>
  </si>
  <si>
    <t>26-3700 Total</t>
  </si>
  <si>
    <t>26-3800 Total</t>
  </si>
  <si>
    <t>26-3850 Total</t>
  </si>
  <si>
    <t>26-3900 Total</t>
  </si>
  <si>
    <t>26-3999 Total</t>
  </si>
  <si>
    <t>26-4000 Total</t>
  </si>
  <si>
    <t>26-4050 Total</t>
  </si>
  <si>
    <t>26-4300 Total</t>
  </si>
  <si>
    <t>26-4400 Total</t>
  </si>
  <si>
    <t>26-4500 Total</t>
  </si>
  <si>
    <t>26-4750 Total</t>
  </si>
  <si>
    <t>26-4900 Total</t>
  </si>
  <si>
    <t>26-4950 Total</t>
  </si>
  <si>
    <t>70-6000 Total</t>
  </si>
  <si>
    <t>70-7000 Total</t>
  </si>
  <si>
    <t>70-9000 Total</t>
  </si>
  <si>
    <t>Fleet Rates</t>
  </si>
  <si>
    <t>FY09</t>
  </si>
  <si>
    <t>FY10</t>
  </si>
  <si>
    <t>Shop Rate:</t>
  </si>
  <si>
    <t>to</t>
  </si>
  <si>
    <t>Hr</t>
  </si>
  <si>
    <t>Overhead:</t>
  </si>
  <si>
    <t>per month</t>
  </si>
  <si>
    <t xml:space="preserve">Fuel Mark Up: </t>
  </si>
  <si>
    <t>Motor Pool:</t>
  </si>
  <si>
    <t>Hr (2hr min/8hr per day max)</t>
  </si>
  <si>
    <t>Assigned Parking:</t>
  </si>
  <si>
    <t>per year</t>
  </si>
  <si>
    <t>Short Term Parking:</t>
  </si>
  <si>
    <t>Hr (rounded up to full hour)</t>
  </si>
  <si>
    <t>CLASS</t>
  </si>
  <si>
    <t>MILEAGE</t>
  </si>
  <si>
    <t>MINIMUM</t>
  </si>
  <si>
    <t>CODE</t>
  </si>
  <si>
    <t>VEHICLE DESCRIPTION</t>
  </si>
  <si>
    <t>RATE</t>
  </si>
  <si>
    <t>MONTHLY</t>
  </si>
  <si>
    <t>SEDAN, SUBCOMPACT/COMPACT</t>
  </si>
  <si>
    <t>SEDAN, MIDSIZE</t>
  </si>
  <si>
    <t xml:space="preserve">SEDAN, FULLSIZE </t>
  </si>
  <si>
    <t>SEDAN, PATROL</t>
  </si>
  <si>
    <t>PATROL 4X4</t>
  </si>
  <si>
    <t>PICKUP, COMPACT</t>
  </si>
  <si>
    <t>PICKUP, COMPACT EXT CAB</t>
  </si>
  <si>
    <t>MINIVAN/CARGO</t>
  </si>
  <si>
    <t>PICKUP, 3/4 TON</t>
  </si>
  <si>
    <t>PICKUP, 3/4 T. EXT. CAB</t>
  </si>
  <si>
    <t>PICKUP, 3/4 T. &amp; 1 T. 4X4</t>
  </si>
  <si>
    <t>PICKUP, COMPACT 4X4 EXT CAB</t>
  </si>
  <si>
    <t>PICKUP, 3/4 T. 4X4 EXT CAB</t>
  </si>
  <si>
    <t>UT - COMPACT 4X2</t>
  </si>
  <si>
    <t>VAN/CARGO 1/2-3/4 TON</t>
  </si>
  <si>
    <t>VAN/CARGO, 1 TON</t>
  </si>
  <si>
    <t>VAN, 12-15-PASS</t>
  </si>
  <si>
    <t>VAN, 15-PASS S.O. TRANSPORT</t>
  </si>
  <si>
    <t>CARRYALL, 4X4</t>
  </si>
  <si>
    <t>N/A</t>
  </si>
  <si>
    <t>CREW CAB/SUPER CAB, 4X2 SERVICE/UTILITY</t>
  </si>
  <si>
    <t>DUMP TRUCK, 1 TON</t>
  </si>
  <si>
    <t># OF</t>
  </si>
  <si>
    <t>Meter 1</t>
  </si>
  <si>
    <t>Maintenance</t>
  </si>
  <si>
    <t>Total</t>
  </si>
  <si>
    <t>Accidents</t>
  </si>
  <si>
    <t>Adopted</t>
  </si>
  <si>
    <t>Dept. Adj.</t>
  </si>
  <si>
    <t>Department</t>
  </si>
  <si>
    <t>UNITS</t>
  </si>
  <si>
    <t>MI Units</t>
  </si>
  <si>
    <t>Traveled</t>
  </si>
  <si>
    <t>Mileage</t>
  </si>
  <si>
    <t>Cost</t>
  </si>
  <si>
    <t>M &amp; O</t>
  </si>
  <si>
    <t>Damage</t>
  </si>
  <si>
    <t>Prep</t>
  </si>
  <si>
    <t>Other SR</t>
  </si>
  <si>
    <t>Budget</t>
  </si>
  <si>
    <t>Budget Total</t>
  </si>
  <si>
    <t>HEALTH</t>
  </si>
  <si>
    <t>DA's Office</t>
  </si>
  <si>
    <t>Non-Departmental</t>
  </si>
  <si>
    <t>COUNTY TOTAL</t>
  </si>
  <si>
    <t>PPS TOTAL</t>
  </si>
  <si>
    <t xml:space="preserve">Other </t>
  </si>
  <si>
    <t>TOTAL OUTSIDE AGENCY</t>
  </si>
  <si>
    <t>TOTAL ALL</t>
  </si>
  <si>
    <t>Operating Rev</t>
  </si>
  <si>
    <t>(Bud - Replc)</t>
  </si>
  <si>
    <t># Vehicles w/overhead</t>
  </si>
  <si>
    <t>County</t>
  </si>
  <si>
    <t>FBUD HISTORY</t>
  </si>
  <si>
    <t>DEPARTMENTAL SUMMARY</t>
  </si>
  <si>
    <t>Budget Est</t>
  </si>
  <si>
    <t>Budget Est.</t>
  </si>
  <si>
    <t>Year</t>
  </si>
  <si>
    <t>DCFS</t>
  </si>
  <si>
    <t>FY02</t>
  </si>
  <si>
    <t>AGING</t>
  </si>
  <si>
    <t>FY03</t>
  </si>
  <si>
    <t>DSCP</t>
  </si>
  <si>
    <t>FY04</t>
  </si>
  <si>
    <t>FY05</t>
  </si>
  <si>
    <t>FY06</t>
  </si>
  <si>
    <t>FY07</t>
  </si>
  <si>
    <t>FY08</t>
  </si>
  <si>
    <t>SCD</t>
  </si>
  <si>
    <t>DSS</t>
  </si>
  <si>
    <t>BCS</t>
  </si>
  <si>
    <t>METRO</t>
  </si>
  <si>
    <t>PPS</t>
  </si>
  <si>
    <t>Other Agencies</t>
  </si>
  <si>
    <t>FY11</t>
  </si>
  <si>
    <t>Health Dept</t>
  </si>
  <si>
    <t>NonDepartmental</t>
  </si>
  <si>
    <t>Adjustements</t>
  </si>
  <si>
    <t>FY12</t>
  </si>
  <si>
    <t>State DAS Fleet</t>
  </si>
  <si>
    <t>23-1100 Total</t>
  </si>
  <si>
    <t>22-1700 Total</t>
  </si>
  <si>
    <t>22-3400  Total</t>
  </si>
  <si>
    <t>22-3500  Total</t>
  </si>
  <si>
    <t>22-3800 Total</t>
  </si>
  <si>
    <t>30-1500 Total</t>
  </si>
  <si>
    <t>15-3000 Total</t>
  </si>
  <si>
    <t>80-0500 Total</t>
  </si>
  <si>
    <t>80-1100 Total</t>
  </si>
  <si>
    <t>26-1050 Total</t>
  </si>
  <si>
    <t>26-1500 Total</t>
  </si>
  <si>
    <t>26-3200 Total</t>
  </si>
  <si>
    <t>26-3825 Total</t>
  </si>
  <si>
    <t>26-4200 Total</t>
  </si>
  <si>
    <t>26-4450 Total</t>
  </si>
  <si>
    <t>DCA</t>
  </si>
  <si>
    <t>NONDEPT</t>
  </si>
  <si>
    <t>Warrants</t>
  </si>
  <si>
    <t>11-1050 Total</t>
  </si>
  <si>
    <t>15-1060 Total</t>
  </si>
  <si>
    <t>15-1700 Total</t>
  </si>
  <si>
    <t>26-4650 Total</t>
  </si>
  <si>
    <t>85-1000 Total</t>
  </si>
  <si>
    <t>N Count</t>
  </si>
  <si>
    <t>Y Count</t>
  </si>
  <si>
    <t>FY13</t>
  </si>
  <si>
    <t>FY13 Mileage Rates</t>
  </si>
  <si>
    <t>FY13 FLEET SERVICES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</si>
</sst>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\ AM/PM_)"/>
    <numFmt numFmtId="166" formatCode="&quot;$&quot;#,##0.000_);\(&quot;$&quot;#,##0.000\)"/>
    <numFmt numFmtId="167" formatCode="0_)"/>
    <numFmt numFmtId="168" formatCode="&quot;$&quot;#,##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&quot;$&quot;#,##0.00"/>
    <numFmt numFmtId="174" formatCode="mmmm\-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_);[Red]\(0.00\)"/>
    <numFmt numFmtId="179" formatCode="[$€-2]\ #,##0.00_);[Red]\([$€-2]\ #,##0.00\)"/>
    <numFmt numFmtId="180" formatCode="&quot;$&quot;#,##0.0000_);\(&quot;$&quot;#,##0.0000\)"/>
    <numFmt numFmtId="181" formatCode="&quot;$&quot;#,##0.0000"/>
    <numFmt numFmtId="182" formatCode="&quot;$&quot;#,##0.0000000"/>
    <numFmt numFmtId="183" formatCode="_(&quot;$&quot;* #,##0.0000_);_(&quot;$&quot;* \(#,##0.0000\);_(&quot;$&quot;* &quot;-&quot;????_);_(@_)"/>
    <numFmt numFmtId="184" formatCode="_(&quot;$&quot;* #,##0.000_);_(&quot;$&quot;* \(#,##0.000\);_(&quot;$&quot;* &quot;-&quot;???_);_(@_)"/>
    <numFmt numFmtId="185" formatCode="[$-409]dddd\,\ mmmm\ dd\,\ yyyy"/>
    <numFmt numFmtId="186" formatCode="0.0000"/>
    <numFmt numFmtId="187" formatCode="&quot;$&quot;#,##0.0_);[Red]\(&quot;$&quot;#,##0.0\)"/>
    <numFmt numFmtId="188" formatCode="_(* #,##0.000_);_(* \(#,##0.000\);_(* &quot;-&quot;??_);_(@_)"/>
    <numFmt numFmtId="189" formatCode="_(* #,##0.0000_);_(* \(#,##0.0000\);_(* &quot;-&quot;??_);_(@_)"/>
    <numFmt numFmtId="190" formatCode="[$-409]mmmm\-yy;@"/>
    <numFmt numFmtId="191" formatCode="mmm\-yyyy"/>
    <numFmt numFmtId="192" formatCode="[$$-409]#,##0.00_);\([$$-409]#,##0.00\)"/>
    <numFmt numFmtId="193" formatCode="[$$-409]#,##0_);\([$$-409]#,##0\)"/>
    <numFmt numFmtId="194" formatCode="[$$-409]#,##0.00"/>
    <numFmt numFmtId="195" formatCode="0.0%"/>
    <numFmt numFmtId="196" formatCode="#,##0.00000000"/>
    <numFmt numFmtId="197" formatCode="#,##0.0000000"/>
    <numFmt numFmtId="198" formatCode="#,##0.000000"/>
    <numFmt numFmtId="199" formatCode="#,##0.000000000"/>
    <numFmt numFmtId="200" formatCode="#,##0.0000000000"/>
    <numFmt numFmtId="201" formatCode="#,##0.00000"/>
    <numFmt numFmtId="202" formatCode="#,##0.0000"/>
    <numFmt numFmtId="203" formatCode="#,##0.000"/>
    <numFmt numFmtId="204" formatCode="#,##0.0"/>
    <numFmt numFmtId="205" formatCode="[$$-409]#,##0.0_);\([$$-409]#,##0.0\)"/>
    <numFmt numFmtId="206" formatCode="0.000"/>
    <numFmt numFmtId="207" formatCode="0.0"/>
    <numFmt numFmtId="208" formatCode="[$$-409]#,##0.0"/>
    <numFmt numFmtId="209" formatCode="[$$-409]#,##0"/>
    <numFmt numFmtId="210" formatCode="mm/dd/yy"/>
    <numFmt numFmtId="211" formatCode="&quot;$&quot;#,##0.000"/>
    <numFmt numFmtId="212" formatCode="h\:mm\ "/>
    <numFmt numFmtId="213" formatCode="[$-409]mmm\-yy;@"/>
    <numFmt numFmtId="214" formatCode="m/d/yy"/>
  </numFmts>
  <fonts count="36">
    <font>
      <sz val="12"/>
      <name val="Arial MT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u val="single"/>
      <sz val="9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MT"/>
      <family val="0"/>
    </font>
    <font>
      <b/>
      <sz val="12"/>
      <name val="Arial MT"/>
      <family val="0"/>
    </font>
    <font>
      <sz val="8"/>
      <name val="Arial MT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8"/>
      <name val="Arial MT"/>
      <family val="0"/>
    </font>
    <font>
      <b/>
      <sz val="12"/>
      <color indexed="8"/>
      <name val="Arial MT"/>
      <family val="0"/>
    </font>
    <font>
      <b/>
      <sz val="10"/>
      <color indexed="8"/>
      <name val="Arial MT"/>
      <family val="0"/>
    </font>
    <font>
      <sz val="8"/>
      <name val="Arial"/>
      <family val="0"/>
    </font>
    <font>
      <sz val="10"/>
      <name val="Arial MT"/>
      <family val="0"/>
    </font>
    <font>
      <b/>
      <i/>
      <sz val="12"/>
      <name val="Arial MT"/>
      <family val="0"/>
    </font>
    <font>
      <sz val="11"/>
      <name val="Arial MT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 vertical="top"/>
      <protection/>
    </xf>
    <xf numFmtId="0" fontId="1" fillId="0" borderId="0">
      <alignment/>
      <protection/>
    </xf>
    <xf numFmtId="0" fontId="18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3" fontId="0" fillId="0" borderId="0" xfId="0" applyNumberFormat="1" applyFon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center"/>
    </xf>
    <xf numFmtId="6" fontId="0" fillId="0" borderId="0" xfId="0" applyNumberFormat="1" applyFont="1" applyFill="1" applyAlignment="1" applyProtection="1">
      <alignment/>
      <protection/>
    </xf>
    <xf numFmtId="173" fontId="0" fillId="0" borderId="0" xfId="0" applyNumberFormat="1" applyFont="1" applyFill="1" applyBorder="1" applyAlignment="1">
      <alignment/>
    </xf>
    <xf numFmtId="173" fontId="0" fillId="24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4" fillId="0" borderId="10" xfId="0" applyNumberFormat="1" applyFont="1" applyFill="1" applyBorder="1" applyAlignment="1" applyProtection="1">
      <alignment horizontal="center" wrapText="1"/>
      <protection/>
    </xf>
    <xf numFmtId="0" fontId="24" fillId="0" borderId="10" xfId="0" applyFont="1" applyFill="1" applyBorder="1" applyAlignment="1" applyProtection="1">
      <alignment horizontal="center" wrapText="1"/>
      <protection/>
    </xf>
    <xf numFmtId="8" fontId="24" fillId="0" borderId="1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Fill="1" applyAlignment="1">
      <alignment/>
    </xf>
    <xf numFmtId="5" fontId="24" fillId="0" borderId="10" xfId="0" applyNumberFormat="1" applyFont="1" applyFill="1" applyBorder="1" applyAlignment="1" applyProtection="1">
      <alignment horizontal="center" wrapText="1"/>
      <protection/>
    </xf>
    <xf numFmtId="7" fontId="24" fillId="0" borderId="10" xfId="0" applyNumberFormat="1" applyFont="1" applyFill="1" applyBorder="1" applyAlignment="1" applyProtection="1">
      <alignment horizontal="center" wrapText="1"/>
      <protection/>
    </xf>
    <xf numFmtId="0" fontId="24" fillId="0" borderId="1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173" fontId="24" fillId="0" borderId="0" xfId="0" applyNumberFormat="1" applyFont="1" applyFill="1" applyBorder="1" applyAlignment="1" applyProtection="1">
      <alignment/>
      <protection/>
    </xf>
    <xf numFmtId="173" fontId="24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>
      <alignment horizontal="center"/>
    </xf>
    <xf numFmtId="6" fontId="24" fillId="0" borderId="0" xfId="0" applyNumberFormat="1" applyFont="1" applyFill="1" applyAlignment="1" applyProtection="1">
      <alignment/>
      <protection/>
    </xf>
    <xf numFmtId="173" fontId="24" fillId="0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>
      <alignment/>
    </xf>
    <xf numFmtId="38" fontId="24" fillId="0" borderId="10" xfId="0" applyNumberFormat="1" applyFont="1" applyFill="1" applyBorder="1" applyAlignment="1" applyProtection="1">
      <alignment horizontal="center" wrapText="1"/>
      <protection/>
    </xf>
    <xf numFmtId="3" fontId="24" fillId="0" borderId="10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8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27" fillId="0" borderId="0" xfId="60" applyFont="1" applyAlignment="1">
      <alignment horizontal="center"/>
      <protection/>
    </xf>
    <xf numFmtId="0" fontId="1" fillId="0" borderId="0" xfId="60">
      <alignment/>
      <protection/>
    </xf>
    <xf numFmtId="1" fontId="28" fillId="0" borderId="0" xfId="60" applyNumberFormat="1" applyFont="1" applyAlignment="1">
      <alignment horizontal="left"/>
      <protection/>
    </xf>
    <xf numFmtId="1" fontId="1" fillId="0" borderId="0" xfId="60" applyNumberFormat="1" applyFont="1" applyAlignment="1">
      <alignment horizontal="center"/>
      <protection/>
    </xf>
    <xf numFmtId="0" fontId="1" fillId="0" borderId="0" xfId="60" applyFont="1">
      <alignment/>
      <protection/>
    </xf>
    <xf numFmtId="5" fontId="28" fillId="0" borderId="0" xfId="60" applyNumberFormat="1" applyFont="1">
      <alignment/>
      <protection/>
    </xf>
    <xf numFmtId="1" fontId="28" fillId="0" borderId="0" xfId="60" applyNumberFormat="1" applyFont="1">
      <alignment/>
      <protection/>
    </xf>
    <xf numFmtId="10" fontId="1" fillId="0" borderId="0" xfId="60" applyNumberFormat="1" applyFont="1" applyAlignment="1">
      <alignment horizontal="left"/>
      <protection/>
    </xf>
    <xf numFmtId="1" fontId="1" fillId="0" borderId="0" xfId="60" applyNumberFormat="1" applyFont="1">
      <alignment/>
      <protection/>
    </xf>
    <xf numFmtId="44" fontId="1" fillId="0" borderId="0" xfId="44" applyFont="1" applyAlignment="1">
      <alignment/>
    </xf>
    <xf numFmtId="44" fontId="24" fillId="0" borderId="0" xfId="44" applyFont="1" applyAlignment="1">
      <alignment/>
    </xf>
    <xf numFmtId="1" fontId="30" fillId="0" borderId="0" xfId="60" applyNumberFormat="1" applyFont="1" applyAlignment="1">
      <alignment horizontal="center"/>
      <protection/>
    </xf>
    <xf numFmtId="1" fontId="30" fillId="0" borderId="0" xfId="60" applyNumberFormat="1" applyFont="1">
      <alignment/>
      <protection/>
    </xf>
    <xf numFmtId="44" fontId="30" fillId="0" borderId="0" xfId="44" applyFont="1" applyAlignment="1">
      <alignment horizontal="center"/>
    </xf>
    <xf numFmtId="5" fontId="30" fillId="0" borderId="0" xfId="60" applyNumberFormat="1" applyFont="1" applyAlignment="1">
      <alignment horizontal="center"/>
      <protection/>
    </xf>
    <xf numFmtId="1" fontId="30" fillId="0" borderId="0" xfId="60" applyNumberFormat="1" applyFont="1" applyBorder="1" applyAlignment="1">
      <alignment horizontal="center"/>
      <protection/>
    </xf>
    <xf numFmtId="1" fontId="30" fillId="0" borderId="0" xfId="60" applyNumberFormat="1" applyFont="1" applyBorder="1" applyAlignment="1">
      <alignment horizontal="left"/>
      <protection/>
    </xf>
    <xf numFmtId="5" fontId="30" fillId="0" borderId="0" xfId="60" applyNumberFormat="1" applyFont="1" applyBorder="1" applyAlignment="1">
      <alignment horizontal="center"/>
      <protection/>
    </xf>
    <xf numFmtId="44" fontId="30" fillId="0" borderId="0" xfId="44" applyFont="1" applyBorder="1" applyAlignment="1">
      <alignment horizontal="center"/>
    </xf>
    <xf numFmtId="1" fontId="1" fillId="0" borderId="11" xfId="60" applyNumberFormat="1" applyFill="1" applyBorder="1" applyAlignment="1">
      <alignment horizontal="center"/>
      <protection/>
    </xf>
    <xf numFmtId="1" fontId="1" fillId="0" borderId="11" xfId="60" applyNumberFormat="1" applyFill="1" applyBorder="1" applyAlignment="1">
      <alignment horizontal="left"/>
      <protection/>
    </xf>
    <xf numFmtId="168" fontId="1" fillId="0" borderId="11" xfId="60" applyNumberFormat="1" applyFill="1" applyBorder="1" applyAlignment="1">
      <alignment horizontal="center"/>
      <protection/>
    </xf>
    <xf numFmtId="0" fontId="1" fillId="0" borderId="11" xfId="60" applyBorder="1">
      <alignment/>
      <protection/>
    </xf>
    <xf numFmtId="168" fontId="1" fillId="0" borderId="0" xfId="60" applyNumberFormat="1">
      <alignment/>
      <protection/>
    </xf>
    <xf numFmtId="2" fontId="1" fillId="0" borderId="11" xfId="60" applyNumberFormat="1" applyBorder="1">
      <alignment/>
      <protection/>
    </xf>
    <xf numFmtId="0" fontId="1" fillId="0" borderId="11" xfId="60" applyFont="1" applyBorder="1">
      <alignment/>
      <protection/>
    </xf>
    <xf numFmtId="10" fontId="1" fillId="0" borderId="0" xfId="60" applyNumberFormat="1">
      <alignment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Alignment="1">
      <alignment horizontal="center"/>
      <protection/>
    </xf>
    <xf numFmtId="0" fontId="1" fillId="0" borderId="0" xfId="60" applyFill="1">
      <alignment/>
      <protection/>
    </xf>
    <xf numFmtId="44" fontId="1" fillId="0" borderId="0" xfId="44" applyAlignment="1">
      <alignment/>
    </xf>
    <xf numFmtId="0" fontId="0" fillId="0" borderId="0" xfId="57">
      <alignment/>
      <protection/>
    </xf>
    <xf numFmtId="0" fontId="24" fillId="0" borderId="0" xfId="57" applyFont="1" applyFill="1" applyBorder="1" applyProtection="1">
      <alignment/>
      <protection/>
    </xf>
    <xf numFmtId="0" fontId="0" fillId="0" borderId="0" xfId="57" applyFill="1" applyBorder="1">
      <alignment/>
      <protection/>
    </xf>
    <xf numFmtId="0" fontId="0" fillId="0" borderId="0" xfId="57" applyProtection="1">
      <alignment/>
      <protection/>
    </xf>
    <xf numFmtId="164" fontId="0" fillId="0" borderId="0" xfId="57" applyNumberFormat="1" applyProtection="1">
      <alignment/>
      <protection/>
    </xf>
    <xf numFmtId="0" fontId="0" fillId="0" borderId="0" xfId="57" applyFont="1" applyFill="1">
      <alignment/>
      <protection/>
    </xf>
    <xf numFmtId="0" fontId="0" fillId="0" borderId="0" xfId="57" applyFill="1" applyAlignment="1">
      <alignment horizontal="left"/>
      <protection/>
    </xf>
    <xf numFmtId="0" fontId="32" fillId="0" borderId="0" xfId="57" applyFont="1" applyFill="1">
      <alignment/>
      <protection/>
    </xf>
    <xf numFmtId="0" fontId="0" fillId="0" borderId="0" xfId="57" applyFill="1">
      <alignment/>
      <protection/>
    </xf>
    <xf numFmtId="0" fontId="7" fillId="0" borderId="0" xfId="59">
      <alignment vertical="top"/>
      <protection/>
    </xf>
    <xf numFmtId="0" fontId="1" fillId="0" borderId="0" xfId="58">
      <alignment/>
      <protection/>
    </xf>
    <xf numFmtId="6" fontId="0" fillId="0" borderId="0" xfId="57" applyNumberFormat="1" applyFont="1" applyFill="1" applyBorder="1">
      <alignment/>
      <protection/>
    </xf>
    <xf numFmtId="6" fontId="32" fillId="0" borderId="0" xfId="57" applyNumberFormat="1" applyFont="1" applyFill="1" applyBorder="1">
      <alignment/>
      <protection/>
    </xf>
    <xf numFmtId="0" fontId="33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0" fontId="24" fillId="0" borderId="0" xfId="57" applyFont="1" applyBorder="1" applyAlignment="1" applyProtection="1">
      <alignment horizontal="center"/>
      <protection/>
    </xf>
    <xf numFmtId="0" fontId="24" fillId="0" borderId="0" xfId="57" applyFont="1" applyAlignment="1" applyProtection="1">
      <alignment horizontal="right"/>
      <protection/>
    </xf>
    <xf numFmtId="5" fontId="24" fillId="25" borderId="0" xfId="57" applyNumberFormat="1" applyFont="1" applyFill="1" applyAlignment="1" applyProtection="1">
      <alignment horizontal="center"/>
      <protection/>
    </xf>
    <xf numFmtId="0" fontId="24" fillId="25" borderId="0" xfId="57" applyFont="1" applyFill="1" applyAlignment="1" applyProtection="1">
      <alignment horizontal="center"/>
      <protection/>
    </xf>
    <xf numFmtId="0" fontId="24" fillId="25" borderId="0" xfId="57" applyFont="1" applyFill="1">
      <alignment/>
      <protection/>
    </xf>
    <xf numFmtId="9" fontId="24" fillId="25" borderId="0" xfId="57" applyNumberFormat="1" applyFont="1" applyFill="1" applyBorder="1">
      <alignment/>
      <protection/>
    </xf>
    <xf numFmtId="0" fontId="24" fillId="0" borderId="0" xfId="57" applyFont="1" applyBorder="1" applyAlignment="1">
      <alignment horizontal="center"/>
      <protection/>
    </xf>
    <xf numFmtId="0" fontId="24" fillId="0" borderId="0" xfId="57" applyFont="1" applyAlignment="1" applyProtection="1">
      <alignment horizontal="center"/>
      <protection/>
    </xf>
    <xf numFmtId="2" fontId="24" fillId="0" borderId="0" xfId="57" applyNumberFormat="1" applyFont="1" applyAlignment="1" applyProtection="1">
      <alignment horizontal="center"/>
      <protection/>
    </xf>
    <xf numFmtId="0" fontId="0" fillId="0" borderId="0" xfId="57" applyFont="1" applyFill="1" applyAlignment="1" applyProtection="1">
      <alignment horizontal="left"/>
      <protection/>
    </xf>
    <xf numFmtId="5" fontId="32" fillId="0" borderId="0" xfId="57" applyNumberFormat="1" applyFont="1" applyFill="1" applyBorder="1" applyProtection="1">
      <alignment/>
      <protection/>
    </xf>
    <xf numFmtId="5" fontId="0" fillId="0" borderId="0" xfId="57" applyNumberFormat="1" applyFont="1" applyFill="1" applyBorder="1" applyProtection="1">
      <alignment/>
      <protection/>
    </xf>
    <xf numFmtId="0" fontId="24" fillId="0" borderId="12" xfId="57" applyFont="1" applyBorder="1" applyAlignment="1" applyProtection="1">
      <alignment horizontal="center"/>
      <protection/>
    </xf>
    <xf numFmtId="0" fontId="24" fillId="0" borderId="0" xfId="57" applyFont="1" applyBorder="1" applyAlignment="1" applyProtection="1">
      <alignment horizontal="right"/>
      <protection/>
    </xf>
    <xf numFmtId="0" fontId="24" fillId="25" borderId="0" xfId="57" applyFont="1" applyFill="1" applyBorder="1" applyAlignment="1" applyProtection="1">
      <alignment horizontal="center"/>
      <protection/>
    </xf>
    <xf numFmtId="0" fontId="24" fillId="25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11" xfId="57" applyBorder="1" applyProtection="1">
      <alignment/>
      <protection/>
    </xf>
    <xf numFmtId="0" fontId="0" fillId="25" borderId="11" xfId="57" applyFill="1" applyBorder="1" applyProtection="1">
      <alignment/>
      <protection/>
    </xf>
    <xf numFmtId="5" fontId="0" fillId="25" borderId="11" xfId="57" applyNumberFormat="1" applyFill="1" applyBorder="1" applyProtection="1">
      <alignment/>
      <protection/>
    </xf>
    <xf numFmtId="5" fontId="0" fillId="0" borderId="11" xfId="57" applyNumberFormat="1" applyFill="1" applyBorder="1" applyProtection="1">
      <alignment/>
      <protection/>
    </xf>
    <xf numFmtId="5" fontId="0" fillId="0" borderId="11" xfId="57" applyNumberFormat="1" applyBorder="1" applyProtection="1">
      <alignment/>
      <protection/>
    </xf>
    <xf numFmtId="5" fontId="24" fillId="0" borderId="11" xfId="57" applyNumberFormat="1" applyFont="1" applyBorder="1" applyProtection="1">
      <alignment/>
      <protection/>
    </xf>
    <xf numFmtId="5" fontId="0" fillId="0" borderId="11" xfId="57" applyNumberFormat="1" applyFill="1" applyBorder="1" applyAlignment="1" applyProtection="1">
      <alignment horizontal="left"/>
      <protection/>
    </xf>
    <xf numFmtId="3" fontId="0" fillId="0" borderId="11" xfId="57" applyNumberFormat="1" applyBorder="1">
      <alignment/>
      <protection/>
    </xf>
    <xf numFmtId="3" fontId="0" fillId="22" borderId="11" xfId="57" applyNumberFormat="1" applyFill="1" applyBorder="1">
      <alignment/>
      <protection/>
    </xf>
    <xf numFmtId="6" fontId="0" fillId="25" borderId="11" xfId="57" applyNumberFormat="1" applyFill="1" applyBorder="1">
      <alignment/>
      <protection/>
    </xf>
    <xf numFmtId="170" fontId="0" fillId="0" borderId="11" xfId="57" applyNumberFormat="1" applyBorder="1">
      <alignment/>
      <protection/>
    </xf>
    <xf numFmtId="6" fontId="0" fillId="0" borderId="11" xfId="57" applyNumberFormat="1" applyFill="1" applyBorder="1">
      <alignment/>
      <protection/>
    </xf>
    <xf numFmtId="170" fontId="24" fillId="0" borderId="11" xfId="57" applyNumberFormat="1" applyFont="1" applyBorder="1">
      <alignment/>
      <protection/>
    </xf>
    <xf numFmtId="5" fontId="0" fillId="0" borderId="11" xfId="57" applyNumberFormat="1" applyBorder="1">
      <alignment/>
      <protection/>
    </xf>
    <xf numFmtId="5" fontId="0" fillId="0" borderId="11" xfId="57" applyNumberFormat="1" applyFont="1" applyFill="1" applyBorder="1" applyAlignment="1">
      <alignment horizontal="left"/>
      <protection/>
    </xf>
    <xf numFmtId="5" fontId="0" fillId="0" borderId="0" xfId="57" applyNumberFormat="1" applyFont="1" applyFill="1">
      <alignment/>
      <protection/>
    </xf>
    <xf numFmtId="5" fontId="0" fillId="0" borderId="0" xfId="57" applyNumberFormat="1" applyFill="1">
      <alignment/>
      <protection/>
    </xf>
    <xf numFmtId="5" fontId="0" fillId="0" borderId="0" xfId="57" applyNumberFormat="1" applyFill="1" applyBorder="1" applyProtection="1">
      <alignment/>
      <protection/>
    </xf>
    <xf numFmtId="0" fontId="0" fillId="0" borderId="11" xfId="57" applyFont="1" applyFill="1" applyBorder="1" applyAlignment="1">
      <alignment horizontal="left"/>
      <protection/>
    </xf>
    <xf numFmtId="6" fontId="0" fillId="25" borderId="11" xfId="57" applyNumberFormat="1" applyFont="1" applyFill="1" applyBorder="1">
      <alignment/>
      <protection/>
    </xf>
    <xf numFmtId="3" fontId="0" fillId="0" borderId="11" xfId="57" applyNumberFormat="1" applyFont="1" applyBorder="1">
      <alignment/>
      <protection/>
    </xf>
    <xf numFmtId="3" fontId="0" fillId="22" borderId="11" xfId="57" applyNumberFormat="1" applyFont="1" applyFill="1" applyBorder="1">
      <alignment/>
      <protection/>
    </xf>
    <xf numFmtId="6" fontId="0" fillId="0" borderId="11" xfId="57" applyNumberFormat="1" applyFont="1" applyFill="1" applyBorder="1">
      <alignment/>
      <protection/>
    </xf>
    <xf numFmtId="5" fontId="0" fillId="0" borderId="11" xfId="57" applyNumberFormat="1" applyFont="1" applyBorder="1">
      <alignment/>
      <protection/>
    </xf>
    <xf numFmtId="6" fontId="0" fillId="0" borderId="0" xfId="57" applyNumberFormat="1" applyFill="1">
      <alignment/>
      <protection/>
    </xf>
    <xf numFmtId="5" fontId="0" fillId="0" borderId="0" xfId="57" applyNumberFormat="1" applyFill="1" applyProtection="1">
      <alignment/>
      <protection/>
    </xf>
    <xf numFmtId="3" fontId="0" fillId="0" borderId="13" xfId="57" applyNumberFormat="1" applyBorder="1">
      <alignment/>
      <protection/>
    </xf>
    <xf numFmtId="3" fontId="0" fillId="22" borderId="13" xfId="57" applyNumberFormat="1" applyFill="1" applyBorder="1">
      <alignment/>
      <protection/>
    </xf>
    <xf numFmtId="6" fontId="0" fillId="25" borderId="13" xfId="57" applyNumberFormat="1" applyFont="1" applyFill="1" applyBorder="1">
      <alignment/>
      <protection/>
    </xf>
    <xf numFmtId="6" fontId="0" fillId="0" borderId="13" xfId="57" applyNumberFormat="1" applyFill="1" applyBorder="1">
      <alignment/>
      <protection/>
    </xf>
    <xf numFmtId="6" fontId="0" fillId="0" borderId="13" xfId="57" applyNumberFormat="1" applyFont="1" applyFill="1" applyBorder="1">
      <alignment/>
      <protection/>
    </xf>
    <xf numFmtId="5" fontId="0" fillId="0" borderId="13" xfId="57" applyNumberFormat="1" applyBorder="1">
      <alignment/>
      <protection/>
    </xf>
    <xf numFmtId="5" fontId="0" fillId="0" borderId="13" xfId="57" applyNumberFormat="1" applyFont="1" applyFill="1" applyBorder="1" applyAlignment="1" applyProtection="1">
      <alignment horizontal="left"/>
      <protection/>
    </xf>
    <xf numFmtId="6" fontId="0" fillId="0" borderId="0" xfId="57" applyNumberFormat="1" applyFill="1" applyBorder="1">
      <alignment/>
      <protection/>
    </xf>
    <xf numFmtId="1" fontId="24" fillId="0" borderId="14" xfId="57" applyNumberFormat="1" applyFont="1" applyBorder="1" applyProtection="1">
      <alignment/>
      <protection/>
    </xf>
    <xf numFmtId="37" fontId="24" fillId="0" borderId="14" xfId="57" applyNumberFormat="1" applyFont="1" applyBorder="1" applyProtection="1">
      <alignment/>
      <protection/>
    </xf>
    <xf numFmtId="5" fontId="24" fillId="25" borderId="14" xfId="57" applyNumberFormat="1" applyFont="1" applyFill="1" applyBorder="1" applyProtection="1">
      <alignment/>
      <protection/>
    </xf>
    <xf numFmtId="170" fontId="24" fillId="0" borderId="14" xfId="57" applyNumberFormat="1" applyFont="1" applyBorder="1" applyProtection="1">
      <alignment/>
      <protection/>
    </xf>
    <xf numFmtId="5" fontId="24" fillId="0" borderId="14" xfId="57" applyNumberFormat="1" applyFont="1" applyBorder="1" applyProtection="1">
      <alignment/>
      <protection/>
    </xf>
    <xf numFmtId="5" fontId="24" fillId="0" borderId="15" xfId="57" applyNumberFormat="1" applyFont="1" applyFill="1" applyBorder="1" applyAlignment="1" applyProtection="1">
      <alignment horizontal="left"/>
      <protection/>
    </xf>
    <xf numFmtId="5" fontId="24" fillId="0" borderId="0" xfId="57" applyNumberFormat="1" applyFont="1" applyFill="1" applyBorder="1" applyProtection="1">
      <alignment/>
      <protection/>
    </xf>
    <xf numFmtId="0" fontId="24" fillId="0" borderId="0" xfId="57" applyFont="1" applyFill="1">
      <alignment/>
      <protection/>
    </xf>
    <xf numFmtId="5" fontId="24" fillId="0" borderId="0" xfId="57" applyNumberFormat="1" applyFont="1" applyFill="1">
      <alignment/>
      <protection/>
    </xf>
    <xf numFmtId="0" fontId="0" fillId="0" borderId="0" xfId="57" applyFill="1" applyAlignment="1" applyProtection="1">
      <alignment horizontal="center"/>
      <protection/>
    </xf>
    <xf numFmtId="0" fontId="0" fillId="0" borderId="0" xfId="57" applyFill="1" applyProtection="1">
      <alignment/>
      <protection/>
    </xf>
    <xf numFmtId="1" fontId="0" fillId="0" borderId="0" xfId="57" applyNumberFormat="1" applyFill="1" applyProtection="1">
      <alignment/>
      <protection/>
    </xf>
    <xf numFmtId="172" fontId="0" fillId="0" borderId="0" xfId="42" applyNumberFormat="1" applyFont="1" applyFill="1" applyAlignment="1" applyProtection="1">
      <alignment/>
      <protection/>
    </xf>
    <xf numFmtId="0" fontId="0" fillId="0" borderId="16" xfId="57" applyFill="1" applyBorder="1" applyProtection="1">
      <alignment/>
      <protection/>
    </xf>
    <xf numFmtId="7" fontId="0" fillId="0" borderId="16" xfId="57" applyNumberFormat="1" applyFont="1" applyFill="1" applyBorder="1" applyAlignment="1" applyProtection="1">
      <alignment horizontal="right"/>
      <protection/>
    </xf>
    <xf numFmtId="5" fontId="0" fillId="0" borderId="16" xfId="57" applyNumberFormat="1" applyFill="1" applyBorder="1" applyProtection="1">
      <alignment/>
      <protection/>
    </xf>
    <xf numFmtId="5" fontId="0" fillId="0" borderId="17" xfId="57" applyNumberFormat="1" applyFill="1" applyBorder="1" applyProtection="1">
      <alignment/>
      <protection/>
    </xf>
    <xf numFmtId="5" fontId="0" fillId="0" borderId="18" xfId="57" applyNumberFormat="1" applyFill="1" applyBorder="1">
      <alignment/>
      <protection/>
    </xf>
    <xf numFmtId="37" fontId="24" fillId="0" borderId="16" xfId="57" applyNumberFormat="1" applyFont="1" applyFill="1" applyBorder="1" applyProtection="1">
      <alignment/>
      <protection/>
    </xf>
    <xf numFmtId="5" fontId="0" fillId="0" borderId="16" xfId="57" applyNumberFormat="1" applyFill="1" applyBorder="1">
      <alignment/>
      <protection/>
    </xf>
    <xf numFmtId="5" fontId="0" fillId="0" borderId="16" xfId="57" applyNumberFormat="1" applyFill="1" applyBorder="1" applyAlignment="1" applyProtection="1">
      <alignment horizontal="right"/>
      <protection/>
    </xf>
    <xf numFmtId="5" fontId="0" fillId="0" borderId="0" xfId="57" applyNumberFormat="1" applyFill="1" applyAlignment="1" applyProtection="1">
      <alignment horizontal="left"/>
      <protection/>
    </xf>
    <xf numFmtId="0" fontId="0" fillId="0" borderId="19" xfId="57" applyFont="1" applyBorder="1" applyProtection="1">
      <alignment/>
      <protection/>
    </xf>
    <xf numFmtId="0" fontId="0" fillId="0" borderId="20" xfId="57" applyBorder="1" applyProtection="1">
      <alignment/>
      <protection/>
    </xf>
    <xf numFmtId="38" fontId="0" fillId="0" borderId="21" xfId="57" applyNumberFormat="1" applyFont="1" applyBorder="1">
      <alignment/>
      <protection/>
    </xf>
    <xf numFmtId="38" fontId="24" fillId="0" borderId="21" xfId="57" applyNumberFormat="1" applyFont="1" applyBorder="1">
      <alignment/>
      <protection/>
    </xf>
    <xf numFmtId="172" fontId="0" fillId="0" borderId="21" xfId="42" applyNumberFormat="1" applyFont="1" applyBorder="1" applyAlignment="1">
      <alignment/>
    </xf>
    <xf numFmtId="6" fontId="0" fillId="25" borderId="22" xfId="57" applyNumberFormat="1" applyFill="1" applyBorder="1">
      <alignment/>
      <protection/>
    </xf>
    <xf numFmtId="170" fontId="0" fillId="0" borderId="22" xfId="57" applyNumberFormat="1" applyBorder="1">
      <alignment/>
      <protection/>
    </xf>
    <xf numFmtId="5" fontId="0" fillId="0" borderId="21" xfId="57" applyNumberFormat="1" applyBorder="1" applyProtection="1">
      <alignment/>
      <protection/>
    </xf>
    <xf numFmtId="170" fontId="24" fillId="0" borderId="22" xfId="57" applyNumberFormat="1" applyFont="1" applyBorder="1">
      <alignment/>
      <protection/>
    </xf>
    <xf numFmtId="5" fontId="0" fillId="0" borderId="23" xfId="57" applyNumberFormat="1" applyFill="1" applyBorder="1" applyAlignment="1" applyProtection="1">
      <alignment horizontal="left"/>
      <protection/>
    </xf>
    <xf numFmtId="0" fontId="0" fillId="0" borderId="24" xfId="57" applyBorder="1" applyProtection="1">
      <alignment/>
      <protection/>
    </xf>
    <xf numFmtId="0" fontId="0" fillId="0" borderId="25" xfId="57" applyBorder="1" applyProtection="1">
      <alignment/>
      <protection/>
    </xf>
    <xf numFmtId="1" fontId="0" fillId="0" borderId="11" xfId="57" applyNumberFormat="1" applyBorder="1">
      <alignment/>
      <protection/>
    </xf>
    <xf numFmtId="6" fontId="0" fillId="0" borderId="11" xfId="57" applyNumberFormat="1" applyBorder="1" applyProtection="1">
      <alignment/>
      <protection/>
    </xf>
    <xf numFmtId="172" fontId="0" fillId="0" borderId="11" xfId="42" applyNumberFormat="1" applyFont="1" applyBorder="1" applyAlignment="1" applyProtection="1">
      <alignment/>
      <protection/>
    </xf>
    <xf numFmtId="6" fontId="0" fillId="25" borderId="11" xfId="57" applyNumberFormat="1" applyFill="1" applyBorder="1" applyProtection="1">
      <alignment/>
      <protection/>
    </xf>
    <xf numFmtId="5" fontId="0" fillId="0" borderId="26" xfId="57" applyNumberFormat="1" applyFill="1" applyBorder="1" applyAlignment="1" applyProtection="1">
      <alignment horizontal="left"/>
      <protection/>
    </xf>
    <xf numFmtId="5" fontId="0" fillId="0" borderId="27" xfId="57" applyNumberFormat="1" applyFont="1" applyFill="1" applyBorder="1" applyProtection="1">
      <alignment/>
      <protection/>
    </xf>
    <xf numFmtId="0" fontId="0" fillId="0" borderId="28" xfId="57" applyFill="1" applyBorder="1" applyProtection="1">
      <alignment/>
      <protection/>
    </xf>
    <xf numFmtId="0" fontId="0" fillId="0" borderId="13" xfId="57" applyFill="1" applyBorder="1" applyProtection="1">
      <alignment/>
      <protection/>
    </xf>
    <xf numFmtId="0" fontId="0" fillId="0" borderId="13" xfId="57" applyFill="1" applyBorder="1" applyAlignment="1" applyProtection="1">
      <alignment horizontal="right"/>
      <protection/>
    </xf>
    <xf numFmtId="172" fontId="0" fillId="0" borderId="13" xfId="42" applyNumberFormat="1" applyFont="1" applyFill="1" applyBorder="1" applyAlignment="1" applyProtection="1">
      <alignment/>
      <protection/>
    </xf>
    <xf numFmtId="6" fontId="0" fillId="25" borderId="13" xfId="57" applyNumberFormat="1" applyFill="1" applyBorder="1" applyProtection="1">
      <alignment/>
      <protection/>
    </xf>
    <xf numFmtId="5" fontId="24" fillId="0" borderId="13" xfId="57" applyNumberFormat="1" applyFont="1" applyFill="1" applyBorder="1" applyProtection="1">
      <alignment/>
      <protection/>
    </xf>
    <xf numFmtId="5" fontId="24" fillId="0" borderId="29" xfId="57" applyNumberFormat="1" applyFont="1" applyFill="1" applyBorder="1" applyAlignment="1" applyProtection="1">
      <alignment horizontal="left"/>
      <protection/>
    </xf>
    <xf numFmtId="1" fontId="24" fillId="0" borderId="0" xfId="57" applyNumberFormat="1" applyFont="1" applyFill="1" applyBorder="1" applyProtection="1">
      <alignment/>
      <protection/>
    </xf>
    <xf numFmtId="3" fontId="24" fillId="0" borderId="14" xfId="57" applyNumberFormat="1" applyFont="1" applyBorder="1" applyProtection="1">
      <alignment/>
      <protection/>
    </xf>
    <xf numFmtId="44" fontId="24" fillId="25" borderId="14" xfId="57" applyNumberFormat="1" applyFont="1" applyFill="1" applyBorder="1" applyProtection="1">
      <alignment/>
      <protection/>
    </xf>
    <xf numFmtId="6" fontId="24" fillId="0" borderId="14" xfId="57" applyNumberFormat="1" applyFont="1" applyBorder="1">
      <alignment/>
      <protection/>
    </xf>
    <xf numFmtId="170" fontId="24" fillId="0" borderId="14" xfId="57" applyNumberFormat="1" applyFont="1" applyBorder="1">
      <alignment/>
      <protection/>
    </xf>
    <xf numFmtId="0" fontId="24" fillId="0" borderId="0" xfId="57" applyFont="1" applyFill="1" applyBorder="1">
      <alignment/>
      <protection/>
    </xf>
    <xf numFmtId="0" fontId="24" fillId="0" borderId="0" xfId="57" applyFont="1" applyFill="1" applyProtection="1">
      <alignment/>
      <protection/>
    </xf>
    <xf numFmtId="6" fontId="24" fillId="0" borderId="0" xfId="57" applyNumberFormat="1" applyFont="1" applyFill="1" applyBorder="1" applyProtection="1">
      <alignment/>
      <protection/>
    </xf>
    <xf numFmtId="7" fontId="0" fillId="0" borderId="0" xfId="57" applyNumberFormat="1" applyFont="1" applyFill="1" applyAlignment="1" applyProtection="1">
      <alignment horizontal="right"/>
      <protection/>
    </xf>
    <xf numFmtId="44" fontId="24" fillId="0" borderId="0" xfId="57" applyNumberFormat="1" applyFont="1" applyFill="1" applyProtection="1">
      <alignment/>
      <protection/>
    </xf>
    <xf numFmtId="5" fontId="0" fillId="0" borderId="30" xfId="57" applyNumberFormat="1" applyFill="1" applyBorder="1">
      <alignment/>
      <protection/>
    </xf>
    <xf numFmtId="5" fontId="0" fillId="0" borderId="0" xfId="57" applyNumberFormat="1" applyFill="1" applyBorder="1">
      <alignment/>
      <protection/>
    </xf>
    <xf numFmtId="5" fontId="24" fillId="0" borderId="0" xfId="57" applyNumberFormat="1" applyFont="1" applyFill="1" applyBorder="1" applyAlignment="1" applyProtection="1">
      <alignment horizontal="left"/>
      <protection/>
    </xf>
    <xf numFmtId="38" fontId="24" fillId="0" borderId="14" xfId="57" applyNumberFormat="1" applyFont="1" applyBorder="1" applyProtection="1">
      <alignment/>
      <protection/>
    </xf>
    <xf numFmtId="0" fontId="24" fillId="0" borderId="15" xfId="57" applyFont="1" applyBorder="1">
      <alignment/>
      <protection/>
    </xf>
    <xf numFmtId="6" fontId="32" fillId="0" borderId="0" xfId="57" applyNumberFormat="1" applyFont="1" applyFill="1" applyBorder="1" applyProtection="1">
      <alignment/>
      <protection/>
    </xf>
    <xf numFmtId="0" fontId="24" fillId="0" borderId="0" xfId="57" applyFont="1" applyProtection="1">
      <alignment/>
      <protection/>
    </xf>
    <xf numFmtId="7" fontId="0" fillId="0" borderId="0" xfId="57" applyNumberFormat="1" applyProtection="1">
      <alignment/>
      <protection/>
    </xf>
    <xf numFmtId="5" fontId="0" fillId="0" borderId="0" xfId="57" applyNumberFormat="1" applyProtection="1">
      <alignment/>
      <protection/>
    </xf>
    <xf numFmtId="5" fontId="0" fillId="0" borderId="0" xfId="57" applyNumberFormat="1" applyFont="1" applyProtection="1">
      <alignment/>
      <protection/>
    </xf>
    <xf numFmtId="9" fontId="0" fillId="0" borderId="0" xfId="63" applyFont="1" applyAlignment="1" applyProtection="1">
      <alignment/>
      <protection/>
    </xf>
    <xf numFmtId="170" fontId="24" fillId="0" borderId="0" xfId="57" applyNumberFormat="1" applyFont="1" applyFill="1" applyBorder="1" applyAlignment="1" applyProtection="1">
      <alignment horizontal="right"/>
      <protection/>
    </xf>
    <xf numFmtId="5" fontId="0" fillId="0" borderId="0" xfId="57" applyNumberFormat="1" applyFont="1" applyFill="1" applyBorder="1" applyAlignment="1" applyProtection="1">
      <alignment horizontal="left"/>
      <protection/>
    </xf>
    <xf numFmtId="0" fontId="34" fillId="0" borderId="0" xfId="57" applyFont="1" applyProtection="1">
      <alignment/>
      <protection/>
    </xf>
    <xf numFmtId="0" fontId="0" fillId="0" borderId="0" xfId="57" applyFill="1" applyBorder="1" applyProtection="1">
      <alignment/>
      <protection/>
    </xf>
    <xf numFmtId="37" fontId="0" fillId="0" borderId="0" xfId="57" applyNumberFormat="1" applyProtection="1">
      <alignment/>
      <protection/>
    </xf>
    <xf numFmtId="0" fontId="0" fillId="0" borderId="0" xfId="57" applyFont="1" applyFill="1" applyBorder="1" applyProtection="1">
      <alignment/>
      <protection/>
    </xf>
    <xf numFmtId="5" fontId="0" fillId="0" borderId="0" xfId="57" applyNumberFormat="1" applyBorder="1">
      <alignment/>
      <protection/>
    </xf>
    <xf numFmtId="9" fontId="24" fillId="0" borderId="0" xfId="57" applyNumberFormat="1" applyFont="1" applyFill="1" applyBorder="1" applyProtection="1">
      <alignment/>
      <protection/>
    </xf>
    <xf numFmtId="5" fontId="0" fillId="0" borderId="0" xfId="57" applyNumberFormat="1" applyAlignment="1" applyProtection="1">
      <alignment horizontal="right"/>
      <protection/>
    </xf>
    <xf numFmtId="37" fontId="0" fillId="0" borderId="0" xfId="57" applyNumberFormat="1">
      <alignment/>
      <protection/>
    </xf>
    <xf numFmtId="0" fontId="0" fillId="0" borderId="0" xfId="57" applyFont="1" applyProtection="1">
      <alignment/>
      <protection/>
    </xf>
    <xf numFmtId="0" fontId="0" fillId="0" borderId="0" xfId="57" applyFont="1" applyBorder="1" applyProtection="1">
      <alignment/>
      <protection/>
    </xf>
    <xf numFmtId="0" fontId="0" fillId="0" borderId="0" xfId="57" applyBorder="1" applyProtection="1">
      <alignment/>
      <protection/>
    </xf>
    <xf numFmtId="5" fontId="0" fillId="0" borderId="0" xfId="57" applyNumberFormat="1" applyBorder="1" applyProtection="1">
      <alignment/>
      <protection/>
    </xf>
    <xf numFmtId="6" fontId="0" fillId="0" borderId="0" xfId="57" applyNumberFormat="1" applyBorder="1" applyProtection="1">
      <alignment/>
      <protection/>
    </xf>
    <xf numFmtId="0" fontId="0" fillId="0" borderId="0" xfId="57" applyBorder="1">
      <alignment/>
      <protection/>
    </xf>
    <xf numFmtId="0" fontId="0" fillId="0" borderId="0" xfId="57" applyFill="1" applyBorder="1" applyAlignment="1">
      <alignment horizontal="left"/>
      <protection/>
    </xf>
    <xf numFmtId="0" fontId="32" fillId="0" borderId="0" xfId="57" applyFont="1" applyFill="1" applyBorder="1">
      <alignment/>
      <protection/>
    </xf>
    <xf numFmtId="7" fontId="0" fillId="0" borderId="0" xfId="57" applyNumberFormat="1" applyFill="1" applyBorder="1" applyProtection="1">
      <alignment/>
      <protection/>
    </xf>
    <xf numFmtId="5" fontId="0" fillId="0" borderId="0" xfId="57" applyNumberFormat="1" applyFill="1" applyBorder="1" applyAlignment="1" applyProtection="1">
      <alignment horizontal="center"/>
      <protection/>
    </xf>
    <xf numFmtId="0" fontId="24" fillId="0" borderId="0" xfId="57" applyFont="1" applyFill="1" applyBorder="1" applyAlignment="1" applyProtection="1">
      <alignment horizontal="center"/>
      <protection/>
    </xf>
    <xf numFmtId="5" fontId="24" fillId="0" borderId="0" xfId="57" applyNumberFormat="1" applyFont="1" applyFill="1" applyBorder="1" applyAlignment="1" applyProtection="1">
      <alignment horizontal="center"/>
      <protection/>
    </xf>
    <xf numFmtId="5" fontId="0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32" fillId="0" borderId="0" xfId="57" applyFont="1" applyFill="1" applyBorder="1" applyAlignment="1">
      <alignment horizontal="center"/>
      <protection/>
    </xf>
    <xf numFmtId="0" fontId="0" fillId="0" borderId="0" xfId="57" applyFill="1" applyAlignment="1">
      <alignment horizontal="center"/>
      <protection/>
    </xf>
    <xf numFmtId="5" fontId="24" fillId="0" borderId="31" xfId="57" applyNumberFormat="1" applyFont="1" applyFill="1" applyBorder="1" applyAlignment="1" applyProtection="1">
      <alignment horizontal="center"/>
      <protection/>
    </xf>
    <xf numFmtId="0" fontId="24" fillId="0" borderId="31" xfId="57" applyFont="1" applyFill="1" applyBorder="1" applyAlignment="1" applyProtection="1">
      <alignment horizontal="center"/>
      <protection/>
    </xf>
    <xf numFmtId="0" fontId="24" fillId="0" borderId="10" xfId="57" applyFont="1" applyBorder="1" applyAlignment="1" applyProtection="1">
      <alignment horizontal="center"/>
      <protection/>
    </xf>
    <xf numFmtId="0" fontId="24" fillId="0" borderId="0" xfId="57" applyFont="1" applyFill="1" applyBorder="1" applyProtection="1">
      <alignment/>
      <protection/>
    </xf>
    <xf numFmtId="5" fontId="0" fillId="25" borderId="0" xfId="57" applyNumberFormat="1" applyFont="1" applyFill="1" applyBorder="1" applyProtection="1">
      <alignment/>
      <protection/>
    </xf>
    <xf numFmtId="0" fontId="0" fillId="25" borderId="0" xfId="57" applyFont="1" applyFill="1" applyBorder="1" applyProtection="1">
      <alignment/>
      <protection/>
    </xf>
    <xf numFmtId="172" fontId="0" fillId="25" borderId="0" xfId="42" applyNumberFormat="1" applyFont="1" applyFill="1" applyBorder="1" applyAlignment="1" applyProtection="1">
      <alignment/>
      <protection/>
    </xf>
    <xf numFmtId="5" fontId="0" fillId="25" borderId="0" xfId="57" applyNumberFormat="1" applyFont="1" applyFill="1" applyBorder="1">
      <alignment/>
      <protection/>
    </xf>
    <xf numFmtId="0" fontId="0" fillId="0" borderId="0" xfId="57" applyFont="1" applyFill="1" applyBorder="1" applyAlignment="1">
      <alignment horizontal="left"/>
      <protection/>
    </xf>
    <xf numFmtId="0" fontId="0" fillId="0" borderId="0" xfId="57" applyFont="1" applyFill="1" applyBorder="1">
      <alignment/>
      <protection/>
    </xf>
    <xf numFmtId="6" fontId="0" fillId="0" borderId="0" xfId="57" applyNumberFormat="1" applyFont="1" applyFill="1" applyBorder="1" applyAlignment="1">
      <alignment horizontal="left"/>
      <protection/>
    </xf>
    <xf numFmtId="5" fontId="32" fillId="0" borderId="0" xfId="57" applyNumberFormat="1" applyFont="1" applyFill="1" applyBorder="1">
      <alignment/>
      <protection/>
    </xf>
    <xf numFmtId="5" fontId="0" fillId="0" borderId="0" xfId="57" applyNumberFormat="1" applyFont="1" applyFill="1" applyBorder="1">
      <alignment/>
      <protection/>
    </xf>
    <xf numFmtId="1" fontId="0" fillId="0" borderId="0" xfId="57" applyNumberFormat="1" applyFont="1" applyBorder="1">
      <alignment/>
      <protection/>
    </xf>
    <xf numFmtId="172" fontId="0" fillId="0" borderId="0" xfId="42" applyNumberFormat="1" applyFont="1" applyFill="1" applyBorder="1" applyAlignment="1" applyProtection="1">
      <alignment/>
      <protection/>
    </xf>
    <xf numFmtId="5" fontId="0" fillId="0" borderId="0" xfId="57" applyNumberFormat="1" applyFont="1" applyBorder="1" applyProtection="1">
      <alignment/>
      <protection/>
    </xf>
    <xf numFmtId="10" fontId="0" fillId="0" borderId="0" xfId="63" applyNumberFormat="1" applyFont="1" applyFill="1" applyBorder="1" applyAlignment="1">
      <alignment horizontal="left"/>
    </xf>
    <xf numFmtId="1" fontId="0" fillId="25" borderId="0" xfId="57" applyNumberFormat="1" applyFont="1" applyFill="1" applyBorder="1" applyProtection="1">
      <alignment/>
      <protection/>
    </xf>
    <xf numFmtId="172" fontId="0" fillId="25" borderId="0" xfId="57" applyNumberFormat="1" applyFont="1" applyFill="1" applyBorder="1" applyProtection="1">
      <alignment/>
      <protection/>
    </xf>
    <xf numFmtId="3" fontId="0" fillId="0" borderId="0" xfId="57" applyNumberFormat="1" applyFont="1" applyFill="1" applyBorder="1" applyProtection="1">
      <alignment/>
      <protection/>
    </xf>
    <xf numFmtId="170" fontId="0" fillId="0" borderId="0" xfId="57" applyNumberFormat="1" applyFont="1" applyFill="1" applyBorder="1">
      <alignment/>
      <protection/>
    </xf>
    <xf numFmtId="0" fontId="32" fillId="0" borderId="0" xfId="57" applyFont="1" applyFill="1" applyBorder="1" applyProtection="1">
      <alignment/>
      <protection/>
    </xf>
    <xf numFmtId="6" fontId="23" fillId="0" borderId="0" xfId="57" applyNumberFormat="1" applyFont="1" applyFill="1" applyBorder="1" applyAlignment="1">
      <alignment horizontal="left"/>
      <protection/>
    </xf>
    <xf numFmtId="5" fontId="28" fillId="25" borderId="0" xfId="57" applyNumberFormat="1" applyFont="1" applyFill="1" applyBorder="1" applyProtection="1">
      <alignment/>
      <protection/>
    </xf>
    <xf numFmtId="0" fontId="28" fillId="25" borderId="0" xfId="57" applyFont="1" applyFill="1" applyBorder="1" applyProtection="1">
      <alignment/>
      <protection/>
    </xf>
    <xf numFmtId="1" fontId="28" fillId="25" borderId="0" xfId="57" applyNumberFormat="1" applyFont="1" applyFill="1" applyBorder="1">
      <alignment/>
      <protection/>
    </xf>
    <xf numFmtId="172" fontId="28" fillId="25" borderId="0" xfId="42" applyNumberFormat="1" applyFont="1" applyFill="1" applyBorder="1" applyAlignment="1" applyProtection="1">
      <alignment/>
      <protection/>
    </xf>
    <xf numFmtId="5" fontId="28" fillId="0" borderId="0" xfId="57" applyNumberFormat="1" applyFont="1" applyFill="1" applyBorder="1" applyProtection="1">
      <alignment/>
      <protection/>
    </xf>
    <xf numFmtId="5" fontId="28" fillId="0" borderId="0" xfId="57" applyNumberFormat="1" applyFont="1" applyFill="1" applyBorder="1">
      <alignment/>
      <protection/>
    </xf>
    <xf numFmtId="0" fontId="28" fillId="0" borderId="0" xfId="57" applyFont="1" applyFill="1" applyBorder="1" applyProtection="1">
      <alignment/>
      <protection/>
    </xf>
    <xf numFmtId="1" fontId="28" fillId="0" borderId="0" xfId="57" applyNumberFormat="1" applyFont="1" applyFill="1" applyBorder="1">
      <alignment/>
      <protection/>
    </xf>
    <xf numFmtId="172" fontId="28" fillId="0" borderId="0" xfId="42" applyNumberFormat="1" applyFont="1" applyFill="1" applyBorder="1" applyAlignment="1" applyProtection="1">
      <alignment/>
      <protection/>
    </xf>
    <xf numFmtId="172" fontId="0" fillId="25" borderId="0" xfId="42" applyNumberFormat="1" applyFont="1" applyFill="1" applyBorder="1" applyAlignment="1">
      <alignment/>
    </xf>
    <xf numFmtId="1" fontId="0" fillId="0" borderId="0" xfId="57" applyNumberFormat="1" applyFont="1" applyFill="1" applyBorder="1" applyProtection="1">
      <alignment/>
      <protection/>
    </xf>
    <xf numFmtId="172" fontId="0" fillId="0" borderId="0" xfId="42" applyNumberFormat="1" applyFont="1" applyFill="1" applyBorder="1" applyAlignment="1">
      <alignment/>
    </xf>
    <xf numFmtId="0" fontId="0" fillId="25" borderId="0" xfId="57" applyFont="1" applyFill="1" applyBorder="1">
      <alignment/>
      <protection/>
    </xf>
    <xf numFmtId="0" fontId="0" fillId="0" borderId="0" xfId="57" applyFont="1" applyBorder="1">
      <alignment/>
      <protection/>
    </xf>
    <xf numFmtId="5" fontId="24" fillId="0" borderId="0" xfId="57" applyNumberFormat="1" applyFont="1" applyFill="1" applyBorder="1">
      <alignment/>
      <protection/>
    </xf>
    <xf numFmtId="5" fontId="24" fillId="0" borderId="0" xfId="57" applyNumberFormat="1" applyFont="1" applyBorder="1" applyProtection="1">
      <alignment/>
      <protection/>
    </xf>
    <xf numFmtId="0" fontId="24" fillId="25" borderId="0" xfId="57" applyFont="1" applyFill="1" applyBorder="1">
      <alignment/>
      <protection/>
    </xf>
    <xf numFmtId="0" fontId="24" fillId="25" borderId="0" xfId="57" applyFont="1" applyFill="1" applyBorder="1" applyProtection="1">
      <alignment/>
      <protection/>
    </xf>
    <xf numFmtId="172" fontId="24" fillId="25" borderId="0" xfId="42" applyNumberFormat="1" applyFont="1" applyFill="1" applyBorder="1" applyAlignment="1">
      <alignment/>
    </xf>
    <xf numFmtId="5" fontId="24" fillId="25" borderId="0" xfId="57" applyNumberFormat="1" applyFont="1" applyFill="1" applyBorder="1">
      <alignment/>
      <protection/>
    </xf>
    <xf numFmtId="5" fontId="24" fillId="25" borderId="0" xfId="57" applyNumberFormat="1" applyFont="1" applyFill="1" applyBorder="1" applyProtection="1">
      <alignment/>
      <protection/>
    </xf>
    <xf numFmtId="5" fontId="24" fillId="0" borderId="0" xfId="57" applyNumberFormat="1" applyFont="1" applyFill="1" applyBorder="1" applyAlignment="1">
      <alignment horizontal="left"/>
      <protection/>
    </xf>
    <xf numFmtId="1" fontId="24" fillId="0" borderId="0" xfId="57" applyNumberFormat="1" applyFont="1" applyBorder="1" applyProtection="1">
      <alignment/>
      <protection/>
    </xf>
    <xf numFmtId="0" fontId="24" fillId="0" borderId="0" xfId="57" applyFont="1" applyBorder="1" applyProtection="1">
      <alignment/>
      <protection/>
    </xf>
    <xf numFmtId="172" fontId="24" fillId="0" borderId="0" xfId="42" applyNumberFormat="1" applyFont="1" applyFill="1" applyBorder="1" applyAlignment="1" applyProtection="1">
      <alignment/>
      <protection/>
    </xf>
    <xf numFmtId="9" fontId="24" fillId="0" borderId="0" xfId="63" applyFont="1" applyFill="1" applyBorder="1" applyAlignment="1">
      <alignment horizontal="left"/>
    </xf>
    <xf numFmtId="172" fontId="24" fillId="0" borderId="0" xfId="42" applyNumberFormat="1" applyFont="1" applyFill="1" applyBorder="1" applyAlignment="1">
      <alignment/>
    </xf>
    <xf numFmtId="38" fontId="24" fillId="25" borderId="0" xfId="57" applyNumberFormat="1" applyFont="1" applyFill="1" applyBorder="1" applyProtection="1">
      <alignment/>
      <protection/>
    </xf>
    <xf numFmtId="10" fontId="24" fillId="0" borderId="0" xfId="63" applyNumberFormat="1" applyFont="1" applyFill="1" applyBorder="1" applyAlignment="1">
      <alignment horizontal="left"/>
    </xf>
    <xf numFmtId="10" fontId="24" fillId="0" borderId="0" xfId="63" applyNumberFormat="1" applyFont="1" applyFill="1" applyBorder="1" applyAlignment="1">
      <alignment/>
    </xf>
    <xf numFmtId="1" fontId="0" fillId="0" borderId="0" xfId="57" applyNumberFormat="1" applyFont="1" applyFill="1" applyBorder="1">
      <alignment/>
      <protection/>
    </xf>
    <xf numFmtId="38" fontId="0" fillId="25" borderId="0" xfId="57" applyNumberFormat="1" applyFont="1" applyFill="1" applyBorder="1" applyProtection="1">
      <alignment/>
      <protection/>
    </xf>
    <xf numFmtId="38" fontId="0" fillId="0" borderId="0" xfId="57" applyNumberFormat="1" applyFont="1" applyFill="1" applyBorder="1" applyProtection="1">
      <alignment/>
      <protection/>
    </xf>
    <xf numFmtId="9" fontId="0" fillId="0" borderId="0" xfId="63" applyFont="1" applyFill="1" applyBorder="1" applyAlignment="1">
      <alignment horizontal="left"/>
    </xf>
    <xf numFmtId="0" fontId="1" fillId="0" borderId="0" xfId="58" applyFont="1">
      <alignment/>
      <protection/>
    </xf>
    <xf numFmtId="170" fontId="0" fillId="0" borderId="0" xfId="57" applyNumberFormat="1" applyFont="1" applyFill="1" applyBorder="1" applyProtection="1">
      <alignment/>
      <protection/>
    </xf>
    <xf numFmtId="1" fontId="0" fillId="0" borderId="0" xfId="57" applyNumberFormat="1" applyFill="1" applyBorder="1" applyProtection="1">
      <alignment/>
      <protection/>
    </xf>
    <xf numFmtId="1" fontId="24" fillId="0" borderId="0" xfId="57" applyNumberFormat="1" applyFont="1" applyFill="1" applyBorder="1">
      <alignment/>
      <protection/>
    </xf>
    <xf numFmtId="6" fontId="0" fillId="0" borderId="0" xfId="57" applyNumberFormat="1" applyFont="1" applyBorder="1" applyProtection="1">
      <alignment/>
      <protection/>
    </xf>
    <xf numFmtId="5" fontId="0" fillId="25" borderId="0" xfId="57" applyNumberFormat="1" applyFill="1" applyBorder="1">
      <alignment/>
      <protection/>
    </xf>
    <xf numFmtId="172" fontId="24" fillId="25" borderId="0" xfId="42" applyNumberFormat="1" applyFont="1" applyFill="1" applyBorder="1" applyAlignment="1" applyProtection="1">
      <alignment/>
      <protection/>
    </xf>
    <xf numFmtId="0" fontId="24" fillId="0" borderId="0" xfId="57" applyFont="1" applyFill="1" applyBorder="1" applyAlignment="1">
      <alignment horizontal="left"/>
      <protection/>
    </xf>
    <xf numFmtId="38" fontId="24" fillId="0" borderId="0" xfId="57" applyNumberFormat="1" applyFont="1" applyBorder="1" applyProtection="1">
      <alignment/>
      <protection/>
    </xf>
    <xf numFmtId="38" fontId="24" fillId="0" borderId="0" xfId="57" applyNumberFormat="1" applyFont="1" applyFill="1" applyBorder="1" applyProtection="1">
      <alignment/>
      <protection/>
    </xf>
    <xf numFmtId="0" fontId="0" fillId="0" borderId="0" xfId="57" applyFill="1" applyBorder="1" applyAlignment="1" applyProtection="1">
      <alignment horizontal="right"/>
      <protection/>
    </xf>
    <xf numFmtId="10" fontId="24" fillId="0" borderId="0" xfId="63" applyNumberFormat="1" applyFont="1" applyFill="1" applyBorder="1" applyAlignment="1" applyProtection="1">
      <alignment/>
      <protection/>
    </xf>
    <xf numFmtId="5" fontId="0" fillId="0" borderId="0" xfId="57" applyNumberFormat="1" applyFill="1" applyBorder="1" applyAlignment="1" applyProtection="1">
      <alignment horizontal="right"/>
      <protection/>
    </xf>
    <xf numFmtId="1" fontId="32" fillId="0" borderId="0" xfId="57" applyNumberFormat="1" applyFont="1" applyFill="1" applyBorder="1" applyProtection="1">
      <alignment/>
      <protection/>
    </xf>
    <xf numFmtId="0" fontId="0" fillId="25" borderId="0" xfId="57" applyFill="1" applyBorder="1" applyProtection="1">
      <alignment/>
      <protection/>
    </xf>
    <xf numFmtId="0" fontId="0" fillId="25" borderId="0" xfId="57" applyFill="1" applyBorder="1" applyAlignment="1" applyProtection="1">
      <alignment horizontal="right"/>
      <protection/>
    </xf>
    <xf numFmtId="1" fontId="24" fillId="25" borderId="0" xfId="57" applyNumberFormat="1" applyFont="1" applyFill="1" applyBorder="1" applyProtection="1">
      <alignment/>
      <protection/>
    </xf>
    <xf numFmtId="5" fontId="0" fillId="25" borderId="0" xfId="57" applyNumberFormat="1" applyFill="1" applyBorder="1" applyAlignment="1" applyProtection="1">
      <alignment horizontal="right"/>
      <protection/>
    </xf>
    <xf numFmtId="0" fontId="7" fillId="0" borderId="0" xfId="59" applyBorder="1">
      <alignment vertical="top"/>
      <protection/>
    </xf>
    <xf numFmtId="0" fontId="34" fillId="0" borderId="0" xfId="57" applyFont="1" applyFill="1" applyBorder="1" applyProtection="1">
      <alignment/>
      <protection/>
    </xf>
    <xf numFmtId="5" fontId="34" fillId="25" borderId="0" xfId="57" applyNumberFormat="1" applyFont="1" applyFill="1" applyBorder="1" applyProtection="1">
      <alignment/>
      <protection/>
    </xf>
    <xf numFmtId="5" fontId="34" fillId="0" borderId="0" xfId="57" applyNumberFormat="1" applyFont="1" applyFill="1" applyBorder="1" applyProtection="1">
      <alignment/>
      <protection/>
    </xf>
    <xf numFmtId="0" fontId="0" fillId="0" borderId="0" xfId="0" applyFont="1" applyFill="1" applyAlignment="1">
      <alignment/>
    </xf>
    <xf numFmtId="173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3" fontId="0" fillId="25" borderId="0" xfId="57" applyNumberFormat="1" applyFont="1" applyFill="1" applyBorder="1" applyProtection="1">
      <alignment/>
      <protection/>
    </xf>
    <xf numFmtId="170" fontId="0" fillId="25" borderId="0" xfId="57" applyNumberFormat="1" applyFont="1" applyFill="1" applyBorder="1">
      <alignment/>
      <protection/>
    </xf>
    <xf numFmtId="8" fontId="1" fillId="0" borderId="0" xfId="44" applyNumberFormat="1" applyFont="1" applyAlignment="1">
      <alignment horizontal="center"/>
    </xf>
    <xf numFmtId="9" fontId="1" fillId="0" borderId="0" xfId="60" applyNumberFormat="1" applyFont="1" applyAlignment="1">
      <alignment horizontal="center"/>
      <protection/>
    </xf>
    <xf numFmtId="1" fontId="1" fillId="0" borderId="0" xfId="60" applyNumberFormat="1" applyFont="1" applyAlignment="1">
      <alignment horizontal="left"/>
      <protection/>
    </xf>
    <xf numFmtId="2" fontId="1" fillId="0" borderId="32" xfId="60" applyNumberFormat="1" applyBorder="1" applyAlignment="1">
      <alignment horizontal="right"/>
      <protection/>
    </xf>
    <xf numFmtId="2" fontId="1" fillId="0" borderId="25" xfId="60" applyNumberFormat="1" applyBorder="1" applyAlignment="1">
      <alignment horizontal="right"/>
      <protection/>
    </xf>
    <xf numFmtId="44" fontId="24" fillId="0" borderId="0" xfId="44" applyFont="1" applyAlignment="1">
      <alignment horizontal="center"/>
    </xf>
    <xf numFmtId="44" fontId="30" fillId="0" borderId="0" xfId="44" applyFont="1" applyAlignment="1">
      <alignment horizontal="center"/>
    </xf>
    <xf numFmtId="44" fontId="30" fillId="0" borderId="12" xfId="44" applyFont="1" applyBorder="1" applyAlignment="1">
      <alignment horizontal="center"/>
    </xf>
    <xf numFmtId="0" fontId="1" fillId="0" borderId="32" xfId="60" applyBorder="1" applyAlignment="1">
      <alignment horizontal="right"/>
      <protection/>
    </xf>
    <xf numFmtId="0" fontId="1" fillId="0" borderId="25" xfId="60" applyBorder="1" applyAlignment="1">
      <alignment horizontal="right"/>
      <protection/>
    </xf>
    <xf numFmtId="0" fontId="26" fillId="0" borderId="0" xfId="60" applyFont="1" applyAlignment="1">
      <alignment horizontal="center"/>
      <protection/>
    </xf>
    <xf numFmtId="1" fontId="29" fillId="0" borderId="0" xfId="60" applyNumberFormat="1" applyFont="1" applyAlignment="1">
      <alignment horizontal="center"/>
      <protection/>
    </xf>
    <xf numFmtId="1" fontId="28" fillId="0" borderId="0" xfId="60" applyNumberFormat="1" applyFont="1" applyAlignment="1">
      <alignment horizontal="left"/>
      <protection/>
    </xf>
    <xf numFmtId="0" fontId="0" fillId="0" borderId="11" xfId="57" applyFont="1" applyBorder="1" applyAlignment="1" applyProtection="1">
      <alignment horizontal="left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24" fillId="0" borderId="0" xfId="57" applyFont="1" applyFill="1" applyBorder="1" applyAlignment="1" applyProtection="1">
      <alignment horizontal="left" vertical="center"/>
      <protection/>
    </xf>
    <xf numFmtId="0" fontId="0" fillId="0" borderId="32" xfId="57" applyBorder="1" applyAlignment="1" applyProtection="1">
      <alignment horizontal="center"/>
      <protection/>
    </xf>
    <xf numFmtId="0" fontId="0" fillId="0" borderId="25" xfId="57" applyBorder="1" applyAlignment="1" applyProtection="1">
      <alignment horizontal="center"/>
      <protection/>
    </xf>
    <xf numFmtId="0" fontId="24" fillId="0" borderId="33" xfId="57" applyFont="1" applyBorder="1" applyAlignment="1" applyProtection="1">
      <alignment horizontal="left"/>
      <protection/>
    </xf>
    <xf numFmtId="0" fontId="24" fillId="0" borderId="17" xfId="57" applyFont="1" applyBorder="1" applyAlignment="1" applyProtection="1">
      <alignment horizontal="left"/>
      <protection/>
    </xf>
    <xf numFmtId="0" fontId="24" fillId="0" borderId="0" xfId="57" applyFont="1" applyBorder="1" applyAlignment="1" applyProtection="1">
      <alignment horizontal="center"/>
      <protection/>
    </xf>
    <xf numFmtId="0" fontId="24" fillId="0" borderId="12" xfId="57" applyFont="1" applyBorder="1" applyAlignment="1" applyProtection="1">
      <alignment horizontal="center"/>
      <protection/>
    </xf>
    <xf numFmtId="5" fontId="0" fillId="0" borderId="0" xfId="57" applyNumberFormat="1" applyFont="1" applyAlignment="1" applyProtection="1">
      <alignment horizontal="right"/>
      <protection/>
    </xf>
    <xf numFmtId="0" fontId="0" fillId="0" borderId="13" xfId="57" applyFont="1" applyBorder="1" applyAlignment="1" applyProtection="1">
      <alignment horizontal="left"/>
      <protection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BUD03" xfId="57"/>
    <cellStyle name="Normal_FY10 Fleet Service Rates for Depts 021309" xfId="58"/>
    <cellStyle name="Normal_FY10 Fleet Summary" xfId="59"/>
    <cellStyle name="Normal_Mileage Rate Changes FY0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eds\MGARDNER\Fleet\Fleet%20FYE02\Billings%20FYE02\Sep%202001%20County%20Fleet%20Billing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eds\BUDGET\FY04-05\FiscalSection\Budget\2004%20Budget\2004%20REVENUE%20&amp;%20EXPENSE%20DOCUMENTS\FY04%201_17_03%20LOCKED\FY04%201-17-03%20CLIENT%20DOCUMENTS%20FOR%20MEETINGS%20LOCKED%201-23-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gardner\Local%20Settings\Temporary%20Internet%20Files\OLK24F\Sep%202001%20County%20Fleet%20Billing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99-00%20SR%20BY%20FUN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ortiz\Local%20Settings\Temporary%20Internet%20Files\OLK3AA\FY08%20County%20Fleet%20Billing%20Totals%20by%20vehic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eds\mgardner\Fleet\Fleet%20FYE05\Billings%20FY05\Jul%202002%20County%20Fleet%20Bill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cs\Freds\MGARDNER\Fleet\Fleet%20FYE02\Billings%20FYE02\Sep%202001%20County%20Fleet%20Bill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cs\Freds\mgardner\Fleet\Fleet%20FYE05\Billings%20FY05\Jul%202002%20County%20Fleet%20Bill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eds\BUDGET\FY03-04\Service%20Reimbursements\Fleet\Cnty%2012%20Month%20Summary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S1\VOL1\USERS\deirdre\Old%20spreadsheets%20do%20not%20use\first%20billing%20workshee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S1\VOL1\USERS\deirdre\Building_Revenue\1.2%20New%20JULY%2001%20Space%20Allocations%20billin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irdre\Building_Revenue\JULY%2001\1.2%20New%20JULY%2001%20Space%20Allocations%20billin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scalSection\Budget\2004%20Budget\2004%20REVENUE%20&amp;%20EXPENSE%20DOCUMENTS\FY04%201_17_03%20LOCKED\FY04%201-17-03%20CLIENT%20DOCUMENTS%20FOR%20MEETINGS%20LOCKED%201-23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  <sheetName val="SEPT Lot 30 PRKG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ANGE NOTES"/>
      <sheetName val="FY04 REVENUE CORRECTING WORKING"/>
      <sheetName val="FY04 B166 COST 11 18 02"/>
      <sheetName val="40 HEALTH 1-23-03 MEETING"/>
      <sheetName val="80 LIBRARY 1-23-0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uly"/>
      <sheetName val="AUG"/>
      <sheetName val="SEP"/>
      <sheetName val="OCT"/>
      <sheetName val="NOV"/>
      <sheetName val="DEC"/>
      <sheetName val="JAN "/>
      <sheetName val="FEB"/>
      <sheetName val="MARCH"/>
      <sheetName val="APRIL"/>
      <sheetName val="MAY"/>
      <sheetName val="JUNE"/>
      <sheetName val="JUNE ESTIMATE"/>
      <sheetName val="JUNE Adj."/>
      <sheetName val="Sheet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CHS (2)"/>
      <sheetName val="DOH (2)"/>
      <sheetName val="DCJ (2)"/>
      <sheetName val="DA (2)"/>
      <sheetName val="MCSO (2)"/>
      <sheetName val="DCS  (2)"/>
      <sheetName val="DCM (2)"/>
      <sheetName val="LIB (2)"/>
      <sheetName val="METRO (2)"/>
      <sheetName val="FLEET (2)"/>
      <sheetName val="DCHS"/>
      <sheetName val="DOH"/>
      <sheetName val="DCJ"/>
      <sheetName val="DA"/>
      <sheetName val="MCSO"/>
      <sheetName val="DCS "/>
      <sheetName val="DCM"/>
      <sheetName val="LIB"/>
      <sheetName val="METRO"/>
      <sheetName val="FL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BCS"/>
      <sheetName val="TRANS"/>
      <sheetName val="LIB"/>
      <sheetName val="METRO"/>
      <sheetName val="July Parki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  <sheetName val="SEPT Lot 30 PRK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BCS"/>
      <sheetName val="TRANS"/>
      <sheetName val="LIB"/>
      <sheetName val="METRO"/>
      <sheetName val="July Parkin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2MonthCounty SummaryReport"/>
    </sheetNames>
    <sheetDataSet>
      <sheetData sheetId="0">
        <row r="17">
          <cell r="A17" t="str">
            <v>Dept</v>
          </cell>
          <cell r="B17" t="str">
            <v>Dept ID</v>
          </cell>
          <cell r="C17" t="str">
            <v>Program Name</v>
          </cell>
          <cell r="D17" t="str">
            <v>Bus Area</v>
          </cell>
          <cell r="E17" t="str">
            <v>SAP Code FY03</v>
          </cell>
          <cell r="F17" t="str">
            <v>Equip ID</v>
          </cell>
          <cell r="G17" t="str">
            <v>Class</v>
          </cell>
          <cell r="H17" t="str">
            <v>Miles</v>
          </cell>
          <cell r="I17" t="str">
            <v>M/Rate</v>
          </cell>
          <cell r="J17" t="str">
            <v>Base Miles</v>
          </cell>
          <cell r="K17" t="str">
            <v>Miles O/Base</v>
          </cell>
          <cell r="L17" t="str">
            <v>Maint Cost</v>
          </cell>
          <cell r="M17" t="str">
            <v>Fuel/Oil</v>
          </cell>
          <cell r="N17" t="str">
            <v>Overhead</v>
          </cell>
          <cell r="O17" t="str">
            <v>Rate/Month</v>
          </cell>
          <cell r="P17" t="str">
            <v>Annual Rate</v>
          </cell>
          <cell r="Q17" t="str">
            <v>Acc/Damage</v>
          </cell>
          <cell r="R17" t="str">
            <v>Capital</v>
          </cell>
          <cell r="S17" t="str">
            <v>Other</v>
          </cell>
          <cell r="T17" t="str">
            <v>TOTAL</v>
          </cell>
          <cell r="U17" t="str">
            <v>Mnths Used</v>
          </cell>
        </row>
        <row r="18">
          <cell r="A18" t="str">
            <v>OSCP</v>
          </cell>
          <cell r="B18" t="str">
            <v>10-1000</v>
          </cell>
          <cell r="C18" t="str">
            <v>COMMUNITY ACTION</v>
          </cell>
          <cell r="D18" t="str">
            <v>1505</v>
          </cell>
          <cell r="E18" t="str">
            <v>SCPEGAD.INTSVCS</v>
          </cell>
          <cell r="F18" t="str">
            <v>E188833</v>
          </cell>
          <cell r="G18" t="str">
            <v>1202</v>
          </cell>
          <cell r="H18">
            <v>1115</v>
          </cell>
          <cell r="I18">
            <v>0.21</v>
          </cell>
          <cell r="J18">
            <v>1260</v>
          </cell>
          <cell r="K18">
            <v>0</v>
          </cell>
          <cell r="L18">
            <v>0</v>
          </cell>
          <cell r="M18">
            <v>0</v>
          </cell>
          <cell r="N18">
            <v>456</v>
          </cell>
          <cell r="O18">
            <v>140</v>
          </cell>
          <cell r="P18">
            <v>1680</v>
          </cell>
          <cell r="Q18">
            <v>0</v>
          </cell>
          <cell r="R18">
            <v>0</v>
          </cell>
          <cell r="S18">
            <v>0</v>
          </cell>
          <cell r="T18">
            <v>3146</v>
          </cell>
          <cell r="U18">
            <v>12</v>
          </cell>
        </row>
        <row r="19">
          <cell r="A19" t="str">
            <v>OSCP</v>
          </cell>
          <cell r="B19" t="str">
            <v>10-1000</v>
          </cell>
          <cell r="C19" t="str">
            <v>COMMUNITY ACTION</v>
          </cell>
          <cell r="D19" t="str">
            <v>1505</v>
          </cell>
          <cell r="E19" t="str">
            <v>SCPEGAD.INTSVCS</v>
          </cell>
          <cell r="F19" t="str">
            <v>E198915</v>
          </cell>
          <cell r="G19" t="str">
            <v>1226</v>
          </cell>
          <cell r="H19">
            <v>3250</v>
          </cell>
          <cell r="I19">
            <v>0.27</v>
          </cell>
          <cell r="J19">
            <v>1620</v>
          </cell>
          <cell r="K19">
            <v>0</v>
          </cell>
          <cell r="L19">
            <v>0</v>
          </cell>
          <cell r="M19">
            <v>0</v>
          </cell>
          <cell r="N19">
            <v>456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1991.46</v>
          </cell>
          <cell r="U19">
            <v>12</v>
          </cell>
        </row>
        <row r="20">
          <cell r="A20" t="str">
            <v>OSCP</v>
          </cell>
          <cell r="B20" t="str">
            <v>10-1000</v>
          </cell>
          <cell r="C20" t="str">
            <v>COMMUNITY ACTION</v>
          </cell>
          <cell r="D20" t="str">
            <v>1505</v>
          </cell>
          <cell r="E20" t="str">
            <v>SCPEGAD.INTSVCS</v>
          </cell>
          <cell r="F20" t="str">
            <v>E203423</v>
          </cell>
          <cell r="G20" t="str">
            <v>1202</v>
          </cell>
          <cell r="H20">
            <v>3622</v>
          </cell>
          <cell r="I20">
            <v>0.21</v>
          </cell>
          <cell r="J20">
            <v>1260</v>
          </cell>
          <cell r="K20">
            <v>0</v>
          </cell>
          <cell r="L20">
            <v>0</v>
          </cell>
          <cell r="M20">
            <v>0</v>
          </cell>
          <cell r="N20">
            <v>456</v>
          </cell>
          <cell r="O20">
            <v>140</v>
          </cell>
          <cell r="P20">
            <v>1680</v>
          </cell>
          <cell r="Q20">
            <v>0</v>
          </cell>
          <cell r="R20">
            <v>0</v>
          </cell>
          <cell r="S20">
            <v>0</v>
          </cell>
          <cell r="T20">
            <v>3199.55</v>
          </cell>
          <cell r="U20">
            <v>12</v>
          </cell>
        </row>
        <row r="21">
          <cell r="A21" t="str">
            <v>OSCP</v>
          </cell>
          <cell r="B21" t="str">
            <v>10-1000</v>
          </cell>
          <cell r="C21" t="str">
            <v>COMMUNITY ACTION</v>
          </cell>
          <cell r="D21" t="str">
            <v>1505</v>
          </cell>
          <cell r="E21" t="str">
            <v>SCPEGAD.INTSVCS</v>
          </cell>
          <cell r="F21" t="str">
            <v>E196387</v>
          </cell>
          <cell r="G21" t="str">
            <v>1202</v>
          </cell>
          <cell r="H21">
            <v>7278</v>
          </cell>
          <cell r="I21">
            <v>0.21</v>
          </cell>
          <cell r="J21">
            <v>1260</v>
          </cell>
          <cell r="K21">
            <v>268.3799999999999</v>
          </cell>
          <cell r="L21">
            <v>0</v>
          </cell>
          <cell r="M21">
            <v>0</v>
          </cell>
          <cell r="N21">
            <v>456</v>
          </cell>
          <cell r="O21">
            <v>140</v>
          </cell>
          <cell r="P21">
            <v>1680</v>
          </cell>
          <cell r="Q21">
            <v>0</v>
          </cell>
          <cell r="R21">
            <v>0</v>
          </cell>
          <cell r="S21">
            <v>0</v>
          </cell>
          <cell r="T21">
            <v>3869.45</v>
          </cell>
          <cell r="U21">
            <v>12</v>
          </cell>
        </row>
        <row r="22">
          <cell r="A22" t="str">
            <v>OSCP</v>
          </cell>
          <cell r="B22" t="str">
            <v>10-1000</v>
          </cell>
          <cell r="C22" t="str">
            <v>COMMUNITY ACTION</v>
          </cell>
          <cell r="D22" t="str">
            <v>1505</v>
          </cell>
          <cell r="E22" t="str">
            <v>SCPEGAD.INTSVCS</v>
          </cell>
          <cell r="F22" t="str">
            <v>E185198</v>
          </cell>
          <cell r="G22" t="str">
            <v>1247</v>
          </cell>
          <cell r="H22">
            <v>9687</v>
          </cell>
          <cell r="I22">
            <v>0.24</v>
          </cell>
          <cell r="J22">
            <v>1440</v>
          </cell>
          <cell r="K22">
            <v>884.8800000000001</v>
          </cell>
          <cell r="L22">
            <v>0</v>
          </cell>
          <cell r="M22">
            <v>0</v>
          </cell>
          <cell r="N22">
            <v>456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2846.88</v>
          </cell>
          <cell r="U22">
            <v>12</v>
          </cell>
        </row>
        <row r="23">
          <cell r="A23" t="str">
            <v>DHS</v>
          </cell>
          <cell r="B23" t="str">
            <v>11-1050</v>
          </cell>
          <cell r="C23" t="str">
            <v>ASD-Mid County</v>
          </cell>
          <cell r="D23" t="str">
            <v>1505</v>
          </cell>
          <cell r="E23" t="str">
            <v>ADSDIVLTCMCXIX</v>
          </cell>
          <cell r="F23" t="str">
            <v>E208689</v>
          </cell>
          <cell r="G23" t="str">
            <v>1024</v>
          </cell>
          <cell r="H23">
            <v>2418</v>
          </cell>
          <cell r="I23">
            <v>0.15</v>
          </cell>
          <cell r="J23">
            <v>900</v>
          </cell>
          <cell r="K23">
            <v>0</v>
          </cell>
          <cell r="L23">
            <v>0</v>
          </cell>
          <cell r="M23">
            <v>0</v>
          </cell>
          <cell r="N23">
            <v>456</v>
          </cell>
          <cell r="O23">
            <v>141</v>
          </cell>
          <cell r="P23">
            <v>1692</v>
          </cell>
          <cell r="Q23">
            <v>0</v>
          </cell>
          <cell r="R23">
            <v>0</v>
          </cell>
          <cell r="S23">
            <v>0</v>
          </cell>
          <cell r="T23">
            <v>2868</v>
          </cell>
          <cell r="U23">
            <v>12</v>
          </cell>
        </row>
        <row r="24">
          <cell r="A24" t="str">
            <v>DHS</v>
          </cell>
          <cell r="B24" t="str">
            <v>11-1050</v>
          </cell>
          <cell r="C24" t="str">
            <v>ASD-Mid County</v>
          </cell>
          <cell r="D24" t="str">
            <v>1505</v>
          </cell>
          <cell r="E24" t="str">
            <v>ADSDIVLTCMCXIX</v>
          </cell>
          <cell r="F24" t="str">
            <v>E208680</v>
          </cell>
          <cell r="G24" t="str">
            <v>1020</v>
          </cell>
          <cell r="H24">
            <v>2001</v>
          </cell>
          <cell r="I24">
            <v>0.13</v>
          </cell>
          <cell r="J24">
            <v>780</v>
          </cell>
          <cell r="K24">
            <v>0</v>
          </cell>
          <cell r="L24">
            <v>0</v>
          </cell>
          <cell r="M24">
            <v>0</v>
          </cell>
          <cell r="N24">
            <v>456</v>
          </cell>
          <cell r="O24">
            <v>125</v>
          </cell>
          <cell r="P24">
            <v>1500</v>
          </cell>
          <cell r="Q24">
            <v>1293.84</v>
          </cell>
          <cell r="R24">
            <v>0</v>
          </cell>
          <cell r="S24">
            <v>0</v>
          </cell>
          <cell r="T24">
            <v>3919.84</v>
          </cell>
          <cell r="U24">
            <v>12</v>
          </cell>
        </row>
        <row r="25">
          <cell r="A25" t="str">
            <v>DHS</v>
          </cell>
          <cell r="B25" t="str">
            <v>11-1050</v>
          </cell>
          <cell r="C25" t="str">
            <v>ASD-Mid County</v>
          </cell>
          <cell r="D25" t="str">
            <v>1505</v>
          </cell>
          <cell r="E25" t="str">
            <v>ADSDIVLTCMCXIX</v>
          </cell>
          <cell r="F25" t="str">
            <v>E206789</v>
          </cell>
          <cell r="G25" t="str">
            <v>1020</v>
          </cell>
          <cell r="H25">
            <v>2212</v>
          </cell>
          <cell r="I25">
            <v>0.13</v>
          </cell>
          <cell r="J25">
            <v>780</v>
          </cell>
          <cell r="K25">
            <v>0</v>
          </cell>
          <cell r="L25">
            <v>0</v>
          </cell>
          <cell r="M25">
            <v>0</v>
          </cell>
          <cell r="N25">
            <v>456</v>
          </cell>
          <cell r="O25">
            <v>111</v>
          </cell>
          <cell r="P25">
            <v>1332</v>
          </cell>
          <cell r="Q25">
            <v>0</v>
          </cell>
          <cell r="R25">
            <v>0</v>
          </cell>
          <cell r="S25">
            <v>0</v>
          </cell>
          <cell r="T25">
            <v>2458</v>
          </cell>
          <cell r="U25">
            <v>12</v>
          </cell>
        </row>
        <row r="26">
          <cell r="A26" t="str">
            <v>DHS</v>
          </cell>
          <cell r="B26" t="str">
            <v>11-1050</v>
          </cell>
          <cell r="C26" t="str">
            <v>ASD-Mid County</v>
          </cell>
          <cell r="D26" t="str">
            <v>1505</v>
          </cell>
          <cell r="E26" t="str">
            <v>ADSDIVLTCMCXIX</v>
          </cell>
          <cell r="F26" t="str">
            <v>E208679</v>
          </cell>
          <cell r="G26" t="str">
            <v>1020</v>
          </cell>
          <cell r="H26">
            <v>2217</v>
          </cell>
          <cell r="I26">
            <v>0.13</v>
          </cell>
          <cell r="J26">
            <v>780</v>
          </cell>
          <cell r="K26">
            <v>0</v>
          </cell>
          <cell r="L26">
            <v>0</v>
          </cell>
          <cell r="M26">
            <v>0</v>
          </cell>
          <cell r="N26">
            <v>456</v>
          </cell>
          <cell r="O26">
            <v>125</v>
          </cell>
          <cell r="P26">
            <v>1500</v>
          </cell>
          <cell r="Q26">
            <v>0</v>
          </cell>
          <cell r="R26">
            <v>0</v>
          </cell>
          <cell r="S26">
            <v>0</v>
          </cell>
          <cell r="T26">
            <v>2626</v>
          </cell>
          <cell r="U26">
            <v>12</v>
          </cell>
        </row>
        <row r="27">
          <cell r="A27" t="str">
            <v>DHS</v>
          </cell>
          <cell r="B27" t="str">
            <v>11-1050</v>
          </cell>
          <cell r="C27" t="str">
            <v>ASD-Mid County</v>
          </cell>
          <cell r="D27" t="str">
            <v>1505</v>
          </cell>
          <cell r="E27" t="str">
            <v>ADSDIVLTCMCXIX</v>
          </cell>
          <cell r="F27" t="str">
            <v>E206787</v>
          </cell>
          <cell r="G27" t="str">
            <v>1020</v>
          </cell>
          <cell r="H27">
            <v>3333</v>
          </cell>
          <cell r="I27">
            <v>0.13</v>
          </cell>
          <cell r="J27">
            <v>780</v>
          </cell>
          <cell r="K27">
            <v>0</v>
          </cell>
          <cell r="L27">
            <v>0</v>
          </cell>
          <cell r="M27">
            <v>0</v>
          </cell>
          <cell r="N27">
            <v>456</v>
          </cell>
          <cell r="O27">
            <v>111</v>
          </cell>
          <cell r="P27">
            <v>1332</v>
          </cell>
          <cell r="Q27">
            <v>0</v>
          </cell>
          <cell r="R27">
            <v>0</v>
          </cell>
          <cell r="S27">
            <v>0</v>
          </cell>
          <cell r="T27">
            <v>2483.35</v>
          </cell>
          <cell r="U27">
            <v>12</v>
          </cell>
        </row>
        <row r="28">
          <cell r="A28" t="str">
            <v>DHS</v>
          </cell>
          <cell r="B28" t="str">
            <v>11-1100</v>
          </cell>
          <cell r="C28" t="str">
            <v>ASD-Nursing</v>
          </cell>
          <cell r="D28" t="str">
            <v>1505</v>
          </cell>
          <cell r="E28" t="str">
            <v>ADSDIVLTCNFXIX</v>
          </cell>
          <cell r="F28" t="str">
            <v>E201007</v>
          </cell>
          <cell r="G28" t="str">
            <v>1024</v>
          </cell>
          <cell r="H28">
            <v>3306</v>
          </cell>
          <cell r="I28">
            <v>0.15</v>
          </cell>
          <cell r="J28">
            <v>900</v>
          </cell>
          <cell r="K28">
            <v>0</v>
          </cell>
          <cell r="L28">
            <v>0</v>
          </cell>
          <cell r="M28">
            <v>0</v>
          </cell>
          <cell r="N28">
            <v>456</v>
          </cell>
          <cell r="O28">
            <v>155</v>
          </cell>
          <cell r="P28">
            <v>1860</v>
          </cell>
          <cell r="Q28">
            <v>0</v>
          </cell>
          <cell r="R28">
            <v>0</v>
          </cell>
          <cell r="S28">
            <v>0</v>
          </cell>
          <cell r="T28">
            <v>3019.2</v>
          </cell>
          <cell r="U28">
            <v>12</v>
          </cell>
        </row>
        <row r="29">
          <cell r="A29" t="str">
            <v>DHS</v>
          </cell>
          <cell r="B29" t="str">
            <v>11-1200</v>
          </cell>
          <cell r="C29" t="str">
            <v>ASD-West</v>
          </cell>
          <cell r="D29" t="str">
            <v>1505</v>
          </cell>
          <cell r="E29" t="str">
            <v>ADSDIVLTCWDXIX</v>
          </cell>
          <cell r="F29" t="str">
            <v>E201008</v>
          </cell>
          <cell r="G29" t="str">
            <v>1024</v>
          </cell>
          <cell r="H29">
            <v>2241</v>
          </cell>
          <cell r="I29">
            <v>0.15</v>
          </cell>
          <cell r="J29">
            <v>900</v>
          </cell>
          <cell r="K29">
            <v>0</v>
          </cell>
          <cell r="L29">
            <v>0</v>
          </cell>
          <cell r="M29">
            <v>0</v>
          </cell>
          <cell r="N29">
            <v>456</v>
          </cell>
          <cell r="O29">
            <v>155</v>
          </cell>
          <cell r="P29">
            <v>1860</v>
          </cell>
          <cell r="Q29">
            <v>0</v>
          </cell>
          <cell r="R29">
            <v>0</v>
          </cell>
          <cell r="S29">
            <v>0</v>
          </cell>
          <cell r="T29">
            <v>3006</v>
          </cell>
          <cell r="U29">
            <v>12</v>
          </cell>
        </row>
        <row r="30">
          <cell r="A30" t="str">
            <v>DHS</v>
          </cell>
          <cell r="B30" t="str">
            <v>11-1200</v>
          </cell>
          <cell r="C30" t="str">
            <v>ASD-West</v>
          </cell>
          <cell r="D30" t="str">
            <v>1505</v>
          </cell>
          <cell r="E30" t="str">
            <v>ADSDIVLTCWDXIX</v>
          </cell>
          <cell r="F30" t="str">
            <v>E187748</v>
          </cell>
          <cell r="G30" t="str">
            <v>1024</v>
          </cell>
          <cell r="H30">
            <v>2692</v>
          </cell>
          <cell r="I30">
            <v>0.15</v>
          </cell>
          <cell r="J30">
            <v>900</v>
          </cell>
          <cell r="K30">
            <v>0</v>
          </cell>
          <cell r="L30">
            <v>0</v>
          </cell>
          <cell r="M30">
            <v>0</v>
          </cell>
          <cell r="N30">
            <v>456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1184.4</v>
          </cell>
          <cell r="U30">
            <v>12</v>
          </cell>
        </row>
        <row r="31">
          <cell r="A31" t="str">
            <v>DHS</v>
          </cell>
          <cell r="B31" t="str">
            <v>11-1300</v>
          </cell>
          <cell r="C31" t="str">
            <v>ASD-Gresham</v>
          </cell>
          <cell r="D31" t="str">
            <v>1505</v>
          </cell>
          <cell r="E31" t="str">
            <v>ADSDIVLTCEDXIX</v>
          </cell>
          <cell r="F31" t="str">
            <v>E208675</v>
          </cell>
          <cell r="G31" t="str">
            <v>1020</v>
          </cell>
          <cell r="H31">
            <v>1398</v>
          </cell>
          <cell r="I31">
            <v>0.13</v>
          </cell>
          <cell r="J31">
            <v>780</v>
          </cell>
          <cell r="K31">
            <v>0</v>
          </cell>
          <cell r="L31">
            <v>0</v>
          </cell>
          <cell r="M31">
            <v>0</v>
          </cell>
          <cell r="N31">
            <v>456</v>
          </cell>
          <cell r="O31">
            <v>125</v>
          </cell>
          <cell r="P31">
            <v>1500</v>
          </cell>
          <cell r="Q31">
            <v>0</v>
          </cell>
          <cell r="R31">
            <v>0</v>
          </cell>
          <cell r="S31">
            <v>0</v>
          </cell>
          <cell r="T31">
            <v>2626</v>
          </cell>
          <cell r="U31">
            <v>12</v>
          </cell>
        </row>
        <row r="32">
          <cell r="A32" t="str">
            <v>DHS</v>
          </cell>
          <cell r="B32" t="str">
            <v>11-1300</v>
          </cell>
          <cell r="C32" t="str">
            <v>ASD-Gresham</v>
          </cell>
          <cell r="D32" t="str">
            <v>1505</v>
          </cell>
          <cell r="E32" t="str">
            <v>ADSDIVLTCEDXIX</v>
          </cell>
          <cell r="F32" t="str">
            <v>E208677</v>
          </cell>
          <cell r="G32" t="str">
            <v>1020</v>
          </cell>
          <cell r="H32">
            <v>1621</v>
          </cell>
          <cell r="I32">
            <v>0.13</v>
          </cell>
          <cell r="J32">
            <v>780</v>
          </cell>
          <cell r="K32">
            <v>0</v>
          </cell>
          <cell r="L32">
            <v>0</v>
          </cell>
          <cell r="M32">
            <v>0</v>
          </cell>
          <cell r="N32">
            <v>456</v>
          </cell>
          <cell r="O32">
            <v>125</v>
          </cell>
          <cell r="P32">
            <v>1500</v>
          </cell>
          <cell r="Q32">
            <v>389.02</v>
          </cell>
          <cell r="R32">
            <v>0</v>
          </cell>
          <cell r="S32">
            <v>0</v>
          </cell>
          <cell r="T32">
            <v>3015.02</v>
          </cell>
          <cell r="U32">
            <v>12</v>
          </cell>
        </row>
        <row r="33">
          <cell r="A33" t="str">
            <v>DHS</v>
          </cell>
          <cell r="B33" t="str">
            <v>11-1300</v>
          </cell>
          <cell r="C33" t="str">
            <v>ASD-Gresham</v>
          </cell>
          <cell r="D33" t="str">
            <v>1505</v>
          </cell>
          <cell r="E33" t="str">
            <v>ADSDIVLTCEDXIX</v>
          </cell>
          <cell r="F33" t="str">
            <v>E206790</v>
          </cell>
          <cell r="G33" t="str">
            <v>1020</v>
          </cell>
          <cell r="H33">
            <v>1627</v>
          </cell>
          <cell r="I33">
            <v>0.13</v>
          </cell>
          <cell r="J33">
            <v>780</v>
          </cell>
          <cell r="K33">
            <v>0</v>
          </cell>
          <cell r="L33">
            <v>0</v>
          </cell>
          <cell r="M33">
            <v>0</v>
          </cell>
          <cell r="N33">
            <v>456</v>
          </cell>
          <cell r="O33">
            <v>111</v>
          </cell>
          <cell r="P33">
            <v>1332</v>
          </cell>
          <cell r="Q33">
            <v>0</v>
          </cell>
          <cell r="R33">
            <v>0</v>
          </cell>
          <cell r="S33">
            <v>0</v>
          </cell>
          <cell r="T33">
            <v>2458</v>
          </cell>
          <cell r="U33">
            <v>12</v>
          </cell>
        </row>
        <row r="34">
          <cell r="A34" t="str">
            <v>DHS</v>
          </cell>
          <cell r="B34" t="str">
            <v>11-1300</v>
          </cell>
          <cell r="C34" t="str">
            <v>ASD-Gresham</v>
          </cell>
          <cell r="D34" t="str">
            <v>1505</v>
          </cell>
          <cell r="E34" t="str">
            <v>ADSDIVLTCEDXIX</v>
          </cell>
          <cell r="F34" t="str">
            <v>E161981</v>
          </cell>
          <cell r="G34" t="str">
            <v>1024</v>
          </cell>
          <cell r="H34">
            <v>2224</v>
          </cell>
          <cell r="I34">
            <v>0.15</v>
          </cell>
          <cell r="J34">
            <v>900</v>
          </cell>
          <cell r="K34">
            <v>0</v>
          </cell>
          <cell r="L34">
            <v>0</v>
          </cell>
          <cell r="M34">
            <v>0</v>
          </cell>
          <cell r="N34">
            <v>456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1063</v>
          </cell>
          <cell r="U34">
            <v>12</v>
          </cell>
        </row>
        <row r="35">
          <cell r="A35" t="str">
            <v>DHS</v>
          </cell>
          <cell r="B35" t="str">
            <v>11-1300</v>
          </cell>
          <cell r="C35" t="str">
            <v>ASD-Gresham</v>
          </cell>
          <cell r="D35" t="str">
            <v>1505</v>
          </cell>
          <cell r="E35" t="str">
            <v>ADSDIVLTCEDXIX</v>
          </cell>
          <cell r="F35" t="str">
            <v>E206788</v>
          </cell>
          <cell r="G35" t="str">
            <v>1020</v>
          </cell>
          <cell r="H35">
            <v>1786</v>
          </cell>
          <cell r="I35">
            <v>0.13</v>
          </cell>
          <cell r="J35">
            <v>780</v>
          </cell>
          <cell r="K35">
            <v>0</v>
          </cell>
          <cell r="L35">
            <v>0</v>
          </cell>
          <cell r="M35">
            <v>0</v>
          </cell>
          <cell r="N35">
            <v>456</v>
          </cell>
          <cell r="O35">
            <v>111</v>
          </cell>
          <cell r="P35">
            <v>1332</v>
          </cell>
          <cell r="Q35">
            <v>0</v>
          </cell>
          <cell r="R35">
            <v>0</v>
          </cell>
          <cell r="S35">
            <v>0</v>
          </cell>
          <cell r="T35">
            <v>2255</v>
          </cell>
          <cell r="U35">
            <v>12</v>
          </cell>
        </row>
        <row r="36">
          <cell r="A36" t="str">
            <v>DHS</v>
          </cell>
          <cell r="B36" t="str">
            <v>11-1300</v>
          </cell>
          <cell r="C36" t="str">
            <v>ASD-Gresham</v>
          </cell>
          <cell r="D36" t="str">
            <v>1505</v>
          </cell>
          <cell r="E36" t="str">
            <v>ADSDIVLTCEDXIX</v>
          </cell>
          <cell r="F36" t="str">
            <v>E208676</v>
          </cell>
          <cell r="G36" t="str">
            <v>1020</v>
          </cell>
          <cell r="H36">
            <v>2013</v>
          </cell>
          <cell r="I36">
            <v>0.13</v>
          </cell>
          <cell r="J36">
            <v>780</v>
          </cell>
          <cell r="K36">
            <v>0</v>
          </cell>
          <cell r="L36">
            <v>0</v>
          </cell>
          <cell r="M36">
            <v>0</v>
          </cell>
          <cell r="N36">
            <v>456</v>
          </cell>
          <cell r="O36">
            <v>125</v>
          </cell>
          <cell r="P36">
            <v>1500</v>
          </cell>
          <cell r="Q36">
            <v>151.36</v>
          </cell>
          <cell r="R36">
            <v>0</v>
          </cell>
          <cell r="S36">
            <v>0</v>
          </cell>
          <cell r="T36">
            <v>2777.36</v>
          </cell>
          <cell r="U36">
            <v>12</v>
          </cell>
        </row>
        <row r="37">
          <cell r="A37" t="str">
            <v>DHS</v>
          </cell>
          <cell r="B37" t="str">
            <v>11-1400</v>
          </cell>
          <cell r="C37" t="str">
            <v>ASD-NE</v>
          </cell>
          <cell r="D37" t="str">
            <v>1505</v>
          </cell>
          <cell r="E37" t="str">
            <v>ADSDIVLTCNNEDXIX</v>
          </cell>
          <cell r="F37" t="str">
            <v>E161963</v>
          </cell>
          <cell r="G37" t="str">
            <v>1020</v>
          </cell>
          <cell r="H37">
            <v>1583</v>
          </cell>
          <cell r="I37">
            <v>0.13</v>
          </cell>
          <cell r="J37">
            <v>780</v>
          </cell>
          <cell r="K37">
            <v>0</v>
          </cell>
          <cell r="L37">
            <v>0</v>
          </cell>
          <cell r="M37">
            <v>0</v>
          </cell>
          <cell r="N37">
            <v>456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886</v>
          </cell>
          <cell r="U37">
            <v>12</v>
          </cell>
        </row>
        <row r="38">
          <cell r="A38" t="str">
            <v>DHS</v>
          </cell>
          <cell r="B38" t="str">
            <v>11-1400</v>
          </cell>
          <cell r="C38" t="str">
            <v>ASD-NE</v>
          </cell>
          <cell r="D38" t="str">
            <v>1505</v>
          </cell>
          <cell r="E38" t="str">
            <v>ADSDIVLTCNNEDXIX</v>
          </cell>
          <cell r="F38" t="str">
            <v>E187747</v>
          </cell>
          <cell r="G38" t="str">
            <v>1024</v>
          </cell>
          <cell r="H38">
            <v>2618</v>
          </cell>
          <cell r="I38">
            <v>0.15</v>
          </cell>
          <cell r="J38">
            <v>900</v>
          </cell>
          <cell r="K38">
            <v>0</v>
          </cell>
          <cell r="L38">
            <v>0</v>
          </cell>
          <cell r="M38">
            <v>0</v>
          </cell>
          <cell r="N38">
            <v>456</v>
          </cell>
          <cell r="O38">
            <v>0</v>
          </cell>
          <cell r="P38">
            <v>0</v>
          </cell>
          <cell r="Q38">
            <v>224</v>
          </cell>
          <cell r="R38">
            <v>0</v>
          </cell>
          <cell r="S38">
            <v>0</v>
          </cell>
          <cell r="T38">
            <v>1412</v>
          </cell>
          <cell r="U38">
            <v>12</v>
          </cell>
        </row>
        <row r="39">
          <cell r="A39" t="str">
            <v>DHS</v>
          </cell>
          <cell r="B39" t="str">
            <v>11-1400</v>
          </cell>
          <cell r="C39" t="str">
            <v>ASD-NE</v>
          </cell>
          <cell r="D39" t="str">
            <v>1505</v>
          </cell>
          <cell r="E39" t="str">
            <v>ADSDIVLTCNNEDXIX</v>
          </cell>
          <cell r="F39" t="str">
            <v>E198929</v>
          </cell>
          <cell r="G39" t="str">
            <v>1020</v>
          </cell>
          <cell r="H39">
            <v>2655</v>
          </cell>
          <cell r="I39">
            <v>0.13</v>
          </cell>
          <cell r="J39">
            <v>780</v>
          </cell>
          <cell r="K39">
            <v>0</v>
          </cell>
          <cell r="L39">
            <v>0</v>
          </cell>
          <cell r="M39">
            <v>0</v>
          </cell>
          <cell r="N39">
            <v>456</v>
          </cell>
          <cell r="O39">
            <v>111</v>
          </cell>
          <cell r="P39">
            <v>1332</v>
          </cell>
          <cell r="Q39">
            <v>150.4</v>
          </cell>
          <cell r="R39">
            <v>0</v>
          </cell>
          <cell r="S39">
            <v>0</v>
          </cell>
          <cell r="T39">
            <v>2620.23</v>
          </cell>
          <cell r="U39">
            <v>12</v>
          </cell>
        </row>
        <row r="40">
          <cell r="A40" t="str">
            <v>DHS</v>
          </cell>
          <cell r="B40" t="str">
            <v>11-1400</v>
          </cell>
          <cell r="C40" t="str">
            <v>ASD-NE</v>
          </cell>
          <cell r="D40" t="str">
            <v>1505</v>
          </cell>
          <cell r="E40" t="str">
            <v>ADSDIVLTCNNEDXIX</v>
          </cell>
          <cell r="F40" t="str">
            <v>E206791</v>
          </cell>
          <cell r="G40" t="str">
            <v>1020</v>
          </cell>
          <cell r="H40">
            <v>2890</v>
          </cell>
          <cell r="I40">
            <v>0.13</v>
          </cell>
          <cell r="J40">
            <v>780</v>
          </cell>
          <cell r="K40">
            <v>0</v>
          </cell>
          <cell r="L40">
            <v>0</v>
          </cell>
          <cell r="M40">
            <v>0</v>
          </cell>
          <cell r="N40">
            <v>456</v>
          </cell>
          <cell r="O40">
            <v>111</v>
          </cell>
          <cell r="P40">
            <v>1332</v>
          </cell>
          <cell r="Q40">
            <v>214</v>
          </cell>
          <cell r="R40">
            <v>0</v>
          </cell>
          <cell r="S40">
            <v>25</v>
          </cell>
          <cell r="T40">
            <v>2706.36</v>
          </cell>
          <cell r="U40">
            <v>12</v>
          </cell>
        </row>
        <row r="41">
          <cell r="A41" t="str">
            <v>DHS</v>
          </cell>
          <cell r="B41" t="str">
            <v>11-1400</v>
          </cell>
          <cell r="C41" t="str">
            <v>ASD-NE</v>
          </cell>
          <cell r="D41" t="str">
            <v>1505</v>
          </cell>
          <cell r="E41" t="str">
            <v>ADSDIVLTCNNEDXIX</v>
          </cell>
          <cell r="F41" t="str">
            <v>E206793</v>
          </cell>
          <cell r="G41" t="str">
            <v>1020</v>
          </cell>
          <cell r="H41">
            <v>3043</v>
          </cell>
          <cell r="I41">
            <v>0.13</v>
          </cell>
          <cell r="J41">
            <v>780</v>
          </cell>
          <cell r="K41">
            <v>0</v>
          </cell>
          <cell r="L41">
            <v>0</v>
          </cell>
          <cell r="M41">
            <v>0</v>
          </cell>
          <cell r="N41">
            <v>456</v>
          </cell>
          <cell r="O41">
            <v>111</v>
          </cell>
          <cell r="P41">
            <v>1332</v>
          </cell>
          <cell r="Q41">
            <v>0</v>
          </cell>
          <cell r="R41">
            <v>0</v>
          </cell>
          <cell r="S41">
            <v>0</v>
          </cell>
          <cell r="T41">
            <v>2470.22</v>
          </cell>
          <cell r="U41">
            <v>12</v>
          </cell>
        </row>
        <row r="42">
          <cell r="A42" t="str">
            <v>DHS</v>
          </cell>
          <cell r="B42" t="str">
            <v>11-1400</v>
          </cell>
          <cell r="C42" t="str">
            <v>ASD-NE</v>
          </cell>
          <cell r="D42" t="str">
            <v>1505</v>
          </cell>
          <cell r="E42" t="str">
            <v>ADSDIVLTCNNEDXIX</v>
          </cell>
          <cell r="F42" t="str">
            <v>E206792</v>
          </cell>
          <cell r="G42" t="str">
            <v>1020</v>
          </cell>
          <cell r="H42">
            <v>3322</v>
          </cell>
          <cell r="I42">
            <v>0.13</v>
          </cell>
          <cell r="J42">
            <v>780</v>
          </cell>
          <cell r="K42">
            <v>0</v>
          </cell>
          <cell r="L42">
            <v>0</v>
          </cell>
          <cell r="M42">
            <v>0</v>
          </cell>
          <cell r="N42">
            <v>456</v>
          </cell>
          <cell r="O42">
            <v>111</v>
          </cell>
          <cell r="P42">
            <v>1332</v>
          </cell>
          <cell r="Q42">
            <v>134.5</v>
          </cell>
          <cell r="R42">
            <v>0</v>
          </cell>
          <cell r="S42">
            <v>0</v>
          </cell>
          <cell r="T42">
            <v>2599.91</v>
          </cell>
          <cell r="U42">
            <v>12</v>
          </cell>
        </row>
        <row r="43">
          <cell r="A43" t="str">
            <v>DHS</v>
          </cell>
          <cell r="B43" t="str">
            <v>11-1400</v>
          </cell>
          <cell r="C43" t="str">
            <v>ASD-NE</v>
          </cell>
          <cell r="D43" t="str">
            <v>1505</v>
          </cell>
          <cell r="E43" t="str">
            <v>ADSDIVLTCNNEDXIX</v>
          </cell>
          <cell r="F43" t="str">
            <v>E208690</v>
          </cell>
          <cell r="G43" t="str">
            <v>1024</v>
          </cell>
          <cell r="H43">
            <v>5476</v>
          </cell>
          <cell r="I43">
            <v>0.15</v>
          </cell>
          <cell r="J43">
            <v>900</v>
          </cell>
          <cell r="K43">
            <v>0</v>
          </cell>
          <cell r="L43">
            <v>0</v>
          </cell>
          <cell r="M43">
            <v>0</v>
          </cell>
          <cell r="N43">
            <v>456</v>
          </cell>
          <cell r="O43">
            <v>141</v>
          </cell>
          <cell r="P43">
            <v>1692</v>
          </cell>
          <cell r="Q43">
            <v>0</v>
          </cell>
          <cell r="R43">
            <v>0</v>
          </cell>
          <cell r="S43">
            <v>0</v>
          </cell>
          <cell r="T43">
            <v>2840.05</v>
          </cell>
          <cell r="U43">
            <v>12</v>
          </cell>
        </row>
        <row r="44">
          <cell r="A44" t="str">
            <v>DHS</v>
          </cell>
          <cell r="B44" t="str">
            <v>11-1500</v>
          </cell>
          <cell r="C44" t="str">
            <v>ASD-SE</v>
          </cell>
          <cell r="D44" t="str">
            <v>1505</v>
          </cell>
          <cell r="E44" t="str">
            <v>ADSDIVLTCSEDXIX</v>
          </cell>
          <cell r="F44" t="str">
            <v>E187745</v>
          </cell>
          <cell r="G44" t="str">
            <v>1024</v>
          </cell>
          <cell r="H44">
            <v>1915</v>
          </cell>
          <cell r="I44">
            <v>0.15</v>
          </cell>
          <cell r="J44">
            <v>900</v>
          </cell>
          <cell r="K44">
            <v>0</v>
          </cell>
          <cell r="L44">
            <v>0</v>
          </cell>
          <cell r="M44">
            <v>0</v>
          </cell>
          <cell r="N44">
            <v>456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1209.45</v>
          </cell>
          <cell r="U44">
            <v>12</v>
          </cell>
        </row>
        <row r="45">
          <cell r="A45" t="str">
            <v>DHS</v>
          </cell>
          <cell r="B45" t="str">
            <v>11-1500</v>
          </cell>
          <cell r="C45" t="str">
            <v>ASD-SE</v>
          </cell>
          <cell r="D45" t="str">
            <v>1505</v>
          </cell>
          <cell r="E45" t="str">
            <v>ADSDIVLTCSEDXIX</v>
          </cell>
          <cell r="F45" t="str">
            <v>E209698</v>
          </cell>
          <cell r="G45" t="str">
            <v>1020</v>
          </cell>
          <cell r="H45">
            <v>1931</v>
          </cell>
          <cell r="I45">
            <v>0.13</v>
          </cell>
          <cell r="J45">
            <v>780</v>
          </cell>
          <cell r="K45">
            <v>0</v>
          </cell>
          <cell r="L45">
            <v>0</v>
          </cell>
          <cell r="M45">
            <v>0</v>
          </cell>
          <cell r="N45">
            <v>456</v>
          </cell>
          <cell r="O45">
            <v>111</v>
          </cell>
          <cell r="P45">
            <v>1332</v>
          </cell>
          <cell r="Q45">
            <v>0</v>
          </cell>
          <cell r="R45">
            <v>0</v>
          </cell>
          <cell r="S45">
            <v>0</v>
          </cell>
          <cell r="T45">
            <v>2477.63</v>
          </cell>
          <cell r="U45">
            <v>12</v>
          </cell>
        </row>
        <row r="46">
          <cell r="A46" t="str">
            <v>DHS</v>
          </cell>
          <cell r="B46" t="str">
            <v>11-1500</v>
          </cell>
          <cell r="C46" t="str">
            <v>ASD-SE</v>
          </cell>
          <cell r="D46" t="str">
            <v>1505</v>
          </cell>
          <cell r="E46" t="str">
            <v>ADSDIVLTCSEDXIX</v>
          </cell>
          <cell r="F46" t="str">
            <v>E200965</v>
          </cell>
          <cell r="G46" t="str">
            <v>1024</v>
          </cell>
          <cell r="H46">
            <v>3504</v>
          </cell>
          <cell r="I46">
            <v>0.15</v>
          </cell>
          <cell r="J46">
            <v>900</v>
          </cell>
          <cell r="K46">
            <v>0</v>
          </cell>
          <cell r="L46">
            <v>0</v>
          </cell>
          <cell r="M46">
            <v>0</v>
          </cell>
          <cell r="N46">
            <v>456</v>
          </cell>
          <cell r="O46">
            <v>141</v>
          </cell>
          <cell r="P46">
            <v>1692</v>
          </cell>
          <cell r="Q46">
            <v>0</v>
          </cell>
          <cell r="R46">
            <v>0</v>
          </cell>
          <cell r="S46">
            <v>0</v>
          </cell>
          <cell r="T46">
            <v>2945.55</v>
          </cell>
          <cell r="U46">
            <v>12</v>
          </cell>
        </row>
        <row r="47">
          <cell r="A47" t="str">
            <v>DHS</v>
          </cell>
          <cell r="B47" t="str">
            <v>11-1600</v>
          </cell>
          <cell r="C47" t="str">
            <v>PUBLIC GUARDIAN</v>
          </cell>
          <cell r="D47" t="str">
            <v>1505</v>
          </cell>
          <cell r="E47" t="str">
            <v>ADSDIVPGXIX</v>
          </cell>
          <cell r="F47" t="str">
            <v>E198930</v>
          </cell>
          <cell r="G47" t="str">
            <v>1020</v>
          </cell>
          <cell r="H47">
            <v>9341</v>
          </cell>
          <cell r="I47">
            <v>0.13</v>
          </cell>
          <cell r="J47">
            <v>780</v>
          </cell>
          <cell r="K47">
            <v>434.33000000000015</v>
          </cell>
          <cell r="L47">
            <v>0</v>
          </cell>
          <cell r="M47">
            <v>0</v>
          </cell>
          <cell r="N47">
            <v>456</v>
          </cell>
          <cell r="O47">
            <v>111</v>
          </cell>
          <cell r="P47">
            <v>1332</v>
          </cell>
          <cell r="Q47">
            <v>0</v>
          </cell>
          <cell r="R47">
            <v>0</v>
          </cell>
          <cell r="S47">
            <v>0</v>
          </cell>
          <cell r="T47">
            <v>3087.33</v>
          </cell>
          <cell r="U47">
            <v>12</v>
          </cell>
        </row>
        <row r="48">
          <cell r="A48" t="str">
            <v>DHS</v>
          </cell>
          <cell r="B48" t="str">
            <v>11-2000</v>
          </cell>
          <cell r="C48" t="str">
            <v>DSO-East</v>
          </cell>
          <cell r="D48" t="str">
            <v>1505</v>
          </cell>
          <cell r="F48" t="str">
            <v>E208678</v>
          </cell>
          <cell r="G48" t="str">
            <v>1020</v>
          </cell>
          <cell r="H48">
            <v>433</v>
          </cell>
          <cell r="I48">
            <v>0.13</v>
          </cell>
          <cell r="L48">
            <v>0</v>
          </cell>
          <cell r="M48">
            <v>0</v>
          </cell>
          <cell r="N48">
            <v>38</v>
          </cell>
          <cell r="O48">
            <v>130</v>
          </cell>
          <cell r="Q48">
            <v>0</v>
          </cell>
          <cell r="R48">
            <v>0</v>
          </cell>
          <cell r="S48">
            <v>0</v>
          </cell>
          <cell r="T48">
            <v>434</v>
          </cell>
          <cell r="U48">
            <v>2</v>
          </cell>
        </row>
        <row r="49">
          <cell r="A49" t="str">
            <v>DHS</v>
          </cell>
          <cell r="B49" t="str">
            <v>11-2100</v>
          </cell>
          <cell r="C49" t="str">
            <v>DSO-West</v>
          </cell>
          <cell r="D49" t="str">
            <v>1505</v>
          </cell>
          <cell r="E49" t="str">
            <v>ADSDIVLTCWDXIX</v>
          </cell>
          <cell r="F49" t="str">
            <v>E208687</v>
          </cell>
          <cell r="G49" t="str">
            <v>1024</v>
          </cell>
          <cell r="H49">
            <v>1955</v>
          </cell>
          <cell r="I49">
            <v>0.15</v>
          </cell>
          <cell r="J49">
            <v>900</v>
          </cell>
          <cell r="K49">
            <v>0</v>
          </cell>
          <cell r="L49">
            <v>0</v>
          </cell>
          <cell r="M49">
            <v>0</v>
          </cell>
          <cell r="N49">
            <v>456</v>
          </cell>
          <cell r="O49">
            <v>141</v>
          </cell>
          <cell r="P49">
            <v>1692</v>
          </cell>
          <cell r="Q49">
            <v>0</v>
          </cell>
          <cell r="R49">
            <v>0</v>
          </cell>
          <cell r="S49">
            <v>0</v>
          </cell>
          <cell r="T49">
            <v>2868</v>
          </cell>
          <cell r="U49">
            <v>12</v>
          </cell>
        </row>
        <row r="50">
          <cell r="A50" t="str">
            <v>DHS</v>
          </cell>
          <cell r="B50" t="str">
            <v>11-2100</v>
          </cell>
          <cell r="C50" t="str">
            <v>DSO-West</v>
          </cell>
          <cell r="D50" t="str">
            <v>1505</v>
          </cell>
          <cell r="E50" t="str">
            <v>ADSDIVLTCWDXIX</v>
          </cell>
          <cell r="F50" t="str">
            <v>E208681</v>
          </cell>
          <cell r="G50" t="str">
            <v>1020</v>
          </cell>
          <cell r="H50">
            <v>2055</v>
          </cell>
          <cell r="I50">
            <v>0.13</v>
          </cell>
          <cell r="J50">
            <v>780</v>
          </cell>
          <cell r="K50">
            <v>0</v>
          </cell>
          <cell r="L50">
            <v>0</v>
          </cell>
          <cell r="M50">
            <v>0</v>
          </cell>
          <cell r="N50">
            <v>456</v>
          </cell>
          <cell r="O50">
            <v>125</v>
          </cell>
          <cell r="P50">
            <v>1500</v>
          </cell>
          <cell r="Q50">
            <v>0</v>
          </cell>
          <cell r="R50">
            <v>0</v>
          </cell>
          <cell r="S50">
            <v>0</v>
          </cell>
          <cell r="T50">
            <v>2626</v>
          </cell>
          <cell r="U50">
            <v>12</v>
          </cell>
        </row>
        <row r="51">
          <cell r="A51" t="str">
            <v>DHS</v>
          </cell>
          <cell r="B51" t="str">
            <v>11-2200</v>
          </cell>
          <cell r="C51" t="str">
            <v>DSO-North</v>
          </cell>
          <cell r="D51" t="str">
            <v>1505</v>
          </cell>
          <cell r="E51" t="str">
            <v>ADSDIVLTCNNEDXIX</v>
          </cell>
          <cell r="F51" t="str">
            <v>E208682</v>
          </cell>
          <cell r="G51" t="str">
            <v>1020</v>
          </cell>
          <cell r="H51">
            <v>471</v>
          </cell>
          <cell r="I51">
            <v>0.13</v>
          </cell>
          <cell r="L51">
            <v>0</v>
          </cell>
          <cell r="M51">
            <v>0</v>
          </cell>
          <cell r="N51">
            <v>38</v>
          </cell>
          <cell r="O51">
            <v>130</v>
          </cell>
          <cell r="Q51">
            <v>0</v>
          </cell>
          <cell r="R51">
            <v>0</v>
          </cell>
          <cell r="S51">
            <v>0</v>
          </cell>
          <cell r="T51">
            <v>434</v>
          </cell>
          <cell r="U51">
            <v>2</v>
          </cell>
        </row>
        <row r="52">
          <cell r="A52" t="str">
            <v>DHS</v>
          </cell>
          <cell r="B52" t="str">
            <v>11-2200</v>
          </cell>
          <cell r="C52" t="str">
            <v>DSO-North</v>
          </cell>
          <cell r="D52" t="str">
            <v>1505</v>
          </cell>
          <cell r="E52" t="str">
            <v>ADSDIVLTCNNEDXIX</v>
          </cell>
          <cell r="F52" t="str">
            <v>E209666</v>
          </cell>
          <cell r="G52" t="str">
            <v>1020</v>
          </cell>
          <cell r="H52">
            <v>2094</v>
          </cell>
          <cell r="I52">
            <v>0.13</v>
          </cell>
          <cell r="J52">
            <v>780</v>
          </cell>
          <cell r="K52">
            <v>0</v>
          </cell>
          <cell r="L52">
            <v>0</v>
          </cell>
          <cell r="M52">
            <v>0</v>
          </cell>
          <cell r="N52">
            <v>456</v>
          </cell>
          <cell r="O52">
            <v>125</v>
          </cell>
          <cell r="P52">
            <v>1500</v>
          </cell>
          <cell r="Q52">
            <v>0</v>
          </cell>
          <cell r="R52">
            <v>0</v>
          </cell>
          <cell r="S52">
            <v>0</v>
          </cell>
          <cell r="T52">
            <v>2621.06</v>
          </cell>
          <cell r="U52">
            <v>12</v>
          </cell>
        </row>
        <row r="53">
          <cell r="A53" t="str">
            <v>DHS</v>
          </cell>
          <cell r="B53" t="str">
            <v>11-2200</v>
          </cell>
          <cell r="C53" t="str">
            <v>DSO-North</v>
          </cell>
          <cell r="D53" t="str">
            <v>1505</v>
          </cell>
          <cell r="E53" t="str">
            <v>ADSDIVLTCNNEDXIX</v>
          </cell>
          <cell r="F53" t="str">
            <v>E208688</v>
          </cell>
          <cell r="G53" t="str">
            <v>1024</v>
          </cell>
          <cell r="H53">
            <v>3180</v>
          </cell>
          <cell r="I53">
            <v>0.15</v>
          </cell>
          <cell r="J53">
            <v>900</v>
          </cell>
          <cell r="K53">
            <v>0</v>
          </cell>
          <cell r="L53">
            <v>0</v>
          </cell>
          <cell r="M53">
            <v>0</v>
          </cell>
          <cell r="N53">
            <v>456</v>
          </cell>
          <cell r="O53">
            <v>141</v>
          </cell>
          <cell r="P53">
            <v>1692</v>
          </cell>
          <cell r="Q53">
            <v>0</v>
          </cell>
          <cell r="R53">
            <v>0</v>
          </cell>
          <cell r="S53">
            <v>0</v>
          </cell>
          <cell r="T53">
            <v>2927.1</v>
          </cell>
          <cell r="U53">
            <v>12</v>
          </cell>
        </row>
        <row r="54">
          <cell r="A54" t="str">
            <v>DHS</v>
          </cell>
          <cell r="B54" t="str">
            <v>11-2300</v>
          </cell>
          <cell r="C54" t="str">
            <v>DSO-SE</v>
          </cell>
          <cell r="D54" t="str">
            <v>1505</v>
          </cell>
          <cell r="E54" t="str">
            <v>ADSDIVLTCSEDXIX</v>
          </cell>
          <cell r="F54" t="str">
            <v>E208684</v>
          </cell>
          <cell r="G54" t="str">
            <v>1020</v>
          </cell>
          <cell r="H54">
            <v>324</v>
          </cell>
          <cell r="I54">
            <v>0.13</v>
          </cell>
          <cell r="L54">
            <v>0</v>
          </cell>
          <cell r="M54">
            <v>0</v>
          </cell>
          <cell r="N54">
            <v>38</v>
          </cell>
          <cell r="O54">
            <v>130</v>
          </cell>
          <cell r="Q54">
            <v>0</v>
          </cell>
          <cell r="R54">
            <v>0</v>
          </cell>
          <cell r="S54">
            <v>0</v>
          </cell>
          <cell r="T54">
            <v>651</v>
          </cell>
          <cell r="U54">
            <v>3</v>
          </cell>
        </row>
        <row r="55">
          <cell r="A55" t="str">
            <v>DHS</v>
          </cell>
          <cell r="B55" t="str">
            <v>11-2300</v>
          </cell>
          <cell r="C55" t="str">
            <v>DSO-SE</v>
          </cell>
          <cell r="D55" t="str">
            <v>1505</v>
          </cell>
          <cell r="E55" t="str">
            <v>ADSDIVLTCSEDXIX</v>
          </cell>
          <cell r="F55" t="str">
            <v>E208685</v>
          </cell>
          <cell r="G55" t="str">
            <v>1020</v>
          </cell>
          <cell r="H55">
            <v>2157</v>
          </cell>
          <cell r="I55">
            <v>0.13</v>
          </cell>
          <cell r="J55">
            <v>780</v>
          </cell>
          <cell r="K55">
            <v>0</v>
          </cell>
          <cell r="L55">
            <v>0</v>
          </cell>
          <cell r="M55">
            <v>0</v>
          </cell>
          <cell r="N55">
            <v>456</v>
          </cell>
          <cell r="O55">
            <v>125</v>
          </cell>
          <cell r="P55">
            <v>1500</v>
          </cell>
          <cell r="Q55">
            <v>0</v>
          </cell>
          <cell r="R55">
            <v>0</v>
          </cell>
          <cell r="S55">
            <v>0</v>
          </cell>
          <cell r="T55">
            <v>2630.03</v>
          </cell>
          <cell r="U55">
            <v>12</v>
          </cell>
        </row>
        <row r="56">
          <cell r="A56" t="str">
            <v>DHS</v>
          </cell>
          <cell r="B56" t="str">
            <v>11-2400</v>
          </cell>
          <cell r="C56" t="str">
            <v>Long Term Care Admin</v>
          </cell>
          <cell r="D56" t="str">
            <v>1505</v>
          </cell>
          <cell r="E56" t="str">
            <v>ADSDIVLTCADMXIX</v>
          </cell>
          <cell r="F56" t="str">
            <v>E212175</v>
          </cell>
          <cell r="G56" t="str">
            <v>1301</v>
          </cell>
          <cell r="H56">
            <v>0</v>
          </cell>
          <cell r="I56" t="str">
            <v>Actual</v>
          </cell>
          <cell r="J56">
            <v>0</v>
          </cell>
          <cell r="K56">
            <v>0</v>
          </cell>
          <cell r="L56">
            <v>893.75</v>
          </cell>
          <cell r="M56">
            <v>43.9</v>
          </cell>
          <cell r="N56">
            <v>456</v>
          </cell>
          <cell r="O56">
            <v>0</v>
          </cell>
          <cell r="P56">
            <v>0</v>
          </cell>
          <cell r="Q56">
            <v>0</v>
          </cell>
          <cell r="R56">
            <v>59</v>
          </cell>
          <cell r="S56">
            <v>0</v>
          </cell>
          <cell r="T56">
            <v>1422.65</v>
          </cell>
          <cell r="U56">
            <v>12</v>
          </cell>
        </row>
        <row r="57">
          <cell r="A57" t="str">
            <v>DHS</v>
          </cell>
          <cell r="B57" t="str">
            <v>11-2500</v>
          </cell>
          <cell r="C57" t="str">
            <v>DSO-Multidisciplinary Team</v>
          </cell>
          <cell r="D57" t="str">
            <v>1505</v>
          </cell>
          <cell r="E57" t="str">
            <v>ADSDIVMDTXIX</v>
          </cell>
          <cell r="F57" t="str">
            <v>E211397</v>
          </cell>
          <cell r="G57" t="str">
            <v>1020</v>
          </cell>
          <cell r="H57">
            <v>2242</v>
          </cell>
          <cell r="I57">
            <v>0.13</v>
          </cell>
          <cell r="J57">
            <v>780</v>
          </cell>
          <cell r="K57">
            <v>0</v>
          </cell>
          <cell r="L57">
            <v>0</v>
          </cell>
          <cell r="M57">
            <v>0</v>
          </cell>
          <cell r="N57">
            <v>456</v>
          </cell>
          <cell r="O57">
            <v>125</v>
          </cell>
          <cell r="P57">
            <v>1500</v>
          </cell>
          <cell r="Q57">
            <v>0</v>
          </cell>
          <cell r="R57">
            <v>0</v>
          </cell>
          <cell r="S57">
            <v>0</v>
          </cell>
          <cell r="T57">
            <v>2626</v>
          </cell>
          <cell r="U57">
            <v>12</v>
          </cell>
        </row>
        <row r="58">
          <cell r="A58" t="str">
            <v>DHS</v>
          </cell>
          <cell r="B58" t="str">
            <v>11-2500</v>
          </cell>
          <cell r="C58" t="str">
            <v>DSO-Multidisciplinary Team</v>
          </cell>
          <cell r="D58" t="str">
            <v>1505</v>
          </cell>
          <cell r="E58" t="str">
            <v>ADSDIVMDTXIX</v>
          </cell>
          <cell r="F58" t="str">
            <v>E211398</v>
          </cell>
          <cell r="G58" t="str">
            <v>1020</v>
          </cell>
          <cell r="H58">
            <v>2403</v>
          </cell>
          <cell r="I58">
            <v>0.13</v>
          </cell>
          <cell r="J58">
            <v>780</v>
          </cell>
          <cell r="K58">
            <v>0</v>
          </cell>
          <cell r="L58">
            <v>0</v>
          </cell>
          <cell r="M58">
            <v>0</v>
          </cell>
          <cell r="N58">
            <v>456</v>
          </cell>
          <cell r="O58">
            <v>125</v>
          </cell>
          <cell r="P58">
            <v>1500</v>
          </cell>
          <cell r="Q58">
            <v>0</v>
          </cell>
          <cell r="R58">
            <v>0</v>
          </cell>
          <cell r="S58">
            <v>0</v>
          </cell>
          <cell r="T58">
            <v>2642.38</v>
          </cell>
          <cell r="U58">
            <v>12</v>
          </cell>
        </row>
        <row r="59">
          <cell r="A59" t="str">
            <v>DHS</v>
          </cell>
          <cell r="B59" t="str">
            <v>11-2600</v>
          </cell>
          <cell r="C59" t="str">
            <v>Adult Protective Services</v>
          </cell>
          <cell r="D59" t="str">
            <v>1505</v>
          </cell>
          <cell r="E59" t="str">
            <v>ADSDIVAPSXIX</v>
          </cell>
          <cell r="F59" t="str">
            <v>E208686</v>
          </cell>
          <cell r="G59" t="str">
            <v>1020</v>
          </cell>
          <cell r="H59">
            <v>3202</v>
          </cell>
          <cell r="I59">
            <v>0.13</v>
          </cell>
          <cell r="J59">
            <v>780</v>
          </cell>
          <cell r="K59">
            <v>0</v>
          </cell>
          <cell r="L59">
            <v>0</v>
          </cell>
          <cell r="M59">
            <v>0</v>
          </cell>
          <cell r="N59">
            <v>456</v>
          </cell>
          <cell r="O59">
            <v>125</v>
          </cell>
          <cell r="P59">
            <v>1500</v>
          </cell>
          <cell r="Q59">
            <v>0</v>
          </cell>
          <cell r="R59">
            <v>0</v>
          </cell>
          <cell r="S59">
            <v>0</v>
          </cell>
          <cell r="T59">
            <v>2626</v>
          </cell>
          <cell r="U59">
            <v>12</v>
          </cell>
        </row>
        <row r="60">
          <cell r="A60" t="str">
            <v>DOH</v>
          </cell>
          <cell r="B60" t="str">
            <v>15-1000</v>
          </cell>
          <cell r="C60" t="str">
            <v>ENV HEALTH</v>
          </cell>
          <cell r="D60" t="str">
            <v>1000</v>
          </cell>
          <cell r="E60" t="str">
            <v>403310</v>
          </cell>
          <cell r="F60" t="str">
            <v>E208656</v>
          </cell>
          <cell r="G60" t="str">
            <v>1020</v>
          </cell>
          <cell r="H60">
            <v>1756</v>
          </cell>
          <cell r="I60">
            <v>0.13</v>
          </cell>
          <cell r="L60">
            <v>0</v>
          </cell>
          <cell r="M60">
            <v>0</v>
          </cell>
          <cell r="N60">
            <v>38</v>
          </cell>
          <cell r="O60">
            <v>116</v>
          </cell>
          <cell r="Q60">
            <v>0</v>
          </cell>
          <cell r="R60">
            <v>0</v>
          </cell>
          <cell r="S60">
            <v>0</v>
          </cell>
          <cell r="T60">
            <v>2046.64</v>
          </cell>
          <cell r="U60">
            <v>10</v>
          </cell>
        </row>
        <row r="61">
          <cell r="A61" t="str">
            <v>DOH</v>
          </cell>
          <cell r="B61" t="str">
            <v>15-1000</v>
          </cell>
          <cell r="C61" t="str">
            <v>ENV HEALTH</v>
          </cell>
          <cell r="D61" t="str">
            <v>1000</v>
          </cell>
          <cell r="E61" t="str">
            <v>403310</v>
          </cell>
          <cell r="F61" t="str">
            <v>E198950</v>
          </cell>
          <cell r="G61" t="str">
            <v>1020</v>
          </cell>
          <cell r="H61">
            <v>2525</v>
          </cell>
          <cell r="I61">
            <v>0.13</v>
          </cell>
          <cell r="J61">
            <v>780</v>
          </cell>
          <cell r="K61">
            <v>0</v>
          </cell>
          <cell r="L61">
            <v>0</v>
          </cell>
          <cell r="M61">
            <v>0</v>
          </cell>
          <cell r="N61">
            <v>456</v>
          </cell>
          <cell r="O61">
            <v>111</v>
          </cell>
          <cell r="P61">
            <v>1332</v>
          </cell>
          <cell r="Q61">
            <v>0</v>
          </cell>
          <cell r="R61">
            <v>0</v>
          </cell>
          <cell r="S61">
            <v>0</v>
          </cell>
          <cell r="T61">
            <v>2458</v>
          </cell>
          <cell r="U61">
            <v>12</v>
          </cell>
        </row>
        <row r="62">
          <cell r="A62" t="str">
            <v>DOH</v>
          </cell>
          <cell r="B62" t="str">
            <v>15-1000</v>
          </cell>
          <cell r="C62" t="str">
            <v>ENV HEALTH</v>
          </cell>
          <cell r="D62" t="str">
            <v>1000</v>
          </cell>
          <cell r="E62" t="str">
            <v>403310</v>
          </cell>
          <cell r="F62" t="str">
            <v>E208654</v>
          </cell>
          <cell r="G62" t="str">
            <v>1020</v>
          </cell>
          <cell r="H62">
            <v>2660</v>
          </cell>
          <cell r="I62">
            <v>0.13</v>
          </cell>
          <cell r="J62">
            <v>780</v>
          </cell>
          <cell r="K62">
            <v>0</v>
          </cell>
          <cell r="L62">
            <v>0</v>
          </cell>
          <cell r="M62">
            <v>0</v>
          </cell>
          <cell r="N62">
            <v>456</v>
          </cell>
          <cell r="O62">
            <v>111</v>
          </cell>
          <cell r="P62">
            <v>1332</v>
          </cell>
          <cell r="Q62">
            <v>0</v>
          </cell>
          <cell r="R62">
            <v>0</v>
          </cell>
          <cell r="S62">
            <v>0</v>
          </cell>
          <cell r="T62">
            <v>2460.99</v>
          </cell>
          <cell r="U62">
            <v>12</v>
          </cell>
        </row>
        <row r="63">
          <cell r="A63" t="str">
            <v>DOH</v>
          </cell>
          <cell r="B63" t="str">
            <v>15-1000</v>
          </cell>
          <cell r="C63" t="str">
            <v>ENV HEALTH</v>
          </cell>
          <cell r="D63" t="str">
            <v>1000</v>
          </cell>
          <cell r="E63" t="str">
            <v>403310</v>
          </cell>
          <cell r="F63" t="str">
            <v>E208659</v>
          </cell>
          <cell r="G63" t="str">
            <v>1020</v>
          </cell>
          <cell r="H63">
            <v>3153</v>
          </cell>
          <cell r="I63">
            <v>0.13</v>
          </cell>
          <cell r="J63">
            <v>780</v>
          </cell>
          <cell r="K63">
            <v>0</v>
          </cell>
          <cell r="L63">
            <v>0</v>
          </cell>
          <cell r="M63">
            <v>0</v>
          </cell>
          <cell r="N63">
            <v>456</v>
          </cell>
          <cell r="O63">
            <v>111</v>
          </cell>
          <cell r="P63">
            <v>1332</v>
          </cell>
          <cell r="Q63">
            <v>0</v>
          </cell>
          <cell r="R63">
            <v>0</v>
          </cell>
          <cell r="S63">
            <v>0</v>
          </cell>
          <cell r="T63">
            <v>2581.76</v>
          </cell>
          <cell r="U63">
            <v>12</v>
          </cell>
        </row>
        <row r="64">
          <cell r="A64" t="str">
            <v>DOH</v>
          </cell>
          <cell r="B64" t="str">
            <v>15-1000</v>
          </cell>
          <cell r="C64" t="str">
            <v>ENV HEALTH</v>
          </cell>
          <cell r="D64" t="str">
            <v>1000</v>
          </cell>
          <cell r="E64" t="str">
            <v>403310</v>
          </cell>
          <cell r="F64" t="str">
            <v>E208655</v>
          </cell>
          <cell r="G64" t="str">
            <v>1020</v>
          </cell>
          <cell r="H64">
            <v>4036</v>
          </cell>
          <cell r="I64">
            <v>0.13</v>
          </cell>
          <cell r="J64">
            <v>780</v>
          </cell>
          <cell r="K64">
            <v>0</v>
          </cell>
          <cell r="L64">
            <v>0</v>
          </cell>
          <cell r="M64">
            <v>0</v>
          </cell>
          <cell r="N64">
            <v>456</v>
          </cell>
          <cell r="O64">
            <v>111</v>
          </cell>
          <cell r="P64">
            <v>1332</v>
          </cell>
          <cell r="Q64">
            <v>0</v>
          </cell>
          <cell r="R64">
            <v>0</v>
          </cell>
          <cell r="S64">
            <v>0</v>
          </cell>
          <cell r="T64">
            <v>2508.31</v>
          </cell>
          <cell r="U64">
            <v>12</v>
          </cell>
        </row>
        <row r="65">
          <cell r="A65" t="str">
            <v>DOH</v>
          </cell>
          <cell r="B65" t="str">
            <v>15-1000</v>
          </cell>
          <cell r="C65" t="str">
            <v>ENV HEALTH</v>
          </cell>
          <cell r="D65" t="str">
            <v>1000</v>
          </cell>
          <cell r="E65" t="str">
            <v>403310</v>
          </cell>
          <cell r="F65" t="str">
            <v>E208661</v>
          </cell>
          <cell r="G65" t="str">
            <v>1020</v>
          </cell>
          <cell r="H65">
            <v>4309</v>
          </cell>
          <cell r="I65">
            <v>0.13</v>
          </cell>
          <cell r="J65">
            <v>780</v>
          </cell>
          <cell r="K65">
            <v>0</v>
          </cell>
          <cell r="L65">
            <v>0</v>
          </cell>
          <cell r="M65">
            <v>0</v>
          </cell>
          <cell r="N65">
            <v>456</v>
          </cell>
          <cell r="O65">
            <v>111</v>
          </cell>
          <cell r="P65">
            <v>1332</v>
          </cell>
          <cell r="Q65">
            <v>0</v>
          </cell>
          <cell r="R65">
            <v>0</v>
          </cell>
          <cell r="S65">
            <v>0</v>
          </cell>
          <cell r="T65">
            <v>2504.15</v>
          </cell>
          <cell r="U65">
            <v>12</v>
          </cell>
        </row>
        <row r="66">
          <cell r="A66" t="str">
            <v>DOH</v>
          </cell>
          <cell r="B66" t="str">
            <v>15-1000</v>
          </cell>
          <cell r="C66" t="str">
            <v>ENV HEALTH</v>
          </cell>
          <cell r="D66" t="str">
            <v>1000</v>
          </cell>
          <cell r="E66" t="str">
            <v>403310</v>
          </cell>
          <cell r="F66" t="str">
            <v>E208657</v>
          </cell>
          <cell r="G66" t="str">
            <v>1020</v>
          </cell>
          <cell r="H66">
            <v>5664</v>
          </cell>
          <cell r="I66">
            <v>0.13</v>
          </cell>
          <cell r="J66">
            <v>780</v>
          </cell>
          <cell r="K66">
            <v>0</v>
          </cell>
          <cell r="L66">
            <v>0</v>
          </cell>
          <cell r="M66">
            <v>0</v>
          </cell>
          <cell r="N66">
            <v>456</v>
          </cell>
          <cell r="O66">
            <v>111</v>
          </cell>
          <cell r="P66">
            <v>1332</v>
          </cell>
          <cell r="Q66">
            <v>0</v>
          </cell>
          <cell r="R66">
            <v>0</v>
          </cell>
          <cell r="S66">
            <v>0</v>
          </cell>
          <cell r="T66">
            <v>2720.73</v>
          </cell>
          <cell r="U66">
            <v>12</v>
          </cell>
        </row>
        <row r="67">
          <cell r="A67" t="str">
            <v>DOH</v>
          </cell>
          <cell r="B67" t="str">
            <v>15-1000</v>
          </cell>
          <cell r="C67" t="str">
            <v>ENV HEALTH</v>
          </cell>
          <cell r="D67" t="str">
            <v>1000</v>
          </cell>
          <cell r="E67" t="str">
            <v>403310</v>
          </cell>
          <cell r="F67" t="str">
            <v>E208662</v>
          </cell>
          <cell r="G67" t="str">
            <v>1020</v>
          </cell>
          <cell r="H67">
            <v>5715</v>
          </cell>
          <cell r="I67">
            <v>0.13</v>
          </cell>
          <cell r="J67">
            <v>780</v>
          </cell>
          <cell r="K67">
            <v>0</v>
          </cell>
          <cell r="L67">
            <v>0</v>
          </cell>
          <cell r="M67">
            <v>0</v>
          </cell>
          <cell r="N67">
            <v>456</v>
          </cell>
          <cell r="O67">
            <v>111</v>
          </cell>
          <cell r="P67">
            <v>1332</v>
          </cell>
          <cell r="Q67">
            <v>0</v>
          </cell>
          <cell r="R67">
            <v>0</v>
          </cell>
          <cell r="S67">
            <v>0</v>
          </cell>
          <cell r="T67">
            <v>2618.29</v>
          </cell>
          <cell r="U67">
            <v>12</v>
          </cell>
        </row>
        <row r="68">
          <cell r="A68" t="str">
            <v>DOH</v>
          </cell>
          <cell r="B68" t="str">
            <v>15-1000</v>
          </cell>
          <cell r="C68" t="str">
            <v>ENV HEALTH</v>
          </cell>
          <cell r="D68" t="str">
            <v>1000</v>
          </cell>
          <cell r="E68" t="str">
            <v>403310</v>
          </cell>
          <cell r="F68" t="str">
            <v>E198931</v>
          </cell>
          <cell r="G68" t="str">
            <v>1020</v>
          </cell>
          <cell r="H68">
            <v>7060</v>
          </cell>
          <cell r="I68">
            <v>0.13</v>
          </cell>
          <cell r="J68">
            <v>780</v>
          </cell>
          <cell r="K68">
            <v>137.80000000000007</v>
          </cell>
          <cell r="L68">
            <v>0</v>
          </cell>
          <cell r="M68">
            <v>0</v>
          </cell>
          <cell r="N68">
            <v>456</v>
          </cell>
          <cell r="O68">
            <v>111</v>
          </cell>
          <cell r="P68">
            <v>1332</v>
          </cell>
          <cell r="Q68">
            <v>0</v>
          </cell>
          <cell r="R68">
            <v>0</v>
          </cell>
          <cell r="S68">
            <v>0</v>
          </cell>
          <cell r="T68">
            <v>2776.11</v>
          </cell>
          <cell r="U68">
            <v>12</v>
          </cell>
        </row>
        <row r="69">
          <cell r="A69" t="str">
            <v>DOH</v>
          </cell>
          <cell r="B69" t="str">
            <v>15-1000</v>
          </cell>
          <cell r="C69" t="str">
            <v>ENV HEALTH</v>
          </cell>
          <cell r="D69" t="str">
            <v>1000</v>
          </cell>
          <cell r="E69" t="str">
            <v>403310</v>
          </cell>
          <cell r="F69" t="str">
            <v>E208658</v>
          </cell>
          <cell r="G69" t="str">
            <v>1020</v>
          </cell>
          <cell r="H69">
            <v>9219</v>
          </cell>
          <cell r="I69">
            <v>0.13</v>
          </cell>
          <cell r="J69">
            <v>780</v>
          </cell>
          <cell r="K69">
            <v>418.47</v>
          </cell>
          <cell r="L69">
            <v>0</v>
          </cell>
          <cell r="M69">
            <v>0</v>
          </cell>
          <cell r="N69">
            <v>456</v>
          </cell>
          <cell r="O69">
            <v>111</v>
          </cell>
          <cell r="P69">
            <v>1332</v>
          </cell>
          <cell r="Q69">
            <v>0</v>
          </cell>
          <cell r="R69">
            <v>0</v>
          </cell>
          <cell r="S69">
            <v>0</v>
          </cell>
          <cell r="T69">
            <v>3006.47</v>
          </cell>
          <cell r="U69">
            <v>12</v>
          </cell>
        </row>
        <row r="70">
          <cell r="A70" t="str">
            <v>DOH</v>
          </cell>
          <cell r="B70" t="str">
            <v>15-1100</v>
          </cell>
          <cell r="C70" t="str">
            <v>VECTOR</v>
          </cell>
          <cell r="D70" t="str">
            <v>1000</v>
          </cell>
          <cell r="E70" t="str">
            <v>403320</v>
          </cell>
          <cell r="F70" t="str">
            <v>E220732</v>
          </cell>
          <cell r="G70" t="str">
            <v>1209</v>
          </cell>
          <cell r="H70">
            <v>4285</v>
          </cell>
          <cell r="I70">
            <v>0.25</v>
          </cell>
          <cell r="L70">
            <v>0</v>
          </cell>
          <cell r="M70">
            <v>0</v>
          </cell>
          <cell r="N70">
            <v>38</v>
          </cell>
          <cell r="O70">
            <v>0</v>
          </cell>
          <cell r="Q70">
            <v>0</v>
          </cell>
          <cell r="R70">
            <v>289.15</v>
          </cell>
          <cell r="S70">
            <v>0</v>
          </cell>
          <cell r="T70">
            <v>1589.7</v>
          </cell>
          <cell r="U70">
            <v>3</v>
          </cell>
        </row>
        <row r="71">
          <cell r="A71" t="str">
            <v>DOH</v>
          </cell>
          <cell r="B71" t="str">
            <v>15-1100</v>
          </cell>
          <cell r="C71" t="str">
            <v>VECTOR</v>
          </cell>
          <cell r="D71" t="str">
            <v>1000</v>
          </cell>
          <cell r="E71" t="str">
            <v>403320</v>
          </cell>
          <cell r="F71" t="str">
            <v>MAXII</v>
          </cell>
          <cell r="G71" t="str">
            <v>XXXX</v>
          </cell>
          <cell r="H71">
            <v>0</v>
          </cell>
          <cell r="I71" t="str">
            <v>Actual</v>
          </cell>
          <cell r="J71">
            <v>0</v>
          </cell>
          <cell r="K71">
            <v>0</v>
          </cell>
          <cell r="L71">
            <v>0</v>
          </cell>
          <cell r="M71">
            <v>16.36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16.36</v>
          </cell>
          <cell r="U71">
            <v>12</v>
          </cell>
        </row>
        <row r="72">
          <cell r="A72" t="str">
            <v>DOH</v>
          </cell>
          <cell r="B72" t="str">
            <v>15-1100</v>
          </cell>
          <cell r="C72" t="str">
            <v>VECTOR</v>
          </cell>
          <cell r="D72" t="str">
            <v>1000</v>
          </cell>
          <cell r="E72" t="str">
            <v>403320</v>
          </cell>
          <cell r="F72" t="str">
            <v>OR252XC</v>
          </cell>
          <cell r="G72" t="str">
            <v>XXXX</v>
          </cell>
          <cell r="H72">
            <v>0</v>
          </cell>
          <cell r="I72" t="str">
            <v>Actual</v>
          </cell>
          <cell r="J72">
            <v>0</v>
          </cell>
          <cell r="K72">
            <v>0</v>
          </cell>
          <cell r="L72">
            <v>0</v>
          </cell>
          <cell r="M72">
            <v>221.67</v>
          </cell>
          <cell r="N72">
            <v>0</v>
          </cell>
          <cell r="O72">
            <v>42</v>
          </cell>
          <cell r="P72">
            <v>504</v>
          </cell>
          <cell r="Q72">
            <v>0</v>
          </cell>
          <cell r="R72">
            <v>0</v>
          </cell>
          <cell r="S72">
            <v>0</v>
          </cell>
          <cell r="T72">
            <v>725.67</v>
          </cell>
          <cell r="U72">
            <v>12</v>
          </cell>
        </row>
        <row r="73">
          <cell r="A73" t="str">
            <v>DOH</v>
          </cell>
          <cell r="B73" t="str">
            <v>15-1100</v>
          </cell>
          <cell r="C73" t="str">
            <v>VECTOR</v>
          </cell>
          <cell r="D73" t="str">
            <v>1000</v>
          </cell>
          <cell r="E73" t="str">
            <v>403320</v>
          </cell>
          <cell r="F73" t="str">
            <v>VECTOR (Misc)</v>
          </cell>
          <cell r="G73" t="str">
            <v>XXXX</v>
          </cell>
          <cell r="H73">
            <v>0</v>
          </cell>
          <cell r="I73" t="str">
            <v>Actual</v>
          </cell>
          <cell r="J73">
            <v>0</v>
          </cell>
          <cell r="K73">
            <v>0</v>
          </cell>
          <cell r="L73">
            <v>44.3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44.3</v>
          </cell>
          <cell r="U73">
            <v>12</v>
          </cell>
        </row>
        <row r="74">
          <cell r="A74" t="str">
            <v>DOH</v>
          </cell>
          <cell r="B74" t="str">
            <v>15-1100</v>
          </cell>
          <cell r="C74" t="str">
            <v>VECTOR</v>
          </cell>
          <cell r="D74" t="str">
            <v>1000</v>
          </cell>
          <cell r="E74" t="str">
            <v>403320</v>
          </cell>
          <cell r="F74" t="str">
            <v>E170798</v>
          </cell>
          <cell r="G74" t="str">
            <v>1208</v>
          </cell>
          <cell r="H74">
            <v>3299</v>
          </cell>
          <cell r="I74">
            <v>0.35</v>
          </cell>
          <cell r="J74">
            <v>2100</v>
          </cell>
          <cell r="K74">
            <v>0</v>
          </cell>
          <cell r="L74">
            <v>0</v>
          </cell>
          <cell r="M74">
            <v>0</v>
          </cell>
          <cell r="N74">
            <v>456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2255.1</v>
          </cell>
          <cell r="U74">
            <v>12</v>
          </cell>
        </row>
        <row r="75">
          <cell r="A75" t="str">
            <v>DOH</v>
          </cell>
          <cell r="B75" t="str">
            <v>15-1100</v>
          </cell>
          <cell r="C75" t="str">
            <v>VECTOR</v>
          </cell>
          <cell r="D75" t="str">
            <v>1000</v>
          </cell>
          <cell r="E75" t="str">
            <v>403320</v>
          </cell>
          <cell r="F75" t="str">
            <v>E181370</v>
          </cell>
          <cell r="G75" t="str">
            <v>1209</v>
          </cell>
          <cell r="H75">
            <v>4096</v>
          </cell>
          <cell r="I75">
            <v>0.25</v>
          </cell>
          <cell r="J75">
            <v>1500</v>
          </cell>
          <cell r="K75">
            <v>0</v>
          </cell>
          <cell r="L75">
            <v>0</v>
          </cell>
          <cell r="M75">
            <v>0</v>
          </cell>
          <cell r="N75">
            <v>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1249.64</v>
          </cell>
          <cell r="U75">
            <v>12</v>
          </cell>
        </row>
        <row r="76">
          <cell r="A76" t="str">
            <v>DOH</v>
          </cell>
          <cell r="B76" t="str">
            <v>15-1100</v>
          </cell>
          <cell r="C76" t="str">
            <v>VECTOR</v>
          </cell>
          <cell r="D76" t="str">
            <v>1000</v>
          </cell>
          <cell r="E76" t="str">
            <v>403320</v>
          </cell>
          <cell r="F76" t="str">
            <v>E213249</v>
          </cell>
          <cell r="G76" t="str">
            <v>1209</v>
          </cell>
          <cell r="H76">
            <v>6410</v>
          </cell>
          <cell r="I76">
            <v>0.25</v>
          </cell>
          <cell r="J76">
            <v>1500</v>
          </cell>
          <cell r="K76">
            <v>102.5</v>
          </cell>
          <cell r="L76">
            <v>0</v>
          </cell>
          <cell r="M76">
            <v>0</v>
          </cell>
          <cell r="N76">
            <v>456</v>
          </cell>
          <cell r="O76">
            <v>145</v>
          </cell>
          <cell r="P76">
            <v>1740</v>
          </cell>
          <cell r="Q76">
            <v>0</v>
          </cell>
          <cell r="R76">
            <v>0</v>
          </cell>
          <cell r="S76">
            <v>0</v>
          </cell>
          <cell r="T76">
            <v>3917.6</v>
          </cell>
          <cell r="U76">
            <v>12</v>
          </cell>
        </row>
        <row r="77">
          <cell r="A77" t="str">
            <v>DOH</v>
          </cell>
          <cell r="B77" t="str">
            <v>15-1100</v>
          </cell>
          <cell r="C77" t="str">
            <v>VECTOR</v>
          </cell>
          <cell r="D77" t="str">
            <v>1000</v>
          </cell>
          <cell r="E77" t="str">
            <v>403320</v>
          </cell>
          <cell r="F77" t="str">
            <v>E198918</v>
          </cell>
          <cell r="G77" t="str">
            <v>1209</v>
          </cell>
          <cell r="H77">
            <v>7418</v>
          </cell>
          <cell r="I77">
            <v>0.25</v>
          </cell>
          <cell r="J77">
            <v>1500</v>
          </cell>
          <cell r="K77">
            <v>354.5</v>
          </cell>
          <cell r="L77">
            <v>0</v>
          </cell>
          <cell r="M77">
            <v>0</v>
          </cell>
          <cell r="N77">
            <v>456</v>
          </cell>
          <cell r="O77">
            <v>129</v>
          </cell>
          <cell r="P77">
            <v>1548</v>
          </cell>
          <cell r="Q77">
            <v>0</v>
          </cell>
          <cell r="R77">
            <v>0</v>
          </cell>
          <cell r="S77">
            <v>0</v>
          </cell>
          <cell r="T77">
            <v>3567</v>
          </cell>
          <cell r="U77">
            <v>12</v>
          </cell>
        </row>
        <row r="78">
          <cell r="A78" t="str">
            <v>DOH</v>
          </cell>
          <cell r="B78" t="str">
            <v>15-1100</v>
          </cell>
          <cell r="C78" t="str">
            <v>VECTOR</v>
          </cell>
          <cell r="D78" t="str">
            <v>1000</v>
          </cell>
          <cell r="E78" t="str">
            <v>403320</v>
          </cell>
          <cell r="F78" t="str">
            <v>E170799</v>
          </cell>
          <cell r="G78" t="str">
            <v>1208</v>
          </cell>
          <cell r="H78">
            <v>8036</v>
          </cell>
          <cell r="I78">
            <v>0.35</v>
          </cell>
          <cell r="J78">
            <v>2100</v>
          </cell>
          <cell r="K78">
            <v>712.5999999999999</v>
          </cell>
          <cell r="L78">
            <v>0</v>
          </cell>
          <cell r="M78">
            <v>0</v>
          </cell>
          <cell r="N78">
            <v>456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3269.4</v>
          </cell>
          <cell r="U78">
            <v>12</v>
          </cell>
        </row>
        <row r="79">
          <cell r="A79" t="str">
            <v>DOH</v>
          </cell>
          <cell r="B79" t="str">
            <v>15-1100</v>
          </cell>
          <cell r="C79" t="str">
            <v>VECTOR</v>
          </cell>
          <cell r="D79" t="str">
            <v>1000</v>
          </cell>
          <cell r="E79" t="str">
            <v>403320</v>
          </cell>
          <cell r="F79" t="str">
            <v>E211376</v>
          </cell>
          <cell r="G79" t="str">
            <v>1209</v>
          </cell>
          <cell r="H79">
            <v>9966</v>
          </cell>
          <cell r="I79">
            <v>0.25</v>
          </cell>
          <cell r="J79">
            <v>1500</v>
          </cell>
          <cell r="K79">
            <v>991.5</v>
          </cell>
          <cell r="L79">
            <v>0</v>
          </cell>
          <cell r="M79">
            <v>0</v>
          </cell>
          <cell r="N79">
            <v>456</v>
          </cell>
          <cell r="O79">
            <v>129</v>
          </cell>
          <cell r="P79">
            <v>1548</v>
          </cell>
          <cell r="Q79">
            <v>0</v>
          </cell>
          <cell r="R79">
            <v>895</v>
          </cell>
          <cell r="S79">
            <v>0</v>
          </cell>
          <cell r="T79">
            <v>5014.42</v>
          </cell>
          <cell r="U79">
            <v>12</v>
          </cell>
        </row>
        <row r="80">
          <cell r="A80" t="str">
            <v>DOH</v>
          </cell>
          <cell r="B80" t="str">
            <v>15-1100</v>
          </cell>
          <cell r="C80" t="str">
            <v>VECTOR</v>
          </cell>
          <cell r="D80" t="str">
            <v>1000</v>
          </cell>
          <cell r="E80" t="str">
            <v>403320</v>
          </cell>
          <cell r="F80" t="str">
            <v>E212155</v>
          </cell>
          <cell r="G80" t="str">
            <v>1210</v>
          </cell>
          <cell r="H80">
            <v>13224</v>
          </cell>
          <cell r="I80">
            <v>0.35</v>
          </cell>
          <cell r="J80">
            <v>2100</v>
          </cell>
          <cell r="K80">
            <v>2528.3999999999996</v>
          </cell>
          <cell r="L80">
            <v>0</v>
          </cell>
          <cell r="M80">
            <v>0</v>
          </cell>
          <cell r="N80">
            <v>456</v>
          </cell>
          <cell r="O80">
            <v>186</v>
          </cell>
          <cell r="P80">
            <v>2232</v>
          </cell>
          <cell r="Q80">
            <v>0</v>
          </cell>
          <cell r="R80">
            <v>0</v>
          </cell>
          <cell r="S80">
            <v>0</v>
          </cell>
          <cell r="T80">
            <v>7333.3</v>
          </cell>
          <cell r="U80">
            <v>12</v>
          </cell>
        </row>
        <row r="81">
          <cell r="A81" t="str">
            <v>DOH</v>
          </cell>
          <cell r="B81" t="str">
            <v>15-1500</v>
          </cell>
          <cell r="C81" t="str">
            <v>STARS (9 mo program)</v>
          </cell>
          <cell r="D81" t="str">
            <v>1505</v>
          </cell>
          <cell r="E81" t="str">
            <v>404503</v>
          </cell>
          <cell r="F81" t="str">
            <v>E188662</v>
          </cell>
          <cell r="G81" t="str">
            <v>1024</v>
          </cell>
          <cell r="H81">
            <v>0</v>
          </cell>
          <cell r="I81">
            <v>0.15</v>
          </cell>
          <cell r="L81">
            <v>0</v>
          </cell>
          <cell r="M81">
            <v>0</v>
          </cell>
          <cell r="N81">
            <v>38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1</v>
          </cell>
        </row>
        <row r="82">
          <cell r="A82" t="str">
            <v>DOH</v>
          </cell>
          <cell r="B82" t="str">
            <v>15-1500</v>
          </cell>
          <cell r="C82" t="str">
            <v>STARS (9 mo program)</v>
          </cell>
          <cell r="D82" t="str">
            <v>1505</v>
          </cell>
          <cell r="E82" t="str">
            <v>404503</v>
          </cell>
          <cell r="F82" t="str">
            <v>E198934</v>
          </cell>
          <cell r="G82" t="str">
            <v>1020</v>
          </cell>
          <cell r="H82">
            <v>2855</v>
          </cell>
          <cell r="I82">
            <v>0.13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623.15</v>
          </cell>
          <cell r="U82">
            <v>4</v>
          </cell>
        </row>
        <row r="83">
          <cell r="A83" t="str">
            <v>DOH</v>
          </cell>
          <cell r="B83" t="str">
            <v>15-1500</v>
          </cell>
          <cell r="C83" t="str">
            <v>STARS (9 mo program)</v>
          </cell>
          <cell r="D83" t="str">
            <v>1505</v>
          </cell>
          <cell r="E83" t="str">
            <v>404503</v>
          </cell>
          <cell r="F83" t="str">
            <v>E187734</v>
          </cell>
          <cell r="G83" t="str">
            <v>1024</v>
          </cell>
          <cell r="H83">
            <v>5302</v>
          </cell>
          <cell r="I83">
            <v>0.15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1070.6</v>
          </cell>
          <cell r="U83">
            <v>9</v>
          </cell>
        </row>
        <row r="84">
          <cell r="A84" t="str">
            <v>DOH</v>
          </cell>
          <cell r="B84" t="str">
            <v>15-1500</v>
          </cell>
          <cell r="C84" t="str">
            <v>STARS (9 mo program)</v>
          </cell>
          <cell r="D84" t="str">
            <v>1505</v>
          </cell>
          <cell r="E84" t="str">
            <v>404503</v>
          </cell>
          <cell r="F84" t="str">
            <v>E187746</v>
          </cell>
          <cell r="G84" t="str">
            <v>1024</v>
          </cell>
          <cell r="H84">
            <v>4064</v>
          </cell>
          <cell r="I84">
            <v>0.15</v>
          </cell>
          <cell r="L84">
            <v>0</v>
          </cell>
          <cell r="M84">
            <v>0</v>
          </cell>
          <cell r="N84">
            <v>38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960.85</v>
          </cell>
          <cell r="U84">
            <v>11</v>
          </cell>
        </row>
        <row r="85">
          <cell r="A85" t="str">
            <v>DOH</v>
          </cell>
          <cell r="B85" t="str">
            <v>15-1500</v>
          </cell>
          <cell r="C85" t="str">
            <v>STARS (9 mo program)</v>
          </cell>
          <cell r="D85" t="str">
            <v>1505</v>
          </cell>
          <cell r="E85" t="str">
            <v>404503</v>
          </cell>
          <cell r="F85" t="str">
            <v>E218953</v>
          </cell>
          <cell r="G85" t="str">
            <v>1024</v>
          </cell>
          <cell r="H85">
            <v>2804</v>
          </cell>
          <cell r="I85">
            <v>0.15</v>
          </cell>
          <cell r="L85">
            <v>0</v>
          </cell>
          <cell r="M85">
            <v>0</v>
          </cell>
          <cell r="N85">
            <v>38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925.75</v>
          </cell>
          <cell r="U85">
            <v>11</v>
          </cell>
        </row>
        <row r="86">
          <cell r="A86" t="str">
            <v>DOH</v>
          </cell>
          <cell r="B86" t="str">
            <v>15-2000</v>
          </cell>
          <cell r="C86" t="str">
            <v>HIV OUTREACH</v>
          </cell>
          <cell r="D86" t="str">
            <v>1505</v>
          </cell>
          <cell r="E86" t="str">
            <v>403510</v>
          </cell>
          <cell r="F86" t="str">
            <v>E188813</v>
          </cell>
          <cell r="G86" t="str">
            <v>1226</v>
          </cell>
          <cell r="H86">
            <v>3290</v>
          </cell>
          <cell r="I86">
            <v>0.27</v>
          </cell>
          <cell r="J86">
            <v>1620</v>
          </cell>
          <cell r="K86">
            <v>0</v>
          </cell>
          <cell r="L86">
            <v>0</v>
          </cell>
          <cell r="M86">
            <v>0</v>
          </cell>
          <cell r="N86">
            <v>456</v>
          </cell>
          <cell r="O86">
            <v>0</v>
          </cell>
          <cell r="P86">
            <v>0</v>
          </cell>
          <cell r="Q86">
            <v>789.5</v>
          </cell>
          <cell r="R86">
            <v>0</v>
          </cell>
          <cell r="S86">
            <v>0</v>
          </cell>
          <cell r="T86">
            <v>2565.5</v>
          </cell>
          <cell r="U86">
            <v>12</v>
          </cell>
        </row>
        <row r="87">
          <cell r="A87" t="str">
            <v>DOH</v>
          </cell>
          <cell r="B87" t="str">
            <v>15-2000</v>
          </cell>
          <cell r="C87" t="str">
            <v>HIV OUTREACH</v>
          </cell>
          <cell r="D87" t="str">
            <v>1505</v>
          </cell>
          <cell r="E87" t="str">
            <v>403510</v>
          </cell>
          <cell r="F87" t="str">
            <v>E206762</v>
          </cell>
          <cell r="G87" t="str">
            <v>1202</v>
          </cell>
          <cell r="H87">
            <v>3886</v>
          </cell>
          <cell r="I87">
            <v>0.21</v>
          </cell>
          <cell r="J87">
            <v>1260</v>
          </cell>
          <cell r="K87">
            <v>0</v>
          </cell>
          <cell r="L87">
            <v>0</v>
          </cell>
          <cell r="M87">
            <v>0</v>
          </cell>
          <cell r="N87">
            <v>456</v>
          </cell>
          <cell r="O87">
            <v>140</v>
          </cell>
          <cell r="P87">
            <v>1680</v>
          </cell>
          <cell r="Q87">
            <v>735.18</v>
          </cell>
          <cell r="R87">
            <v>0</v>
          </cell>
          <cell r="S87">
            <v>25</v>
          </cell>
          <cell r="T87">
            <v>4012.77</v>
          </cell>
          <cell r="U87">
            <v>12</v>
          </cell>
        </row>
        <row r="88">
          <cell r="A88" t="str">
            <v>DBCS</v>
          </cell>
          <cell r="B88" t="str">
            <v>22-1200</v>
          </cell>
          <cell r="C88" t="str">
            <v>MIS</v>
          </cell>
          <cell r="D88" t="str">
            <v>3503</v>
          </cell>
          <cell r="F88" t="str">
            <v>E196369</v>
          </cell>
          <cell r="G88" t="str">
            <v>1202</v>
          </cell>
          <cell r="H88">
            <v>258</v>
          </cell>
          <cell r="I88">
            <v>0.21</v>
          </cell>
          <cell r="L88">
            <v>0</v>
          </cell>
          <cell r="M88">
            <v>0</v>
          </cell>
          <cell r="N88">
            <v>38</v>
          </cell>
          <cell r="O88">
            <v>140</v>
          </cell>
          <cell r="Q88">
            <v>0</v>
          </cell>
          <cell r="R88">
            <v>0</v>
          </cell>
          <cell r="S88">
            <v>0</v>
          </cell>
          <cell r="T88">
            <v>283</v>
          </cell>
          <cell r="U88">
            <v>1</v>
          </cell>
        </row>
        <row r="89">
          <cell r="A89" t="str">
            <v>DBCS</v>
          </cell>
          <cell r="B89" t="str">
            <v>22-1200</v>
          </cell>
          <cell r="C89" t="str">
            <v>MIS</v>
          </cell>
          <cell r="D89" t="str">
            <v>3503</v>
          </cell>
          <cell r="F89" t="str">
            <v>E217492</v>
          </cell>
          <cell r="G89" t="str">
            <v>1024</v>
          </cell>
          <cell r="H89">
            <v>3678</v>
          </cell>
          <cell r="I89">
            <v>0.15</v>
          </cell>
          <cell r="L89">
            <v>0</v>
          </cell>
          <cell r="M89">
            <v>0</v>
          </cell>
          <cell r="N89">
            <v>38</v>
          </cell>
          <cell r="O89">
            <v>155</v>
          </cell>
          <cell r="Q89">
            <v>0</v>
          </cell>
          <cell r="R89">
            <v>0</v>
          </cell>
          <cell r="S89">
            <v>16786</v>
          </cell>
          <cell r="T89">
            <v>17974.4</v>
          </cell>
          <cell r="U89">
            <v>11</v>
          </cell>
        </row>
        <row r="90">
          <cell r="A90" t="str">
            <v>DCJ</v>
          </cell>
          <cell r="B90" t="str">
            <v>22-1400</v>
          </cell>
          <cell r="C90" t="str">
            <v>DAY REPORTING CENTER</v>
          </cell>
          <cell r="D90" t="str">
            <v>1505</v>
          </cell>
          <cell r="E90" t="str">
            <v>505400</v>
          </cell>
          <cell r="F90" t="str">
            <v>UZU761</v>
          </cell>
          <cell r="G90" t="str">
            <v>1024</v>
          </cell>
          <cell r="H90">
            <v>4056</v>
          </cell>
          <cell r="I90">
            <v>0.15</v>
          </cell>
          <cell r="J90">
            <v>900</v>
          </cell>
          <cell r="K90">
            <v>0</v>
          </cell>
          <cell r="L90">
            <v>0</v>
          </cell>
          <cell r="M90">
            <v>0</v>
          </cell>
          <cell r="N90">
            <v>456</v>
          </cell>
          <cell r="O90">
            <v>141</v>
          </cell>
          <cell r="P90">
            <v>1692</v>
          </cell>
          <cell r="Q90">
            <v>0</v>
          </cell>
          <cell r="R90">
            <v>0</v>
          </cell>
          <cell r="S90">
            <v>0</v>
          </cell>
          <cell r="T90">
            <v>3004.2</v>
          </cell>
          <cell r="U90">
            <v>12</v>
          </cell>
        </row>
        <row r="91">
          <cell r="A91" t="str">
            <v>DCJ</v>
          </cell>
          <cell r="B91" t="str">
            <v>22-1500</v>
          </cell>
          <cell r="C91" t="str">
            <v>LOCAL CONTROL</v>
          </cell>
          <cell r="D91" t="str">
            <v>1505</v>
          </cell>
          <cell r="E91" t="str">
            <v>502600</v>
          </cell>
          <cell r="F91" t="str">
            <v>E209662</v>
          </cell>
          <cell r="G91" t="str">
            <v>1031</v>
          </cell>
          <cell r="H91">
            <v>2906</v>
          </cell>
          <cell r="I91">
            <v>0.2</v>
          </cell>
          <cell r="J91">
            <v>1200</v>
          </cell>
          <cell r="K91">
            <v>0</v>
          </cell>
          <cell r="L91">
            <v>0</v>
          </cell>
          <cell r="M91">
            <v>0</v>
          </cell>
          <cell r="N91">
            <v>456</v>
          </cell>
          <cell r="O91">
            <v>325</v>
          </cell>
          <cell r="P91">
            <v>3900</v>
          </cell>
          <cell r="Q91">
            <v>0</v>
          </cell>
          <cell r="R91">
            <v>0</v>
          </cell>
          <cell r="S91">
            <v>0</v>
          </cell>
          <cell r="T91">
            <v>5206</v>
          </cell>
          <cell r="U91">
            <v>12</v>
          </cell>
        </row>
        <row r="92">
          <cell r="A92" t="str">
            <v>DCJ</v>
          </cell>
          <cell r="B92" t="str">
            <v>22-1600</v>
          </cell>
          <cell r="C92" t="str">
            <v>ACS</v>
          </cell>
          <cell r="D92" t="str">
            <v>1505</v>
          </cell>
          <cell r="E92" t="str">
            <v>505600</v>
          </cell>
          <cell r="F92" t="str">
            <v>E195900</v>
          </cell>
          <cell r="G92" t="str">
            <v>1247</v>
          </cell>
          <cell r="H92">
            <v>6381</v>
          </cell>
          <cell r="I92">
            <v>0.24</v>
          </cell>
          <cell r="J92">
            <v>1440</v>
          </cell>
          <cell r="K92">
            <v>91.44000000000005</v>
          </cell>
          <cell r="L92">
            <v>0</v>
          </cell>
          <cell r="M92">
            <v>0</v>
          </cell>
          <cell r="N92">
            <v>456</v>
          </cell>
          <cell r="O92">
            <v>0</v>
          </cell>
          <cell r="P92">
            <v>0</v>
          </cell>
          <cell r="Q92">
            <v>0</v>
          </cell>
          <cell r="R92">
            <v>324.5</v>
          </cell>
          <cell r="S92">
            <v>0</v>
          </cell>
          <cell r="T92">
            <v>2281.94</v>
          </cell>
          <cell r="U92">
            <v>12</v>
          </cell>
        </row>
        <row r="93">
          <cell r="A93" t="str">
            <v>DCJ</v>
          </cell>
          <cell r="B93" t="str">
            <v>22-1600</v>
          </cell>
          <cell r="C93" t="str">
            <v>ACS</v>
          </cell>
          <cell r="D93" t="str">
            <v>1505</v>
          </cell>
          <cell r="E93" t="str">
            <v>505600</v>
          </cell>
          <cell r="F93" t="str">
            <v>E217454</v>
          </cell>
          <cell r="G93" t="str">
            <v>1247</v>
          </cell>
          <cell r="H93">
            <v>8166</v>
          </cell>
          <cell r="I93">
            <v>0.24</v>
          </cell>
          <cell r="J93">
            <v>1440</v>
          </cell>
          <cell r="K93">
            <v>519.8399999999999</v>
          </cell>
          <cell r="L93">
            <v>0</v>
          </cell>
          <cell r="M93">
            <v>0</v>
          </cell>
          <cell r="N93">
            <v>456</v>
          </cell>
          <cell r="O93">
            <v>313</v>
          </cell>
          <cell r="P93">
            <v>3756</v>
          </cell>
          <cell r="Q93">
            <v>0</v>
          </cell>
          <cell r="R93">
            <v>159</v>
          </cell>
          <cell r="S93">
            <v>0</v>
          </cell>
          <cell r="T93">
            <v>6300.84</v>
          </cell>
          <cell r="U93">
            <v>12</v>
          </cell>
        </row>
        <row r="94">
          <cell r="A94" t="str">
            <v>DCJ</v>
          </cell>
          <cell r="B94" t="str">
            <v>22-1600</v>
          </cell>
          <cell r="C94" t="str">
            <v>ACS</v>
          </cell>
          <cell r="D94" t="str">
            <v>1505</v>
          </cell>
          <cell r="E94" t="str">
            <v>505600</v>
          </cell>
          <cell r="F94" t="str">
            <v>E217456</v>
          </cell>
          <cell r="G94" t="str">
            <v>1247</v>
          </cell>
          <cell r="H94">
            <v>8676</v>
          </cell>
          <cell r="I94">
            <v>0.24</v>
          </cell>
          <cell r="J94">
            <v>1440</v>
          </cell>
          <cell r="K94">
            <v>642.2399999999998</v>
          </cell>
          <cell r="L94">
            <v>0</v>
          </cell>
          <cell r="M94">
            <v>0</v>
          </cell>
          <cell r="N94">
            <v>456</v>
          </cell>
          <cell r="O94">
            <v>313</v>
          </cell>
          <cell r="P94">
            <v>3756</v>
          </cell>
          <cell r="Q94">
            <v>4685.52</v>
          </cell>
          <cell r="R94">
            <v>710.36</v>
          </cell>
          <cell r="S94">
            <v>0</v>
          </cell>
          <cell r="T94">
            <v>11752.52</v>
          </cell>
          <cell r="U94">
            <v>12</v>
          </cell>
        </row>
        <row r="95">
          <cell r="A95" t="str">
            <v>DCJ</v>
          </cell>
          <cell r="B95" t="str">
            <v>22-1600</v>
          </cell>
          <cell r="C95" t="str">
            <v>ACS</v>
          </cell>
          <cell r="D95" t="str">
            <v>1505</v>
          </cell>
          <cell r="E95" t="str">
            <v>505600</v>
          </cell>
          <cell r="F95" t="str">
            <v>E217455</v>
          </cell>
          <cell r="G95" t="str">
            <v>1247</v>
          </cell>
          <cell r="H95">
            <v>8680</v>
          </cell>
          <cell r="I95">
            <v>0.24</v>
          </cell>
          <cell r="J95">
            <v>1440</v>
          </cell>
          <cell r="K95">
            <v>643.1999999999998</v>
          </cell>
          <cell r="L95">
            <v>0</v>
          </cell>
          <cell r="M95">
            <v>0</v>
          </cell>
          <cell r="N95">
            <v>456</v>
          </cell>
          <cell r="O95">
            <v>313</v>
          </cell>
          <cell r="P95">
            <v>3756</v>
          </cell>
          <cell r="Q95">
            <v>0</v>
          </cell>
          <cell r="R95">
            <v>471.86</v>
          </cell>
          <cell r="S95">
            <v>0</v>
          </cell>
          <cell r="T95">
            <v>6737.06</v>
          </cell>
          <cell r="U95">
            <v>12</v>
          </cell>
        </row>
        <row r="96">
          <cell r="A96" t="str">
            <v>DCJ</v>
          </cell>
          <cell r="B96" t="str">
            <v>22-1600</v>
          </cell>
          <cell r="C96" t="str">
            <v>ACS</v>
          </cell>
          <cell r="D96" t="str">
            <v>1505</v>
          </cell>
          <cell r="E96" t="str">
            <v>505600</v>
          </cell>
          <cell r="F96" t="str">
            <v>E209694</v>
          </cell>
          <cell r="G96" t="str">
            <v>1247</v>
          </cell>
          <cell r="H96">
            <v>9781</v>
          </cell>
          <cell r="I96">
            <v>0.24</v>
          </cell>
          <cell r="J96">
            <v>1440</v>
          </cell>
          <cell r="K96">
            <v>907.44</v>
          </cell>
          <cell r="L96">
            <v>0</v>
          </cell>
          <cell r="M96">
            <v>0</v>
          </cell>
          <cell r="N96">
            <v>456</v>
          </cell>
          <cell r="O96">
            <v>313</v>
          </cell>
          <cell r="P96">
            <v>3756</v>
          </cell>
          <cell r="Q96">
            <v>0</v>
          </cell>
          <cell r="R96">
            <v>284.37</v>
          </cell>
          <cell r="S96">
            <v>0</v>
          </cell>
          <cell r="T96">
            <v>6813.81</v>
          </cell>
          <cell r="U96">
            <v>12</v>
          </cell>
        </row>
        <row r="97">
          <cell r="A97" t="str">
            <v>DCJ</v>
          </cell>
          <cell r="B97" t="str">
            <v>22-1700</v>
          </cell>
          <cell r="C97" t="str">
            <v>FOREST PROJECT</v>
          </cell>
          <cell r="D97" t="str">
            <v>1000</v>
          </cell>
          <cell r="E97" t="str">
            <v>505700</v>
          </cell>
          <cell r="F97" t="str">
            <v>E201010</v>
          </cell>
          <cell r="G97" t="str">
            <v>1212</v>
          </cell>
          <cell r="H97">
            <v>11507</v>
          </cell>
          <cell r="I97">
            <v>0.2</v>
          </cell>
          <cell r="J97">
            <v>1200</v>
          </cell>
          <cell r="K97">
            <v>1101.4</v>
          </cell>
          <cell r="L97">
            <v>0</v>
          </cell>
          <cell r="M97">
            <v>0</v>
          </cell>
          <cell r="N97">
            <v>456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5887.4</v>
          </cell>
          <cell r="U97">
            <v>12</v>
          </cell>
        </row>
        <row r="98">
          <cell r="A98" t="str">
            <v>DCJ</v>
          </cell>
          <cell r="B98" t="str">
            <v>22-1700</v>
          </cell>
          <cell r="C98" t="str">
            <v>FOREST PROJECT</v>
          </cell>
          <cell r="D98" t="str">
            <v>1000</v>
          </cell>
          <cell r="E98" t="str">
            <v>505700</v>
          </cell>
          <cell r="F98" t="str">
            <v>E215546</v>
          </cell>
          <cell r="G98" t="str">
            <v>1247</v>
          </cell>
          <cell r="H98">
            <v>12010</v>
          </cell>
          <cell r="I98">
            <v>0.24</v>
          </cell>
          <cell r="J98">
            <v>1440</v>
          </cell>
          <cell r="K98">
            <v>1442.4</v>
          </cell>
          <cell r="L98">
            <v>0</v>
          </cell>
          <cell r="M98">
            <v>0</v>
          </cell>
          <cell r="N98">
            <v>456</v>
          </cell>
          <cell r="O98">
            <v>313</v>
          </cell>
          <cell r="P98">
            <v>3756</v>
          </cell>
          <cell r="Q98">
            <v>0</v>
          </cell>
          <cell r="R98">
            <v>402.2</v>
          </cell>
          <cell r="S98">
            <v>0</v>
          </cell>
          <cell r="T98">
            <v>7687.64</v>
          </cell>
          <cell r="U98">
            <v>12</v>
          </cell>
        </row>
        <row r="99">
          <cell r="A99" t="str">
            <v>DCJ</v>
          </cell>
          <cell r="B99" t="str">
            <v>22-1700</v>
          </cell>
          <cell r="C99" t="str">
            <v>FOREST PROJECT</v>
          </cell>
          <cell r="D99" t="str">
            <v>1000</v>
          </cell>
          <cell r="E99" t="str">
            <v>505700</v>
          </cell>
          <cell r="F99" t="str">
            <v>E209692</v>
          </cell>
          <cell r="G99" t="str">
            <v>1247</v>
          </cell>
          <cell r="H99">
            <v>14715</v>
          </cell>
          <cell r="I99">
            <v>0.24</v>
          </cell>
          <cell r="J99">
            <v>1440</v>
          </cell>
          <cell r="K99">
            <v>2091.6</v>
          </cell>
          <cell r="L99">
            <v>0</v>
          </cell>
          <cell r="M99">
            <v>0</v>
          </cell>
          <cell r="N99">
            <v>456</v>
          </cell>
          <cell r="O99">
            <v>313</v>
          </cell>
          <cell r="P99">
            <v>3756</v>
          </cell>
          <cell r="Q99">
            <v>0</v>
          </cell>
          <cell r="R99">
            <v>106</v>
          </cell>
          <cell r="S99">
            <v>0</v>
          </cell>
          <cell r="T99">
            <v>8033.2</v>
          </cell>
          <cell r="U99">
            <v>12</v>
          </cell>
        </row>
        <row r="100">
          <cell r="A100" t="str">
            <v>DCJ</v>
          </cell>
          <cell r="B100" t="str">
            <v>22-1700</v>
          </cell>
          <cell r="C100" t="str">
            <v>FOREST PROJECT</v>
          </cell>
          <cell r="D100" t="str">
            <v>1000</v>
          </cell>
          <cell r="E100" t="str">
            <v>505700</v>
          </cell>
          <cell r="F100" t="str">
            <v>E215545</v>
          </cell>
          <cell r="G100" t="str">
            <v>1247</v>
          </cell>
          <cell r="H100">
            <v>15669</v>
          </cell>
          <cell r="I100">
            <v>0.24</v>
          </cell>
          <cell r="J100">
            <v>1440</v>
          </cell>
          <cell r="K100">
            <v>2320.56</v>
          </cell>
          <cell r="L100">
            <v>0</v>
          </cell>
          <cell r="M100">
            <v>0</v>
          </cell>
          <cell r="N100">
            <v>456</v>
          </cell>
          <cell r="O100">
            <v>313</v>
          </cell>
          <cell r="P100">
            <v>3756</v>
          </cell>
          <cell r="Q100">
            <v>0</v>
          </cell>
          <cell r="R100">
            <v>0</v>
          </cell>
          <cell r="S100">
            <v>0</v>
          </cell>
          <cell r="T100">
            <v>8188.8</v>
          </cell>
          <cell r="U100">
            <v>12</v>
          </cell>
        </row>
        <row r="101">
          <cell r="A101" t="str">
            <v>DCJ</v>
          </cell>
          <cell r="B101" t="str">
            <v>22-1700</v>
          </cell>
          <cell r="C101" t="str">
            <v>FOREST PROJECT</v>
          </cell>
          <cell r="D101" t="str">
            <v>1000</v>
          </cell>
          <cell r="E101" t="str">
            <v>505700</v>
          </cell>
          <cell r="F101" t="str">
            <v>E209693</v>
          </cell>
          <cell r="G101" t="str">
            <v>1247</v>
          </cell>
          <cell r="H101">
            <v>17148</v>
          </cell>
          <cell r="I101">
            <v>0.24</v>
          </cell>
          <cell r="J101">
            <v>1440</v>
          </cell>
          <cell r="K101">
            <v>2675.5199999999995</v>
          </cell>
          <cell r="L101">
            <v>0</v>
          </cell>
          <cell r="M101">
            <v>0</v>
          </cell>
          <cell r="N101">
            <v>456</v>
          </cell>
          <cell r="O101">
            <v>313</v>
          </cell>
          <cell r="P101">
            <v>3756</v>
          </cell>
          <cell r="Q101">
            <v>0</v>
          </cell>
          <cell r="R101">
            <v>0</v>
          </cell>
          <cell r="S101">
            <v>79.11</v>
          </cell>
          <cell r="T101">
            <v>8568.63</v>
          </cell>
          <cell r="U101">
            <v>12</v>
          </cell>
        </row>
        <row r="102">
          <cell r="A102" t="str">
            <v>DCJ</v>
          </cell>
          <cell r="B102" t="str">
            <v>22-1800</v>
          </cell>
          <cell r="C102" t="str">
            <v>P/P SUPERVISION-West</v>
          </cell>
          <cell r="D102" t="str">
            <v>1505</v>
          </cell>
          <cell r="E102" t="str">
            <v>504400</v>
          </cell>
          <cell r="F102" t="str">
            <v>E217458</v>
          </cell>
          <cell r="G102" t="str">
            <v>1031</v>
          </cell>
          <cell r="H102">
            <v>2451</v>
          </cell>
          <cell r="I102">
            <v>0.2</v>
          </cell>
          <cell r="J102">
            <v>1200</v>
          </cell>
          <cell r="K102">
            <v>0</v>
          </cell>
          <cell r="L102">
            <v>0</v>
          </cell>
          <cell r="M102">
            <v>0</v>
          </cell>
          <cell r="N102">
            <v>456</v>
          </cell>
          <cell r="O102">
            <v>271</v>
          </cell>
          <cell r="P102">
            <v>3252</v>
          </cell>
          <cell r="Q102">
            <v>0</v>
          </cell>
          <cell r="R102">
            <v>0</v>
          </cell>
          <cell r="S102">
            <v>0</v>
          </cell>
          <cell r="T102">
            <v>4558</v>
          </cell>
          <cell r="U102">
            <v>12</v>
          </cell>
        </row>
        <row r="103">
          <cell r="A103" t="str">
            <v>DCJ</v>
          </cell>
          <cell r="B103" t="str">
            <v>22-1800</v>
          </cell>
          <cell r="C103" t="str">
            <v>P/P SUPERVISION-West</v>
          </cell>
          <cell r="D103" t="str">
            <v>1505</v>
          </cell>
          <cell r="E103" t="str">
            <v>504400</v>
          </cell>
          <cell r="F103" t="str">
            <v>TET780</v>
          </cell>
          <cell r="G103" t="str">
            <v>1024</v>
          </cell>
          <cell r="H103">
            <v>2117</v>
          </cell>
          <cell r="I103">
            <v>0.15</v>
          </cell>
          <cell r="J103">
            <v>900</v>
          </cell>
          <cell r="K103">
            <v>0</v>
          </cell>
          <cell r="L103">
            <v>0</v>
          </cell>
          <cell r="M103">
            <v>0</v>
          </cell>
          <cell r="N103">
            <v>456</v>
          </cell>
          <cell r="O103">
            <v>0</v>
          </cell>
          <cell r="P103">
            <v>0</v>
          </cell>
          <cell r="Q103">
            <v>226</v>
          </cell>
          <cell r="R103">
            <v>0</v>
          </cell>
          <cell r="S103">
            <v>0</v>
          </cell>
          <cell r="T103">
            <v>1402</v>
          </cell>
          <cell r="U103">
            <v>12</v>
          </cell>
        </row>
        <row r="104">
          <cell r="A104" t="str">
            <v>DCJ</v>
          </cell>
          <cell r="B104" t="str">
            <v>22-1800</v>
          </cell>
          <cell r="C104" t="str">
            <v>P/P SUPERVISION-West</v>
          </cell>
          <cell r="D104" t="str">
            <v>1505</v>
          </cell>
          <cell r="E104" t="str">
            <v>504400</v>
          </cell>
          <cell r="F104" t="str">
            <v>E209664</v>
          </cell>
          <cell r="G104" t="str">
            <v>1031</v>
          </cell>
          <cell r="H104">
            <v>3128</v>
          </cell>
          <cell r="I104">
            <v>0.2</v>
          </cell>
          <cell r="J104">
            <v>1200</v>
          </cell>
          <cell r="K104">
            <v>0</v>
          </cell>
          <cell r="L104">
            <v>0</v>
          </cell>
          <cell r="M104">
            <v>0</v>
          </cell>
          <cell r="N104">
            <v>456</v>
          </cell>
          <cell r="O104">
            <v>325</v>
          </cell>
          <cell r="P104">
            <v>3900</v>
          </cell>
          <cell r="Q104">
            <v>0</v>
          </cell>
          <cell r="R104">
            <v>0</v>
          </cell>
          <cell r="S104">
            <v>0</v>
          </cell>
          <cell r="T104">
            <v>5301.08</v>
          </cell>
          <cell r="U104">
            <v>12</v>
          </cell>
        </row>
        <row r="105">
          <cell r="A105" t="str">
            <v>DCJ</v>
          </cell>
          <cell r="B105" t="str">
            <v>22-1800</v>
          </cell>
          <cell r="C105" t="str">
            <v>P/P SUPERVISION-West</v>
          </cell>
          <cell r="D105" t="str">
            <v>1505</v>
          </cell>
          <cell r="E105" t="str">
            <v>504400</v>
          </cell>
          <cell r="F105" t="str">
            <v>SMY287</v>
          </cell>
          <cell r="G105" t="str">
            <v>1024</v>
          </cell>
          <cell r="H105">
            <v>4941</v>
          </cell>
          <cell r="I105">
            <v>0.15</v>
          </cell>
          <cell r="J105">
            <v>900</v>
          </cell>
          <cell r="K105">
            <v>0</v>
          </cell>
          <cell r="L105">
            <v>0</v>
          </cell>
          <cell r="M105">
            <v>0</v>
          </cell>
          <cell r="N105">
            <v>456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2532.8</v>
          </cell>
          <cell r="U105">
            <v>12</v>
          </cell>
        </row>
        <row r="106">
          <cell r="A106" t="str">
            <v>DCJ</v>
          </cell>
          <cell r="B106" t="str">
            <v>22-1800</v>
          </cell>
          <cell r="C106" t="str">
            <v>P/P SUPERVISION-West</v>
          </cell>
          <cell r="D106" t="str">
            <v>1505</v>
          </cell>
          <cell r="E106" t="str">
            <v>504400</v>
          </cell>
          <cell r="F106" t="str">
            <v>UJK680</v>
          </cell>
          <cell r="G106" t="str">
            <v>1024</v>
          </cell>
          <cell r="H106">
            <v>5371</v>
          </cell>
          <cell r="I106">
            <v>0.15</v>
          </cell>
          <cell r="J106">
            <v>900</v>
          </cell>
          <cell r="K106">
            <v>0</v>
          </cell>
          <cell r="L106">
            <v>0</v>
          </cell>
          <cell r="M106">
            <v>0</v>
          </cell>
          <cell r="N106">
            <v>456</v>
          </cell>
          <cell r="O106">
            <v>141</v>
          </cell>
          <cell r="P106">
            <v>1692</v>
          </cell>
          <cell r="Q106">
            <v>0</v>
          </cell>
          <cell r="R106">
            <v>0</v>
          </cell>
          <cell r="S106">
            <v>50</v>
          </cell>
          <cell r="T106">
            <v>3089.15</v>
          </cell>
          <cell r="U106">
            <v>12</v>
          </cell>
        </row>
        <row r="107">
          <cell r="A107" t="str">
            <v>DCJ</v>
          </cell>
          <cell r="B107" t="str">
            <v>22-1800</v>
          </cell>
          <cell r="C107" t="str">
            <v>P/P SUPERVISION-West</v>
          </cell>
          <cell r="D107" t="str">
            <v>1505</v>
          </cell>
          <cell r="E107" t="str">
            <v>504400</v>
          </cell>
          <cell r="F107" t="str">
            <v>E218064</v>
          </cell>
          <cell r="G107" t="str">
            <v>1031</v>
          </cell>
          <cell r="H107">
            <v>8297</v>
          </cell>
          <cell r="I107">
            <v>0.2</v>
          </cell>
          <cell r="J107">
            <v>1200</v>
          </cell>
          <cell r="K107">
            <v>459.4000000000001</v>
          </cell>
          <cell r="L107">
            <v>0</v>
          </cell>
          <cell r="M107">
            <v>0</v>
          </cell>
          <cell r="N107">
            <v>456</v>
          </cell>
          <cell r="O107">
            <v>181</v>
          </cell>
          <cell r="P107">
            <v>2172</v>
          </cell>
          <cell r="Q107">
            <v>0</v>
          </cell>
          <cell r="R107">
            <v>0</v>
          </cell>
          <cell r="S107">
            <v>0</v>
          </cell>
          <cell r="T107">
            <v>4155.02</v>
          </cell>
          <cell r="U107">
            <v>12</v>
          </cell>
        </row>
        <row r="108">
          <cell r="A108" t="str">
            <v>DCJ</v>
          </cell>
          <cell r="B108" t="str">
            <v>22-1900</v>
          </cell>
          <cell r="C108" t="str">
            <v>P/P SUPERVISION-East</v>
          </cell>
          <cell r="D108" t="str">
            <v>1505</v>
          </cell>
          <cell r="E108" t="str">
            <v>503100</v>
          </cell>
          <cell r="F108" t="str">
            <v>TET928</v>
          </cell>
          <cell r="G108" t="str">
            <v>1024</v>
          </cell>
          <cell r="H108">
            <v>865</v>
          </cell>
          <cell r="I108">
            <v>0.15</v>
          </cell>
          <cell r="L108">
            <v>0</v>
          </cell>
          <cell r="M108">
            <v>0</v>
          </cell>
          <cell r="N108">
            <v>38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475</v>
          </cell>
          <cell r="U108">
            <v>5</v>
          </cell>
        </row>
        <row r="109">
          <cell r="A109" t="str">
            <v>DCJ</v>
          </cell>
          <cell r="B109" t="str">
            <v>22-1900</v>
          </cell>
          <cell r="C109" t="str">
            <v>P/P SUPERVISION-East</v>
          </cell>
          <cell r="D109" t="str">
            <v>1505</v>
          </cell>
          <cell r="E109" t="str">
            <v>503100</v>
          </cell>
          <cell r="F109" t="str">
            <v>E192828</v>
          </cell>
          <cell r="G109" t="str">
            <v>1031</v>
          </cell>
          <cell r="H109">
            <v>2734</v>
          </cell>
          <cell r="I109">
            <v>0.2</v>
          </cell>
          <cell r="J109">
            <v>1200</v>
          </cell>
          <cell r="K109">
            <v>0</v>
          </cell>
          <cell r="L109">
            <v>0</v>
          </cell>
          <cell r="M109">
            <v>0</v>
          </cell>
          <cell r="N109">
            <v>456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1311.6</v>
          </cell>
          <cell r="U109">
            <v>12</v>
          </cell>
        </row>
        <row r="110">
          <cell r="A110" t="str">
            <v>DCJ</v>
          </cell>
          <cell r="B110" t="str">
            <v>22-1900</v>
          </cell>
          <cell r="C110" t="str">
            <v>P/P SUPERVISION-East</v>
          </cell>
          <cell r="D110" t="str">
            <v>1505</v>
          </cell>
          <cell r="E110" t="str">
            <v>503100</v>
          </cell>
          <cell r="F110" t="str">
            <v>E192829</v>
          </cell>
          <cell r="G110" t="str">
            <v>1031</v>
          </cell>
          <cell r="H110">
            <v>2980</v>
          </cell>
          <cell r="I110">
            <v>0.2</v>
          </cell>
          <cell r="J110">
            <v>1200</v>
          </cell>
          <cell r="K110">
            <v>0</v>
          </cell>
          <cell r="L110">
            <v>0</v>
          </cell>
          <cell r="M110">
            <v>0</v>
          </cell>
          <cell r="N110">
            <v>456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1343.74</v>
          </cell>
          <cell r="U110">
            <v>12</v>
          </cell>
        </row>
        <row r="111">
          <cell r="A111" t="str">
            <v>DCJ</v>
          </cell>
          <cell r="B111" t="str">
            <v>22-1900</v>
          </cell>
          <cell r="C111" t="str">
            <v>P/P SUPERVISION-East</v>
          </cell>
          <cell r="D111" t="str">
            <v>1505</v>
          </cell>
          <cell r="E111" t="str">
            <v>503100</v>
          </cell>
          <cell r="F111" t="str">
            <v>E209659</v>
          </cell>
          <cell r="G111" t="str">
            <v>1031</v>
          </cell>
          <cell r="H111">
            <v>4255</v>
          </cell>
          <cell r="I111">
            <v>0.2</v>
          </cell>
          <cell r="J111">
            <v>1200</v>
          </cell>
          <cell r="K111">
            <v>0</v>
          </cell>
          <cell r="L111">
            <v>0</v>
          </cell>
          <cell r="M111">
            <v>0</v>
          </cell>
          <cell r="N111">
            <v>456</v>
          </cell>
          <cell r="O111">
            <v>325</v>
          </cell>
          <cell r="P111">
            <v>3900</v>
          </cell>
          <cell r="Q111">
            <v>0</v>
          </cell>
          <cell r="R111">
            <v>0</v>
          </cell>
          <cell r="S111">
            <v>0</v>
          </cell>
          <cell r="T111">
            <v>5262.44</v>
          </cell>
          <cell r="U111">
            <v>12</v>
          </cell>
        </row>
        <row r="112">
          <cell r="A112" t="str">
            <v>DCJ</v>
          </cell>
          <cell r="B112" t="str">
            <v>22-1900</v>
          </cell>
          <cell r="C112" t="str">
            <v>P/P SUPERVISION-East</v>
          </cell>
          <cell r="D112" t="str">
            <v>1505</v>
          </cell>
          <cell r="E112" t="str">
            <v>503100</v>
          </cell>
          <cell r="F112" t="str">
            <v>SMY286</v>
          </cell>
          <cell r="G112" t="str">
            <v>1024</v>
          </cell>
          <cell r="H112">
            <v>4425</v>
          </cell>
          <cell r="I112">
            <v>0.15</v>
          </cell>
          <cell r="J112">
            <v>900</v>
          </cell>
          <cell r="K112">
            <v>0</v>
          </cell>
          <cell r="L112">
            <v>0</v>
          </cell>
          <cell r="M112">
            <v>0</v>
          </cell>
          <cell r="N112">
            <v>456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2500.85</v>
          </cell>
          <cell r="U112">
            <v>12</v>
          </cell>
        </row>
        <row r="113">
          <cell r="A113" t="str">
            <v>DCJ</v>
          </cell>
          <cell r="B113" t="str">
            <v>22-1900</v>
          </cell>
          <cell r="C113" t="str">
            <v>P/P SUPERVISION-East</v>
          </cell>
          <cell r="D113" t="str">
            <v>1505</v>
          </cell>
          <cell r="E113" t="str">
            <v>503100</v>
          </cell>
          <cell r="F113" t="str">
            <v>VAS839</v>
          </cell>
          <cell r="G113" t="str">
            <v>1024</v>
          </cell>
          <cell r="H113">
            <v>5231</v>
          </cell>
          <cell r="I113">
            <v>0.15</v>
          </cell>
          <cell r="J113">
            <v>900</v>
          </cell>
          <cell r="K113">
            <v>0</v>
          </cell>
          <cell r="L113">
            <v>0</v>
          </cell>
          <cell r="M113">
            <v>0</v>
          </cell>
          <cell r="N113">
            <v>456</v>
          </cell>
          <cell r="O113">
            <v>141</v>
          </cell>
          <cell r="P113">
            <v>1692</v>
          </cell>
          <cell r="Q113">
            <v>0</v>
          </cell>
          <cell r="R113">
            <v>0</v>
          </cell>
          <cell r="S113">
            <v>0</v>
          </cell>
          <cell r="T113">
            <v>3021.75</v>
          </cell>
          <cell r="U113">
            <v>12</v>
          </cell>
        </row>
        <row r="114">
          <cell r="A114" t="str">
            <v>DCJ</v>
          </cell>
          <cell r="B114" t="str">
            <v>22-1900</v>
          </cell>
          <cell r="C114" t="str">
            <v>P/P SUPERVISION-East</v>
          </cell>
          <cell r="D114" t="str">
            <v>1505</v>
          </cell>
          <cell r="E114" t="str">
            <v>503100</v>
          </cell>
          <cell r="F114" t="str">
            <v>E217457</v>
          </cell>
          <cell r="G114" t="str">
            <v>1031</v>
          </cell>
          <cell r="H114">
            <v>6080</v>
          </cell>
          <cell r="I114">
            <v>0.2</v>
          </cell>
          <cell r="J114">
            <v>1200</v>
          </cell>
          <cell r="K114">
            <v>16</v>
          </cell>
          <cell r="L114">
            <v>0</v>
          </cell>
          <cell r="M114">
            <v>0</v>
          </cell>
          <cell r="N114">
            <v>456</v>
          </cell>
          <cell r="O114">
            <v>271</v>
          </cell>
          <cell r="P114">
            <v>3252</v>
          </cell>
          <cell r="Q114">
            <v>0</v>
          </cell>
          <cell r="R114">
            <v>0</v>
          </cell>
          <cell r="S114">
            <v>0</v>
          </cell>
          <cell r="T114">
            <v>4829.83</v>
          </cell>
          <cell r="U114">
            <v>12</v>
          </cell>
        </row>
        <row r="115">
          <cell r="A115" t="str">
            <v>DCJ</v>
          </cell>
          <cell r="B115" t="str">
            <v>22-2000</v>
          </cell>
          <cell r="C115" t="str">
            <v>P/P SUPERVISION-NE</v>
          </cell>
          <cell r="D115" t="str">
            <v>1505</v>
          </cell>
          <cell r="E115" t="str">
            <v>504100</v>
          </cell>
          <cell r="F115" t="str">
            <v>E192830</v>
          </cell>
          <cell r="G115" t="str">
            <v>1031</v>
          </cell>
          <cell r="H115">
            <v>1859</v>
          </cell>
          <cell r="I115">
            <v>0.2</v>
          </cell>
          <cell r="J115">
            <v>1200</v>
          </cell>
          <cell r="K115">
            <v>0</v>
          </cell>
          <cell r="L115">
            <v>0</v>
          </cell>
          <cell r="M115">
            <v>0</v>
          </cell>
          <cell r="N115">
            <v>456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1348.2</v>
          </cell>
          <cell r="U115">
            <v>12</v>
          </cell>
        </row>
        <row r="116">
          <cell r="A116" t="str">
            <v>DCJ</v>
          </cell>
          <cell r="B116" t="str">
            <v>22-2000</v>
          </cell>
          <cell r="C116" t="str">
            <v>P/P SUPERVISION-NE</v>
          </cell>
          <cell r="D116" t="str">
            <v>1505</v>
          </cell>
          <cell r="E116" t="str">
            <v>504100</v>
          </cell>
          <cell r="F116" t="str">
            <v>E209661</v>
          </cell>
          <cell r="G116" t="str">
            <v>1031</v>
          </cell>
          <cell r="H116">
            <v>3628</v>
          </cell>
          <cell r="I116">
            <v>0.2</v>
          </cell>
          <cell r="J116">
            <v>1200</v>
          </cell>
          <cell r="K116">
            <v>0</v>
          </cell>
          <cell r="L116">
            <v>0</v>
          </cell>
          <cell r="M116">
            <v>0</v>
          </cell>
          <cell r="N116">
            <v>456</v>
          </cell>
          <cell r="O116">
            <v>325</v>
          </cell>
          <cell r="P116">
            <v>3900</v>
          </cell>
          <cell r="Q116">
            <v>0</v>
          </cell>
          <cell r="R116">
            <v>0</v>
          </cell>
          <cell r="S116">
            <v>0</v>
          </cell>
          <cell r="T116">
            <v>5295.8</v>
          </cell>
          <cell r="U116">
            <v>12</v>
          </cell>
        </row>
        <row r="117">
          <cell r="A117" t="str">
            <v>DCJ</v>
          </cell>
          <cell r="B117" t="str">
            <v>22-2000</v>
          </cell>
          <cell r="C117" t="str">
            <v>P/P SUPERVISION-NE</v>
          </cell>
          <cell r="D117" t="str">
            <v>1505</v>
          </cell>
          <cell r="E117" t="str">
            <v>504100</v>
          </cell>
          <cell r="F117" t="str">
            <v>SMY132</v>
          </cell>
          <cell r="G117" t="str">
            <v>1024</v>
          </cell>
          <cell r="H117">
            <v>3874</v>
          </cell>
          <cell r="I117">
            <v>0.15</v>
          </cell>
          <cell r="J117">
            <v>900</v>
          </cell>
          <cell r="K117">
            <v>0</v>
          </cell>
          <cell r="L117">
            <v>0</v>
          </cell>
          <cell r="M117">
            <v>0</v>
          </cell>
          <cell r="N117">
            <v>456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1296.3</v>
          </cell>
          <cell r="U117">
            <v>12</v>
          </cell>
        </row>
        <row r="118">
          <cell r="A118" t="str">
            <v>DCJ</v>
          </cell>
          <cell r="B118" t="str">
            <v>22-2000</v>
          </cell>
          <cell r="C118" t="str">
            <v>P/P SUPERVISION-NE</v>
          </cell>
          <cell r="D118" t="str">
            <v>1505</v>
          </cell>
          <cell r="E118" t="str">
            <v>504100</v>
          </cell>
          <cell r="F118" t="str">
            <v>E209658</v>
          </cell>
          <cell r="G118" t="str">
            <v>1031</v>
          </cell>
          <cell r="H118">
            <v>5144</v>
          </cell>
          <cell r="I118">
            <v>0.2</v>
          </cell>
          <cell r="J118">
            <v>1200</v>
          </cell>
          <cell r="K118">
            <v>0</v>
          </cell>
          <cell r="L118">
            <v>0</v>
          </cell>
          <cell r="M118">
            <v>0</v>
          </cell>
          <cell r="N118">
            <v>456</v>
          </cell>
          <cell r="O118">
            <v>325</v>
          </cell>
          <cell r="P118">
            <v>3900</v>
          </cell>
          <cell r="Q118">
            <v>0</v>
          </cell>
          <cell r="R118">
            <v>0</v>
          </cell>
          <cell r="S118">
            <v>0</v>
          </cell>
          <cell r="T118">
            <v>5436.86</v>
          </cell>
          <cell r="U118">
            <v>12</v>
          </cell>
        </row>
        <row r="119">
          <cell r="A119" t="str">
            <v>DCJ</v>
          </cell>
          <cell r="B119" t="str">
            <v>22-2000</v>
          </cell>
          <cell r="C119" t="str">
            <v>P/P SUPERVISION-NE</v>
          </cell>
          <cell r="D119" t="str">
            <v>1505</v>
          </cell>
          <cell r="E119" t="str">
            <v>504100</v>
          </cell>
          <cell r="F119" t="str">
            <v>TJF643</v>
          </cell>
          <cell r="G119" t="str">
            <v>1024</v>
          </cell>
          <cell r="H119">
            <v>4882</v>
          </cell>
          <cell r="I119">
            <v>0.15</v>
          </cell>
          <cell r="J119">
            <v>900</v>
          </cell>
          <cell r="K119">
            <v>0</v>
          </cell>
          <cell r="L119">
            <v>0</v>
          </cell>
          <cell r="M119">
            <v>0</v>
          </cell>
          <cell r="N119">
            <v>456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1495.2</v>
          </cell>
          <cell r="U119">
            <v>12</v>
          </cell>
        </row>
        <row r="120">
          <cell r="A120" t="str">
            <v>DCJ</v>
          </cell>
          <cell r="B120" t="str">
            <v>22-2000</v>
          </cell>
          <cell r="C120" t="str">
            <v>P/P SUPERVISION-NE</v>
          </cell>
          <cell r="D120" t="str">
            <v>1505</v>
          </cell>
          <cell r="E120" t="str">
            <v>504100</v>
          </cell>
          <cell r="F120" t="str">
            <v>SLN930</v>
          </cell>
          <cell r="G120" t="str">
            <v>1024</v>
          </cell>
          <cell r="H120">
            <v>4972</v>
          </cell>
          <cell r="I120">
            <v>0.15</v>
          </cell>
          <cell r="J120">
            <v>900</v>
          </cell>
          <cell r="K120">
            <v>0</v>
          </cell>
          <cell r="L120">
            <v>0</v>
          </cell>
          <cell r="M120">
            <v>0</v>
          </cell>
          <cell r="N120">
            <v>456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1323.45</v>
          </cell>
          <cell r="U120">
            <v>12</v>
          </cell>
        </row>
        <row r="121">
          <cell r="A121" t="str">
            <v>DCJ</v>
          </cell>
          <cell r="B121" t="str">
            <v>22-2000</v>
          </cell>
          <cell r="C121" t="str">
            <v>P/P SUPERVISION-NE</v>
          </cell>
          <cell r="D121" t="str">
            <v>1505</v>
          </cell>
          <cell r="E121" t="str">
            <v>504100</v>
          </cell>
          <cell r="F121" t="str">
            <v>UKH284</v>
          </cell>
          <cell r="G121" t="str">
            <v>1024</v>
          </cell>
          <cell r="H121">
            <v>7574</v>
          </cell>
          <cell r="I121">
            <v>0.15</v>
          </cell>
          <cell r="J121">
            <v>900</v>
          </cell>
          <cell r="K121">
            <v>236.0999999999999</v>
          </cell>
          <cell r="L121">
            <v>0</v>
          </cell>
          <cell r="M121">
            <v>0</v>
          </cell>
          <cell r="N121">
            <v>456</v>
          </cell>
          <cell r="O121">
            <v>141</v>
          </cell>
          <cell r="P121">
            <v>1692</v>
          </cell>
          <cell r="Q121">
            <v>0</v>
          </cell>
          <cell r="R121">
            <v>0</v>
          </cell>
          <cell r="S121">
            <v>0</v>
          </cell>
          <cell r="T121">
            <v>3429.3</v>
          </cell>
          <cell r="U121">
            <v>12</v>
          </cell>
        </row>
        <row r="122">
          <cell r="A122" t="str">
            <v>DCJ</v>
          </cell>
          <cell r="B122" t="str">
            <v>22-2000</v>
          </cell>
          <cell r="C122" t="str">
            <v>P/P SUPERVISION-NE</v>
          </cell>
          <cell r="D122" t="str">
            <v>1505</v>
          </cell>
          <cell r="E122" t="str">
            <v>504100</v>
          </cell>
          <cell r="F122" t="str">
            <v>E217471</v>
          </cell>
          <cell r="G122" t="str">
            <v>1020</v>
          </cell>
          <cell r="H122">
            <v>8238</v>
          </cell>
          <cell r="I122">
            <v>0.13</v>
          </cell>
          <cell r="J122">
            <v>780</v>
          </cell>
          <cell r="K122">
            <v>290.94000000000005</v>
          </cell>
          <cell r="L122">
            <v>0</v>
          </cell>
          <cell r="M122">
            <v>0</v>
          </cell>
          <cell r="N122">
            <v>456</v>
          </cell>
          <cell r="O122">
            <v>271</v>
          </cell>
          <cell r="P122">
            <v>3252</v>
          </cell>
          <cell r="Q122">
            <v>4072.36</v>
          </cell>
          <cell r="R122">
            <v>0</v>
          </cell>
          <cell r="S122">
            <v>0</v>
          </cell>
          <cell r="T122">
            <v>9252.47</v>
          </cell>
          <cell r="U122">
            <v>12</v>
          </cell>
        </row>
        <row r="123">
          <cell r="A123" t="str">
            <v>DCJ</v>
          </cell>
          <cell r="B123" t="str">
            <v>22-2000</v>
          </cell>
          <cell r="C123" t="str">
            <v>P/P SUPERVISION-NE</v>
          </cell>
          <cell r="D123" t="str">
            <v>1505</v>
          </cell>
          <cell r="E123" t="str">
            <v>504100</v>
          </cell>
          <cell r="F123" t="str">
            <v>SMY131</v>
          </cell>
          <cell r="G123" t="str">
            <v>1024</v>
          </cell>
          <cell r="H123">
            <v>1116</v>
          </cell>
          <cell r="I123">
            <v>0.15</v>
          </cell>
          <cell r="L123">
            <v>0</v>
          </cell>
          <cell r="M123">
            <v>0</v>
          </cell>
          <cell r="N123">
            <v>38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1063</v>
          </cell>
          <cell r="U123">
            <v>12</v>
          </cell>
        </row>
        <row r="124">
          <cell r="A124" t="str">
            <v>DCJ</v>
          </cell>
          <cell r="B124" t="str">
            <v>22-2100</v>
          </cell>
          <cell r="C124" t="str">
            <v>P/P SUPERVISION-Central</v>
          </cell>
          <cell r="D124" t="str">
            <v>1505</v>
          </cell>
          <cell r="E124" t="str">
            <v>503300</v>
          </cell>
          <cell r="F124" t="str">
            <v>E209660</v>
          </cell>
          <cell r="G124" t="str">
            <v>1031</v>
          </cell>
          <cell r="H124">
            <v>455</v>
          </cell>
          <cell r="I124">
            <v>0.2</v>
          </cell>
          <cell r="J124">
            <v>1200</v>
          </cell>
          <cell r="K124">
            <v>0</v>
          </cell>
          <cell r="L124">
            <v>0</v>
          </cell>
          <cell r="M124">
            <v>0</v>
          </cell>
          <cell r="N124">
            <v>456</v>
          </cell>
          <cell r="O124">
            <v>325</v>
          </cell>
          <cell r="P124">
            <v>3900</v>
          </cell>
          <cell r="Q124">
            <v>0</v>
          </cell>
          <cell r="R124">
            <v>0</v>
          </cell>
          <cell r="S124">
            <v>0</v>
          </cell>
          <cell r="T124">
            <v>5206</v>
          </cell>
          <cell r="U124">
            <v>12</v>
          </cell>
        </row>
        <row r="125">
          <cell r="A125" t="str">
            <v>DCJ</v>
          </cell>
          <cell r="B125" t="str">
            <v>22-2100</v>
          </cell>
          <cell r="C125" t="str">
            <v>P/P SUPERVISION-Central</v>
          </cell>
          <cell r="D125" t="str">
            <v>1505</v>
          </cell>
          <cell r="E125" t="str">
            <v>503300</v>
          </cell>
          <cell r="F125" t="str">
            <v>E192833</v>
          </cell>
          <cell r="G125" t="str">
            <v>1031</v>
          </cell>
          <cell r="H125">
            <v>614</v>
          </cell>
          <cell r="I125">
            <v>0.2</v>
          </cell>
          <cell r="J125">
            <v>1200</v>
          </cell>
          <cell r="K125">
            <v>0</v>
          </cell>
          <cell r="L125">
            <v>0</v>
          </cell>
          <cell r="M125">
            <v>0</v>
          </cell>
          <cell r="N125">
            <v>456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1306</v>
          </cell>
          <cell r="U125">
            <v>12</v>
          </cell>
        </row>
        <row r="126">
          <cell r="A126" t="str">
            <v>DCJ</v>
          </cell>
          <cell r="B126" t="str">
            <v>22-2100</v>
          </cell>
          <cell r="C126" t="str">
            <v>P/P SUPERVISION-Central</v>
          </cell>
          <cell r="D126" t="str">
            <v>1505</v>
          </cell>
          <cell r="E126" t="str">
            <v>503300</v>
          </cell>
          <cell r="F126" t="str">
            <v>E217472</v>
          </cell>
          <cell r="G126" t="str">
            <v>1031</v>
          </cell>
          <cell r="H126">
            <v>2702</v>
          </cell>
          <cell r="I126">
            <v>0.2</v>
          </cell>
          <cell r="J126">
            <v>1200</v>
          </cell>
          <cell r="K126">
            <v>0</v>
          </cell>
          <cell r="L126">
            <v>0</v>
          </cell>
          <cell r="M126">
            <v>0</v>
          </cell>
          <cell r="N126">
            <v>456</v>
          </cell>
          <cell r="O126">
            <v>271</v>
          </cell>
          <cell r="P126">
            <v>3252</v>
          </cell>
          <cell r="Q126">
            <v>0</v>
          </cell>
          <cell r="R126">
            <v>0</v>
          </cell>
          <cell r="S126">
            <v>0</v>
          </cell>
          <cell r="T126">
            <v>4595.33</v>
          </cell>
          <cell r="U126">
            <v>12</v>
          </cell>
        </row>
        <row r="127">
          <cell r="A127" t="str">
            <v>DCJ</v>
          </cell>
          <cell r="B127" t="str">
            <v>22-2100</v>
          </cell>
          <cell r="C127" t="str">
            <v>P/P SUPERVISION-Central</v>
          </cell>
          <cell r="D127" t="str">
            <v>1505</v>
          </cell>
          <cell r="E127" t="str">
            <v>503300</v>
          </cell>
          <cell r="F127" t="str">
            <v>TJC311</v>
          </cell>
          <cell r="G127" t="str">
            <v>1024</v>
          </cell>
          <cell r="H127">
            <v>2640</v>
          </cell>
          <cell r="I127">
            <v>0.15</v>
          </cell>
          <cell r="J127">
            <v>900</v>
          </cell>
          <cell r="K127">
            <v>0</v>
          </cell>
          <cell r="L127">
            <v>0</v>
          </cell>
          <cell r="M127">
            <v>0</v>
          </cell>
          <cell r="N127">
            <v>456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1176</v>
          </cell>
          <cell r="U127">
            <v>12</v>
          </cell>
        </row>
        <row r="128">
          <cell r="A128" t="str">
            <v>DCJ</v>
          </cell>
          <cell r="B128" t="str">
            <v>22-2100</v>
          </cell>
          <cell r="C128" t="str">
            <v>P/P SUPERVISION-Central</v>
          </cell>
          <cell r="D128" t="str">
            <v>1505</v>
          </cell>
          <cell r="E128" t="str">
            <v>503300</v>
          </cell>
          <cell r="F128" t="str">
            <v>UKH272</v>
          </cell>
          <cell r="G128" t="str">
            <v>1024</v>
          </cell>
          <cell r="H128">
            <v>3335</v>
          </cell>
          <cell r="I128">
            <v>0.15</v>
          </cell>
          <cell r="J128">
            <v>900</v>
          </cell>
          <cell r="K128">
            <v>0</v>
          </cell>
          <cell r="L128">
            <v>0</v>
          </cell>
          <cell r="M128">
            <v>0</v>
          </cell>
          <cell r="N128">
            <v>456</v>
          </cell>
          <cell r="O128">
            <v>141</v>
          </cell>
          <cell r="P128">
            <v>1692</v>
          </cell>
          <cell r="Q128">
            <v>0</v>
          </cell>
          <cell r="R128">
            <v>0</v>
          </cell>
          <cell r="S128">
            <v>0</v>
          </cell>
          <cell r="T128">
            <v>2870.7</v>
          </cell>
          <cell r="U128">
            <v>12</v>
          </cell>
        </row>
        <row r="129">
          <cell r="A129" t="str">
            <v>DCJ</v>
          </cell>
          <cell r="B129" t="str">
            <v>22-2100</v>
          </cell>
          <cell r="C129" t="str">
            <v>P/P SUPERVISION-Central</v>
          </cell>
          <cell r="D129" t="str">
            <v>1505</v>
          </cell>
          <cell r="E129" t="str">
            <v>503300</v>
          </cell>
          <cell r="F129" t="str">
            <v>SLN929</v>
          </cell>
          <cell r="G129" t="str">
            <v>1024</v>
          </cell>
          <cell r="H129">
            <v>4414</v>
          </cell>
          <cell r="I129">
            <v>0.15</v>
          </cell>
          <cell r="J129">
            <v>900</v>
          </cell>
          <cell r="K129">
            <v>0</v>
          </cell>
          <cell r="L129">
            <v>0</v>
          </cell>
          <cell r="M129">
            <v>0</v>
          </cell>
          <cell r="N129">
            <v>456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1369.5</v>
          </cell>
          <cell r="U129">
            <v>12</v>
          </cell>
        </row>
        <row r="130">
          <cell r="A130" t="str">
            <v>DCJ</v>
          </cell>
          <cell r="B130" t="str">
            <v>22-2100</v>
          </cell>
          <cell r="C130" t="str">
            <v>P/P SUPERVISION-Central</v>
          </cell>
          <cell r="D130" t="str">
            <v>1505</v>
          </cell>
          <cell r="E130" t="str">
            <v>503300</v>
          </cell>
          <cell r="F130" t="str">
            <v>XQY030</v>
          </cell>
          <cell r="G130" t="str">
            <v>1024</v>
          </cell>
          <cell r="H130">
            <v>5349</v>
          </cell>
          <cell r="I130">
            <v>0.15</v>
          </cell>
          <cell r="J130">
            <v>900</v>
          </cell>
          <cell r="K130">
            <v>0</v>
          </cell>
          <cell r="L130">
            <v>0</v>
          </cell>
          <cell r="M130">
            <v>0</v>
          </cell>
          <cell r="N130">
            <v>456</v>
          </cell>
          <cell r="O130">
            <v>125</v>
          </cell>
          <cell r="P130">
            <v>1500</v>
          </cell>
          <cell r="Q130">
            <v>0</v>
          </cell>
          <cell r="R130">
            <v>0</v>
          </cell>
          <cell r="S130">
            <v>0</v>
          </cell>
          <cell r="T130">
            <v>2812.05</v>
          </cell>
          <cell r="U130">
            <v>12</v>
          </cell>
        </row>
        <row r="131">
          <cell r="A131" t="str">
            <v>DCJ</v>
          </cell>
          <cell r="B131" t="str">
            <v>22-2200</v>
          </cell>
          <cell r="C131" t="str">
            <v>P/P SUPERVISION-Gresham</v>
          </cell>
          <cell r="D131" t="str">
            <v>1505</v>
          </cell>
          <cell r="E131" t="str">
            <v>503200</v>
          </cell>
          <cell r="F131" t="str">
            <v>E209663</v>
          </cell>
          <cell r="G131" t="str">
            <v>1031</v>
          </cell>
          <cell r="H131">
            <v>1265</v>
          </cell>
          <cell r="I131">
            <v>0.2</v>
          </cell>
          <cell r="J131">
            <v>1200</v>
          </cell>
          <cell r="K131">
            <v>0</v>
          </cell>
          <cell r="L131">
            <v>0</v>
          </cell>
          <cell r="M131">
            <v>0</v>
          </cell>
          <cell r="N131">
            <v>456</v>
          </cell>
          <cell r="O131">
            <v>325</v>
          </cell>
          <cell r="P131">
            <v>3900</v>
          </cell>
          <cell r="Q131">
            <v>0</v>
          </cell>
          <cell r="R131">
            <v>0</v>
          </cell>
          <cell r="S131">
            <v>0</v>
          </cell>
          <cell r="T131">
            <v>5206</v>
          </cell>
          <cell r="U131">
            <v>12</v>
          </cell>
        </row>
        <row r="132">
          <cell r="A132" t="str">
            <v>DCJ</v>
          </cell>
          <cell r="B132" t="str">
            <v>22-2200</v>
          </cell>
          <cell r="C132" t="str">
            <v>P/P SUPERVISION-Gresham</v>
          </cell>
          <cell r="D132" t="str">
            <v>1505</v>
          </cell>
          <cell r="E132" t="str">
            <v>503200</v>
          </cell>
          <cell r="F132" t="str">
            <v>XJF593</v>
          </cell>
          <cell r="G132" t="str">
            <v>1031</v>
          </cell>
          <cell r="H132">
            <v>5287</v>
          </cell>
          <cell r="I132">
            <v>0.2</v>
          </cell>
          <cell r="J132">
            <v>1200</v>
          </cell>
          <cell r="K132">
            <v>0</v>
          </cell>
          <cell r="L132">
            <v>0</v>
          </cell>
          <cell r="M132">
            <v>0</v>
          </cell>
          <cell r="N132">
            <v>456</v>
          </cell>
          <cell r="O132">
            <v>181</v>
          </cell>
          <cell r="P132">
            <v>2172</v>
          </cell>
          <cell r="Q132">
            <v>0</v>
          </cell>
          <cell r="R132">
            <v>0</v>
          </cell>
          <cell r="S132">
            <v>0</v>
          </cell>
          <cell r="T132">
            <v>3627.76</v>
          </cell>
          <cell r="U132">
            <v>12</v>
          </cell>
        </row>
        <row r="133">
          <cell r="A133" t="str">
            <v>DCJ</v>
          </cell>
          <cell r="B133" t="str">
            <v>22-2200</v>
          </cell>
          <cell r="C133" t="str">
            <v>P/P SUPERVISION-Gresham</v>
          </cell>
          <cell r="D133" t="str">
            <v>1505</v>
          </cell>
          <cell r="E133" t="str">
            <v>503200</v>
          </cell>
          <cell r="F133" t="str">
            <v>UKH267</v>
          </cell>
          <cell r="G133" t="str">
            <v>1024</v>
          </cell>
          <cell r="H133">
            <v>5073</v>
          </cell>
          <cell r="I133">
            <v>0.15</v>
          </cell>
          <cell r="J133">
            <v>900</v>
          </cell>
          <cell r="K133">
            <v>0</v>
          </cell>
          <cell r="L133">
            <v>0</v>
          </cell>
          <cell r="M133">
            <v>0</v>
          </cell>
          <cell r="N133">
            <v>456</v>
          </cell>
          <cell r="O133">
            <v>141</v>
          </cell>
          <cell r="P133">
            <v>1692</v>
          </cell>
          <cell r="Q133">
            <v>0</v>
          </cell>
          <cell r="R133">
            <v>0</v>
          </cell>
          <cell r="S133">
            <v>0</v>
          </cell>
          <cell r="T133">
            <v>3036.15</v>
          </cell>
          <cell r="U133">
            <v>12</v>
          </cell>
        </row>
        <row r="134">
          <cell r="A134" t="str">
            <v>DCJ</v>
          </cell>
          <cell r="B134" t="str">
            <v>22-2200</v>
          </cell>
          <cell r="C134" t="str">
            <v>P/P SUPERVISION-Gresham</v>
          </cell>
          <cell r="D134" t="str">
            <v>1505</v>
          </cell>
          <cell r="E134" t="str">
            <v>503200</v>
          </cell>
          <cell r="F134" t="str">
            <v>E217470</v>
          </cell>
          <cell r="G134" t="str">
            <v>1031</v>
          </cell>
          <cell r="H134">
            <v>6039</v>
          </cell>
          <cell r="I134">
            <v>0.2</v>
          </cell>
          <cell r="J134">
            <v>1200</v>
          </cell>
          <cell r="K134">
            <v>7.7999999999999545</v>
          </cell>
          <cell r="L134">
            <v>0</v>
          </cell>
          <cell r="M134">
            <v>0</v>
          </cell>
          <cell r="N134">
            <v>456</v>
          </cell>
          <cell r="O134">
            <v>271</v>
          </cell>
          <cell r="P134">
            <v>3252</v>
          </cell>
          <cell r="Q134">
            <v>666.36</v>
          </cell>
          <cell r="R134">
            <v>0</v>
          </cell>
          <cell r="S134">
            <v>0</v>
          </cell>
          <cell r="T134">
            <v>5443.26</v>
          </cell>
          <cell r="U134">
            <v>12</v>
          </cell>
        </row>
        <row r="135">
          <cell r="A135" t="str">
            <v>DCJ</v>
          </cell>
          <cell r="B135" t="str">
            <v>22-2300</v>
          </cell>
          <cell r="C135" t="str">
            <v>P/P SUPERVISION-Pennisula</v>
          </cell>
          <cell r="D135" t="str">
            <v>1505</v>
          </cell>
          <cell r="E135" t="str">
            <v>504200</v>
          </cell>
          <cell r="F135" t="str">
            <v>SLN020</v>
          </cell>
          <cell r="G135" t="str">
            <v>1031</v>
          </cell>
          <cell r="H135">
            <v>755</v>
          </cell>
          <cell r="I135">
            <v>0.2</v>
          </cell>
          <cell r="J135">
            <v>1200</v>
          </cell>
          <cell r="K135">
            <v>0</v>
          </cell>
          <cell r="L135">
            <v>0</v>
          </cell>
          <cell r="M135">
            <v>0</v>
          </cell>
          <cell r="N135">
            <v>456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1306</v>
          </cell>
          <cell r="U135">
            <v>12</v>
          </cell>
        </row>
        <row r="136">
          <cell r="A136" t="str">
            <v>DCJ</v>
          </cell>
          <cell r="B136" t="str">
            <v>22-2300</v>
          </cell>
          <cell r="C136" t="str">
            <v>P/P SUPERVISION-Pennisula</v>
          </cell>
          <cell r="D136" t="str">
            <v>1505</v>
          </cell>
          <cell r="E136" t="str">
            <v>504200</v>
          </cell>
          <cell r="F136" t="str">
            <v>E183349</v>
          </cell>
          <cell r="G136" t="str">
            <v>1031</v>
          </cell>
          <cell r="H136">
            <v>905</v>
          </cell>
          <cell r="I136">
            <v>0.2</v>
          </cell>
          <cell r="J136">
            <v>1200</v>
          </cell>
          <cell r="K136">
            <v>0</v>
          </cell>
          <cell r="L136">
            <v>0</v>
          </cell>
          <cell r="M136">
            <v>0</v>
          </cell>
          <cell r="N136">
            <v>456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1306</v>
          </cell>
          <cell r="U136">
            <v>12</v>
          </cell>
        </row>
        <row r="137">
          <cell r="A137" t="str">
            <v>DCJ</v>
          </cell>
          <cell r="B137" t="str">
            <v>22-2300</v>
          </cell>
          <cell r="C137" t="str">
            <v>P/P SUPERVISION-Pennisula</v>
          </cell>
          <cell r="D137" t="str">
            <v>1505</v>
          </cell>
          <cell r="E137" t="str">
            <v>504200</v>
          </cell>
          <cell r="F137" t="str">
            <v>STX865</v>
          </cell>
          <cell r="G137" t="str">
            <v>1020</v>
          </cell>
          <cell r="H137">
            <v>2149</v>
          </cell>
          <cell r="I137">
            <v>0.13</v>
          </cell>
          <cell r="J137">
            <v>780</v>
          </cell>
          <cell r="K137">
            <v>0</v>
          </cell>
          <cell r="L137">
            <v>0</v>
          </cell>
          <cell r="M137">
            <v>0</v>
          </cell>
          <cell r="N137">
            <v>456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25</v>
          </cell>
          <cell r="T137">
            <v>1101</v>
          </cell>
          <cell r="U137">
            <v>12</v>
          </cell>
        </row>
        <row r="138">
          <cell r="A138" t="str">
            <v>DCJ</v>
          </cell>
          <cell r="B138" t="str">
            <v>22-2300</v>
          </cell>
          <cell r="C138" t="str">
            <v>P/P SUPERVISION-Pennisula</v>
          </cell>
          <cell r="D138" t="str">
            <v>1505</v>
          </cell>
          <cell r="E138" t="str">
            <v>504200</v>
          </cell>
          <cell r="F138" t="str">
            <v>WZD024</v>
          </cell>
          <cell r="G138" t="str">
            <v>1024</v>
          </cell>
          <cell r="H138">
            <v>3586</v>
          </cell>
          <cell r="I138">
            <v>0.15</v>
          </cell>
          <cell r="J138">
            <v>900</v>
          </cell>
          <cell r="K138">
            <v>0</v>
          </cell>
          <cell r="L138">
            <v>0</v>
          </cell>
          <cell r="M138">
            <v>0</v>
          </cell>
          <cell r="N138">
            <v>456</v>
          </cell>
          <cell r="O138">
            <v>125</v>
          </cell>
          <cell r="P138">
            <v>1500</v>
          </cell>
          <cell r="Q138">
            <v>0</v>
          </cell>
          <cell r="R138">
            <v>0</v>
          </cell>
          <cell r="S138">
            <v>0</v>
          </cell>
          <cell r="T138">
            <v>2693.25</v>
          </cell>
          <cell r="U138">
            <v>12</v>
          </cell>
        </row>
        <row r="139">
          <cell r="A139" t="str">
            <v>DCJ</v>
          </cell>
          <cell r="B139" t="str">
            <v>22-2400</v>
          </cell>
          <cell r="C139" t="str">
            <v>CASEBANK</v>
          </cell>
          <cell r="D139" t="str">
            <v>1505</v>
          </cell>
          <cell r="E139" t="str">
            <v>503400</v>
          </cell>
          <cell r="F139" t="str">
            <v>VAM957</v>
          </cell>
          <cell r="G139" t="str">
            <v>1024</v>
          </cell>
          <cell r="H139">
            <v>9162</v>
          </cell>
          <cell r="I139">
            <v>0.15</v>
          </cell>
          <cell r="J139">
            <v>900</v>
          </cell>
          <cell r="K139">
            <v>474.29999999999995</v>
          </cell>
          <cell r="L139">
            <v>0</v>
          </cell>
          <cell r="M139">
            <v>0</v>
          </cell>
          <cell r="N139">
            <v>456</v>
          </cell>
          <cell r="O139">
            <v>141</v>
          </cell>
          <cell r="P139">
            <v>1692</v>
          </cell>
          <cell r="Q139">
            <v>0</v>
          </cell>
          <cell r="R139">
            <v>0</v>
          </cell>
          <cell r="S139">
            <v>0</v>
          </cell>
          <cell r="T139">
            <v>3552.3</v>
          </cell>
          <cell r="U139">
            <v>12</v>
          </cell>
        </row>
        <row r="140">
          <cell r="A140" t="str">
            <v>DCJ</v>
          </cell>
          <cell r="B140" t="str">
            <v>22-2500</v>
          </cell>
          <cell r="C140" t="str">
            <v>INTERCHANGE</v>
          </cell>
          <cell r="D140" t="str">
            <v>1000</v>
          </cell>
          <cell r="E140" t="str">
            <v>505100</v>
          </cell>
          <cell r="F140" t="str">
            <v>E213231</v>
          </cell>
          <cell r="G140" t="str">
            <v>1247</v>
          </cell>
          <cell r="H140">
            <v>5576</v>
          </cell>
          <cell r="I140">
            <v>0.24</v>
          </cell>
          <cell r="J140">
            <v>1440</v>
          </cell>
          <cell r="K140">
            <v>0</v>
          </cell>
          <cell r="L140">
            <v>0</v>
          </cell>
          <cell r="M140">
            <v>0</v>
          </cell>
          <cell r="N140">
            <v>456</v>
          </cell>
          <cell r="O140">
            <v>313</v>
          </cell>
          <cell r="P140">
            <v>3756</v>
          </cell>
          <cell r="Q140">
            <v>0</v>
          </cell>
          <cell r="R140">
            <v>0</v>
          </cell>
          <cell r="S140">
            <v>0</v>
          </cell>
          <cell r="T140">
            <v>5990.16</v>
          </cell>
          <cell r="U140">
            <v>12</v>
          </cell>
        </row>
        <row r="141">
          <cell r="A141" t="str">
            <v>DCJ</v>
          </cell>
          <cell r="B141" t="str">
            <v>22-2500</v>
          </cell>
          <cell r="C141" t="str">
            <v>INTERCHANGE</v>
          </cell>
          <cell r="D141" t="str">
            <v>1000</v>
          </cell>
          <cell r="E141" t="str">
            <v>505100</v>
          </cell>
          <cell r="F141" t="str">
            <v>E213233</v>
          </cell>
          <cell r="G141" t="str">
            <v>1031</v>
          </cell>
          <cell r="H141">
            <v>6734</v>
          </cell>
          <cell r="I141">
            <v>0.2</v>
          </cell>
          <cell r="J141">
            <v>1200</v>
          </cell>
          <cell r="K141">
            <v>146.80000000000018</v>
          </cell>
          <cell r="L141">
            <v>0</v>
          </cell>
          <cell r="M141">
            <v>0</v>
          </cell>
          <cell r="N141">
            <v>456</v>
          </cell>
          <cell r="O141">
            <v>325</v>
          </cell>
          <cell r="P141">
            <v>3900</v>
          </cell>
          <cell r="Q141">
            <v>0</v>
          </cell>
          <cell r="R141">
            <v>0</v>
          </cell>
          <cell r="S141">
            <v>0</v>
          </cell>
          <cell r="T141">
            <v>5738.49</v>
          </cell>
          <cell r="U141">
            <v>12</v>
          </cell>
        </row>
        <row r="142">
          <cell r="A142" t="str">
            <v>DCJ</v>
          </cell>
          <cell r="B142" t="str">
            <v>22-2500</v>
          </cell>
          <cell r="C142" t="str">
            <v>INTERCHANGE</v>
          </cell>
          <cell r="D142" t="str">
            <v>1000</v>
          </cell>
          <cell r="E142" t="str">
            <v>505100</v>
          </cell>
          <cell r="F142" t="str">
            <v>VAM834</v>
          </cell>
          <cell r="G142" t="str">
            <v>1024</v>
          </cell>
          <cell r="H142">
            <v>8160</v>
          </cell>
          <cell r="I142">
            <v>0.15</v>
          </cell>
          <cell r="J142">
            <v>900</v>
          </cell>
          <cell r="K142">
            <v>324</v>
          </cell>
          <cell r="L142">
            <v>0</v>
          </cell>
          <cell r="M142">
            <v>0</v>
          </cell>
          <cell r="N142">
            <v>456</v>
          </cell>
          <cell r="O142">
            <v>141</v>
          </cell>
          <cell r="P142">
            <v>1692</v>
          </cell>
          <cell r="Q142">
            <v>0</v>
          </cell>
          <cell r="R142">
            <v>0</v>
          </cell>
          <cell r="S142">
            <v>0</v>
          </cell>
          <cell r="T142">
            <v>3556.5</v>
          </cell>
          <cell r="U142">
            <v>12</v>
          </cell>
        </row>
        <row r="143">
          <cell r="A143" t="str">
            <v>DCJ</v>
          </cell>
          <cell r="B143" t="str">
            <v>22-2600</v>
          </cell>
          <cell r="C143" t="str">
            <v>TRANSITIONAL HOUSING</v>
          </cell>
          <cell r="D143" t="str">
            <v>1000</v>
          </cell>
          <cell r="E143" t="str">
            <v>505911</v>
          </cell>
          <cell r="F143" t="str">
            <v>E188822</v>
          </cell>
          <cell r="G143" t="str">
            <v>1247</v>
          </cell>
          <cell r="H143">
            <v>1626</v>
          </cell>
          <cell r="I143">
            <v>0.24</v>
          </cell>
          <cell r="J143">
            <v>1440</v>
          </cell>
          <cell r="K143">
            <v>0</v>
          </cell>
          <cell r="L143">
            <v>0</v>
          </cell>
          <cell r="M143">
            <v>0</v>
          </cell>
          <cell r="N143">
            <v>456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1626</v>
          </cell>
          <cell r="U143">
            <v>12</v>
          </cell>
        </row>
        <row r="144">
          <cell r="A144" t="str">
            <v>DCJ</v>
          </cell>
          <cell r="B144" t="str">
            <v>22-2750</v>
          </cell>
          <cell r="C144" t="str">
            <v>PRE-TRIAL SERVICES</v>
          </cell>
          <cell r="D144" t="str">
            <v>1000</v>
          </cell>
          <cell r="E144" t="str">
            <v>502200</v>
          </cell>
          <cell r="F144" t="str">
            <v>UJK601</v>
          </cell>
          <cell r="G144" t="str">
            <v>1024</v>
          </cell>
          <cell r="H144">
            <v>749</v>
          </cell>
          <cell r="I144">
            <v>0.15</v>
          </cell>
          <cell r="L144">
            <v>0</v>
          </cell>
          <cell r="M144">
            <v>0</v>
          </cell>
          <cell r="N144">
            <v>38</v>
          </cell>
          <cell r="O144">
            <v>141</v>
          </cell>
          <cell r="Q144">
            <v>0</v>
          </cell>
          <cell r="R144">
            <v>0</v>
          </cell>
          <cell r="S144">
            <v>0</v>
          </cell>
          <cell r="T144">
            <v>2632</v>
          </cell>
          <cell r="U144">
            <v>11</v>
          </cell>
        </row>
        <row r="145">
          <cell r="A145" t="str">
            <v>DCJ</v>
          </cell>
          <cell r="B145" t="str">
            <v>22-2850</v>
          </cell>
          <cell r="C145" t="str">
            <v>TREATMENT SERVICES</v>
          </cell>
          <cell r="D145" t="str">
            <v>1000</v>
          </cell>
          <cell r="E145" t="str">
            <v>505000</v>
          </cell>
          <cell r="F145" t="str">
            <v>E203435</v>
          </cell>
          <cell r="G145" t="str">
            <v>1020</v>
          </cell>
          <cell r="H145">
            <v>5521</v>
          </cell>
          <cell r="I145">
            <v>0.13</v>
          </cell>
          <cell r="L145">
            <v>0</v>
          </cell>
          <cell r="M145">
            <v>0</v>
          </cell>
          <cell r="N145">
            <v>38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1124.73</v>
          </cell>
          <cell r="U145">
            <v>7</v>
          </cell>
        </row>
        <row r="146">
          <cell r="A146" t="str">
            <v>DCJ</v>
          </cell>
          <cell r="B146" t="str">
            <v>22-2900</v>
          </cell>
          <cell r="C146" t="str">
            <v>DOMESTIC VIOLENCE</v>
          </cell>
          <cell r="D146" t="str">
            <v>1000</v>
          </cell>
          <cell r="E146" t="str">
            <v>504600</v>
          </cell>
          <cell r="F146" t="str">
            <v>UJK688</v>
          </cell>
          <cell r="G146" t="str">
            <v>1024</v>
          </cell>
          <cell r="H146">
            <v>1740</v>
          </cell>
          <cell r="I146">
            <v>0.15</v>
          </cell>
          <cell r="J146">
            <v>900</v>
          </cell>
          <cell r="K146">
            <v>0</v>
          </cell>
          <cell r="L146">
            <v>0</v>
          </cell>
          <cell r="M146">
            <v>0</v>
          </cell>
          <cell r="N146">
            <v>456</v>
          </cell>
          <cell r="O146">
            <v>141</v>
          </cell>
          <cell r="P146">
            <v>1692</v>
          </cell>
          <cell r="Q146">
            <v>185.5</v>
          </cell>
          <cell r="R146">
            <v>0</v>
          </cell>
          <cell r="S146">
            <v>0</v>
          </cell>
          <cell r="T146">
            <v>3053.5</v>
          </cell>
          <cell r="U146">
            <v>12</v>
          </cell>
        </row>
        <row r="147">
          <cell r="A147" t="str">
            <v>DCJ</v>
          </cell>
          <cell r="B147" t="str">
            <v>22-2900</v>
          </cell>
          <cell r="C147" t="str">
            <v>DOMESTIC VIOLENCE</v>
          </cell>
          <cell r="D147" t="str">
            <v>1000</v>
          </cell>
          <cell r="E147" t="str">
            <v>504600</v>
          </cell>
          <cell r="F147" t="str">
            <v>SLN927</v>
          </cell>
          <cell r="G147" t="str">
            <v>1024</v>
          </cell>
          <cell r="H147">
            <v>1875</v>
          </cell>
          <cell r="I147">
            <v>0.15</v>
          </cell>
          <cell r="J147">
            <v>900</v>
          </cell>
          <cell r="K147">
            <v>0</v>
          </cell>
          <cell r="L147">
            <v>0</v>
          </cell>
          <cell r="M147">
            <v>0</v>
          </cell>
          <cell r="N147">
            <v>456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1176</v>
          </cell>
          <cell r="U147">
            <v>12</v>
          </cell>
        </row>
        <row r="148">
          <cell r="A148" t="str">
            <v>DCJ</v>
          </cell>
          <cell r="B148" t="str">
            <v>22-2900</v>
          </cell>
          <cell r="C148" t="str">
            <v>DOMESTIC VIOLENCE</v>
          </cell>
          <cell r="D148" t="str">
            <v>1000</v>
          </cell>
          <cell r="E148" t="str">
            <v>504600</v>
          </cell>
          <cell r="F148" t="str">
            <v>E192832</v>
          </cell>
          <cell r="G148" t="str">
            <v>1031</v>
          </cell>
          <cell r="H148">
            <v>3213</v>
          </cell>
          <cell r="I148">
            <v>0.2</v>
          </cell>
          <cell r="J148">
            <v>1200</v>
          </cell>
          <cell r="K148">
            <v>0</v>
          </cell>
          <cell r="L148">
            <v>0</v>
          </cell>
          <cell r="M148">
            <v>0</v>
          </cell>
          <cell r="N148">
            <v>456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1332.69</v>
          </cell>
          <cell r="U148">
            <v>12</v>
          </cell>
        </row>
        <row r="149">
          <cell r="A149" t="str">
            <v>DCJ</v>
          </cell>
          <cell r="B149" t="str">
            <v>22-2900</v>
          </cell>
          <cell r="C149" t="str">
            <v>DOMESTIC VIOLENCE</v>
          </cell>
          <cell r="D149" t="str">
            <v>1000</v>
          </cell>
          <cell r="E149" t="str">
            <v>504600</v>
          </cell>
          <cell r="F149" t="str">
            <v>UJK683</v>
          </cell>
          <cell r="G149" t="str">
            <v>1024</v>
          </cell>
          <cell r="H149">
            <v>2396</v>
          </cell>
          <cell r="I149">
            <v>0.15</v>
          </cell>
          <cell r="J149">
            <v>900</v>
          </cell>
          <cell r="K149">
            <v>0</v>
          </cell>
          <cell r="L149">
            <v>0</v>
          </cell>
          <cell r="M149">
            <v>0</v>
          </cell>
          <cell r="N149">
            <v>456</v>
          </cell>
          <cell r="O149">
            <v>141</v>
          </cell>
          <cell r="P149">
            <v>1692</v>
          </cell>
          <cell r="Q149">
            <v>0</v>
          </cell>
          <cell r="R149">
            <v>0</v>
          </cell>
          <cell r="S149">
            <v>0</v>
          </cell>
          <cell r="T149">
            <v>2873.1</v>
          </cell>
          <cell r="U149">
            <v>12</v>
          </cell>
        </row>
        <row r="150">
          <cell r="A150" t="str">
            <v>DCJ</v>
          </cell>
          <cell r="B150" t="str">
            <v>22-2900</v>
          </cell>
          <cell r="C150" t="str">
            <v>DOMESTIC VIOLENCE</v>
          </cell>
          <cell r="D150" t="str">
            <v>1000</v>
          </cell>
          <cell r="E150" t="str">
            <v>504600</v>
          </cell>
          <cell r="F150" t="str">
            <v>E209665</v>
          </cell>
          <cell r="G150" t="str">
            <v>1031</v>
          </cell>
          <cell r="H150">
            <v>3633</v>
          </cell>
          <cell r="I150">
            <v>0.2</v>
          </cell>
          <cell r="J150">
            <v>1200</v>
          </cell>
          <cell r="K150">
            <v>0</v>
          </cell>
          <cell r="L150">
            <v>0</v>
          </cell>
          <cell r="M150">
            <v>0</v>
          </cell>
          <cell r="N150">
            <v>456</v>
          </cell>
          <cell r="O150">
            <v>325</v>
          </cell>
          <cell r="P150">
            <v>3900</v>
          </cell>
          <cell r="Q150">
            <v>0</v>
          </cell>
          <cell r="R150">
            <v>0</v>
          </cell>
          <cell r="S150">
            <v>0</v>
          </cell>
          <cell r="T150">
            <v>5227.25</v>
          </cell>
          <cell r="U150">
            <v>12</v>
          </cell>
        </row>
        <row r="151">
          <cell r="A151" t="str">
            <v>DCJ</v>
          </cell>
          <cell r="B151" t="str">
            <v>22-2900</v>
          </cell>
          <cell r="C151" t="str">
            <v>DOMESTIC VIOLENCE</v>
          </cell>
          <cell r="D151" t="str">
            <v>1000</v>
          </cell>
          <cell r="E151" t="str">
            <v>504600</v>
          </cell>
          <cell r="F151" t="str">
            <v>E186738</v>
          </cell>
          <cell r="G151" t="str">
            <v>1031</v>
          </cell>
          <cell r="H151">
            <v>4708</v>
          </cell>
          <cell r="I151">
            <v>0.2</v>
          </cell>
          <cell r="J151">
            <v>1200</v>
          </cell>
          <cell r="K151">
            <v>0</v>
          </cell>
          <cell r="L151">
            <v>0</v>
          </cell>
          <cell r="M151">
            <v>0</v>
          </cell>
          <cell r="N151">
            <v>456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1400.18</v>
          </cell>
          <cell r="U151">
            <v>12</v>
          </cell>
        </row>
        <row r="152">
          <cell r="A152" t="str">
            <v>DCJ</v>
          </cell>
          <cell r="B152" t="str">
            <v>22-2900</v>
          </cell>
          <cell r="C152" t="str">
            <v>DOMESTIC VIOLENCE</v>
          </cell>
          <cell r="D152" t="str">
            <v>1000</v>
          </cell>
          <cell r="E152" t="str">
            <v>504600</v>
          </cell>
          <cell r="F152" t="str">
            <v>E217473</v>
          </cell>
          <cell r="G152" t="str">
            <v>1031</v>
          </cell>
          <cell r="H152">
            <v>7678</v>
          </cell>
          <cell r="I152">
            <v>0.2</v>
          </cell>
          <cell r="J152">
            <v>1200</v>
          </cell>
          <cell r="K152">
            <v>335.60000000000014</v>
          </cell>
          <cell r="L152">
            <v>0</v>
          </cell>
          <cell r="M152">
            <v>0</v>
          </cell>
          <cell r="N152">
            <v>456</v>
          </cell>
          <cell r="O152">
            <v>271</v>
          </cell>
          <cell r="P152">
            <v>3252</v>
          </cell>
          <cell r="Q152">
            <v>0</v>
          </cell>
          <cell r="R152">
            <v>0</v>
          </cell>
          <cell r="S152">
            <v>0</v>
          </cell>
          <cell r="T152">
            <v>5057.7</v>
          </cell>
          <cell r="U152">
            <v>12</v>
          </cell>
        </row>
        <row r="153">
          <cell r="A153" t="str">
            <v>DCJ</v>
          </cell>
          <cell r="B153" t="str">
            <v>22-3000</v>
          </cell>
          <cell r="C153" t="str">
            <v>JUV COUNSEL/COURT MGMT</v>
          </cell>
          <cell r="D153" t="str">
            <v>1000</v>
          </cell>
          <cell r="E153" t="str">
            <v>507000</v>
          </cell>
          <cell r="F153" t="str">
            <v>E203428</v>
          </cell>
          <cell r="G153" t="str">
            <v>1024</v>
          </cell>
          <cell r="H153">
            <v>1489</v>
          </cell>
          <cell r="I153">
            <v>0.15</v>
          </cell>
          <cell r="J153">
            <v>900</v>
          </cell>
          <cell r="K153">
            <v>0</v>
          </cell>
          <cell r="L153">
            <v>0</v>
          </cell>
          <cell r="M153">
            <v>0</v>
          </cell>
          <cell r="N153">
            <v>456</v>
          </cell>
          <cell r="O153">
            <v>125</v>
          </cell>
          <cell r="P153">
            <v>1500</v>
          </cell>
          <cell r="Q153">
            <v>0</v>
          </cell>
          <cell r="R153">
            <v>0</v>
          </cell>
          <cell r="S153">
            <v>0</v>
          </cell>
          <cell r="T153">
            <v>2676</v>
          </cell>
          <cell r="U153">
            <v>12</v>
          </cell>
        </row>
        <row r="154">
          <cell r="A154" t="str">
            <v>DCJ</v>
          </cell>
          <cell r="B154" t="str">
            <v>22-3000</v>
          </cell>
          <cell r="C154" t="str">
            <v>JUV COUNSEL/COURT MGMT</v>
          </cell>
          <cell r="D154" t="str">
            <v>1000</v>
          </cell>
          <cell r="E154" t="str">
            <v>507000</v>
          </cell>
          <cell r="F154" t="str">
            <v>E211388</v>
          </cell>
          <cell r="G154" t="str">
            <v>1247</v>
          </cell>
          <cell r="H154">
            <v>6931</v>
          </cell>
          <cell r="I154">
            <v>0.24</v>
          </cell>
          <cell r="J154">
            <v>1440</v>
          </cell>
          <cell r="K154">
            <v>223.43999999999983</v>
          </cell>
          <cell r="L154">
            <v>0</v>
          </cell>
          <cell r="M154">
            <v>0</v>
          </cell>
          <cell r="N154">
            <v>456</v>
          </cell>
          <cell r="O154">
            <v>313</v>
          </cell>
          <cell r="P154">
            <v>3756</v>
          </cell>
          <cell r="Q154">
            <v>0</v>
          </cell>
          <cell r="R154">
            <v>0</v>
          </cell>
          <cell r="S154">
            <v>0</v>
          </cell>
          <cell r="T154">
            <v>5964.96</v>
          </cell>
          <cell r="U154">
            <v>12</v>
          </cell>
        </row>
        <row r="155">
          <cell r="A155" t="str">
            <v>DCJ</v>
          </cell>
          <cell r="B155" t="str">
            <v>22-3000</v>
          </cell>
          <cell r="C155" t="str">
            <v>JUV COUNSEL/COURT MGMT</v>
          </cell>
          <cell r="D155" t="str">
            <v>1000</v>
          </cell>
          <cell r="E155" t="str">
            <v>507000</v>
          </cell>
          <cell r="F155" t="str">
            <v>E215541</v>
          </cell>
          <cell r="G155" t="str">
            <v>1247</v>
          </cell>
          <cell r="H155">
            <v>7264</v>
          </cell>
          <cell r="I155">
            <v>0.24</v>
          </cell>
          <cell r="J155">
            <v>1440</v>
          </cell>
          <cell r="K155">
            <v>303.3599999999999</v>
          </cell>
          <cell r="L155">
            <v>0</v>
          </cell>
          <cell r="M155">
            <v>0</v>
          </cell>
          <cell r="N155">
            <v>456</v>
          </cell>
          <cell r="O155">
            <v>313</v>
          </cell>
          <cell r="P155">
            <v>3756</v>
          </cell>
          <cell r="Q155">
            <v>0</v>
          </cell>
          <cell r="R155">
            <v>0</v>
          </cell>
          <cell r="S155">
            <v>0</v>
          </cell>
          <cell r="T155">
            <v>6079.68</v>
          </cell>
          <cell r="U155">
            <v>12</v>
          </cell>
        </row>
        <row r="156">
          <cell r="A156" t="str">
            <v>DCJ</v>
          </cell>
          <cell r="B156" t="str">
            <v>22-3000</v>
          </cell>
          <cell r="C156" t="str">
            <v>JUV COUNSEL/COURT MGMT</v>
          </cell>
          <cell r="D156" t="str">
            <v>1000</v>
          </cell>
          <cell r="E156" t="str">
            <v>507000</v>
          </cell>
          <cell r="F156" t="str">
            <v>E208653</v>
          </cell>
          <cell r="G156" t="str">
            <v>1020</v>
          </cell>
          <cell r="H156">
            <v>9886</v>
          </cell>
          <cell r="I156">
            <v>0.13</v>
          </cell>
          <cell r="J156">
            <v>780</v>
          </cell>
          <cell r="K156">
            <v>505.18000000000006</v>
          </cell>
          <cell r="L156">
            <v>0</v>
          </cell>
          <cell r="M156">
            <v>0</v>
          </cell>
          <cell r="N156">
            <v>456</v>
          </cell>
          <cell r="O156">
            <v>116</v>
          </cell>
          <cell r="P156">
            <v>1392</v>
          </cell>
          <cell r="Q156">
            <v>0</v>
          </cell>
          <cell r="R156">
            <v>0</v>
          </cell>
          <cell r="S156">
            <v>0</v>
          </cell>
          <cell r="T156">
            <v>3155.18</v>
          </cell>
          <cell r="U156">
            <v>12</v>
          </cell>
        </row>
        <row r="157">
          <cell r="A157" t="str">
            <v>DCJ</v>
          </cell>
          <cell r="B157" t="str">
            <v>22-3000</v>
          </cell>
          <cell r="C157" t="str">
            <v>JUV COUNSEL/COURT MGMT</v>
          </cell>
          <cell r="D157" t="str">
            <v>1000</v>
          </cell>
          <cell r="E157" t="str">
            <v>507000</v>
          </cell>
          <cell r="F157" t="str">
            <v>E200966</v>
          </cell>
          <cell r="G157" t="str">
            <v>1024</v>
          </cell>
          <cell r="H157">
            <v>9562</v>
          </cell>
          <cell r="I157">
            <v>0.15</v>
          </cell>
          <cell r="J157">
            <v>900</v>
          </cell>
          <cell r="K157">
            <v>534.3</v>
          </cell>
          <cell r="L157">
            <v>0</v>
          </cell>
          <cell r="M157">
            <v>0</v>
          </cell>
          <cell r="N157">
            <v>456</v>
          </cell>
          <cell r="O157">
            <v>141</v>
          </cell>
          <cell r="P157">
            <v>1692</v>
          </cell>
          <cell r="Q157">
            <v>0</v>
          </cell>
          <cell r="R157">
            <v>0</v>
          </cell>
          <cell r="S157">
            <v>0</v>
          </cell>
          <cell r="T157">
            <v>3612.3</v>
          </cell>
          <cell r="U157">
            <v>12</v>
          </cell>
        </row>
        <row r="158">
          <cell r="A158" t="str">
            <v>DCJ</v>
          </cell>
          <cell r="B158" t="str">
            <v>22-3000</v>
          </cell>
          <cell r="C158" t="str">
            <v>JUV COUNSEL/COURT MGMT</v>
          </cell>
          <cell r="D158" t="str">
            <v>1000</v>
          </cell>
          <cell r="E158" t="str">
            <v>507000</v>
          </cell>
          <cell r="F158" t="str">
            <v>E200968</v>
          </cell>
          <cell r="G158" t="str">
            <v>1024</v>
          </cell>
          <cell r="H158">
            <v>9821</v>
          </cell>
          <cell r="I158">
            <v>0.15</v>
          </cell>
          <cell r="J158">
            <v>900</v>
          </cell>
          <cell r="K158">
            <v>573.1499999999999</v>
          </cell>
          <cell r="L158">
            <v>0</v>
          </cell>
          <cell r="M158">
            <v>0</v>
          </cell>
          <cell r="N158">
            <v>456</v>
          </cell>
          <cell r="O158">
            <v>141</v>
          </cell>
          <cell r="P158">
            <v>1692</v>
          </cell>
          <cell r="Q158">
            <v>0</v>
          </cell>
          <cell r="R158">
            <v>0</v>
          </cell>
          <cell r="S158">
            <v>0</v>
          </cell>
          <cell r="T158">
            <v>3651.15</v>
          </cell>
          <cell r="U158">
            <v>12</v>
          </cell>
        </row>
        <row r="159">
          <cell r="A159" t="str">
            <v>DCJ</v>
          </cell>
          <cell r="B159" t="str">
            <v>22-3000</v>
          </cell>
          <cell r="C159" t="str">
            <v>JUV COUNSEL/COURT MGMT</v>
          </cell>
          <cell r="D159" t="str">
            <v>1000</v>
          </cell>
          <cell r="E159" t="str">
            <v>507000</v>
          </cell>
          <cell r="F159" t="str">
            <v>E203427</v>
          </cell>
          <cell r="G159" t="str">
            <v>1247</v>
          </cell>
          <cell r="H159">
            <v>8884</v>
          </cell>
          <cell r="I159">
            <v>0.24</v>
          </cell>
          <cell r="J159">
            <v>1440</v>
          </cell>
          <cell r="K159">
            <v>692.1599999999999</v>
          </cell>
          <cell r="L159">
            <v>0</v>
          </cell>
          <cell r="M159">
            <v>0</v>
          </cell>
          <cell r="N159">
            <v>456</v>
          </cell>
          <cell r="O159">
            <v>313</v>
          </cell>
          <cell r="P159">
            <v>3756</v>
          </cell>
          <cell r="Q159">
            <v>0</v>
          </cell>
          <cell r="R159">
            <v>0</v>
          </cell>
          <cell r="S159">
            <v>0</v>
          </cell>
          <cell r="T159">
            <v>6512.88</v>
          </cell>
          <cell r="U159">
            <v>12</v>
          </cell>
        </row>
        <row r="160">
          <cell r="A160" t="str">
            <v>DCJ</v>
          </cell>
          <cell r="B160" t="str">
            <v>22-3000</v>
          </cell>
          <cell r="C160" t="str">
            <v>JUV COUNSEL/COURT MGMT</v>
          </cell>
          <cell r="D160" t="str">
            <v>1000</v>
          </cell>
          <cell r="E160" t="str">
            <v>507000</v>
          </cell>
          <cell r="F160" t="str">
            <v>E208651</v>
          </cell>
          <cell r="G160" t="str">
            <v>1020</v>
          </cell>
          <cell r="H160">
            <v>11642</v>
          </cell>
          <cell r="I160">
            <v>0.13</v>
          </cell>
          <cell r="J160">
            <v>780</v>
          </cell>
          <cell r="K160">
            <v>733.46</v>
          </cell>
          <cell r="L160">
            <v>0</v>
          </cell>
          <cell r="M160">
            <v>0</v>
          </cell>
          <cell r="N160">
            <v>456</v>
          </cell>
          <cell r="O160">
            <v>116</v>
          </cell>
          <cell r="P160">
            <v>1392</v>
          </cell>
          <cell r="Q160">
            <v>0</v>
          </cell>
          <cell r="R160">
            <v>0</v>
          </cell>
          <cell r="S160">
            <v>0</v>
          </cell>
          <cell r="T160">
            <v>3383.46</v>
          </cell>
          <cell r="U160">
            <v>12</v>
          </cell>
        </row>
        <row r="161">
          <cell r="A161" t="str">
            <v>DCJ</v>
          </cell>
          <cell r="B161" t="str">
            <v>22-3000</v>
          </cell>
          <cell r="C161" t="str">
            <v>JUV COUNSEL/COURT MGMT</v>
          </cell>
          <cell r="D161" t="str">
            <v>1000</v>
          </cell>
          <cell r="E161" t="str">
            <v>507000</v>
          </cell>
          <cell r="F161" t="str">
            <v>E208667</v>
          </cell>
          <cell r="G161" t="str">
            <v>1247</v>
          </cell>
          <cell r="H161">
            <v>10297</v>
          </cell>
          <cell r="I161">
            <v>0.24</v>
          </cell>
          <cell r="J161">
            <v>1440</v>
          </cell>
          <cell r="K161">
            <v>1031.2799999999997</v>
          </cell>
          <cell r="L161">
            <v>0</v>
          </cell>
          <cell r="M161">
            <v>0</v>
          </cell>
          <cell r="N161">
            <v>456</v>
          </cell>
          <cell r="O161">
            <v>313</v>
          </cell>
          <cell r="P161">
            <v>3756</v>
          </cell>
          <cell r="Q161">
            <v>0</v>
          </cell>
          <cell r="R161">
            <v>0</v>
          </cell>
          <cell r="S161">
            <v>0</v>
          </cell>
          <cell r="T161">
            <v>6778.32</v>
          </cell>
          <cell r="U161">
            <v>12</v>
          </cell>
        </row>
        <row r="162">
          <cell r="A162" t="str">
            <v>DCJ</v>
          </cell>
          <cell r="B162" t="str">
            <v>22-3000</v>
          </cell>
          <cell r="C162" t="str">
            <v>JUV COUNSEL/COURT MGMT</v>
          </cell>
          <cell r="D162" t="str">
            <v>1000</v>
          </cell>
          <cell r="E162" t="str">
            <v>507000</v>
          </cell>
          <cell r="F162" t="str">
            <v>E208668</v>
          </cell>
          <cell r="G162" t="str">
            <v>1247</v>
          </cell>
          <cell r="H162">
            <v>13620</v>
          </cell>
          <cell r="I162">
            <v>0.24</v>
          </cell>
          <cell r="J162">
            <v>1440</v>
          </cell>
          <cell r="K162">
            <v>1828.7999999999997</v>
          </cell>
          <cell r="L162">
            <v>0</v>
          </cell>
          <cell r="M162">
            <v>0</v>
          </cell>
          <cell r="N162">
            <v>456</v>
          </cell>
          <cell r="O162">
            <v>313</v>
          </cell>
          <cell r="P162">
            <v>3756</v>
          </cell>
          <cell r="Q162">
            <v>0</v>
          </cell>
          <cell r="R162">
            <v>0</v>
          </cell>
          <cell r="S162">
            <v>0</v>
          </cell>
          <cell r="T162">
            <v>7546.8</v>
          </cell>
          <cell r="U162">
            <v>12</v>
          </cell>
        </row>
        <row r="163">
          <cell r="A163" t="str">
            <v>DCJ</v>
          </cell>
          <cell r="B163" t="str">
            <v>22-3100</v>
          </cell>
          <cell r="C163" t="str">
            <v>JUV-PAYBACK</v>
          </cell>
          <cell r="D163" t="str">
            <v>1000</v>
          </cell>
          <cell r="E163" t="str">
            <v>508500</v>
          </cell>
          <cell r="F163" t="str">
            <v>JUVMOW</v>
          </cell>
          <cell r="G163" t="str">
            <v>XXXX</v>
          </cell>
          <cell r="H163">
            <v>0</v>
          </cell>
          <cell r="I163" t="str">
            <v>Actual</v>
          </cell>
          <cell r="J163">
            <v>0</v>
          </cell>
          <cell r="K163">
            <v>0</v>
          </cell>
          <cell r="L163">
            <v>0</v>
          </cell>
          <cell r="M163">
            <v>36.05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36.05</v>
          </cell>
          <cell r="U163">
            <v>12</v>
          </cell>
        </row>
        <row r="164">
          <cell r="A164" t="str">
            <v>DCJ</v>
          </cell>
          <cell r="B164" t="str">
            <v>22-3100</v>
          </cell>
          <cell r="C164" t="str">
            <v>JUV-PAYBACK</v>
          </cell>
          <cell r="D164" t="str">
            <v>1000</v>
          </cell>
          <cell r="E164" t="str">
            <v>508500</v>
          </cell>
          <cell r="F164" t="str">
            <v>E200987</v>
          </cell>
          <cell r="G164" t="str">
            <v>1247</v>
          </cell>
          <cell r="H164">
            <v>13103</v>
          </cell>
          <cell r="I164">
            <v>0.24</v>
          </cell>
          <cell r="J164">
            <v>1440</v>
          </cell>
          <cell r="K164">
            <v>1704.7199999999998</v>
          </cell>
          <cell r="L164">
            <v>0</v>
          </cell>
          <cell r="M164">
            <v>0</v>
          </cell>
          <cell r="N164">
            <v>456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6736</v>
          </cell>
          <cell r="U164">
            <v>12</v>
          </cell>
        </row>
        <row r="165">
          <cell r="A165" t="str">
            <v>DCJ</v>
          </cell>
          <cell r="B165" t="str">
            <v>22-3200</v>
          </cell>
          <cell r="C165" t="str">
            <v>JUV-COMM SERV</v>
          </cell>
          <cell r="D165" t="str">
            <v>1000</v>
          </cell>
          <cell r="E165" t="str">
            <v>508400</v>
          </cell>
          <cell r="F165" t="str">
            <v>E223356</v>
          </cell>
          <cell r="G165" t="str">
            <v>1247</v>
          </cell>
          <cell r="H165">
            <v>776</v>
          </cell>
          <cell r="I165">
            <v>0.24</v>
          </cell>
          <cell r="L165">
            <v>0</v>
          </cell>
          <cell r="M165">
            <v>0</v>
          </cell>
          <cell r="N165">
            <v>38</v>
          </cell>
          <cell r="O165">
            <v>313</v>
          </cell>
          <cell r="Q165">
            <v>0</v>
          </cell>
          <cell r="R165">
            <v>408.37</v>
          </cell>
          <cell r="S165">
            <v>0</v>
          </cell>
          <cell r="T165">
            <v>1355.17</v>
          </cell>
          <cell r="U165">
            <v>2</v>
          </cell>
        </row>
        <row r="166">
          <cell r="A166" t="str">
            <v>DCJ</v>
          </cell>
          <cell r="B166" t="str">
            <v>22-3200</v>
          </cell>
          <cell r="C166" t="str">
            <v>JUV-COMM SERV</v>
          </cell>
          <cell r="D166" t="str">
            <v>1000</v>
          </cell>
          <cell r="E166" t="str">
            <v>508400</v>
          </cell>
          <cell r="F166" t="str">
            <v>E200991</v>
          </cell>
          <cell r="G166" t="str">
            <v>1247</v>
          </cell>
          <cell r="H166">
            <v>3182</v>
          </cell>
          <cell r="I166">
            <v>0.24</v>
          </cell>
          <cell r="L166">
            <v>0</v>
          </cell>
          <cell r="M166">
            <v>0</v>
          </cell>
          <cell r="N166">
            <v>38</v>
          </cell>
          <cell r="O166">
            <v>313</v>
          </cell>
          <cell r="Q166">
            <v>0</v>
          </cell>
          <cell r="R166">
            <v>0</v>
          </cell>
          <cell r="S166">
            <v>0</v>
          </cell>
          <cell r="T166">
            <v>4595.76</v>
          </cell>
          <cell r="U166">
            <v>10</v>
          </cell>
        </row>
        <row r="167">
          <cell r="A167" t="str">
            <v>DCJ</v>
          </cell>
          <cell r="B167" t="str">
            <v>22-3300</v>
          </cell>
          <cell r="C167" t="str">
            <v>JUV-GRIT</v>
          </cell>
          <cell r="D167" t="str">
            <v>1000</v>
          </cell>
          <cell r="E167" t="str">
            <v>507600</v>
          </cell>
          <cell r="F167" t="str">
            <v>E213214</v>
          </cell>
          <cell r="G167" t="str">
            <v>1031</v>
          </cell>
          <cell r="H167">
            <v>7070</v>
          </cell>
          <cell r="I167">
            <v>0.2</v>
          </cell>
          <cell r="J167">
            <v>1200</v>
          </cell>
          <cell r="K167">
            <v>214</v>
          </cell>
          <cell r="L167">
            <v>0</v>
          </cell>
          <cell r="M167">
            <v>0</v>
          </cell>
          <cell r="N167">
            <v>456</v>
          </cell>
          <cell r="O167">
            <v>181</v>
          </cell>
          <cell r="P167">
            <v>2172</v>
          </cell>
          <cell r="Q167">
            <v>0</v>
          </cell>
          <cell r="R167">
            <v>0</v>
          </cell>
          <cell r="S167">
            <v>0</v>
          </cell>
          <cell r="T167">
            <v>4037.66</v>
          </cell>
          <cell r="U167">
            <v>12</v>
          </cell>
        </row>
        <row r="168">
          <cell r="A168" t="str">
            <v>DA</v>
          </cell>
          <cell r="B168" t="str">
            <v>23-1000</v>
          </cell>
          <cell r="C168" t="str">
            <v>DA-ADMIN</v>
          </cell>
          <cell r="D168" t="str">
            <v>1000</v>
          </cell>
          <cell r="E168" t="str">
            <v>154100</v>
          </cell>
          <cell r="F168" t="str">
            <v>YCL046</v>
          </cell>
          <cell r="G168" t="str">
            <v>1024</v>
          </cell>
          <cell r="H168">
            <v>18587</v>
          </cell>
          <cell r="I168">
            <v>0.15</v>
          </cell>
          <cell r="J168">
            <v>900</v>
          </cell>
          <cell r="K168">
            <v>1888.0499999999997</v>
          </cell>
          <cell r="L168">
            <v>0</v>
          </cell>
          <cell r="M168">
            <v>0</v>
          </cell>
          <cell r="N168">
            <v>456</v>
          </cell>
          <cell r="O168">
            <v>225</v>
          </cell>
          <cell r="P168">
            <v>2700</v>
          </cell>
          <cell r="Q168">
            <v>0</v>
          </cell>
          <cell r="R168">
            <v>0</v>
          </cell>
          <cell r="S168">
            <v>0</v>
          </cell>
          <cell r="T168">
            <v>6369.55</v>
          </cell>
          <cell r="U168">
            <v>12</v>
          </cell>
        </row>
        <row r="169">
          <cell r="A169" t="str">
            <v>DA</v>
          </cell>
          <cell r="B169" t="str">
            <v>23-1100</v>
          </cell>
          <cell r="C169" t="str">
            <v>DA-FELONY TRIAL TEAMS</v>
          </cell>
          <cell r="D169" t="str">
            <v>1000</v>
          </cell>
          <cell r="E169" t="str">
            <v>151200</v>
          </cell>
          <cell r="F169" t="str">
            <v>XAS018</v>
          </cell>
          <cell r="G169" t="str">
            <v>9020</v>
          </cell>
          <cell r="H169">
            <v>0</v>
          </cell>
          <cell r="I169" t="str">
            <v>Actual</v>
          </cell>
          <cell r="L169">
            <v>0</v>
          </cell>
          <cell r="M169">
            <v>0</v>
          </cell>
          <cell r="N169">
            <v>38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35</v>
          </cell>
          <cell r="U169">
            <v>1</v>
          </cell>
        </row>
        <row r="170">
          <cell r="A170" t="str">
            <v>DA</v>
          </cell>
          <cell r="B170" t="str">
            <v>23-1100</v>
          </cell>
          <cell r="C170" t="str">
            <v>DA-FELONY TRIAL TEAMS</v>
          </cell>
          <cell r="D170" t="str">
            <v>1000</v>
          </cell>
          <cell r="E170" t="str">
            <v>151200</v>
          </cell>
          <cell r="F170" t="str">
            <v>VPM022</v>
          </cell>
          <cell r="G170" t="str">
            <v>1020</v>
          </cell>
          <cell r="H170">
            <v>11920</v>
          </cell>
          <cell r="I170">
            <v>0.13</v>
          </cell>
          <cell r="J170">
            <v>780</v>
          </cell>
          <cell r="K170">
            <v>769.6000000000001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4225.6</v>
          </cell>
          <cell r="U170">
            <v>12</v>
          </cell>
        </row>
        <row r="171">
          <cell r="A171" t="str">
            <v>DA</v>
          </cell>
          <cell r="B171" t="str">
            <v>23-1100</v>
          </cell>
          <cell r="C171" t="str">
            <v>DA-FELONY TRIAL TEAMS</v>
          </cell>
          <cell r="D171" t="str">
            <v>1000</v>
          </cell>
          <cell r="E171" t="str">
            <v>151200</v>
          </cell>
          <cell r="F171" t="str">
            <v>VPD156</v>
          </cell>
          <cell r="G171" t="str">
            <v>1020</v>
          </cell>
          <cell r="H171">
            <v>17795</v>
          </cell>
          <cell r="I171">
            <v>0.13</v>
          </cell>
          <cell r="J171">
            <v>780</v>
          </cell>
          <cell r="K171">
            <v>1533.35</v>
          </cell>
          <cell r="L171">
            <v>0</v>
          </cell>
          <cell r="M171">
            <v>0</v>
          </cell>
          <cell r="N171">
            <v>456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4286.35</v>
          </cell>
          <cell r="U171">
            <v>12</v>
          </cell>
        </row>
        <row r="172">
          <cell r="A172" t="str">
            <v>DA</v>
          </cell>
          <cell r="B172" t="str">
            <v>23-1100</v>
          </cell>
          <cell r="C172" t="str">
            <v>DA-FELONY TRIAL TEAMS</v>
          </cell>
          <cell r="D172" t="str">
            <v>1000</v>
          </cell>
          <cell r="E172" t="str">
            <v>151200</v>
          </cell>
          <cell r="F172" t="str">
            <v>VPD163</v>
          </cell>
          <cell r="G172" t="str">
            <v>1020</v>
          </cell>
          <cell r="H172">
            <v>17874</v>
          </cell>
          <cell r="I172">
            <v>0.13</v>
          </cell>
          <cell r="J172">
            <v>780</v>
          </cell>
          <cell r="K172">
            <v>1543.62</v>
          </cell>
          <cell r="L172">
            <v>0</v>
          </cell>
          <cell r="M172">
            <v>0</v>
          </cell>
          <cell r="N172">
            <v>456</v>
          </cell>
          <cell r="O172">
            <v>0</v>
          </cell>
          <cell r="P172">
            <v>0</v>
          </cell>
          <cell r="Q172">
            <v>1062</v>
          </cell>
          <cell r="R172">
            <v>0</v>
          </cell>
          <cell r="S172">
            <v>0</v>
          </cell>
          <cell r="T172">
            <v>5943.62</v>
          </cell>
          <cell r="U172">
            <v>12</v>
          </cell>
        </row>
        <row r="173">
          <cell r="A173" t="str">
            <v>DA</v>
          </cell>
          <cell r="B173" t="str">
            <v>23-1100</v>
          </cell>
          <cell r="C173" t="str">
            <v>DA-FELONY TRIAL TEAMS</v>
          </cell>
          <cell r="D173" t="str">
            <v>1000</v>
          </cell>
          <cell r="E173" t="str">
            <v>151200</v>
          </cell>
          <cell r="F173" t="str">
            <v>VNJ653</v>
          </cell>
          <cell r="G173" t="str">
            <v>1020</v>
          </cell>
          <cell r="H173">
            <v>19088</v>
          </cell>
          <cell r="I173">
            <v>0.13</v>
          </cell>
          <cell r="J173">
            <v>780</v>
          </cell>
          <cell r="K173">
            <v>1701.44</v>
          </cell>
          <cell r="L173">
            <v>0</v>
          </cell>
          <cell r="M173">
            <v>0</v>
          </cell>
          <cell r="N173">
            <v>456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4987.44</v>
          </cell>
          <cell r="U173">
            <v>12</v>
          </cell>
        </row>
        <row r="174">
          <cell r="A174" t="str">
            <v>DA</v>
          </cell>
          <cell r="B174" t="str">
            <v>23-1100</v>
          </cell>
          <cell r="C174" t="str">
            <v>DA-FELONY TRIAL TEAMS</v>
          </cell>
          <cell r="D174" t="str">
            <v>1000</v>
          </cell>
          <cell r="E174" t="str">
            <v>151200</v>
          </cell>
          <cell r="F174" t="str">
            <v>YJG850</v>
          </cell>
          <cell r="G174" t="str">
            <v>1020</v>
          </cell>
          <cell r="H174">
            <v>20694</v>
          </cell>
          <cell r="I174">
            <v>0.13</v>
          </cell>
          <cell r="J174">
            <v>780</v>
          </cell>
          <cell r="K174">
            <v>1910.2200000000003</v>
          </cell>
          <cell r="L174">
            <v>0</v>
          </cell>
          <cell r="M174">
            <v>0</v>
          </cell>
          <cell r="N174">
            <v>456</v>
          </cell>
          <cell r="O174">
            <v>111</v>
          </cell>
          <cell r="P174">
            <v>1332</v>
          </cell>
          <cell r="Q174">
            <v>0</v>
          </cell>
          <cell r="R174">
            <v>0</v>
          </cell>
          <cell r="S174">
            <v>0</v>
          </cell>
          <cell r="T174">
            <v>4498.22</v>
          </cell>
          <cell r="U174">
            <v>12</v>
          </cell>
        </row>
        <row r="175">
          <cell r="A175" t="str">
            <v>DA</v>
          </cell>
          <cell r="B175" t="str">
            <v>23-1100</v>
          </cell>
          <cell r="C175" t="str">
            <v>DA-FELONY TRIAL TEAMS</v>
          </cell>
          <cell r="D175" t="str">
            <v>1000</v>
          </cell>
          <cell r="E175" t="str">
            <v>151200</v>
          </cell>
          <cell r="F175" t="str">
            <v>XNV738</v>
          </cell>
          <cell r="G175" t="str">
            <v>1024</v>
          </cell>
          <cell r="H175">
            <v>26097</v>
          </cell>
          <cell r="I175">
            <v>0.15</v>
          </cell>
          <cell r="J175">
            <v>900</v>
          </cell>
          <cell r="K175">
            <v>3014.5499999999997</v>
          </cell>
          <cell r="L175">
            <v>0</v>
          </cell>
          <cell r="M175">
            <v>0</v>
          </cell>
          <cell r="N175">
            <v>456</v>
          </cell>
          <cell r="O175">
            <v>125</v>
          </cell>
          <cell r="P175">
            <v>1500</v>
          </cell>
          <cell r="Q175">
            <v>0</v>
          </cell>
          <cell r="R175">
            <v>0</v>
          </cell>
          <cell r="S175">
            <v>0</v>
          </cell>
          <cell r="T175">
            <v>5726.13</v>
          </cell>
          <cell r="U175">
            <v>12</v>
          </cell>
        </row>
        <row r="176">
          <cell r="A176" t="str">
            <v>DA</v>
          </cell>
          <cell r="B176" t="str">
            <v>23-1300</v>
          </cell>
          <cell r="C176" t="str">
            <v>DA-NBRHD PROG</v>
          </cell>
          <cell r="D176" t="str">
            <v>1000</v>
          </cell>
          <cell r="E176" t="str">
            <v>152500</v>
          </cell>
          <cell r="F176" t="str">
            <v>TAY901</v>
          </cell>
          <cell r="G176" t="str">
            <v>9020</v>
          </cell>
          <cell r="H176">
            <v>0</v>
          </cell>
          <cell r="I176" t="str">
            <v>Actual</v>
          </cell>
          <cell r="L176">
            <v>549.93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549.93</v>
          </cell>
          <cell r="U176">
            <v>1</v>
          </cell>
        </row>
        <row r="177">
          <cell r="A177" t="str">
            <v>DA</v>
          </cell>
          <cell r="B177" t="str">
            <v>23-1300</v>
          </cell>
          <cell r="C177" t="str">
            <v>DA-NBRHD PROG</v>
          </cell>
          <cell r="D177" t="str">
            <v>1000</v>
          </cell>
          <cell r="E177" t="str">
            <v>152500</v>
          </cell>
          <cell r="F177" t="str">
            <v>UKL292</v>
          </cell>
          <cell r="G177" t="str">
            <v>9020</v>
          </cell>
          <cell r="H177">
            <v>0</v>
          </cell>
          <cell r="I177" t="str">
            <v>Actual</v>
          </cell>
          <cell r="L177">
            <v>0</v>
          </cell>
          <cell r="M177">
            <v>43.66</v>
          </cell>
          <cell r="N177">
            <v>38</v>
          </cell>
          <cell r="O177">
            <v>0</v>
          </cell>
          <cell r="Q177">
            <v>855.61</v>
          </cell>
          <cell r="R177">
            <v>0</v>
          </cell>
          <cell r="S177">
            <v>25</v>
          </cell>
          <cell r="T177">
            <v>1239.27</v>
          </cell>
          <cell r="U177">
            <v>9</v>
          </cell>
        </row>
        <row r="178">
          <cell r="A178" t="str">
            <v>DA</v>
          </cell>
          <cell r="B178" t="str">
            <v>23-1300</v>
          </cell>
          <cell r="C178" t="str">
            <v>DA-NBRHD PROG</v>
          </cell>
          <cell r="D178" t="str">
            <v>1000</v>
          </cell>
          <cell r="E178" t="str">
            <v>152500</v>
          </cell>
          <cell r="F178" t="str">
            <v>TZG908</v>
          </cell>
          <cell r="G178" t="str">
            <v>9020</v>
          </cell>
          <cell r="H178">
            <v>0</v>
          </cell>
          <cell r="I178" t="str">
            <v>Actual</v>
          </cell>
          <cell r="J178">
            <v>0</v>
          </cell>
          <cell r="K178">
            <v>0</v>
          </cell>
          <cell r="L178">
            <v>2595.2</v>
          </cell>
          <cell r="M178">
            <v>53.42</v>
          </cell>
          <cell r="N178">
            <v>456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3074.62</v>
          </cell>
          <cell r="U178">
            <v>12</v>
          </cell>
        </row>
        <row r="179">
          <cell r="A179" t="str">
            <v>DA</v>
          </cell>
          <cell r="B179" t="str">
            <v>23-1300</v>
          </cell>
          <cell r="C179" t="str">
            <v>DA-NBRHD PROG</v>
          </cell>
          <cell r="D179" t="str">
            <v>1000</v>
          </cell>
          <cell r="E179" t="str">
            <v>152500</v>
          </cell>
          <cell r="F179" t="str">
            <v>UJK587</v>
          </cell>
          <cell r="G179" t="str">
            <v>9020</v>
          </cell>
          <cell r="H179">
            <v>0</v>
          </cell>
          <cell r="I179" t="str">
            <v>Actual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456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426</v>
          </cell>
          <cell r="U179">
            <v>12</v>
          </cell>
        </row>
        <row r="180">
          <cell r="A180" t="str">
            <v>DA</v>
          </cell>
          <cell r="B180" t="str">
            <v>23-1300</v>
          </cell>
          <cell r="C180" t="str">
            <v>DA-NBRHD PROG</v>
          </cell>
          <cell r="D180" t="str">
            <v>1000</v>
          </cell>
          <cell r="E180" t="str">
            <v>152500</v>
          </cell>
          <cell r="F180" t="str">
            <v>UJK599</v>
          </cell>
          <cell r="G180" t="str">
            <v>9020</v>
          </cell>
          <cell r="H180">
            <v>0</v>
          </cell>
          <cell r="I180" t="str">
            <v>Actual</v>
          </cell>
          <cell r="J180">
            <v>0</v>
          </cell>
          <cell r="K180">
            <v>0</v>
          </cell>
          <cell r="L180">
            <v>0</v>
          </cell>
          <cell r="M180">
            <v>322.23</v>
          </cell>
          <cell r="N180">
            <v>456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748.23</v>
          </cell>
          <cell r="U180">
            <v>12</v>
          </cell>
        </row>
        <row r="181">
          <cell r="A181" t="str">
            <v>DA</v>
          </cell>
          <cell r="B181" t="str">
            <v>23-1300</v>
          </cell>
          <cell r="C181" t="str">
            <v>DA-NBRHD PROG</v>
          </cell>
          <cell r="D181" t="str">
            <v>1000</v>
          </cell>
          <cell r="E181" t="str">
            <v>152500</v>
          </cell>
          <cell r="F181" t="str">
            <v>UKL279</v>
          </cell>
          <cell r="G181" t="str">
            <v>9020</v>
          </cell>
          <cell r="H181">
            <v>0</v>
          </cell>
          <cell r="I181" t="str">
            <v>Actual</v>
          </cell>
          <cell r="J181">
            <v>0</v>
          </cell>
          <cell r="K181">
            <v>0</v>
          </cell>
          <cell r="L181">
            <v>0</v>
          </cell>
          <cell r="M181">
            <v>144.38</v>
          </cell>
          <cell r="N181">
            <v>456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570.38</v>
          </cell>
          <cell r="U181">
            <v>12</v>
          </cell>
        </row>
        <row r="182">
          <cell r="A182" t="str">
            <v>DA</v>
          </cell>
          <cell r="B182" t="str">
            <v>23-1300</v>
          </cell>
          <cell r="C182" t="str">
            <v>DA-NBRHD PROG</v>
          </cell>
          <cell r="D182" t="str">
            <v>1000</v>
          </cell>
          <cell r="E182" t="str">
            <v>152500</v>
          </cell>
          <cell r="F182" t="str">
            <v>WKQ182</v>
          </cell>
          <cell r="G182" t="str">
            <v>9020</v>
          </cell>
          <cell r="H182">
            <v>0</v>
          </cell>
          <cell r="I182" t="str">
            <v>Actual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456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426</v>
          </cell>
          <cell r="U182">
            <v>12</v>
          </cell>
        </row>
        <row r="183">
          <cell r="A183" t="str">
            <v>DA</v>
          </cell>
          <cell r="B183" t="str">
            <v>23-1300</v>
          </cell>
          <cell r="C183" t="str">
            <v>DA-NBRHD PROG</v>
          </cell>
          <cell r="D183" t="str">
            <v>1000</v>
          </cell>
          <cell r="E183" t="str">
            <v>152500</v>
          </cell>
          <cell r="F183" t="str">
            <v>QQN649</v>
          </cell>
          <cell r="G183" t="str">
            <v>9020</v>
          </cell>
          <cell r="H183">
            <v>0</v>
          </cell>
          <cell r="I183" t="str">
            <v>Actual</v>
          </cell>
          <cell r="J183">
            <v>0</v>
          </cell>
          <cell r="K183">
            <v>0</v>
          </cell>
          <cell r="L183">
            <v>462.44</v>
          </cell>
          <cell r="M183">
            <v>494.24</v>
          </cell>
          <cell r="N183">
            <v>456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1575.89</v>
          </cell>
          <cell r="U183">
            <v>12</v>
          </cell>
        </row>
        <row r="184">
          <cell r="A184" t="str">
            <v>DA</v>
          </cell>
          <cell r="B184" t="str">
            <v>23-1400</v>
          </cell>
          <cell r="C184" t="str">
            <v>DA-JUVENILE</v>
          </cell>
          <cell r="D184" t="str">
            <v>1000</v>
          </cell>
          <cell r="E184" t="str">
            <v>153100</v>
          </cell>
          <cell r="F184" t="str">
            <v>WRX123</v>
          </cell>
          <cell r="G184" t="str">
            <v>1020</v>
          </cell>
          <cell r="H184">
            <v>10657</v>
          </cell>
          <cell r="I184">
            <v>0.13</v>
          </cell>
          <cell r="J184">
            <v>780</v>
          </cell>
          <cell r="K184">
            <v>605.4100000000001</v>
          </cell>
          <cell r="L184">
            <v>0</v>
          </cell>
          <cell r="M184">
            <v>0</v>
          </cell>
          <cell r="N184">
            <v>456</v>
          </cell>
          <cell r="O184">
            <v>200</v>
          </cell>
          <cell r="P184">
            <v>2400</v>
          </cell>
          <cell r="Q184">
            <v>0</v>
          </cell>
          <cell r="R184">
            <v>0</v>
          </cell>
          <cell r="S184">
            <v>0</v>
          </cell>
          <cell r="T184">
            <v>4356.41</v>
          </cell>
          <cell r="U184">
            <v>12</v>
          </cell>
        </row>
        <row r="185">
          <cell r="A185" t="str">
            <v>DA</v>
          </cell>
          <cell r="B185" t="str">
            <v>23-1400</v>
          </cell>
          <cell r="C185" t="str">
            <v>DA-JUVENILE</v>
          </cell>
          <cell r="D185" t="str">
            <v>1000</v>
          </cell>
          <cell r="E185" t="str">
            <v>153100</v>
          </cell>
          <cell r="F185" t="str">
            <v>VPM001</v>
          </cell>
          <cell r="G185" t="str">
            <v>1020</v>
          </cell>
          <cell r="H185">
            <v>16565</v>
          </cell>
          <cell r="I185">
            <v>0.13</v>
          </cell>
          <cell r="J185">
            <v>780</v>
          </cell>
          <cell r="K185">
            <v>1373.4500000000003</v>
          </cell>
          <cell r="L185">
            <v>0</v>
          </cell>
          <cell r="M185">
            <v>0</v>
          </cell>
          <cell r="N185">
            <v>456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4815.45</v>
          </cell>
          <cell r="U185">
            <v>12</v>
          </cell>
        </row>
        <row r="186">
          <cell r="A186" t="str">
            <v>DA</v>
          </cell>
          <cell r="B186" t="str">
            <v>23-1500</v>
          </cell>
          <cell r="C186" t="str">
            <v>DA-VICTIM ASSIST</v>
          </cell>
          <cell r="D186" t="str">
            <v>1000</v>
          </cell>
          <cell r="E186" t="str">
            <v>153800</v>
          </cell>
          <cell r="F186" t="str">
            <v>VNQ670</v>
          </cell>
          <cell r="G186" t="str">
            <v>1020</v>
          </cell>
          <cell r="H186">
            <v>16384</v>
          </cell>
          <cell r="I186">
            <v>0.13</v>
          </cell>
          <cell r="J186">
            <v>780</v>
          </cell>
          <cell r="K186">
            <v>1349.92</v>
          </cell>
          <cell r="L186">
            <v>0</v>
          </cell>
          <cell r="M186">
            <v>0</v>
          </cell>
          <cell r="N186">
            <v>456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4660.49</v>
          </cell>
          <cell r="U186">
            <v>12</v>
          </cell>
        </row>
        <row r="187">
          <cell r="A187" t="str">
            <v>DA</v>
          </cell>
          <cell r="B187" t="str">
            <v>23-1600</v>
          </cell>
          <cell r="C187" t="str">
            <v>DA-SED</v>
          </cell>
          <cell r="D187" t="str">
            <v>1000</v>
          </cell>
          <cell r="E187" t="str">
            <v>dased.66</v>
          </cell>
          <cell r="F187" t="str">
            <v>VNQ675</v>
          </cell>
          <cell r="G187" t="str">
            <v>1020</v>
          </cell>
          <cell r="H187">
            <v>17734</v>
          </cell>
          <cell r="I187">
            <v>0.13</v>
          </cell>
          <cell r="J187">
            <v>780</v>
          </cell>
          <cell r="K187">
            <v>1525.42</v>
          </cell>
          <cell r="L187">
            <v>0</v>
          </cell>
          <cell r="M187">
            <v>0</v>
          </cell>
          <cell r="N187">
            <v>456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4863.42</v>
          </cell>
          <cell r="U187">
            <v>12</v>
          </cell>
        </row>
        <row r="188">
          <cell r="A188" t="str">
            <v>DA</v>
          </cell>
          <cell r="B188" t="str">
            <v>23-1700</v>
          </cell>
          <cell r="C188" t="str">
            <v>MEDICAL EXAMINER</v>
          </cell>
          <cell r="D188" t="str">
            <v>1000</v>
          </cell>
          <cell r="E188" t="str">
            <v>157500</v>
          </cell>
          <cell r="F188" t="str">
            <v>E198937</v>
          </cell>
          <cell r="G188" t="str">
            <v>1020</v>
          </cell>
          <cell r="H188">
            <v>2367</v>
          </cell>
          <cell r="I188">
            <v>0.13</v>
          </cell>
          <cell r="J188">
            <v>780</v>
          </cell>
          <cell r="K188">
            <v>0</v>
          </cell>
          <cell r="L188">
            <v>0</v>
          </cell>
          <cell r="M188">
            <v>0</v>
          </cell>
          <cell r="N188">
            <v>456</v>
          </cell>
          <cell r="O188">
            <v>111</v>
          </cell>
          <cell r="P188">
            <v>1332</v>
          </cell>
          <cell r="Q188">
            <v>0</v>
          </cell>
          <cell r="R188">
            <v>0</v>
          </cell>
          <cell r="S188">
            <v>0</v>
          </cell>
          <cell r="T188">
            <v>2255</v>
          </cell>
          <cell r="U188">
            <v>12</v>
          </cell>
        </row>
        <row r="189">
          <cell r="A189" t="str">
            <v>DA</v>
          </cell>
          <cell r="B189" t="str">
            <v>23-1700</v>
          </cell>
          <cell r="C189" t="str">
            <v>MEDICAL EXAMINER</v>
          </cell>
          <cell r="D189" t="str">
            <v>1000</v>
          </cell>
          <cell r="E189" t="str">
            <v>157500</v>
          </cell>
          <cell r="F189" t="str">
            <v>E206776</v>
          </cell>
          <cell r="G189" t="str">
            <v>1208</v>
          </cell>
          <cell r="H189">
            <v>18095</v>
          </cell>
          <cell r="I189">
            <v>0.35</v>
          </cell>
          <cell r="J189">
            <v>2100</v>
          </cell>
          <cell r="K189">
            <v>4233.25</v>
          </cell>
          <cell r="L189">
            <v>0</v>
          </cell>
          <cell r="M189">
            <v>0</v>
          </cell>
          <cell r="N189">
            <v>456</v>
          </cell>
          <cell r="O189">
            <v>335</v>
          </cell>
          <cell r="P189">
            <v>4020</v>
          </cell>
          <cell r="Q189">
            <v>106</v>
          </cell>
          <cell r="R189">
            <v>0</v>
          </cell>
          <cell r="S189">
            <v>0</v>
          </cell>
          <cell r="T189">
            <v>10885.25</v>
          </cell>
          <cell r="U189">
            <v>12</v>
          </cell>
        </row>
        <row r="190">
          <cell r="A190" t="str">
            <v>DA</v>
          </cell>
          <cell r="B190" t="str">
            <v>23-1800</v>
          </cell>
          <cell r="C190" t="str">
            <v>DA-YGAT</v>
          </cell>
          <cell r="D190" t="str">
            <v>1505</v>
          </cell>
          <cell r="E190" t="str">
            <v>157600</v>
          </cell>
          <cell r="F190" t="str">
            <v>E215507</v>
          </cell>
          <cell r="G190" t="str">
            <v>1020</v>
          </cell>
          <cell r="H190">
            <v>5210</v>
          </cell>
          <cell r="I190">
            <v>0.13</v>
          </cell>
          <cell r="J190">
            <v>780</v>
          </cell>
          <cell r="K190">
            <v>0</v>
          </cell>
          <cell r="L190">
            <v>0</v>
          </cell>
          <cell r="M190">
            <v>0</v>
          </cell>
          <cell r="N190">
            <v>456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1199.5</v>
          </cell>
          <cell r="U190">
            <v>12</v>
          </cell>
        </row>
        <row r="191">
          <cell r="A191" t="str">
            <v>MCSO</v>
          </cell>
          <cell r="B191" t="str">
            <v>25-1000</v>
          </cell>
          <cell r="C191" t="str">
            <v>EXECUTIVE ADMIN</v>
          </cell>
          <cell r="D191" t="str">
            <v>1000</v>
          </cell>
          <cell r="E191" t="str">
            <v>600000</v>
          </cell>
          <cell r="F191" t="str">
            <v>XNH008</v>
          </cell>
          <cell r="G191" t="str">
            <v>9022</v>
          </cell>
          <cell r="H191">
            <v>0</v>
          </cell>
          <cell r="I191" t="str">
            <v>Actual</v>
          </cell>
          <cell r="L191">
            <v>567.43</v>
          </cell>
          <cell r="M191">
            <v>335.81</v>
          </cell>
          <cell r="N191">
            <v>38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1113.24</v>
          </cell>
          <cell r="U191">
            <v>7</v>
          </cell>
        </row>
        <row r="192">
          <cell r="A192" t="str">
            <v>MCSO</v>
          </cell>
          <cell r="B192" t="str">
            <v>25-1000</v>
          </cell>
          <cell r="C192" t="str">
            <v>EXECUTIVE ADMIN</v>
          </cell>
          <cell r="D192" t="str">
            <v>1000</v>
          </cell>
          <cell r="E192" t="str">
            <v>600000</v>
          </cell>
          <cell r="F192" t="str">
            <v>WXC672</v>
          </cell>
          <cell r="G192" t="str">
            <v>9022</v>
          </cell>
          <cell r="H192">
            <v>0</v>
          </cell>
          <cell r="I192" t="str">
            <v>Actual</v>
          </cell>
          <cell r="J192">
            <v>0</v>
          </cell>
          <cell r="K192">
            <v>0</v>
          </cell>
          <cell r="L192">
            <v>669.81</v>
          </cell>
          <cell r="M192">
            <v>462.98</v>
          </cell>
          <cell r="N192">
            <v>456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1558.79</v>
          </cell>
          <cell r="U192">
            <v>12</v>
          </cell>
        </row>
        <row r="193">
          <cell r="A193" t="str">
            <v>MCSO</v>
          </cell>
          <cell r="B193" t="str">
            <v>25-1000</v>
          </cell>
          <cell r="C193" t="str">
            <v>EXECUTIVE ADMIN</v>
          </cell>
          <cell r="D193" t="str">
            <v>1000</v>
          </cell>
          <cell r="E193" t="str">
            <v>600000</v>
          </cell>
          <cell r="F193" t="str">
            <v>XMD857</v>
          </cell>
          <cell r="G193" t="str">
            <v>1024</v>
          </cell>
          <cell r="H193">
            <v>44129</v>
          </cell>
          <cell r="I193">
            <v>0.15</v>
          </cell>
          <cell r="J193">
            <v>900</v>
          </cell>
          <cell r="K193">
            <v>5719.349999999999</v>
          </cell>
          <cell r="L193">
            <v>0</v>
          </cell>
          <cell r="M193">
            <v>0</v>
          </cell>
          <cell r="N193">
            <v>456</v>
          </cell>
          <cell r="O193">
            <v>125</v>
          </cell>
          <cell r="P193">
            <v>1500</v>
          </cell>
          <cell r="Q193">
            <v>769.5</v>
          </cell>
          <cell r="R193">
            <v>0</v>
          </cell>
          <cell r="S193">
            <v>0</v>
          </cell>
          <cell r="T193">
            <v>9314.85</v>
          </cell>
          <cell r="U193">
            <v>12</v>
          </cell>
        </row>
        <row r="194">
          <cell r="A194" t="str">
            <v>MCSO</v>
          </cell>
          <cell r="B194" t="str">
            <v>25-1005</v>
          </cell>
          <cell r="C194" t="str">
            <v>UNDERSHERIFF</v>
          </cell>
          <cell r="D194" t="str">
            <v>1000</v>
          </cell>
          <cell r="E194" t="str">
            <v>601000</v>
          </cell>
          <cell r="F194" t="str">
            <v>XAH022</v>
          </cell>
          <cell r="G194" t="str">
            <v>9022</v>
          </cell>
          <cell r="H194">
            <v>0</v>
          </cell>
          <cell r="I194" t="str">
            <v>Actual</v>
          </cell>
          <cell r="J194">
            <v>0</v>
          </cell>
          <cell r="K194">
            <v>0</v>
          </cell>
          <cell r="L194">
            <v>771.25</v>
          </cell>
          <cell r="M194">
            <v>845.95</v>
          </cell>
          <cell r="N194">
            <v>456</v>
          </cell>
          <cell r="O194">
            <v>0</v>
          </cell>
          <cell r="P194">
            <v>0</v>
          </cell>
          <cell r="Q194">
            <v>2311.42</v>
          </cell>
          <cell r="R194">
            <v>0</v>
          </cell>
          <cell r="S194">
            <v>0</v>
          </cell>
          <cell r="T194">
            <v>4354.62</v>
          </cell>
          <cell r="U194">
            <v>12</v>
          </cell>
        </row>
        <row r="195">
          <cell r="A195" t="str">
            <v>MCSO</v>
          </cell>
          <cell r="B195" t="str">
            <v>25-1100</v>
          </cell>
          <cell r="C195" t="str">
            <v>INFORMATION TECH</v>
          </cell>
          <cell r="D195" t="str">
            <v>1000</v>
          </cell>
          <cell r="E195" t="str">
            <v>601750</v>
          </cell>
          <cell r="F195" t="str">
            <v>E215502</v>
          </cell>
          <cell r="G195" t="str">
            <v>1202</v>
          </cell>
          <cell r="H195">
            <v>2686</v>
          </cell>
          <cell r="I195">
            <v>0.21</v>
          </cell>
          <cell r="J195">
            <v>1260</v>
          </cell>
          <cell r="K195">
            <v>0</v>
          </cell>
          <cell r="L195">
            <v>0</v>
          </cell>
          <cell r="M195">
            <v>0</v>
          </cell>
          <cell r="N195">
            <v>456</v>
          </cell>
          <cell r="O195">
            <v>139</v>
          </cell>
          <cell r="P195">
            <v>1668</v>
          </cell>
          <cell r="Q195">
            <v>0</v>
          </cell>
          <cell r="R195">
            <v>0</v>
          </cell>
          <cell r="S195">
            <v>0</v>
          </cell>
          <cell r="T195">
            <v>4024</v>
          </cell>
          <cell r="U195">
            <v>12</v>
          </cell>
        </row>
        <row r="196">
          <cell r="A196" t="str">
            <v>MCSO</v>
          </cell>
          <cell r="B196" t="str">
            <v>25-1300</v>
          </cell>
          <cell r="C196" t="str">
            <v>OPERATIONS ADMIN</v>
          </cell>
          <cell r="D196" t="str">
            <v>1000</v>
          </cell>
          <cell r="E196" t="str">
            <v>601625</v>
          </cell>
          <cell r="F196" t="str">
            <v>ZAH994</v>
          </cell>
          <cell r="G196" t="str">
            <v>1034</v>
          </cell>
          <cell r="H196">
            <v>2575</v>
          </cell>
          <cell r="I196">
            <v>0.24</v>
          </cell>
          <cell r="L196">
            <v>0</v>
          </cell>
          <cell r="M196">
            <v>0</v>
          </cell>
          <cell r="N196">
            <v>38</v>
          </cell>
          <cell r="O196">
            <v>0</v>
          </cell>
          <cell r="Q196">
            <v>0</v>
          </cell>
          <cell r="R196">
            <v>1398.86</v>
          </cell>
          <cell r="S196">
            <v>0</v>
          </cell>
          <cell r="T196">
            <v>2092.86</v>
          </cell>
          <cell r="U196">
            <v>2</v>
          </cell>
        </row>
        <row r="197">
          <cell r="A197" t="str">
            <v>MCSO</v>
          </cell>
          <cell r="B197" t="str">
            <v>25-1300</v>
          </cell>
          <cell r="C197" t="str">
            <v>OPERATIONS ADMIN</v>
          </cell>
          <cell r="D197" t="str">
            <v>1000</v>
          </cell>
          <cell r="E197" t="str">
            <v>601625</v>
          </cell>
          <cell r="F197" t="str">
            <v>YXQ557</v>
          </cell>
          <cell r="G197" t="str">
            <v>1034</v>
          </cell>
          <cell r="H197">
            <v>1997</v>
          </cell>
          <cell r="I197">
            <v>0.24</v>
          </cell>
          <cell r="L197">
            <v>0</v>
          </cell>
          <cell r="M197">
            <v>0</v>
          </cell>
          <cell r="N197">
            <v>38</v>
          </cell>
          <cell r="O197">
            <v>0</v>
          </cell>
          <cell r="Q197">
            <v>0</v>
          </cell>
          <cell r="R197">
            <v>225</v>
          </cell>
          <cell r="S197">
            <v>0</v>
          </cell>
          <cell r="T197">
            <v>780.28</v>
          </cell>
          <cell r="U197">
            <v>3</v>
          </cell>
        </row>
        <row r="198">
          <cell r="A198" t="str">
            <v>MCSO</v>
          </cell>
          <cell r="B198" t="str">
            <v>25-1300</v>
          </cell>
          <cell r="C198" t="str">
            <v>OPERATIONS ADMIN</v>
          </cell>
          <cell r="D198" t="str">
            <v>1000</v>
          </cell>
          <cell r="E198" t="str">
            <v>601625</v>
          </cell>
          <cell r="F198" t="str">
            <v>YJG845</v>
          </cell>
          <cell r="G198" t="str">
            <v>1031</v>
          </cell>
          <cell r="H198">
            <v>8350</v>
          </cell>
          <cell r="I198">
            <v>0.2</v>
          </cell>
          <cell r="J198">
            <v>1200</v>
          </cell>
          <cell r="K198">
            <v>470</v>
          </cell>
          <cell r="L198">
            <v>0</v>
          </cell>
          <cell r="M198">
            <v>0</v>
          </cell>
          <cell r="N198">
            <v>456</v>
          </cell>
          <cell r="O198">
            <v>181</v>
          </cell>
          <cell r="P198">
            <v>2172</v>
          </cell>
          <cell r="Q198">
            <v>0</v>
          </cell>
          <cell r="R198">
            <v>0</v>
          </cell>
          <cell r="S198">
            <v>0</v>
          </cell>
          <cell r="T198">
            <v>4049.96</v>
          </cell>
          <cell r="U198">
            <v>12</v>
          </cell>
        </row>
        <row r="199">
          <cell r="A199" t="str">
            <v>MCSO</v>
          </cell>
          <cell r="B199" t="str">
            <v>25-1305</v>
          </cell>
          <cell r="C199" t="str">
            <v>MULTNOMAH BLDG</v>
          </cell>
          <cell r="D199" t="str">
            <v>1000</v>
          </cell>
          <cell r="E199" t="str">
            <v>600001</v>
          </cell>
          <cell r="F199" t="str">
            <v>XMV503</v>
          </cell>
          <cell r="G199" t="str">
            <v>1024</v>
          </cell>
          <cell r="H199">
            <v>5056</v>
          </cell>
          <cell r="I199">
            <v>0.15</v>
          </cell>
          <cell r="J199">
            <v>900</v>
          </cell>
          <cell r="K199">
            <v>0</v>
          </cell>
          <cell r="L199">
            <v>0</v>
          </cell>
          <cell r="M199">
            <v>0</v>
          </cell>
          <cell r="N199">
            <v>456</v>
          </cell>
          <cell r="O199">
            <v>125</v>
          </cell>
          <cell r="P199">
            <v>1500</v>
          </cell>
          <cell r="Q199">
            <v>0</v>
          </cell>
          <cell r="R199">
            <v>0</v>
          </cell>
          <cell r="S199">
            <v>0</v>
          </cell>
          <cell r="T199">
            <v>2839.35</v>
          </cell>
          <cell r="U199">
            <v>12</v>
          </cell>
        </row>
        <row r="200">
          <cell r="A200" t="str">
            <v>MCSO</v>
          </cell>
          <cell r="B200" t="str">
            <v>25-1305</v>
          </cell>
          <cell r="C200" t="str">
            <v>MULTNOMAH BLDG</v>
          </cell>
          <cell r="D200" t="str">
            <v>1000</v>
          </cell>
          <cell r="E200" t="str">
            <v>600001</v>
          </cell>
          <cell r="F200" t="str">
            <v>XMD865</v>
          </cell>
          <cell r="G200" t="str">
            <v>1024</v>
          </cell>
          <cell r="H200">
            <v>5570</v>
          </cell>
          <cell r="I200">
            <v>0.15</v>
          </cell>
          <cell r="J200">
            <v>900</v>
          </cell>
          <cell r="K200">
            <v>0</v>
          </cell>
          <cell r="L200">
            <v>0</v>
          </cell>
          <cell r="M200">
            <v>0</v>
          </cell>
          <cell r="N200">
            <v>456</v>
          </cell>
          <cell r="O200">
            <v>125</v>
          </cell>
          <cell r="P200">
            <v>1500</v>
          </cell>
          <cell r="Q200">
            <v>0</v>
          </cell>
          <cell r="R200">
            <v>0</v>
          </cell>
          <cell r="S200">
            <v>0</v>
          </cell>
          <cell r="T200">
            <v>2907</v>
          </cell>
          <cell r="U200">
            <v>12</v>
          </cell>
        </row>
        <row r="201">
          <cell r="A201" t="str">
            <v>MCSO</v>
          </cell>
          <cell r="B201" t="str">
            <v>25-1305</v>
          </cell>
          <cell r="C201" t="str">
            <v>MULTNOMAH BLDG</v>
          </cell>
          <cell r="D201" t="str">
            <v>1000</v>
          </cell>
          <cell r="E201" t="str">
            <v>600001</v>
          </cell>
          <cell r="F201" t="str">
            <v>WEG180</v>
          </cell>
          <cell r="G201" t="str">
            <v>1024</v>
          </cell>
          <cell r="H201">
            <v>7327</v>
          </cell>
          <cell r="I201">
            <v>0.15</v>
          </cell>
          <cell r="J201">
            <v>900</v>
          </cell>
          <cell r="K201">
            <v>199.04999999999995</v>
          </cell>
          <cell r="L201">
            <v>0</v>
          </cell>
          <cell r="M201">
            <v>0</v>
          </cell>
          <cell r="N201">
            <v>456</v>
          </cell>
          <cell r="O201">
            <v>125</v>
          </cell>
          <cell r="P201">
            <v>1500</v>
          </cell>
          <cell r="Q201">
            <v>0</v>
          </cell>
          <cell r="R201">
            <v>0</v>
          </cell>
          <cell r="S201">
            <v>0</v>
          </cell>
          <cell r="T201">
            <v>2861.1</v>
          </cell>
          <cell r="U201">
            <v>12</v>
          </cell>
        </row>
        <row r="202">
          <cell r="A202" t="str">
            <v>MCSO</v>
          </cell>
          <cell r="B202" t="str">
            <v>25-1600</v>
          </cell>
          <cell r="C202" t="str">
            <v>INSPECTIONS</v>
          </cell>
          <cell r="D202" t="str">
            <v>1000</v>
          </cell>
          <cell r="E202" t="str">
            <v>601090</v>
          </cell>
          <cell r="F202" t="str">
            <v>E203443</v>
          </cell>
          <cell r="G202" t="str">
            <v>1020</v>
          </cell>
          <cell r="H202">
            <v>2009</v>
          </cell>
          <cell r="I202">
            <v>0.13</v>
          </cell>
          <cell r="J202">
            <v>780</v>
          </cell>
          <cell r="K202">
            <v>0</v>
          </cell>
          <cell r="L202">
            <v>0</v>
          </cell>
          <cell r="M202">
            <v>0</v>
          </cell>
          <cell r="N202">
            <v>456</v>
          </cell>
          <cell r="O202">
            <v>111</v>
          </cell>
          <cell r="P202">
            <v>1332</v>
          </cell>
          <cell r="Q202">
            <v>0</v>
          </cell>
          <cell r="R202">
            <v>0</v>
          </cell>
          <cell r="S202">
            <v>0</v>
          </cell>
          <cell r="T202">
            <v>2494.27</v>
          </cell>
          <cell r="U202">
            <v>12</v>
          </cell>
        </row>
        <row r="203">
          <cell r="A203" t="str">
            <v>MCSO</v>
          </cell>
          <cell r="B203" t="str">
            <v>25-2100</v>
          </cell>
          <cell r="C203" t="str">
            <v>S&amp; R Post 631</v>
          </cell>
          <cell r="D203" t="str">
            <v>1000</v>
          </cell>
          <cell r="E203" t="str">
            <v>SOOPS.S&amp;R</v>
          </cell>
          <cell r="F203" t="str">
            <v>E159882</v>
          </cell>
          <cell r="G203" t="str">
            <v>1226</v>
          </cell>
          <cell r="H203">
            <v>203</v>
          </cell>
          <cell r="I203">
            <v>0.27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397.5</v>
          </cell>
          <cell r="S203">
            <v>295</v>
          </cell>
          <cell r="T203">
            <v>1407.5</v>
          </cell>
          <cell r="U203">
            <v>8</v>
          </cell>
        </row>
        <row r="204">
          <cell r="A204" t="str">
            <v>MCSO</v>
          </cell>
          <cell r="B204" t="str">
            <v>25-2100</v>
          </cell>
          <cell r="C204" t="str">
            <v>S&amp; R Post 631</v>
          </cell>
          <cell r="D204" t="str">
            <v>1000</v>
          </cell>
          <cell r="E204" t="str">
            <v>SOOPS.S&amp;R</v>
          </cell>
          <cell r="F204" t="str">
            <v>E196365</v>
          </cell>
          <cell r="G204" t="str">
            <v>1247</v>
          </cell>
          <cell r="H204">
            <v>2116</v>
          </cell>
          <cell r="I204">
            <v>0.24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876.72</v>
          </cell>
          <cell r="U204">
            <v>8</v>
          </cell>
        </row>
        <row r="205">
          <cell r="A205" t="str">
            <v>MCSO</v>
          </cell>
          <cell r="B205" t="str">
            <v>25-2100</v>
          </cell>
          <cell r="C205" t="str">
            <v>S&amp; R Post 631</v>
          </cell>
          <cell r="D205" t="str">
            <v>1000</v>
          </cell>
          <cell r="E205" t="str">
            <v>SOOPS.S&amp;R</v>
          </cell>
          <cell r="F205" t="str">
            <v>E215519</v>
          </cell>
          <cell r="G205" t="str">
            <v>3007</v>
          </cell>
          <cell r="H205">
            <v>0</v>
          </cell>
          <cell r="I205" t="str">
            <v>Actual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12</v>
          </cell>
        </row>
        <row r="206">
          <cell r="A206" t="str">
            <v>MCSO</v>
          </cell>
          <cell r="B206" t="str">
            <v>25-2100</v>
          </cell>
          <cell r="C206" t="str">
            <v>S&amp; R Post 631</v>
          </cell>
          <cell r="D206" t="str">
            <v>1000</v>
          </cell>
          <cell r="E206" t="str">
            <v>SOOPS.S&amp;R</v>
          </cell>
          <cell r="F206" t="str">
            <v>E169467</v>
          </cell>
          <cell r="G206" t="str">
            <v>1247</v>
          </cell>
          <cell r="H206">
            <v>3621</v>
          </cell>
          <cell r="I206">
            <v>0.24</v>
          </cell>
          <cell r="J206">
            <v>1440</v>
          </cell>
          <cell r="K206">
            <v>0</v>
          </cell>
          <cell r="L206">
            <v>0</v>
          </cell>
          <cell r="M206">
            <v>0</v>
          </cell>
          <cell r="N206">
            <v>456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1838.16</v>
          </cell>
          <cell r="U206">
            <v>12</v>
          </cell>
        </row>
        <row r="207">
          <cell r="A207" t="str">
            <v>MCSO</v>
          </cell>
          <cell r="B207" t="str">
            <v>25-2100</v>
          </cell>
          <cell r="C207" t="str">
            <v>S&amp; R Post 631</v>
          </cell>
          <cell r="D207" t="str">
            <v>1000</v>
          </cell>
          <cell r="E207" t="str">
            <v>SOOPS.S&amp;R</v>
          </cell>
          <cell r="F207" t="str">
            <v>E178054</v>
          </cell>
          <cell r="G207" t="str">
            <v>1301</v>
          </cell>
          <cell r="H207">
            <v>0</v>
          </cell>
          <cell r="I207" t="str">
            <v>Actual</v>
          </cell>
          <cell r="J207">
            <v>0</v>
          </cell>
          <cell r="K207">
            <v>0</v>
          </cell>
          <cell r="L207">
            <v>175.23</v>
          </cell>
          <cell r="M207">
            <v>178.41</v>
          </cell>
          <cell r="N207">
            <v>456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779.64</v>
          </cell>
          <cell r="U207">
            <v>12</v>
          </cell>
        </row>
        <row r="208">
          <cell r="A208" t="str">
            <v>MCSO</v>
          </cell>
          <cell r="B208" t="str">
            <v>25-2100</v>
          </cell>
          <cell r="C208" t="str">
            <v>S&amp; R Post 631</v>
          </cell>
          <cell r="D208" t="str">
            <v>1000</v>
          </cell>
          <cell r="E208" t="str">
            <v>SOOPS.S&amp;R</v>
          </cell>
          <cell r="F208" t="str">
            <v>E187383</v>
          </cell>
          <cell r="G208" t="str">
            <v>1205</v>
          </cell>
          <cell r="H208">
            <v>6436</v>
          </cell>
          <cell r="I208">
            <v>0.35</v>
          </cell>
          <cell r="J208">
            <v>2100</v>
          </cell>
          <cell r="K208">
            <v>152.5999999999999</v>
          </cell>
          <cell r="L208">
            <v>0</v>
          </cell>
          <cell r="M208">
            <v>0</v>
          </cell>
          <cell r="N208">
            <v>456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3119.95</v>
          </cell>
          <cell r="U208">
            <v>12</v>
          </cell>
        </row>
        <row r="209">
          <cell r="A209" t="str">
            <v>MCSO</v>
          </cell>
          <cell r="B209" t="str">
            <v>25-2100</v>
          </cell>
          <cell r="C209" t="str">
            <v>S&amp; R Post 631</v>
          </cell>
          <cell r="D209" t="str">
            <v>1000</v>
          </cell>
          <cell r="E209" t="str">
            <v>SOOPS.S&amp;R</v>
          </cell>
          <cell r="F209" t="str">
            <v>E200972</v>
          </cell>
          <cell r="G209" t="str">
            <v>1248</v>
          </cell>
          <cell r="H209">
            <v>14694</v>
          </cell>
          <cell r="I209">
            <v>0.24</v>
          </cell>
          <cell r="J209">
            <v>1440</v>
          </cell>
          <cell r="K209">
            <v>2086.56</v>
          </cell>
          <cell r="L209">
            <v>0</v>
          </cell>
          <cell r="M209">
            <v>0</v>
          </cell>
          <cell r="N209">
            <v>456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4052.88</v>
          </cell>
          <cell r="U209">
            <v>12</v>
          </cell>
        </row>
        <row r="210">
          <cell r="A210" t="str">
            <v>MCSO</v>
          </cell>
          <cell r="B210" t="str">
            <v>25-2200</v>
          </cell>
          <cell r="C210" t="str">
            <v>EXPLORERS Post 900</v>
          </cell>
          <cell r="D210" t="str">
            <v>1000</v>
          </cell>
          <cell r="E210" t="str">
            <v>SOOPS.EXP</v>
          </cell>
          <cell r="F210" t="str">
            <v>E220741</v>
          </cell>
          <cell r="G210" t="str">
            <v>1034</v>
          </cell>
          <cell r="H210">
            <v>869</v>
          </cell>
          <cell r="I210">
            <v>0.24</v>
          </cell>
          <cell r="L210">
            <v>0</v>
          </cell>
          <cell r="M210">
            <v>0</v>
          </cell>
          <cell r="N210">
            <v>38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773.56</v>
          </cell>
          <cell r="U210">
            <v>5</v>
          </cell>
        </row>
        <row r="211">
          <cell r="A211" t="str">
            <v>MCSO</v>
          </cell>
          <cell r="B211" t="str">
            <v>25-2200</v>
          </cell>
          <cell r="C211" t="str">
            <v>EXPLORERS Post 900</v>
          </cell>
          <cell r="D211" t="str">
            <v>1000</v>
          </cell>
          <cell r="E211" t="str">
            <v>SOOPS.EXP</v>
          </cell>
          <cell r="F211" t="str">
            <v>E208692</v>
          </cell>
          <cell r="G211" t="str">
            <v>9020</v>
          </cell>
          <cell r="H211">
            <v>0</v>
          </cell>
          <cell r="I211" t="str">
            <v>Actual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12</v>
          </cell>
        </row>
        <row r="212">
          <cell r="A212" t="str">
            <v>MCSO</v>
          </cell>
          <cell r="B212" t="str">
            <v>25-2200</v>
          </cell>
          <cell r="C212" t="str">
            <v>EXPLORERS Post 900</v>
          </cell>
          <cell r="D212" t="str">
            <v>1000</v>
          </cell>
          <cell r="E212" t="str">
            <v>SOOPS.EXP</v>
          </cell>
          <cell r="F212" t="str">
            <v>E211391</v>
          </cell>
          <cell r="G212" t="str">
            <v>9020</v>
          </cell>
          <cell r="H212">
            <v>0</v>
          </cell>
          <cell r="I212" t="str">
            <v>Actual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12</v>
          </cell>
        </row>
        <row r="213">
          <cell r="A213" t="str">
            <v>MCSO</v>
          </cell>
          <cell r="B213" t="str">
            <v>25-2200</v>
          </cell>
          <cell r="C213" t="str">
            <v>EXPLORERS Post 900</v>
          </cell>
          <cell r="D213" t="str">
            <v>1000</v>
          </cell>
          <cell r="E213" t="str">
            <v>SOOPS.EXP</v>
          </cell>
          <cell r="F213" t="str">
            <v>E188839</v>
          </cell>
          <cell r="G213" t="str">
            <v>1034</v>
          </cell>
          <cell r="H213">
            <v>1518</v>
          </cell>
          <cell r="I213">
            <v>0.24</v>
          </cell>
          <cell r="J213">
            <v>1440</v>
          </cell>
          <cell r="K213">
            <v>0</v>
          </cell>
          <cell r="L213">
            <v>0</v>
          </cell>
          <cell r="M213">
            <v>0</v>
          </cell>
          <cell r="N213">
            <v>456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1656</v>
          </cell>
          <cell r="U213">
            <v>12</v>
          </cell>
        </row>
        <row r="214">
          <cell r="A214" t="str">
            <v>MCSO</v>
          </cell>
          <cell r="B214" t="str">
            <v>25-2200</v>
          </cell>
          <cell r="C214" t="str">
            <v>EXPLORERS Post 900</v>
          </cell>
          <cell r="D214" t="str">
            <v>1000</v>
          </cell>
          <cell r="E214" t="str">
            <v>SOOPS.EXP</v>
          </cell>
          <cell r="F214" t="str">
            <v>E181388</v>
          </cell>
          <cell r="G214" t="str">
            <v>1247</v>
          </cell>
          <cell r="H214">
            <v>2554</v>
          </cell>
          <cell r="I214">
            <v>0.24</v>
          </cell>
          <cell r="J214">
            <v>1440</v>
          </cell>
          <cell r="K214">
            <v>0</v>
          </cell>
          <cell r="L214">
            <v>0</v>
          </cell>
          <cell r="M214">
            <v>0</v>
          </cell>
          <cell r="N214">
            <v>456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1725.36</v>
          </cell>
          <cell r="U214">
            <v>12</v>
          </cell>
        </row>
        <row r="215">
          <cell r="A215" t="str">
            <v>MCSO</v>
          </cell>
          <cell r="B215" t="str">
            <v>25-2300</v>
          </cell>
          <cell r="C215" t="str">
            <v>EQUIPMENT UNIT</v>
          </cell>
          <cell r="D215" t="str">
            <v>1000</v>
          </cell>
          <cell r="E215" t="str">
            <v>601390</v>
          </cell>
          <cell r="F215" t="str">
            <v>MCS (Misc)</v>
          </cell>
          <cell r="G215" t="str">
            <v>XXXX</v>
          </cell>
          <cell r="H215">
            <v>0</v>
          </cell>
          <cell r="I215" t="str">
            <v>Actual</v>
          </cell>
          <cell r="J215">
            <v>0</v>
          </cell>
          <cell r="K215">
            <v>0</v>
          </cell>
          <cell r="L215">
            <v>0</v>
          </cell>
          <cell r="M215">
            <v>615.26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615.26</v>
          </cell>
          <cell r="U215">
            <v>12</v>
          </cell>
        </row>
        <row r="216">
          <cell r="A216" t="str">
            <v>MCSO</v>
          </cell>
          <cell r="B216" t="str">
            <v>25-2300</v>
          </cell>
          <cell r="C216" t="str">
            <v>EQUIPMENT UNIT</v>
          </cell>
          <cell r="D216" t="str">
            <v>1000</v>
          </cell>
          <cell r="E216" t="str">
            <v>601390</v>
          </cell>
          <cell r="F216" t="str">
            <v>E206784</v>
          </cell>
          <cell r="G216" t="str">
            <v>1205</v>
          </cell>
          <cell r="H216">
            <v>1077</v>
          </cell>
          <cell r="I216">
            <v>0.35</v>
          </cell>
          <cell r="J216">
            <v>2100</v>
          </cell>
          <cell r="K216">
            <v>0</v>
          </cell>
          <cell r="L216">
            <v>0</v>
          </cell>
          <cell r="M216">
            <v>0</v>
          </cell>
          <cell r="N216">
            <v>456</v>
          </cell>
          <cell r="O216">
            <v>145</v>
          </cell>
          <cell r="P216">
            <v>1740</v>
          </cell>
          <cell r="Q216">
            <v>0</v>
          </cell>
          <cell r="R216">
            <v>0</v>
          </cell>
          <cell r="S216">
            <v>0</v>
          </cell>
          <cell r="T216">
            <v>3916</v>
          </cell>
          <cell r="U216">
            <v>12</v>
          </cell>
        </row>
        <row r="217">
          <cell r="A217" t="str">
            <v>MCSO</v>
          </cell>
          <cell r="B217" t="str">
            <v>25-2300</v>
          </cell>
          <cell r="C217" t="str">
            <v>EQUIPMENT UNIT</v>
          </cell>
          <cell r="D217" t="str">
            <v>1000</v>
          </cell>
          <cell r="E217" t="str">
            <v>601390</v>
          </cell>
          <cell r="F217" t="str">
            <v>E169459</v>
          </cell>
          <cell r="G217" t="str">
            <v>1247</v>
          </cell>
          <cell r="H217">
            <v>1395</v>
          </cell>
          <cell r="I217">
            <v>0.24</v>
          </cell>
          <cell r="J217">
            <v>1440</v>
          </cell>
          <cell r="K217">
            <v>0</v>
          </cell>
          <cell r="L217">
            <v>0</v>
          </cell>
          <cell r="M217">
            <v>0</v>
          </cell>
          <cell r="N217">
            <v>456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1676.88</v>
          </cell>
          <cell r="U217">
            <v>12</v>
          </cell>
        </row>
        <row r="218">
          <cell r="A218" t="str">
            <v>MCSO</v>
          </cell>
          <cell r="B218" t="str">
            <v>25-2300</v>
          </cell>
          <cell r="C218" t="str">
            <v>EQUIPMENT UNIT</v>
          </cell>
          <cell r="D218" t="str">
            <v>1000</v>
          </cell>
          <cell r="E218" t="str">
            <v>601390</v>
          </cell>
          <cell r="F218" t="str">
            <v>E177087</v>
          </cell>
          <cell r="G218" t="str">
            <v>1247</v>
          </cell>
          <cell r="H218">
            <v>3291</v>
          </cell>
          <cell r="I218">
            <v>0.24</v>
          </cell>
          <cell r="J218">
            <v>1440</v>
          </cell>
          <cell r="K218">
            <v>0</v>
          </cell>
          <cell r="L218">
            <v>0</v>
          </cell>
          <cell r="M218">
            <v>0</v>
          </cell>
          <cell r="N218">
            <v>456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1633.2</v>
          </cell>
          <cell r="U218">
            <v>12</v>
          </cell>
        </row>
        <row r="219">
          <cell r="A219" t="str">
            <v>MCSO</v>
          </cell>
          <cell r="B219" t="str">
            <v>25-2300</v>
          </cell>
          <cell r="C219" t="str">
            <v>EQUIPMENT UNIT</v>
          </cell>
          <cell r="D219" t="str">
            <v>1000</v>
          </cell>
          <cell r="E219" t="str">
            <v>601390</v>
          </cell>
          <cell r="F219" t="str">
            <v>E188834</v>
          </cell>
          <cell r="G219" t="str">
            <v>1034</v>
          </cell>
          <cell r="H219">
            <v>4334</v>
          </cell>
          <cell r="I219">
            <v>0.24</v>
          </cell>
          <cell r="J219">
            <v>1440</v>
          </cell>
          <cell r="K219">
            <v>0</v>
          </cell>
          <cell r="L219">
            <v>0</v>
          </cell>
          <cell r="M219">
            <v>0</v>
          </cell>
          <cell r="N219">
            <v>456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1953</v>
          </cell>
          <cell r="U219">
            <v>12</v>
          </cell>
        </row>
        <row r="220">
          <cell r="A220" t="str">
            <v>MCSO</v>
          </cell>
          <cell r="B220" t="str">
            <v>25-2300</v>
          </cell>
          <cell r="C220" t="str">
            <v>EQUIPMENT UNIT</v>
          </cell>
          <cell r="D220" t="str">
            <v>1000</v>
          </cell>
          <cell r="E220" t="str">
            <v>601390</v>
          </cell>
          <cell r="F220" t="str">
            <v>E203436</v>
          </cell>
          <cell r="G220" t="str">
            <v>1020</v>
          </cell>
          <cell r="H220">
            <v>3759</v>
          </cell>
          <cell r="I220">
            <v>0.13</v>
          </cell>
          <cell r="J220">
            <v>780</v>
          </cell>
          <cell r="K220">
            <v>0</v>
          </cell>
          <cell r="L220">
            <v>0</v>
          </cell>
          <cell r="M220">
            <v>0</v>
          </cell>
          <cell r="N220">
            <v>456</v>
          </cell>
          <cell r="O220">
            <v>111</v>
          </cell>
          <cell r="P220">
            <v>1332</v>
          </cell>
          <cell r="Q220">
            <v>0</v>
          </cell>
          <cell r="R220">
            <v>0</v>
          </cell>
          <cell r="S220">
            <v>0</v>
          </cell>
          <cell r="T220">
            <v>2479.97</v>
          </cell>
          <cell r="U220">
            <v>12</v>
          </cell>
        </row>
        <row r="221">
          <cell r="A221" t="str">
            <v>MCSO</v>
          </cell>
          <cell r="B221" t="str">
            <v>25-2300</v>
          </cell>
          <cell r="C221" t="str">
            <v>EQUIPMENT UNIT</v>
          </cell>
          <cell r="D221" t="str">
            <v>1000</v>
          </cell>
          <cell r="E221" t="str">
            <v>601390</v>
          </cell>
          <cell r="F221" t="str">
            <v>E203439</v>
          </cell>
          <cell r="G221" t="str">
            <v>1020</v>
          </cell>
          <cell r="H221">
            <v>3841</v>
          </cell>
          <cell r="I221">
            <v>0.13</v>
          </cell>
          <cell r="J221">
            <v>780</v>
          </cell>
          <cell r="K221">
            <v>0</v>
          </cell>
          <cell r="L221">
            <v>0</v>
          </cell>
          <cell r="M221">
            <v>0</v>
          </cell>
          <cell r="N221">
            <v>456</v>
          </cell>
          <cell r="O221">
            <v>111</v>
          </cell>
          <cell r="P221">
            <v>1332</v>
          </cell>
          <cell r="Q221">
            <v>0</v>
          </cell>
          <cell r="R221">
            <v>0</v>
          </cell>
          <cell r="S221">
            <v>0</v>
          </cell>
          <cell r="T221">
            <v>2576.3</v>
          </cell>
          <cell r="U221">
            <v>12</v>
          </cell>
        </row>
        <row r="222">
          <cell r="A222" t="str">
            <v>MCSO</v>
          </cell>
          <cell r="B222" t="str">
            <v>25-2300</v>
          </cell>
          <cell r="C222" t="str">
            <v>EQUIPMENT UNIT</v>
          </cell>
          <cell r="D222" t="str">
            <v>1000</v>
          </cell>
          <cell r="E222" t="str">
            <v>601390</v>
          </cell>
          <cell r="F222" t="str">
            <v>E196361</v>
          </cell>
          <cell r="G222" t="str">
            <v>1034</v>
          </cell>
          <cell r="H222">
            <v>5131</v>
          </cell>
          <cell r="I222">
            <v>0.24</v>
          </cell>
          <cell r="J222">
            <v>1440</v>
          </cell>
          <cell r="K222">
            <v>0</v>
          </cell>
          <cell r="L222">
            <v>0</v>
          </cell>
          <cell r="M222">
            <v>0</v>
          </cell>
          <cell r="N222">
            <v>456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1766.88</v>
          </cell>
          <cell r="U222">
            <v>12</v>
          </cell>
        </row>
        <row r="223">
          <cell r="A223" t="str">
            <v>MCSO</v>
          </cell>
          <cell r="B223" t="str">
            <v>25-2300</v>
          </cell>
          <cell r="C223" t="str">
            <v>EQUIPMENT UNIT</v>
          </cell>
          <cell r="D223" t="str">
            <v>1000</v>
          </cell>
          <cell r="E223" t="str">
            <v>601390</v>
          </cell>
          <cell r="F223" t="str">
            <v>E209691</v>
          </cell>
          <cell r="G223" t="str">
            <v>1024</v>
          </cell>
          <cell r="H223">
            <v>4865</v>
          </cell>
          <cell r="I223">
            <v>0.15</v>
          </cell>
          <cell r="J223">
            <v>900</v>
          </cell>
          <cell r="K223">
            <v>0</v>
          </cell>
          <cell r="L223">
            <v>0</v>
          </cell>
          <cell r="M223">
            <v>0</v>
          </cell>
          <cell r="N223">
            <v>456</v>
          </cell>
          <cell r="O223">
            <v>125</v>
          </cell>
          <cell r="P223">
            <v>1500</v>
          </cell>
          <cell r="Q223">
            <v>0</v>
          </cell>
          <cell r="R223">
            <v>0</v>
          </cell>
          <cell r="S223">
            <v>0</v>
          </cell>
          <cell r="T223">
            <v>2866.5</v>
          </cell>
          <cell r="U223">
            <v>12</v>
          </cell>
        </row>
        <row r="224">
          <cell r="A224" t="str">
            <v>MCSO</v>
          </cell>
          <cell r="B224" t="str">
            <v>25-2300</v>
          </cell>
          <cell r="C224" t="str">
            <v>EQUIPMENT UNIT</v>
          </cell>
          <cell r="D224" t="str">
            <v>1000</v>
          </cell>
          <cell r="E224" t="str">
            <v>601390</v>
          </cell>
          <cell r="F224" t="str">
            <v>E206751</v>
          </cell>
          <cell r="G224" t="str">
            <v>1024</v>
          </cell>
          <cell r="H224">
            <v>5187</v>
          </cell>
          <cell r="I224">
            <v>0.15</v>
          </cell>
          <cell r="J224">
            <v>900</v>
          </cell>
          <cell r="K224">
            <v>0</v>
          </cell>
          <cell r="L224">
            <v>0</v>
          </cell>
          <cell r="M224">
            <v>0</v>
          </cell>
          <cell r="N224">
            <v>456</v>
          </cell>
          <cell r="O224">
            <v>125</v>
          </cell>
          <cell r="P224">
            <v>1500</v>
          </cell>
          <cell r="Q224">
            <v>0</v>
          </cell>
          <cell r="R224">
            <v>0</v>
          </cell>
          <cell r="S224">
            <v>0</v>
          </cell>
          <cell r="T224">
            <v>2819.1</v>
          </cell>
          <cell r="U224">
            <v>12</v>
          </cell>
        </row>
        <row r="225">
          <cell r="A225" t="str">
            <v>MCSO</v>
          </cell>
          <cell r="B225" t="str">
            <v>25-2300</v>
          </cell>
          <cell r="C225" t="str">
            <v>EQUIPMENT UNIT</v>
          </cell>
          <cell r="D225" t="str">
            <v>1000</v>
          </cell>
          <cell r="E225" t="str">
            <v>601390</v>
          </cell>
          <cell r="F225" t="str">
            <v>E181864</v>
          </cell>
          <cell r="G225" t="str">
            <v>1340</v>
          </cell>
          <cell r="H225">
            <v>0</v>
          </cell>
          <cell r="I225" t="str">
            <v>Actual</v>
          </cell>
          <cell r="J225">
            <v>0</v>
          </cell>
          <cell r="K225">
            <v>0</v>
          </cell>
          <cell r="L225">
            <v>2708.1</v>
          </cell>
          <cell r="M225">
            <v>568.46</v>
          </cell>
          <cell r="N225">
            <v>456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3702.56</v>
          </cell>
          <cell r="U225">
            <v>12</v>
          </cell>
        </row>
        <row r="226">
          <cell r="A226" t="str">
            <v>MCSO</v>
          </cell>
          <cell r="B226" t="str">
            <v>25-2300</v>
          </cell>
          <cell r="C226" t="str">
            <v>EQUIPMENT UNIT</v>
          </cell>
          <cell r="D226" t="str">
            <v>1000</v>
          </cell>
          <cell r="E226" t="str">
            <v>601390</v>
          </cell>
          <cell r="F226" t="str">
            <v>E212151</v>
          </cell>
          <cell r="G226" t="str">
            <v>1335</v>
          </cell>
          <cell r="H226">
            <v>77</v>
          </cell>
          <cell r="I226" t="str">
            <v>Actual</v>
          </cell>
          <cell r="J226">
            <v>0</v>
          </cell>
          <cell r="K226">
            <v>0</v>
          </cell>
          <cell r="L226">
            <v>732.95</v>
          </cell>
          <cell r="M226">
            <v>1141.07</v>
          </cell>
          <cell r="N226">
            <v>456</v>
          </cell>
          <cell r="O226">
            <v>582</v>
          </cell>
          <cell r="P226">
            <v>6984</v>
          </cell>
          <cell r="Q226">
            <v>0</v>
          </cell>
          <cell r="R226">
            <v>0</v>
          </cell>
          <cell r="S226">
            <v>0</v>
          </cell>
          <cell r="T226">
            <v>9284.02</v>
          </cell>
          <cell r="U226">
            <v>12</v>
          </cell>
        </row>
        <row r="227">
          <cell r="A227" t="str">
            <v>MCSO</v>
          </cell>
          <cell r="B227" t="str">
            <v>25-2300</v>
          </cell>
          <cell r="C227" t="str">
            <v>EQUIPMENT UNIT</v>
          </cell>
          <cell r="D227" t="str">
            <v>1000</v>
          </cell>
          <cell r="E227" t="str">
            <v>601390</v>
          </cell>
          <cell r="F227" t="str">
            <v>E203441</v>
          </cell>
          <cell r="G227" t="str">
            <v>1020</v>
          </cell>
          <cell r="H227">
            <v>6755</v>
          </cell>
          <cell r="I227">
            <v>0.13</v>
          </cell>
          <cell r="J227">
            <v>780</v>
          </cell>
          <cell r="K227">
            <v>98.14999999999998</v>
          </cell>
          <cell r="L227">
            <v>0</v>
          </cell>
          <cell r="M227">
            <v>0</v>
          </cell>
          <cell r="N227">
            <v>456</v>
          </cell>
          <cell r="O227">
            <v>111</v>
          </cell>
          <cell r="P227">
            <v>1332</v>
          </cell>
          <cell r="Q227">
            <v>0</v>
          </cell>
          <cell r="R227">
            <v>0</v>
          </cell>
          <cell r="S227">
            <v>0</v>
          </cell>
          <cell r="T227">
            <v>2876.86</v>
          </cell>
          <cell r="U227">
            <v>12</v>
          </cell>
        </row>
        <row r="228">
          <cell r="A228" t="str">
            <v>MCSO</v>
          </cell>
          <cell r="B228" t="str">
            <v>25-2300</v>
          </cell>
          <cell r="C228" t="str">
            <v>EQUIPMENT UNIT</v>
          </cell>
          <cell r="D228" t="str">
            <v>1000</v>
          </cell>
          <cell r="E228" t="str">
            <v>601390</v>
          </cell>
          <cell r="F228" t="str">
            <v>E198926</v>
          </cell>
          <cell r="G228" t="str">
            <v>1020</v>
          </cell>
          <cell r="H228">
            <v>6923</v>
          </cell>
          <cell r="I228">
            <v>0.13</v>
          </cell>
          <cell r="J228">
            <v>780</v>
          </cell>
          <cell r="K228">
            <v>119.99000000000001</v>
          </cell>
          <cell r="L228">
            <v>0</v>
          </cell>
          <cell r="M228">
            <v>0</v>
          </cell>
          <cell r="N228">
            <v>456</v>
          </cell>
          <cell r="O228">
            <v>111</v>
          </cell>
          <cell r="P228">
            <v>1332</v>
          </cell>
          <cell r="Q228">
            <v>0</v>
          </cell>
          <cell r="R228">
            <v>0</v>
          </cell>
          <cell r="S228">
            <v>0</v>
          </cell>
          <cell r="T228">
            <v>2832.66</v>
          </cell>
          <cell r="U228">
            <v>12</v>
          </cell>
        </row>
        <row r="229">
          <cell r="A229" t="str">
            <v>MCSO</v>
          </cell>
          <cell r="B229" t="str">
            <v>25-2300</v>
          </cell>
          <cell r="C229" t="str">
            <v>EQUIPMENT UNIT</v>
          </cell>
          <cell r="D229" t="str">
            <v>1000</v>
          </cell>
          <cell r="E229" t="str">
            <v>601390</v>
          </cell>
          <cell r="F229" t="str">
            <v>WSQ720</v>
          </cell>
          <cell r="G229" t="str">
            <v>1024</v>
          </cell>
          <cell r="H229">
            <v>7577</v>
          </cell>
          <cell r="I229">
            <v>0.15</v>
          </cell>
          <cell r="J229">
            <v>900</v>
          </cell>
          <cell r="K229">
            <v>236.54999999999995</v>
          </cell>
          <cell r="L229">
            <v>0</v>
          </cell>
          <cell r="M229">
            <v>0</v>
          </cell>
          <cell r="N229">
            <v>456</v>
          </cell>
          <cell r="O229">
            <v>125</v>
          </cell>
          <cell r="P229">
            <v>1500</v>
          </cell>
          <cell r="Q229">
            <v>0</v>
          </cell>
          <cell r="R229">
            <v>0</v>
          </cell>
          <cell r="S229">
            <v>0</v>
          </cell>
          <cell r="T229">
            <v>3297.9</v>
          </cell>
          <cell r="U229">
            <v>12</v>
          </cell>
        </row>
        <row r="230">
          <cell r="A230" t="str">
            <v>MCSO</v>
          </cell>
          <cell r="B230" t="str">
            <v>25-2300</v>
          </cell>
          <cell r="C230" t="str">
            <v>EQUIPMENT UNIT</v>
          </cell>
          <cell r="D230" t="str">
            <v>1000</v>
          </cell>
          <cell r="E230" t="str">
            <v>601390</v>
          </cell>
          <cell r="F230" t="str">
            <v>E206770</v>
          </cell>
          <cell r="G230" t="str">
            <v>1034</v>
          </cell>
          <cell r="H230">
            <v>7356</v>
          </cell>
          <cell r="I230">
            <v>0.24</v>
          </cell>
          <cell r="J230">
            <v>1440</v>
          </cell>
          <cell r="K230">
            <v>325.4399999999998</v>
          </cell>
          <cell r="L230">
            <v>0</v>
          </cell>
          <cell r="M230">
            <v>0</v>
          </cell>
          <cell r="N230">
            <v>456</v>
          </cell>
          <cell r="O230">
            <v>583</v>
          </cell>
          <cell r="P230">
            <v>6996</v>
          </cell>
          <cell r="Q230">
            <v>0</v>
          </cell>
          <cell r="R230">
            <v>0</v>
          </cell>
          <cell r="S230">
            <v>0</v>
          </cell>
          <cell r="T230">
            <v>9102.12</v>
          </cell>
          <cell r="U230">
            <v>12</v>
          </cell>
        </row>
        <row r="231">
          <cell r="A231" t="str">
            <v>MCSO</v>
          </cell>
          <cell r="B231" t="str">
            <v>25-2300</v>
          </cell>
          <cell r="C231" t="str">
            <v>EQUIPMENT UNIT</v>
          </cell>
          <cell r="D231" t="str">
            <v>1000</v>
          </cell>
          <cell r="E231" t="str">
            <v>601390</v>
          </cell>
          <cell r="F231" t="str">
            <v>E209674</v>
          </cell>
          <cell r="G231" t="str">
            <v>1034</v>
          </cell>
          <cell r="H231">
            <v>17817</v>
          </cell>
          <cell r="I231">
            <v>0.24</v>
          </cell>
          <cell r="J231">
            <v>1440</v>
          </cell>
          <cell r="K231">
            <v>2836.08</v>
          </cell>
          <cell r="L231">
            <v>0</v>
          </cell>
          <cell r="M231">
            <v>0</v>
          </cell>
          <cell r="N231">
            <v>456</v>
          </cell>
          <cell r="O231">
            <v>0</v>
          </cell>
          <cell r="P231">
            <v>0</v>
          </cell>
          <cell r="Q231">
            <v>212</v>
          </cell>
          <cell r="R231">
            <v>838.63</v>
          </cell>
          <cell r="S231">
            <v>0</v>
          </cell>
          <cell r="T231">
            <v>5922.03</v>
          </cell>
          <cell r="U231">
            <v>12</v>
          </cell>
        </row>
        <row r="232">
          <cell r="A232" t="str">
            <v>MCSO</v>
          </cell>
          <cell r="B232" t="str">
            <v>25-2400</v>
          </cell>
          <cell r="C232" t="str">
            <v>PROP/LAUND GEN FUND</v>
          </cell>
          <cell r="D232" t="str">
            <v>1000</v>
          </cell>
          <cell r="E232" t="str">
            <v>601350</v>
          </cell>
          <cell r="F232" t="str">
            <v>E223357</v>
          </cell>
          <cell r="G232" t="str">
            <v>1335</v>
          </cell>
          <cell r="H232">
            <v>0</v>
          </cell>
          <cell r="I232" t="str">
            <v>Actual</v>
          </cell>
          <cell r="L232">
            <v>114.69</v>
          </cell>
          <cell r="M232">
            <v>225.44</v>
          </cell>
          <cell r="N232">
            <v>38</v>
          </cell>
          <cell r="O232">
            <v>430</v>
          </cell>
          <cell r="Q232">
            <v>0</v>
          </cell>
          <cell r="R232">
            <v>1427.75</v>
          </cell>
          <cell r="S232">
            <v>0</v>
          </cell>
          <cell r="T232">
            <v>2703.88</v>
          </cell>
          <cell r="U232">
            <v>2</v>
          </cell>
        </row>
        <row r="233">
          <cell r="A233" t="str">
            <v>MCSO</v>
          </cell>
          <cell r="B233" t="str">
            <v>25-2400</v>
          </cell>
          <cell r="C233" t="str">
            <v>PROP/LAUND GEN FUND</v>
          </cell>
          <cell r="D233" t="str">
            <v>1000</v>
          </cell>
          <cell r="E233" t="str">
            <v>601350</v>
          </cell>
          <cell r="F233" t="str">
            <v>E188835</v>
          </cell>
          <cell r="G233" t="str">
            <v>1034</v>
          </cell>
          <cell r="H233">
            <v>3882</v>
          </cell>
          <cell r="I233">
            <v>0.24</v>
          </cell>
          <cell r="L233">
            <v>0</v>
          </cell>
          <cell r="M233">
            <v>0</v>
          </cell>
          <cell r="N233">
            <v>38</v>
          </cell>
          <cell r="O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924.04</v>
          </cell>
          <cell r="U233">
            <v>2</v>
          </cell>
        </row>
        <row r="234">
          <cell r="A234" t="str">
            <v>MCSO</v>
          </cell>
          <cell r="B234" t="str">
            <v>25-2400</v>
          </cell>
          <cell r="C234" t="str">
            <v>PROP/LAUND GEN FUND</v>
          </cell>
          <cell r="D234" t="str">
            <v>1000</v>
          </cell>
          <cell r="E234" t="str">
            <v>601350</v>
          </cell>
          <cell r="F234" t="str">
            <v>E183317</v>
          </cell>
          <cell r="G234" t="str">
            <v>1335</v>
          </cell>
          <cell r="H234">
            <v>0</v>
          </cell>
          <cell r="I234" t="str">
            <v>Actual</v>
          </cell>
          <cell r="L234">
            <v>4080.7</v>
          </cell>
          <cell r="M234">
            <v>800.87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472</v>
          </cell>
          <cell r="T234">
            <v>9503.57</v>
          </cell>
          <cell r="U234">
            <v>11</v>
          </cell>
        </row>
        <row r="235">
          <cell r="A235" t="str">
            <v>MCSO</v>
          </cell>
          <cell r="B235" t="str">
            <v>25-2400</v>
          </cell>
          <cell r="C235" t="str">
            <v>PROP/LAUND GEN FUND</v>
          </cell>
          <cell r="D235" t="str">
            <v>1000</v>
          </cell>
          <cell r="E235" t="str">
            <v>601350</v>
          </cell>
          <cell r="F235" t="str">
            <v>E218059</v>
          </cell>
          <cell r="G235" t="str">
            <v>1034</v>
          </cell>
          <cell r="H235">
            <v>28540</v>
          </cell>
          <cell r="I235">
            <v>0.24</v>
          </cell>
          <cell r="J235">
            <v>1440</v>
          </cell>
          <cell r="K235">
            <v>5409.599999999999</v>
          </cell>
          <cell r="L235">
            <v>0</v>
          </cell>
          <cell r="M235">
            <v>0</v>
          </cell>
          <cell r="N235">
            <v>456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7376.62</v>
          </cell>
          <cell r="U235">
            <v>12</v>
          </cell>
        </row>
        <row r="236">
          <cell r="A236" t="str">
            <v>MCSO</v>
          </cell>
          <cell r="B236" t="str">
            <v>25-2500</v>
          </cell>
          <cell r="C236" t="str">
            <v>PROP/LAUND LEVY FUND</v>
          </cell>
          <cell r="D236" t="str">
            <v>1514</v>
          </cell>
          <cell r="E236" t="str">
            <v>601351</v>
          </cell>
          <cell r="F236" t="str">
            <v>E223355</v>
          </cell>
          <cell r="G236" t="str">
            <v>1222</v>
          </cell>
          <cell r="H236">
            <v>411</v>
          </cell>
          <cell r="I236">
            <v>0.27</v>
          </cell>
          <cell r="L236">
            <v>147.15</v>
          </cell>
          <cell r="M236">
            <v>310.04</v>
          </cell>
          <cell r="N236">
            <v>38</v>
          </cell>
          <cell r="O236">
            <v>267</v>
          </cell>
          <cell r="Q236">
            <v>0</v>
          </cell>
          <cell r="R236">
            <v>428.3</v>
          </cell>
          <cell r="S236">
            <v>0</v>
          </cell>
          <cell r="T236">
            <v>1765.49</v>
          </cell>
          <cell r="U236">
            <v>2</v>
          </cell>
        </row>
        <row r="237">
          <cell r="A237" t="str">
            <v>MCSO</v>
          </cell>
          <cell r="B237" t="str">
            <v>25-2510</v>
          </cell>
          <cell r="C237" t="str">
            <v>ENFORCEMENT DIV ADMIN</v>
          </cell>
          <cell r="D237" t="str">
            <v>1502</v>
          </cell>
          <cell r="E237" t="str">
            <v>601600</v>
          </cell>
          <cell r="F237" t="str">
            <v>XPS073</v>
          </cell>
          <cell r="G237" t="str">
            <v>9022</v>
          </cell>
          <cell r="H237">
            <v>0</v>
          </cell>
          <cell r="I237" t="str">
            <v>Actual</v>
          </cell>
          <cell r="J237">
            <v>0</v>
          </cell>
          <cell r="K237">
            <v>0</v>
          </cell>
          <cell r="L237">
            <v>926.45</v>
          </cell>
          <cell r="M237">
            <v>760.19</v>
          </cell>
          <cell r="N237">
            <v>456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2112.64</v>
          </cell>
          <cell r="U237">
            <v>12</v>
          </cell>
        </row>
        <row r="238">
          <cell r="A238" t="str">
            <v>MCSO</v>
          </cell>
          <cell r="B238" t="str">
            <v>25-2600</v>
          </cell>
          <cell r="C238" t="str">
            <v>SCHOOL RESOURCE OFF</v>
          </cell>
          <cell r="D238" t="str">
            <v>1000</v>
          </cell>
          <cell r="E238" t="str">
            <v>601660</v>
          </cell>
          <cell r="F238" t="str">
            <v>E206773</v>
          </cell>
          <cell r="G238" t="str">
            <v>1034</v>
          </cell>
          <cell r="H238">
            <v>11943</v>
          </cell>
          <cell r="I238">
            <v>0.24</v>
          </cell>
          <cell r="J238">
            <v>1440</v>
          </cell>
          <cell r="K238">
            <v>1426.3199999999997</v>
          </cell>
          <cell r="L238">
            <v>0</v>
          </cell>
          <cell r="M238">
            <v>0</v>
          </cell>
          <cell r="N238">
            <v>456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3293.46</v>
          </cell>
          <cell r="U238">
            <v>12</v>
          </cell>
        </row>
        <row r="239">
          <cell r="A239" t="str">
            <v>MCSO</v>
          </cell>
          <cell r="B239" t="str">
            <v>25-2700</v>
          </cell>
          <cell r="C239" t="str">
            <v>TRAFFIC SAFETY</v>
          </cell>
          <cell r="D239" t="str">
            <v>1000</v>
          </cell>
          <cell r="E239" t="str">
            <v>601680</v>
          </cell>
          <cell r="F239" t="str">
            <v>E223379</v>
          </cell>
          <cell r="G239" t="str">
            <v>1252</v>
          </cell>
          <cell r="H239">
            <v>0</v>
          </cell>
          <cell r="I239">
            <v>0.3</v>
          </cell>
          <cell r="L239">
            <v>0</v>
          </cell>
          <cell r="M239">
            <v>0</v>
          </cell>
          <cell r="N239">
            <v>0</v>
          </cell>
          <cell r="O239">
            <v>421</v>
          </cell>
          <cell r="Q239">
            <v>0</v>
          </cell>
          <cell r="R239">
            <v>0</v>
          </cell>
          <cell r="S239">
            <v>0</v>
          </cell>
          <cell r="T239">
            <v>421</v>
          </cell>
          <cell r="U239">
            <v>1</v>
          </cell>
        </row>
        <row r="240">
          <cell r="A240" t="str">
            <v>MCSO</v>
          </cell>
          <cell r="B240" t="str">
            <v>25-2700</v>
          </cell>
          <cell r="C240" t="str">
            <v>TRAFFIC SAFETY</v>
          </cell>
          <cell r="D240" t="str">
            <v>1000</v>
          </cell>
          <cell r="E240" t="str">
            <v>601680</v>
          </cell>
          <cell r="F240" t="str">
            <v>VRE034</v>
          </cell>
          <cell r="G240" t="str">
            <v>1034</v>
          </cell>
          <cell r="H240">
            <v>0</v>
          </cell>
          <cell r="I240">
            <v>0.24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544.59</v>
          </cell>
          <cell r="S240">
            <v>0</v>
          </cell>
          <cell r="T240">
            <v>544.59</v>
          </cell>
          <cell r="U240">
            <v>1</v>
          </cell>
        </row>
        <row r="241">
          <cell r="A241" t="str">
            <v>MCSO</v>
          </cell>
          <cell r="B241" t="str">
            <v>25-2700</v>
          </cell>
          <cell r="C241" t="str">
            <v>TRAFFIC SAFETY</v>
          </cell>
          <cell r="D241" t="str">
            <v>1000</v>
          </cell>
          <cell r="E241" t="str">
            <v>601680</v>
          </cell>
          <cell r="F241" t="str">
            <v>E223371</v>
          </cell>
          <cell r="G241" t="str">
            <v>1212</v>
          </cell>
          <cell r="H241">
            <v>0</v>
          </cell>
          <cell r="I241">
            <v>0.2</v>
          </cell>
          <cell r="L241">
            <v>0</v>
          </cell>
          <cell r="M241">
            <v>0</v>
          </cell>
          <cell r="N241">
            <v>0</v>
          </cell>
          <cell r="O241">
            <v>361</v>
          </cell>
          <cell r="Q241">
            <v>0</v>
          </cell>
          <cell r="R241">
            <v>0</v>
          </cell>
          <cell r="S241">
            <v>0</v>
          </cell>
          <cell r="T241">
            <v>722</v>
          </cell>
          <cell r="U241">
            <v>2</v>
          </cell>
        </row>
        <row r="242">
          <cell r="A242" t="str">
            <v>MCSO</v>
          </cell>
          <cell r="B242" t="str">
            <v>25-2700</v>
          </cell>
          <cell r="C242" t="str">
            <v>TRAFFIC SAFETY</v>
          </cell>
          <cell r="D242" t="str">
            <v>1000</v>
          </cell>
          <cell r="E242" t="str">
            <v>601680</v>
          </cell>
          <cell r="F242" t="str">
            <v>WMA407</v>
          </cell>
          <cell r="G242" t="str">
            <v>1034</v>
          </cell>
          <cell r="H242">
            <v>5979</v>
          </cell>
          <cell r="I242">
            <v>0.24</v>
          </cell>
          <cell r="L242">
            <v>0</v>
          </cell>
          <cell r="M242">
            <v>0</v>
          </cell>
          <cell r="N242">
            <v>38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1729.78</v>
          </cell>
          <cell r="U242">
            <v>7</v>
          </cell>
        </row>
        <row r="243">
          <cell r="A243" t="str">
            <v>MCSO</v>
          </cell>
          <cell r="B243" t="str">
            <v>25-2700</v>
          </cell>
          <cell r="C243" t="str">
            <v>TRAFFIC SAFETY</v>
          </cell>
          <cell r="D243" t="str">
            <v>1000</v>
          </cell>
          <cell r="E243" t="str">
            <v>601680</v>
          </cell>
          <cell r="F243" t="str">
            <v>E198913</v>
          </cell>
          <cell r="G243" t="str">
            <v>1034</v>
          </cell>
          <cell r="H243">
            <v>4172</v>
          </cell>
          <cell r="I243">
            <v>0.24</v>
          </cell>
          <cell r="L243">
            <v>0</v>
          </cell>
          <cell r="M243">
            <v>0</v>
          </cell>
          <cell r="N243">
            <v>38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1368.32</v>
          </cell>
          <cell r="U243">
            <v>9</v>
          </cell>
        </row>
        <row r="244">
          <cell r="A244" t="str">
            <v>MCSO</v>
          </cell>
          <cell r="B244" t="str">
            <v>25-2700</v>
          </cell>
          <cell r="C244" t="str">
            <v>TRAFFIC SAFETY</v>
          </cell>
          <cell r="D244" t="str">
            <v>1000</v>
          </cell>
          <cell r="E244" t="str">
            <v>601680</v>
          </cell>
          <cell r="F244" t="str">
            <v>E204962</v>
          </cell>
          <cell r="G244" t="str">
            <v>1335</v>
          </cell>
          <cell r="H244">
            <v>0</v>
          </cell>
          <cell r="I244" t="str">
            <v>Actual</v>
          </cell>
          <cell r="L244">
            <v>2878.96</v>
          </cell>
          <cell r="M244">
            <v>1257.25</v>
          </cell>
          <cell r="N244">
            <v>38</v>
          </cell>
          <cell r="O244">
            <v>0</v>
          </cell>
          <cell r="Q244">
            <v>0</v>
          </cell>
          <cell r="R244">
            <v>0</v>
          </cell>
          <cell r="S244">
            <v>25</v>
          </cell>
          <cell r="T244">
            <v>9579.21</v>
          </cell>
          <cell r="U244">
            <v>11</v>
          </cell>
        </row>
        <row r="245">
          <cell r="A245" t="str">
            <v>MCSO</v>
          </cell>
          <cell r="B245" t="str">
            <v>25-2700</v>
          </cell>
          <cell r="C245" t="str">
            <v>TRAFFIC SAFETY</v>
          </cell>
          <cell r="D245" t="str">
            <v>1000</v>
          </cell>
          <cell r="E245" t="str">
            <v>601680</v>
          </cell>
          <cell r="F245" t="str">
            <v>E218087</v>
          </cell>
          <cell r="G245" t="str">
            <v>1034</v>
          </cell>
          <cell r="H245">
            <v>27459</v>
          </cell>
          <cell r="I245">
            <v>0.24</v>
          </cell>
          <cell r="L245">
            <v>0</v>
          </cell>
          <cell r="M245">
            <v>0</v>
          </cell>
          <cell r="N245">
            <v>38</v>
          </cell>
          <cell r="O245">
            <v>583</v>
          </cell>
          <cell r="Q245">
            <v>0</v>
          </cell>
          <cell r="R245">
            <v>0</v>
          </cell>
          <cell r="S245">
            <v>0</v>
          </cell>
          <cell r="T245">
            <v>12462.74</v>
          </cell>
          <cell r="U245">
            <v>11</v>
          </cell>
        </row>
        <row r="246">
          <cell r="A246" t="str">
            <v>MCSO</v>
          </cell>
          <cell r="B246" t="str">
            <v>25-2700</v>
          </cell>
          <cell r="C246" t="str">
            <v>TRAFFIC SAFETY</v>
          </cell>
          <cell r="D246" t="str">
            <v>1000</v>
          </cell>
          <cell r="E246" t="str">
            <v>601680</v>
          </cell>
          <cell r="F246" t="str">
            <v>E218094</v>
          </cell>
          <cell r="G246" t="str">
            <v>1034</v>
          </cell>
          <cell r="H246">
            <v>21127</v>
          </cell>
          <cell r="I246">
            <v>0.24</v>
          </cell>
          <cell r="L246">
            <v>0</v>
          </cell>
          <cell r="M246">
            <v>0</v>
          </cell>
          <cell r="N246">
            <v>38</v>
          </cell>
          <cell r="O246">
            <v>583</v>
          </cell>
          <cell r="Q246">
            <v>548.96</v>
          </cell>
          <cell r="R246">
            <v>1327.25</v>
          </cell>
          <cell r="S246">
            <v>0</v>
          </cell>
          <cell r="T246">
            <v>12768.81</v>
          </cell>
          <cell r="U246">
            <v>11</v>
          </cell>
        </row>
        <row r="247">
          <cell r="A247" t="str">
            <v>MCSO</v>
          </cell>
          <cell r="B247" t="str">
            <v>25-2700</v>
          </cell>
          <cell r="C247" t="str">
            <v>TRAFFIC SAFETY</v>
          </cell>
          <cell r="D247" t="str">
            <v>1000</v>
          </cell>
          <cell r="E247" t="str">
            <v>601680</v>
          </cell>
          <cell r="F247" t="str">
            <v>E187725</v>
          </cell>
          <cell r="G247" t="str">
            <v>1226</v>
          </cell>
          <cell r="H247">
            <v>693</v>
          </cell>
          <cell r="I247">
            <v>0.27</v>
          </cell>
          <cell r="L247">
            <v>0</v>
          </cell>
          <cell r="M247">
            <v>0</v>
          </cell>
          <cell r="N247">
            <v>38</v>
          </cell>
          <cell r="O247">
            <v>160</v>
          </cell>
          <cell r="Q247">
            <v>0</v>
          </cell>
          <cell r="R247">
            <v>0</v>
          </cell>
          <cell r="S247">
            <v>0</v>
          </cell>
          <cell r="T247">
            <v>3363</v>
          </cell>
          <cell r="U247">
            <v>11</v>
          </cell>
        </row>
        <row r="248">
          <cell r="A248" t="str">
            <v>MCSO</v>
          </cell>
          <cell r="B248" t="str">
            <v>25-2700</v>
          </cell>
          <cell r="C248" t="str">
            <v>TRAFFIC SAFETY</v>
          </cell>
          <cell r="D248" t="str">
            <v>1000</v>
          </cell>
          <cell r="E248" t="str">
            <v>601680</v>
          </cell>
          <cell r="F248" t="str">
            <v>E193984</v>
          </cell>
          <cell r="G248" t="str">
            <v>1222</v>
          </cell>
          <cell r="H248">
            <v>9299</v>
          </cell>
          <cell r="I248">
            <v>0.27</v>
          </cell>
          <cell r="J248">
            <v>1620</v>
          </cell>
          <cell r="K248">
            <v>890.73</v>
          </cell>
          <cell r="L248">
            <v>0</v>
          </cell>
          <cell r="M248">
            <v>0</v>
          </cell>
          <cell r="N248">
            <v>456</v>
          </cell>
          <cell r="O248">
            <v>0</v>
          </cell>
          <cell r="P248">
            <v>0</v>
          </cell>
          <cell r="Q248">
            <v>340.02</v>
          </cell>
          <cell r="R248">
            <v>0</v>
          </cell>
          <cell r="S248">
            <v>0</v>
          </cell>
          <cell r="T248">
            <v>3384.21</v>
          </cell>
          <cell r="U248">
            <v>12</v>
          </cell>
        </row>
        <row r="249">
          <cell r="A249" t="str">
            <v>MCSO</v>
          </cell>
          <cell r="B249" t="str">
            <v>25-2700</v>
          </cell>
          <cell r="C249" t="str">
            <v>TRAFFIC SAFETY</v>
          </cell>
          <cell r="D249" t="str">
            <v>1000</v>
          </cell>
          <cell r="E249" t="str">
            <v>601680</v>
          </cell>
          <cell r="F249" t="str">
            <v>E198911</v>
          </cell>
          <cell r="G249" t="str">
            <v>1034</v>
          </cell>
          <cell r="H249">
            <v>11147</v>
          </cell>
          <cell r="I249">
            <v>0.24</v>
          </cell>
          <cell r="J249">
            <v>1440</v>
          </cell>
          <cell r="K249">
            <v>1235.2799999999997</v>
          </cell>
          <cell r="L249">
            <v>0</v>
          </cell>
          <cell r="M249">
            <v>0</v>
          </cell>
          <cell r="N249">
            <v>456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3052.78</v>
          </cell>
          <cell r="U249">
            <v>12</v>
          </cell>
        </row>
        <row r="250">
          <cell r="A250" t="str">
            <v>MCSO</v>
          </cell>
          <cell r="B250" t="str">
            <v>25-2700</v>
          </cell>
          <cell r="C250" t="str">
            <v>TRAFFIC SAFETY</v>
          </cell>
          <cell r="D250" t="str">
            <v>1000</v>
          </cell>
          <cell r="E250" t="str">
            <v>601680</v>
          </cell>
          <cell r="F250" t="str">
            <v>WZD030</v>
          </cell>
          <cell r="G250" t="str">
            <v>1212</v>
          </cell>
          <cell r="H250">
            <v>13594</v>
          </cell>
          <cell r="I250">
            <v>0.2</v>
          </cell>
          <cell r="J250">
            <v>1200</v>
          </cell>
          <cell r="K250">
            <v>1518.8000000000002</v>
          </cell>
          <cell r="L250">
            <v>0</v>
          </cell>
          <cell r="M250">
            <v>0</v>
          </cell>
          <cell r="N250">
            <v>456</v>
          </cell>
          <cell r="O250">
            <v>379</v>
          </cell>
          <cell r="P250">
            <v>4548</v>
          </cell>
          <cell r="Q250">
            <v>0</v>
          </cell>
          <cell r="R250">
            <v>0</v>
          </cell>
          <cell r="S250">
            <v>0</v>
          </cell>
          <cell r="T250">
            <v>7705.2</v>
          </cell>
          <cell r="U250">
            <v>12</v>
          </cell>
        </row>
        <row r="251">
          <cell r="A251" t="str">
            <v>MCSO</v>
          </cell>
          <cell r="B251" t="str">
            <v>25-2700</v>
          </cell>
          <cell r="C251" t="str">
            <v>TRAFFIC SAFETY</v>
          </cell>
          <cell r="D251" t="str">
            <v>1000</v>
          </cell>
          <cell r="E251" t="str">
            <v>601680</v>
          </cell>
          <cell r="F251" t="str">
            <v>E213225</v>
          </cell>
          <cell r="G251" t="str">
            <v>1034</v>
          </cell>
          <cell r="H251">
            <v>13750</v>
          </cell>
          <cell r="I251">
            <v>0.24</v>
          </cell>
          <cell r="J251">
            <v>1440</v>
          </cell>
          <cell r="K251">
            <v>1860</v>
          </cell>
          <cell r="L251">
            <v>0</v>
          </cell>
          <cell r="M251">
            <v>0</v>
          </cell>
          <cell r="N251">
            <v>456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8152.5</v>
          </cell>
          <cell r="U251">
            <v>12</v>
          </cell>
        </row>
        <row r="252">
          <cell r="A252" t="str">
            <v>MCSO</v>
          </cell>
          <cell r="B252" t="str">
            <v>25-2700</v>
          </cell>
          <cell r="C252" t="str">
            <v>TRAFFIC SAFETY</v>
          </cell>
          <cell r="D252" t="str">
            <v>1000</v>
          </cell>
          <cell r="E252" t="str">
            <v>601680</v>
          </cell>
          <cell r="F252" t="str">
            <v>E213221</v>
          </cell>
          <cell r="G252" t="str">
            <v>1034</v>
          </cell>
          <cell r="H252">
            <v>14062</v>
          </cell>
          <cell r="I252">
            <v>0.24</v>
          </cell>
          <cell r="J252">
            <v>1440</v>
          </cell>
          <cell r="K252">
            <v>1934.8799999999997</v>
          </cell>
          <cell r="L252">
            <v>0</v>
          </cell>
          <cell r="M252">
            <v>0</v>
          </cell>
          <cell r="N252">
            <v>456</v>
          </cell>
          <cell r="O252">
            <v>0</v>
          </cell>
          <cell r="P252">
            <v>0</v>
          </cell>
          <cell r="Q252">
            <v>72.55</v>
          </cell>
          <cell r="R252">
            <v>0</v>
          </cell>
          <cell r="S252">
            <v>0</v>
          </cell>
          <cell r="T252">
            <v>5637.13</v>
          </cell>
          <cell r="U252">
            <v>12</v>
          </cell>
        </row>
        <row r="253">
          <cell r="A253" t="str">
            <v>MCSO</v>
          </cell>
          <cell r="B253" t="str">
            <v>25-2750</v>
          </cell>
          <cell r="C253" t="str">
            <v>CRASH TEAM</v>
          </cell>
          <cell r="D253" t="str">
            <v>1000</v>
          </cell>
          <cell r="E253" t="str">
            <v>SOOPS.VCT</v>
          </cell>
          <cell r="F253" t="str">
            <v>E218975</v>
          </cell>
          <cell r="G253" t="str">
            <v>1034</v>
          </cell>
          <cell r="H253">
            <v>16034</v>
          </cell>
          <cell r="I253">
            <v>0.24</v>
          </cell>
          <cell r="J253">
            <v>1440</v>
          </cell>
          <cell r="K253">
            <v>2408.16</v>
          </cell>
          <cell r="L253">
            <v>0</v>
          </cell>
          <cell r="M253">
            <v>0</v>
          </cell>
          <cell r="N253">
            <v>456</v>
          </cell>
          <cell r="O253">
            <v>583</v>
          </cell>
          <cell r="P253">
            <v>6996</v>
          </cell>
          <cell r="Q253">
            <v>0</v>
          </cell>
          <cell r="R253">
            <v>0</v>
          </cell>
          <cell r="S253">
            <v>0</v>
          </cell>
          <cell r="T253">
            <v>10954.62</v>
          </cell>
          <cell r="U253">
            <v>12</v>
          </cell>
        </row>
        <row r="254">
          <cell r="A254" t="str">
            <v>MCSO</v>
          </cell>
          <cell r="B254" t="str">
            <v>25-2800</v>
          </cell>
          <cell r="C254" t="str">
            <v>CIVIL</v>
          </cell>
          <cell r="D254" t="str">
            <v>1000</v>
          </cell>
          <cell r="E254" t="str">
            <v>601690</v>
          </cell>
          <cell r="F254" t="str">
            <v>E200953</v>
          </cell>
          <cell r="G254" t="str">
            <v>1034</v>
          </cell>
          <cell r="H254">
            <v>2558</v>
          </cell>
          <cell r="I254">
            <v>0.24</v>
          </cell>
          <cell r="L254">
            <v>0</v>
          </cell>
          <cell r="M254">
            <v>0</v>
          </cell>
          <cell r="N254">
            <v>38</v>
          </cell>
          <cell r="O254">
            <v>1138</v>
          </cell>
          <cell r="Q254">
            <v>0</v>
          </cell>
          <cell r="R254">
            <v>0</v>
          </cell>
          <cell r="S254">
            <v>0</v>
          </cell>
          <cell r="T254">
            <v>1805.76</v>
          </cell>
          <cell r="U254">
            <v>3</v>
          </cell>
        </row>
        <row r="255">
          <cell r="A255" t="str">
            <v>MCSO</v>
          </cell>
          <cell r="B255" t="str">
            <v>25-2800</v>
          </cell>
          <cell r="C255" t="str">
            <v>CIVIL</v>
          </cell>
          <cell r="D255" t="str">
            <v>1000</v>
          </cell>
          <cell r="E255" t="str">
            <v>601690</v>
          </cell>
          <cell r="F255" t="str">
            <v>E200955</v>
          </cell>
          <cell r="G255" t="str">
            <v>1034</v>
          </cell>
          <cell r="H255">
            <v>1369</v>
          </cell>
          <cell r="I255">
            <v>0.24</v>
          </cell>
          <cell r="L255">
            <v>0</v>
          </cell>
          <cell r="M255">
            <v>0</v>
          </cell>
          <cell r="N255">
            <v>38</v>
          </cell>
          <cell r="O255">
            <v>1138</v>
          </cell>
          <cell r="Q255">
            <v>0</v>
          </cell>
          <cell r="R255">
            <v>530</v>
          </cell>
          <cell r="S255">
            <v>0</v>
          </cell>
          <cell r="T255">
            <v>2039.18</v>
          </cell>
          <cell r="U255">
            <v>3</v>
          </cell>
        </row>
        <row r="256">
          <cell r="A256" t="str">
            <v>MCSO</v>
          </cell>
          <cell r="B256" t="str">
            <v>25-2800</v>
          </cell>
          <cell r="C256" t="str">
            <v>CIVIL</v>
          </cell>
          <cell r="D256" t="str">
            <v>1000</v>
          </cell>
          <cell r="E256" t="str">
            <v>601690</v>
          </cell>
          <cell r="F256" t="str">
            <v>E206769</v>
          </cell>
          <cell r="G256" t="str">
            <v>1034</v>
          </cell>
          <cell r="H256">
            <v>4789</v>
          </cell>
          <cell r="I256">
            <v>0.24</v>
          </cell>
          <cell r="L256">
            <v>0</v>
          </cell>
          <cell r="M256">
            <v>0</v>
          </cell>
          <cell r="N256">
            <v>38</v>
          </cell>
          <cell r="O256">
            <v>2276</v>
          </cell>
          <cell r="Q256">
            <v>0</v>
          </cell>
          <cell r="R256">
            <v>0</v>
          </cell>
          <cell r="S256">
            <v>0</v>
          </cell>
          <cell r="T256">
            <v>3469.58</v>
          </cell>
          <cell r="U256">
            <v>5</v>
          </cell>
        </row>
        <row r="257">
          <cell r="A257" t="str">
            <v>MCSO</v>
          </cell>
          <cell r="B257" t="str">
            <v>25-2800</v>
          </cell>
          <cell r="C257" t="str">
            <v>CIVIL</v>
          </cell>
          <cell r="D257" t="str">
            <v>1000</v>
          </cell>
          <cell r="E257" t="str">
            <v>601690</v>
          </cell>
          <cell r="F257" t="str">
            <v>E188842</v>
          </cell>
          <cell r="G257" t="str">
            <v>1034</v>
          </cell>
          <cell r="H257">
            <v>5711</v>
          </cell>
          <cell r="I257">
            <v>0.24</v>
          </cell>
          <cell r="L257">
            <v>0</v>
          </cell>
          <cell r="M257">
            <v>0</v>
          </cell>
          <cell r="N257">
            <v>38</v>
          </cell>
          <cell r="O257">
            <v>2276</v>
          </cell>
          <cell r="Q257">
            <v>0</v>
          </cell>
          <cell r="R257">
            <v>0</v>
          </cell>
          <cell r="S257">
            <v>0</v>
          </cell>
          <cell r="T257">
            <v>3320.02</v>
          </cell>
          <cell r="U257">
            <v>6</v>
          </cell>
        </row>
        <row r="258">
          <cell r="A258" t="str">
            <v>MCSO</v>
          </cell>
          <cell r="B258" t="str">
            <v>25-2800</v>
          </cell>
          <cell r="C258" t="str">
            <v>CIVIL</v>
          </cell>
          <cell r="D258" t="str">
            <v>1000</v>
          </cell>
          <cell r="E258" t="str">
            <v>601690</v>
          </cell>
          <cell r="F258" t="str">
            <v>E200956</v>
          </cell>
          <cell r="G258" t="str">
            <v>1034</v>
          </cell>
          <cell r="H258">
            <v>2816</v>
          </cell>
          <cell r="I258">
            <v>0.24</v>
          </cell>
          <cell r="L258">
            <v>0</v>
          </cell>
          <cell r="M258">
            <v>0</v>
          </cell>
          <cell r="N258">
            <v>38</v>
          </cell>
          <cell r="O258">
            <v>2276</v>
          </cell>
          <cell r="Q258">
            <v>0</v>
          </cell>
          <cell r="R258">
            <v>212.4</v>
          </cell>
          <cell r="S258">
            <v>0</v>
          </cell>
          <cell r="T258">
            <v>3335.92</v>
          </cell>
          <cell r="U258">
            <v>6</v>
          </cell>
        </row>
        <row r="259">
          <cell r="A259" t="str">
            <v>MCSO</v>
          </cell>
          <cell r="B259" t="str">
            <v>25-2800</v>
          </cell>
          <cell r="C259" t="str">
            <v>CIVIL</v>
          </cell>
          <cell r="D259" t="str">
            <v>1000</v>
          </cell>
          <cell r="E259" t="str">
            <v>601690</v>
          </cell>
          <cell r="F259" t="str">
            <v>E201031</v>
          </cell>
          <cell r="G259" t="str">
            <v>1034</v>
          </cell>
          <cell r="H259">
            <v>3235</v>
          </cell>
          <cell r="I259">
            <v>0.24</v>
          </cell>
          <cell r="L259">
            <v>0</v>
          </cell>
          <cell r="M259">
            <v>0</v>
          </cell>
          <cell r="N259">
            <v>38</v>
          </cell>
          <cell r="O259">
            <v>2276</v>
          </cell>
          <cell r="Q259">
            <v>0</v>
          </cell>
          <cell r="R259">
            <v>503.5</v>
          </cell>
          <cell r="S259">
            <v>0</v>
          </cell>
          <cell r="T259">
            <v>3739.88</v>
          </cell>
          <cell r="U259">
            <v>6</v>
          </cell>
        </row>
        <row r="260">
          <cell r="A260" t="str">
            <v>MCSO</v>
          </cell>
          <cell r="B260" t="str">
            <v>25-2800</v>
          </cell>
          <cell r="C260" t="str">
            <v>CIVIL</v>
          </cell>
          <cell r="D260" t="str">
            <v>1000</v>
          </cell>
          <cell r="E260" t="str">
            <v>601690</v>
          </cell>
          <cell r="F260" t="str">
            <v>E201034</v>
          </cell>
          <cell r="G260" t="str">
            <v>1034</v>
          </cell>
          <cell r="H260">
            <v>4613</v>
          </cell>
          <cell r="I260">
            <v>0.24</v>
          </cell>
          <cell r="L260">
            <v>0</v>
          </cell>
          <cell r="M260">
            <v>0</v>
          </cell>
          <cell r="N260">
            <v>38</v>
          </cell>
          <cell r="O260">
            <v>2845</v>
          </cell>
          <cell r="Q260">
            <v>0</v>
          </cell>
          <cell r="R260">
            <v>318</v>
          </cell>
          <cell r="S260">
            <v>0</v>
          </cell>
          <cell r="T260">
            <v>4352.86</v>
          </cell>
          <cell r="U260">
            <v>6</v>
          </cell>
        </row>
        <row r="261">
          <cell r="A261" t="str">
            <v>MCSO</v>
          </cell>
          <cell r="B261" t="str">
            <v>25-2800</v>
          </cell>
          <cell r="C261" t="str">
            <v>CIVIL</v>
          </cell>
          <cell r="D261" t="str">
            <v>1000</v>
          </cell>
          <cell r="E261" t="str">
            <v>601690</v>
          </cell>
          <cell r="F261" t="str">
            <v>E206771</v>
          </cell>
          <cell r="G261" t="str">
            <v>1034</v>
          </cell>
          <cell r="H261">
            <v>6845</v>
          </cell>
          <cell r="I261">
            <v>0.24</v>
          </cell>
          <cell r="L261">
            <v>0</v>
          </cell>
          <cell r="M261">
            <v>0</v>
          </cell>
          <cell r="N261">
            <v>38</v>
          </cell>
          <cell r="O261">
            <v>2845</v>
          </cell>
          <cell r="Q261">
            <v>0</v>
          </cell>
          <cell r="R261">
            <v>504.06</v>
          </cell>
          <cell r="S261">
            <v>0</v>
          </cell>
          <cell r="T261">
            <v>5029.96</v>
          </cell>
          <cell r="U261">
            <v>6</v>
          </cell>
        </row>
        <row r="262">
          <cell r="A262" t="str">
            <v>MCSO</v>
          </cell>
          <cell r="B262" t="str">
            <v>25-2800</v>
          </cell>
          <cell r="C262" t="str">
            <v>CIVIL</v>
          </cell>
          <cell r="D262" t="str">
            <v>1000</v>
          </cell>
          <cell r="E262" t="str">
            <v>601690</v>
          </cell>
          <cell r="F262" t="str">
            <v>VMK857</v>
          </cell>
          <cell r="G262" t="str">
            <v>1024</v>
          </cell>
          <cell r="H262">
            <v>3353</v>
          </cell>
          <cell r="I262">
            <v>0.15</v>
          </cell>
          <cell r="L262">
            <v>0</v>
          </cell>
          <cell r="M262">
            <v>0</v>
          </cell>
          <cell r="N262">
            <v>38</v>
          </cell>
          <cell r="O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867.25</v>
          </cell>
          <cell r="U262">
            <v>9</v>
          </cell>
        </row>
        <row r="263">
          <cell r="A263" t="str">
            <v>MCSO</v>
          </cell>
          <cell r="B263" t="str">
            <v>25-2800</v>
          </cell>
          <cell r="C263" t="str">
            <v>CIVIL</v>
          </cell>
          <cell r="D263" t="str">
            <v>1000</v>
          </cell>
          <cell r="E263" t="str">
            <v>601690</v>
          </cell>
          <cell r="F263" t="str">
            <v>VQW477</v>
          </cell>
          <cell r="G263" t="str">
            <v>1031</v>
          </cell>
          <cell r="H263">
            <v>9584</v>
          </cell>
          <cell r="I263">
            <v>0.2</v>
          </cell>
          <cell r="L263">
            <v>0</v>
          </cell>
          <cell r="M263">
            <v>0</v>
          </cell>
          <cell r="N263">
            <v>38</v>
          </cell>
          <cell r="O263">
            <v>181</v>
          </cell>
          <cell r="Q263">
            <v>0</v>
          </cell>
          <cell r="R263">
            <v>0</v>
          </cell>
          <cell r="S263">
            <v>0</v>
          </cell>
          <cell r="T263">
            <v>3634.14</v>
          </cell>
          <cell r="U263">
            <v>9</v>
          </cell>
        </row>
        <row r="264">
          <cell r="A264" t="str">
            <v>MCSO</v>
          </cell>
          <cell r="B264" t="str">
            <v>25-2800</v>
          </cell>
          <cell r="C264" t="str">
            <v>CIVIL</v>
          </cell>
          <cell r="D264" t="str">
            <v>1000</v>
          </cell>
          <cell r="E264" t="str">
            <v>601690</v>
          </cell>
          <cell r="F264" t="str">
            <v>E206775</v>
          </cell>
          <cell r="G264" t="str">
            <v>1034</v>
          </cell>
          <cell r="H264">
            <v>8067</v>
          </cell>
          <cell r="I264">
            <v>0.24</v>
          </cell>
          <cell r="L264">
            <v>0</v>
          </cell>
          <cell r="M264">
            <v>0</v>
          </cell>
          <cell r="N264">
            <v>38</v>
          </cell>
          <cell r="O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7793.74</v>
          </cell>
          <cell r="U264">
            <v>11</v>
          </cell>
        </row>
        <row r="265">
          <cell r="A265" t="str">
            <v>MCSO</v>
          </cell>
          <cell r="B265" t="str">
            <v>25-2800</v>
          </cell>
          <cell r="C265" t="str">
            <v>CIVIL</v>
          </cell>
          <cell r="D265" t="str">
            <v>1000</v>
          </cell>
          <cell r="E265" t="str">
            <v>601690</v>
          </cell>
          <cell r="F265" t="str">
            <v>E218088</v>
          </cell>
          <cell r="G265" t="str">
            <v>1034</v>
          </cell>
          <cell r="H265">
            <v>25035</v>
          </cell>
          <cell r="I265">
            <v>0.24</v>
          </cell>
          <cell r="L265">
            <v>0</v>
          </cell>
          <cell r="M265">
            <v>0</v>
          </cell>
          <cell r="N265">
            <v>38</v>
          </cell>
          <cell r="O265">
            <v>583</v>
          </cell>
          <cell r="Q265">
            <v>0</v>
          </cell>
          <cell r="R265">
            <v>0</v>
          </cell>
          <cell r="S265">
            <v>0</v>
          </cell>
          <cell r="T265">
            <v>11587.78</v>
          </cell>
          <cell r="U265">
            <v>11</v>
          </cell>
        </row>
        <row r="266">
          <cell r="A266" t="str">
            <v>MCSO</v>
          </cell>
          <cell r="B266" t="str">
            <v>25-2800</v>
          </cell>
          <cell r="C266" t="str">
            <v>CIVIL</v>
          </cell>
          <cell r="D266" t="str">
            <v>1000</v>
          </cell>
          <cell r="E266" t="str">
            <v>601690</v>
          </cell>
          <cell r="F266" t="str">
            <v>E218090</v>
          </cell>
          <cell r="G266" t="str">
            <v>1034</v>
          </cell>
          <cell r="H266">
            <v>25238</v>
          </cell>
          <cell r="I266">
            <v>0.24</v>
          </cell>
          <cell r="L266">
            <v>0</v>
          </cell>
          <cell r="M266">
            <v>0</v>
          </cell>
          <cell r="N266">
            <v>38</v>
          </cell>
          <cell r="O266">
            <v>583</v>
          </cell>
          <cell r="Q266">
            <v>0</v>
          </cell>
          <cell r="R266">
            <v>106</v>
          </cell>
          <cell r="S266">
            <v>0</v>
          </cell>
          <cell r="T266">
            <v>12477.94</v>
          </cell>
          <cell r="U266">
            <v>11</v>
          </cell>
        </row>
        <row r="267">
          <cell r="A267" t="str">
            <v>MCSO</v>
          </cell>
          <cell r="B267" t="str">
            <v>25-2800</v>
          </cell>
          <cell r="C267" t="str">
            <v>CIVIL</v>
          </cell>
          <cell r="D267" t="str">
            <v>1000</v>
          </cell>
          <cell r="E267" t="str">
            <v>601690</v>
          </cell>
          <cell r="F267" t="str">
            <v>TVU676</v>
          </cell>
          <cell r="G267" t="str">
            <v>1031</v>
          </cell>
          <cell r="H267">
            <v>9379</v>
          </cell>
          <cell r="I267">
            <v>0.2</v>
          </cell>
          <cell r="J267">
            <v>1200</v>
          </cell>
          <cell r="K267">
            <v>675.8000000000002</v>
          </cell>
          <cell r="L267">
            <v>0</v>
          </cell>
          <cell r="M267">
            <v>0</v>
          </cell>
          <cell r="N267">
            <v>0</v>
          </cell>
          <cell r="O267">
            <v>181</v>
          </cell>
          <cell r="P267">
            <v>2172</v>
          </cell>
          <cell r="Q267">
            <v>0</v>
          </cell>
          <cell r="R267">
            <v>0</v>
          </cell>
          <cell r="S267">
            <v>0</v>
          </cell>
          <cell r="T267">
            <v>4275.8</v>
          </cell>
          <cell r="U267">
            <v>12</v>
          </cell>
        </row>
        <row r="268">
          <cell r="A268" t="str">
            <v>MCSO</v>
          </cell>
          <cell r="B268" t="str">
            <v>25-2800</v>
          </cell>
          <cell r="C268" t="str">
            <v>CIVIL</v>
          </cell>
          <cell r="D268" t="str">
            <v>1000</v>
          </cell>
          <cell r="E268" t="str">
            <v>601690</v>
          </cell>
          <cell r="F268" t="str">
            <v>E200978</v>
          </cell>
          <cell r="G268" t="str">
            <v>1202</v>
          </cell>
          <cell r="H268">
            <v>4712</v>
          </cell>
          <cell r="I268">
            <v>0.21</v>
          </cell>
          <cell r="J268">
            <v>1260</v>
          </cell>
          <cell r="K268">
            <v>0</v>
          </cell>
          <cell r="L268">
            <v>0</v>
          </cell>
          <cell r="M268">
            <v>0</v>
          </cell>
          <cell r="N268">
            <v>456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1914.06</v>
          </cell>
          <cell r="U268">
            <v>12</v>
          </cell>
        </row>
        <row r="269">
          <cell r="A269" t="str">
            <v>MCSO</v>
          </cell>
          <cell r="B269" t="str">
            <v>25-2800</v>
          </cell>
          <cell r="C269" t="str">
            <v>CIVIL</v>
          </cell>
          <cell r="D269" t="str">
            <v>1000</v>
          </cell>
          <cell r="E269" t="str">
            <v>601690</v>
          </cell>
          <cell r="F269" t="str">
            <v>E206774</v>
          </cell>
          <cell r="G269" t="str">
            <v>1034</v>
          </cell>
          <cell r="H269">
            <v>8316</v>
          </cell>
          <cell r="I269">
            <v>0.24</v>
          </cell>
          <cell r="J269">
            <v>1440</v>
          </cell>
          <cell r="K269">
            <v>555.8399999999999</v>
          </cell>
          <cell r="L269">
            <v>0</v>
          </cell>
          <cell r="M269">
            <v>0</v>
          </cell>
          <cell r="N269">
            <v>456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6731.52</v>
          </cell>
          <cell r="U269">
            <v>12</v>
          </cell>
        </row>
        <row r="270">
          <cell r="A270" t="str">
            <v>MCSO</v>
          </cell>
          <cell r="B270" t="str">
            <v>25-2800</v>
          </cell>
          <cell r="C270" t="str">
            <v>CIVIL</v>
          </cell>
          <cell r="D270" t="str">
            <v>1000</v>
          </cell>
          <cell r="E270" t="str">
            <v>601690</v>
          </cell>
          <cell r="F270" t="str">
            <v>VZN492</v>
          </cell>
          <cell r="G270" t="str">
            <v>1024</v>
          </cell>
          <cell r="H270">
            <v>10825</v>
          </cell>
          <cell r="I270">
            <v>0.15</v>
          </cell>
          <cell r="J270">
            <v>900</v>
          </cell>
          <cell r="K270">
            <v>723.75</v>
          </cell>
          <cell r="L270">
            <v>0</v>
          </cell>
          <cell r="M270">
            <v>0</v>
          </cell>
          <cell r="N270">
            <v>456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2056.35</v>
          </cell>
          <cell r="U270">
            <v>12</v>
          </cell>
        </row>
        <row r="271">
          <cell r="A271" t="str">
            <v>MCSO</v>
          </cell>
          <cell r="B271" t="str">
            <v>25-2800</v>
          </cell>
          <cell r="C271" t="str">
            <v>CIVIL</v>
          </cell>
          <cell r="D271" t="str">
            <v>1000</v>
          </cell>
          <cell r="E271" t="str">
            <v>601690</v>
          </cell>
          <cell r="F271" t="str">
            <v>E217499</v>
          </cell>
          <cell r="G271" t="str">
            <v>1031</v>
          </cell>
          <cell r="H271">
            <v>11158</v>
          </cell>
          <cell r="I271">
            <v>0.2</v>
          </cell>
          <cell r="J271">
            <v>1200</v>
          </cell>
          <cell r="K271">
            <v>1031.6</v>
          </cell>
          <cell r="L271">
            <v>0</v>
          </cell>
          <cell r="M271">
            <v>0</v>
          </cell>
          <cell r="N271">
            <v>456</v>
          </cell>
          <cell r="O271">
            <v>181</v>
          </cell>
          <cell r="P271">
            <v>2172</v>
          </cell>
          <cell r="Q271">
            <v>0</v>
          </cell>
          <cell r="R271">
            <v>0</v>
          </cell>
          <cell r="S271">
            <v>0</v>
          </cell>
          <cell r="T271">
            <v>4613.78</v>
          </cell>
          <cell r="U271">
            <v>12</v>
          </cell>
        </row>
        <row r="272">
          <cell r="A272" t="str">
            <v>MCSO</v>
          </cell>
          <cell r="B272" t="str">
            <v>25-2800</v>
          </cell>
          <cell r="C272" t="str">
            <v>CIVIL</v>
          </cell>
          <cell r="D272" t="str">
            <v>1000</v>
          </cell>
          <cell r="E272" t="str">
            <v>601690</v>
          </cell>
          <cell r="F272" t="str">
            <v>XDB199</v>
          </cell>
          <cell r="G272" t="str">
            <v>1034</v>
          </cell>
          <cell r="H272">
            <v>11776</v>
          </cell>
          <cell r="I272">
            <v>0.24</v>
          </cell>
          <cell r="J272">
            <v>1440</v>
          </cell>
          <cell r="K272">
            <v>1386.2399999999998</v>
          </cell>
          <cell r="L272">
            <v>0</v>
          </cell>
          <cell r="M272">
            <v>0</v>
          </cell>
          <cell r="N272">
            <v>456</v>
          </cell>
          <cell r="O272">
            <v>583</v>
          </cell>
          <cell r="P272">
            <v>6996</v>
          </cell>
          <cell r="Q272">
            <v>0</v>
          </cell>
          <cell r="R272">
            <v>0</v>
          </cell>
          <cell r="S272">
            <v>0</v>
          </cell>
          <cell r="T272">
            <v>7163.24</v>
          </cell>
          <cell r="U272">
            <v>12</v>
          </cell>
        </row>
        <row r="273">
          <cell r="A273" t="str">
            <v>MCSO</v>
          </cell>
          <cell r="B273" t="str">
            <v>25-2800</v>
          </cell>
          <cell r="C273" t="str">
            <v>CIVIL</v>
          </cell>
          <cell r="D273" t="str">
            <v>1000</v>
          </cell>
          <cell r="E273" t="str">
            <v>601690</v>
          </cell>
          <cell r="F273" t="str">
            <v>E206766</v>
          </cell>
          <cell r="G273" t="str">
            <v>1034</v>
          </cell>
          <cell r="H273">
            <v>13445</v>
          </cell>
          <cell r="I273">
            <v>0.24</v>
          </cell>
          <cell r="J273">
            <v>1440</v>
          </cell>
          <cell r="K273">
            <v>1786.7999999999997</v>
          </cell>
          <cell r="L273">
            <v>0</v>
          </cell>
          <cell r="M273">
            <v>0</v>
          </cell>
          <cell r="N273">
            <v>456</v>
          </cell>
          <cell r="O273">
            <v>583</v>
          </cell>
          <cell r="P273">
            <v>6996</v>
          </cell>
          <cell r="Q273">
            <v>0</v>
          </cell>
          <cell r="R273">
            <v>0</v>
          </cell>
          <cell r="S273">
            <v>0</v>
          </cell>
          <cell r="T273">
            <v>8574.22</v>
          </cell>
          <cell r="U273">
            <v>12</v>
          </cell>
        </row>
        <row r="274">
          <cell r="A274" t="str">
            <v>MCSO</v>
          </cell>
          <cell r="B274" t="str">
            <v>25-2800</v>
          </cell>
          <cell r="C274" t="str">
            <v>CIVIL</v>
          </cell>
          <cell r="D274" t="str">
            <v>1000</v>
          </cell>
          <cell r="E274" t="str">
            <v>601690</v>
          </cell>
          <cell r="F274" t="str">
            <v>E213227</v>
          </cell>
          <cell r="G274" t="str">
            <v>1034</v>
          </cell>
          <cell r="H274">
            <v>13928</v>
          </cell>
          <cell r="I274">
            <v>0.24</v>
          </cell>
          <cell r="J274">
            <v>1440</v>
          </cell>
          <cell r="K274">
            <v>1902.7199999999998</v>
          </cell>
          <cell r="L274">
            <v>0</v>
          </cell>
          <cell r="M274">
            <v>0</v>
          </cell>
          <cell r="N274">
            <v>456</v>
          </cell>
          <cell r="O274">
            <v>583</v>
          </cell>
          <cell r="P274">
            <v>6996</v>
          </cell>
          <cell r="Q274">
            <v>0</v>
          </cell>
          <cell r="R274">
            <v>1312.32</v>
          </cell>
          <cell r="S274">
            <v>0</v>
          </cell>
          <cell r="T274">
            <v>11889.22</v>
          </cell>
          <cell r="U274">
            <v>12</v>
          </cell>
        </row>
        <row r="275">
          <cell r="A275" t="str">
            <v>MCSO</v>
          </cell>
          <cell r="B275" t="str">
            <v>25-2800</v>
          </cell>
          <cell r="C275" t="str">
            <v>CIVIL</v>
          </cell>
          <cell r="D275" t="str">
            <v>1000</v>
          </cell>
          <cell r="E275" t="str">
            <v>601690</v>
          </cell>
          <cell r="F275" t="str">
            <v>E209675</v>
          </cell>
          <cell r="G275" t="str">
            <v>1034</v>
          </cell>
          <cell r="H275">
            <v>14008</v>
          </cell>
          <cell r="I275">
            <v>0.24</v>
          </cell>
          <cell r="J275">
            <v>1440</v>
          </cell>
          <cell r="K275">
            <v>1921.92</v>
          </cell>
          <cell r="L275">
            <v>0</v>
          </cell>
          <cell r="M275">
            <v>0</v>
          </cell>
          <cell r="N275">
            <v>456</v>
          </cell>
          <cell r="O275">
            <v>583</v>
          </cell>
          <cell r="P275">
            <v>6996</v>
          </cell>
          <cell r="Q275">
            <v>523.62</v>
          </cell>
          <cell r="R275">
            <v>0</v>
          </cell>
          <cell r="S275">
            <v>0</v>
          </cell>
          <cell r="T275">
            <v>9241.58</v>
          </cell>
          <cell r="U275">
            <v>12</v>
          </cell>
        </row>
        <row r="276">
          <cell r="A276" t="str">
            <v>MCSO</v>
          </cell>
          <cell r="B276" t="str">
            <v>25-2800</v>
          </cell>
          <cell r="C276" t="str">
            <v>CIVIL</v>
          </cell>
          <cell r="D276" t="str">
            <v>1000</v>
          </cell>
          <cell r="E276" t="str">
            <v>601690</v>
          </cell>
          <cell r="F276" t="str">
            <v>E206781</v>
          </cell>
          <cell r="G276" t="str">
            <v>1031</v>
          </cell>
          <cell r="H276">
            <v>15890</v>
          </cell>
          <cell r="I276">
            <v>0.2</v>
          </cell>
          <cell r="J276">
            <v>1200</v>
          </cell>
          <cell r="K276">
            <v>1978</v>
          </cell>
          <cell r="L276">
            <v>0</v>
          </cell>
          <cell r="M276">
            <v>0</v>
          </cell>
          <cell r="N276">
            <v>456</v>
          </cell>
          <cell r="O276">
            <v>181</v>
          </cell>
          <cell r="P276">
            <v>2172</v>
          </cell>
          <cell r="Q276">
            <v>0</v>
          </cell>
          <cell r="R276">
            <v>0</v>
          </cell>
          <cell r="S276">
            <v>0</v>
          </cell>
          <cell r="T276">
            <v>5388.82</v>
          </cell>
          <cell r="U276">
            <v>12</v>
          </cell>
        </row>
        <row r="277">
          <cell r="A277" t="str">
            <v>MCSO</v>
          </cell>
          <cell r="B277" t="str">
            <v>25-2800</v>
          </cell>
          <cell r="C277" t="str">
            <v>CIVIL</v>
          </cell>
          <cell r="D277" t="str">
            <v>1000</v>
          </cell>
          <cell r="E277" t="str">
            <v>601690</v>
          </cell>
          <cell r="F277" t="str">
            <v>E209684</v>
          </cell>
          <cell r="G277" t="str">
            <v>1034</v>
          </cell>
          <cell r="H277">
            <v>16359</v>
          </cell>
          <cell r="I277">
            <v>0.24</v>
          </cell>
          <cell r="J277">
            <v>1440</v>
          </cell>
          <cell r="K277">
            <v>2486.16</v>
          </cell>
          <cell r="L277">
            <v>0</v>
          </cell>
          <cell r="M277">
            <v>0</v>
          </cell>
          <cell r="N277">
            <v>456</v>
          </cell>
          <cell r="O277">
            <v>583</v>
          </cell>
          <cell r="P277">
            <v>6996</v>
          </cell>
          <cell r="Q277">
            <v>0</v>
          </cell>
          <cell r="R277">
            <v>1156.56</v>
          </cell>
          <cell r="S277">
            <v>0</v>
          </cell>
          <cell r="T277">
            <v>10983.1</v>
          </cell>
          <cell r="U277">
            <v>12</v>
          </cell>
        </row>
        <row r="278">
          <cell r="A278" t="str">
            <v>MCSO</v>
          </cell>
          <cell r="B278" t="str">
            <v>25-2800</v>
          </cell>
          <cell r="C278" t="str">
            <v>CIVIL</v>
          </cell>
          <cell r="D278" t="str">
            <v>1000</v>
          </cell>
          <cell r="E278" t="str">
            <v>601690</v>
          </cell>
          <cell r="F278" t="str">
            <v>E213218</v>
          </cell>
          <cell r="G278" t="str">
            <v>1034</v>
          </cell>
          <cell r="H278">
            <v>16995</v>
          </cell>
          <cell r="I278">
            <v>0.24</v>
          </cell>
          <cell r="J278">
            <v>1440</v>
          </cell>
          <cell r="K278">
            <v>2638.7999999999997</v>
          </cell>
          <cell r="L278">
            <v>0</v>
          </cell>
          <cell r="M278">
            <v>0</v>
          </cell>
          <cell r="N278">
            <v>456</v>
          </cell>
          <cell r="O278">
            <v>583</v>
          </cell>
          <cell r="P278">
            <v>6996</v>
          </cell>
          <cell r="Q278">
            <v>451.91</v>
          </cell>
          <cell r="R278">
            <v>0</v>
          </cell>
          <cell r="S278">
            <v>0</v>
          </cell>
          <cell r="T278">
            <v>9846.75</v>
          </cell>
          <cell r="U278">
            <v>12</v>
          </cell>
        </row>
        <row r="279">
          <cell r="A279" t="str">
            <v>MCSO</v>
          </cell>
          <cell r="B279" t="str">
            <v>25-2800</v>
          </cell>
          <cell r="C279" t="str">
            <v>CIVIL</v>
          </cell>
          <cell r="D279" t="str">
            <v>1000</v>
          </cell>
          <cell r="E279" t="str">
            <v>601690</v>
          </cell>
          <cell r="F279" t="str">
            <v>E213226</v>
          </cell>
          <cell r="G279" t="str">
            <v>1034</v>
          </cell>
          <cell r="H279">
            <v>17534</v>
          </cell>
          <cell r="I279">
            <v>0.24</v>
          </cell>
          <cell r="J279">
            <v>1440</v>
          </cell>
          <cell r="K279">
            <v>2768.16</v>
          </cell>
          <cell r="L279">
            <v>0</v>
          </cell>
          <cell r="M279">
            <v>0</v>
          </cell>
          <cell r="N279">
            <v>456</v>
          </cell>
          <cell r="O279">
            <v>583</v>
          </cell>
          <cell r="P279">
            <v>6996</v>
          </cell>
          <cell r="Q279">
            <v>0</v>
          </cell>
          <cell r="R279">
            <v>0</v>
          </cell>
          <cell r="S279">
            <v>0</v>
          </cell>
          <cell r="T279">
            <v>10050.54</v>
          </cell>
          <cell r="U279">
            <v>12</v>
          </cell>
        </row>
        <row r="280">
          <cell r="A280" t="str">
            <v>MCSO</v>
          </cell>
          <cell r="B280" t="str">
            <v>25-2800</v>
          </cell>
          <cell r="C280" t="str">
            <v>CIVIL</v>
          </cell>
          <cell r="D280" t="str">
            <v>1000</v>
          </cell>
          <cell r="E280" t="str">
            <v>601690</v>
          </cell>
          <cell r="F280" t="str">
            <v>E209676</v>
          </cell>
          <cell r="G280" t="str">
            <v>1034</v>
          </cell>
          <cell r="H280">
            <v>19706</v>
          </cell>
          <cell r="I280">
            <v>0.24</v>
          </cell>
          <cell r="J280">
            <v>1440</v>
          </cell>
          <cell r="K280">
            <v>3289.4399999999996</v>
          </cell>
          <cell r="L280">
            <v>0</v>
          </cell>
          <cell r="M280">
            <v>0</v>
          </cell>
          <cell r="N280">
            <v>456</v>
          </cell>
          <cell r="O280">
            <v>583</v>
          </cell>
          <cell r="P280">
            <v>6996</v>
          </cell>
          <cell r="Q280">
            <v>0</v>
          </cell>
          <cell r="R280">
            <v>0</v>
          </cell>
          <cell r="S280">
            <v>0</v>
          </cell>
          <cell r="T280">
            <v>6697.68</v>
          </cell>
          <cell r="U280">
            <v>12</v>
          </cell>
        </row>
        <row r="281">
          <cell r="A281" t="str">
            <v>MCSO</v>
          </cell>
          <cell r="B281" t="str">
            <v>25-2800</v>
          </cell>
          <cell r="C281" t="str">
            <v>CIVIL</v>
          </cell>
          <cell r="D281" t="str">
            <v>1000</v>
          </cell>
          <cell r="E281" t="str">
            <v>601690</v>
          </cell>
          <cell r="F281" t="str">
            <v>E213222</v>
          </cell>
          <cell r="G281" t="str">
            <v>1034</v>
          </cell>
          <cell r="H281">
            <v>19892</v>
          </cell>
          <cell r="I281">
            <v>0.24</v>
          </cell>
          <cell r="J281">
            <v>1440</v>
          </cell>
          <cell r="K281">
            <v>3334.08</v>
          </cell>
          <cell r="L281">
            <v>0</v>
          </cell>
          <cell r="M281">
            <v>0</v>
          </cell>
          <cell r="N281">
            <v>456</v>
          </cell>
          <cell r="O281">
            <v>583</v>
          </cell>
          <cell r="P281">
            <v>6996</v>
          </cell>
          <cell r="Q281">
            <v>53</v>
          </cell>
          <cell r="R281">
            <v>0</v>
          </cell>
          <cell r="S281">
            <v>0</v>
          </cell>
          <cell r="T281">
            <v>11196.64</v>
          </cell>
          <cell r="U281">
            <v>12</v>
          </cell>
        </row>
        <row r="282">
          <cell r="A282" t="str">
            <v>MCSO</v>
          </cell>
          <cell r="B282" t="str">
            <v>25-2800</v>
          </cell>
          <cell r="C282" t="str">
            <v>CIVIL</v>
          </cell>
          <cell r="D282" t="str">
            <v>1000</v>
          </cell>
          <cell r="E282" t="str">
            <v>601690</v>
          </cell>
          <cell r="F282" t="str">
            <v>YJG852</v>
          </cell>
          <cell r="G282" t="str">
            <v>1034</v>
          </cell>
          <cell r="H282">
            <v>20022</v>
          </cell>
          <cell r="I282">
            <v>0.24</v>
          </cell>
          <cell r="J282">
            <v>1440</v>
          </cell>
          <cell r="K282">
            <v>3365.2799999999997</v>
          </cell>
          <cell r="L282">
            <v>0</v>
          </cell>
          <cell r="M282">
            <v>0</v>
          </cell>
          <cell r="N282">
            <v>456</v>
          </cell>
          <cell r="O282">
            <v>583</v>
          </cell>
          <cell r="P282">
            <v>6996</v>
          </cell>
          <cell r="Q282">
            <v>1464.18</v>
          </cell>
          <cell r="R282">
            <v>212</v>
          </cell>
          <cell r="S282">
            <v>0</v>
          </cell>
          <cell r="T282">
            <v>7470.48</v>
          </cell>
          <cell r="U282">
            <v>12</v>
          </cell>
        </row>
        <row r="283">
          <cell r="A283" t="str">
            <v>MCSO</v>
          </cell>
          <cell r="B283" t="str">
            <v>25-2800</v>
          </cell>
          <cell r="C283" t="str">
            <v>CIVIL</v>
          </cell>
          <cell r="D283" t="str">
            <v>1000</v>
          </cell>
          <cell r="E283" t="str">
            <v>601690</v>
          </cell>
          <cell r="F283" t="str">
            <v>E213228</v>
          </cell>
          <cell r="G283" t="str">
            <v>1034</v>
          </cell>
          <cell r="H283">
            <v>20588</v>
          </cell>
          <cell r="I283">
            <v>0.24</v>
          </cell>
          <cell r="J283">
            <v>1440</v>
          </cell>
          <cell r="K283">
            <v>3501.12</v>
          </cell>
          <cell r="L283">
            <v>0</v>
          </cell>
          <cell r="M283">
            <v>0</v>
          </cell>
          <cell r="N283">
            <v>456</v>
          </cell>
          <cell r="O283">
            <v>583</v>
          </cell>
          <cell r="P283">
            <v>6996</v>
          </cell>
          <cell r="Q283">
            <v>0</v>
          </cell>
          <cell r="R283">
            <v>1933.36</v>
          </cell>
          <cell r="S283">
            <v>0</v>
          </cell>
          <cell r="T283">
            <v>9913.78</v>
          </cell>
          <cell r="U283">
            <v>12</v>
          </cell>
        </row>
        <row r="284">
          <cell r="A284" t="str">
            <v>MCSO</v>
          </cell>
          <cell r="B284" t="str">
            <v>25-2800</v>
          </cell>
          <cell r="C284" t="str">
            <v>CIVIL</v>
          </cell>
          <cell r="D284" t="str">
            <v>1000</v>
          </cell>
          <cell r="E284" t="str">
            <v>601690</v>
          </cell>
          <cell r="F284" t="str">
            <v>E213223</v>
          </cell>
          <cell r="G284" t="str">
            <v>1034</v>
          </cell>
          <cell r="H284">
            <v>24485</v>
          </cell>
          <cell r="I284">
            <v>0.24</v>
          </cell>
          <cell r="J284">
            <v>1440</v>
          </cell>
          <cell r="K284">
            <v>4436.4</v>
          </cell>
          <cell r="L284">
            <v>0</v>
          </cell>
          <cell r="M284">
            <v>0</v>
          </cell>
          <cell r="N284">
            <v>456</v>
          </cell>
          <cell r="O284">
            <v>583</v>
          </cell>
          <cell r="P284">
            <v>6996</v>
          </cell>
          <cell r="Q284">
            <v>335.53</v>
          </cell>
          <cell r="R284">
            <v>0</v>
          </cell>
          <cell r="S284">
            <v>25</v>
          </cell>
          <cell r="T284">
            <v>2262.33</v>
          </cell>
          <cell r="U284">
            <v>12</v>
          </cell>
        </row>
        <row r="285">
          <cell r="A285" t="str">
            <v>MCSO</v>
          </cell>
          <cell r="B285" t="str">
            <v>25-2800</v>
          </cell>
          <cell r="C285" t="str">
            <v>CIVIL</v>
          </cell>
          <cell r="D285" t="str">
            <v>1000</v>
          </cell>
          <cell r="E285" t="str">
            <v>601690</v>
          </cell>
          <cell r="F285" t="str">
            <v>E213220</v>
          </cell>
          <cell r="G285" t="str">
            <v>1034</v>
          </cell>
          <cell r="H285">
            <v>27724</v>
          </cell>
          <cell r="I285">
            <v>0.24</v>
          </cell>
          <cell r="J285">
            <v>1440</v>
          </cell>
          <cell r="K285">
            <v>5213.759999999999</v>
          </cell>
          <cell r="L285">
            <v>0</v>
          </cell>
          <cell r="M285">
            <v>0</v>
          </cell>
          <cell r="N285">
            <v>456</v>
          </cell>
          <cell r="O285">
            <v>583</v>
          </cell>
          <cell r="P285">
            <v>6996</v>
          </cell>
          <cell r="Q285">
            <v>0</v>
          </cell>
          <cell r="R285">
            <v>0</v>
          </cell>
          <cell r="S285">
            <v>0</v>
          </cell>
          <cell r="T285">
            <v>8887.94</v>
          </cell>
          <cell r="U285">
            <v>12</v>
          </cell>
        </row>
        <row r="286">
          <cell r="A286" t="str">
            <v>MCSO</v>
          </cell>
          <cell r="B286" t="str">
            <v>25-2900</v>
          </cell>
          <cell r="C286" t="str">
            <v>PATROL</v>
          </cell>
          <cell r="D286" t="str">
            <v>1000</v>
          </cell>
          <cell r="E286" t="str">
            <v>601615</v>
          </cell>
          <cell r="F286" t="str">
            <v>E223372</v>
          </cell>
          <cell r="G286" t="str">
            <v>1212</v>
          </cell>
          <cell r="H286">
            <v>0</v>
          </cell>
          <cell r="I286">
            <v>0.2</v>
          </cell>
          <cell r="L286">
            <v>0</v>
          </cell>
          <cell r="M286">
            <v>0</v>
          </cell>
          <cell r="N286">
            <v>0</v>
          </cell>
          <cell r="O286">
            <v>361</v>
          </cell>
          <cell r="Q286">
            <v>0</v>
          </cell>
          <cell r="R286">
            <v>0</v>
          </cell>
          <cell r="S286">
            <v>0</v>
          </cell>
          <cell r="T286">
            <v>722</v>
          </cell>
          <cell r="U286">
            <v>2</v>
          </cell>
        </row>
        <row r="287">
          <cell r="A287" t="str">
            <v>MCSO</v>
          </cell>
          <cell r="B287" t="str">
            <v>25-2900</v>
          </cell>
          <cell r="C287" t="str">
            <v>PATROL</v>
          </cell>
          <cell r="D287" t="str">
            <v>1000</v>
          </cell>
          <cell r="E287" t="str">
            <v>601615</v>
          </cell>
          <cell r="F287" t="str">
            <v>E220715</v>
          </cell>
          <cell r="G287" t="str">
            <v>1034</v>
          </cell>
          <cell r="H287">
            <v>0</v>
          </cell>
          <cell r="I287">
            <v>0.24</v>
          </cell>
          <cell r="L287">
            <v>0</v>
          </cell>
          <cell r="M287">
            <v>0</v>
          </cell>
          <cell r="N287">
            <v>0</v>
          </cell>
          <cell r="O287">
            <v>667</v>
          </cell>
          <cell r="Q287">
            <v>0</v>
          </cell>
          <cell r="R287">
            <v>1483.99</v>
          </cell>
          <cell r="S287">
            <v>0</v>
          </cell>
          <cell r="T287">
            <v>3386.99</v>
          </cell>
          <cell r="U287">
            <v>4</v>
          </cell>
        </row>
        <row r="288">
          <cell r="A288" t="str">
            <v>MCSO</v>
          </cell>
          <cell r="B288" t="str">
            <v>25-2900</v>
          </cell>
          <cell r="C288" t="str">
            <v>PATROL</v>
          </cell>
          <cell r="D288" t="str">
            <v>1000</v>
          </cell>
          <cell r="E288" t="str">
            <v>601615</v>
          </cell>
          <cell r="F288" t="str">
            <v>E220718</v>
          </cell>
          <cell r="G288" t="str">
            <v>1034</v>
          </cell>
          <cell r="H288">
            <v>0</v>
          </cell>
          <cell r="I288">
            <v>0.24</v>
          </cell>
          <cell r="L288">
            <v>0</v>
          </cell>
          <cell r="M288">
            <v>0</v>
          </cell>
          <cell r="N288">
            <v>0</v>
          </cell>
          <cell r="O288">
            <v>667</v>
          </cell>
          <cell r="Q288">
            <v>0</v>
          </cell>
          <cell r="R288">
            <v>1326.96</v>
          </cell>
          <cell r="S288">
            <v>0</v>
          </cell>
          <cell r="T288">
            <v>3229.96</v>
          </cell>
          <cell r="U288">
            <v>4</v>
          </cell>
        </row>
        <row r="289">
          <cell r="A289" t="str">
            <v>MCSO</v>
          </cell>
          <cell r="B289" t="str">
            <v>25-2900</v>
          </cell>
          <cell r="C289" t="str">
            <v>PATROL</v>
          </cell>
          <cell r="D289" t="str">
            <v>1000</v>
          </cell>
          <cell r="E289" t="str">
            <v>601615</v>
          </cell>
          <cell r="F289" t="str">
            <v>E220716</v>
          </cell>
          <cell r="G289" t="str">
            <v>1034</v>
          </cell>
          <cell r="H289">
            <v>11682</v>
          </cell>
          <cell r="I289">
            <v>0.24</v>
          </cell>
          <cell r="L289">
            <v>0</v>
          </cell>
          <cell r="M289">
            <v>0</v>
          </cell>
          <cell r="N289">
            <v>38</v>
          </cell>
          <cell r="O289">
            <v>583</v>
          </cell>
          <cell r="Q289">
            <v>0</v>
          </cell>
          <cell r="R289">
            <v>1220.94</v>
          </cell>
          <cell r="S289">
            <v>0</v>
          </cell>
          <cell r="T289">
            <v>6398.16</v>
          </cell>
          <cell r="U289">
            <v>4</v>
          </cell>
        </row>
        <row r="290">
          <cell r="A290" t="str">
            <v>MCSO</v>
          </cell>
          <cell r="B290" t="str">
            <v>25-2900</v>
          </cell>
          <cell r="C290" t="str">
            <v>PATROL</v>
          </cell>
          <cell r="D290" t="str">
            <v>1000</v>
          </cell>
          <cell r="E290" t="str">
            <v>601615</v>
          </cell>
          <cell r="F290" t="str">
            <v>E220717</v>
          </cell>
          <cell r="G290" t="str">
            <v>1034</v>
          </cell>
          <cell r="H290">
            <v>12385</v>
          </cell>
          <cell r="I290">
            <v>0.24</v>
          </cell>
          <cell r="L290">
            <v>0</v>
          </cell>
          <cell r="M290">
            <v>0</v>
          </cell>
          <cell r="N290">
            <v>38</v>
          </cell>
          <cell r="O290">
            <v>583</v>
          </cell>
          <cell r="Q290">
            <v>0</v>
          </cell>
          <cell r="R290">
            <v>1167.94</v>
          </cell>
          <cell r="S290">
            <v>0</v>
          </cell>
          <cell r="T290">
            <v>6447.82</v>
          </cell>
          <cell r="U290">
            <v>4</v>
          </cell>
        </row>
        <row r="291">
          <cell r="A291" t="str">
            <v>MCSO</v>
          </cell>
          <cell r="B291" t="str">
            <v>25-2900</v>
          </cell>
          <cell r="C291" t="str">
            <v>PATROL</v>
          </cell>
          <cell r="D291" t="str">
            <v>1000</v>
          </cell>
          <cell r="E291" t="str">
            <v>601615</v>
          </cell>
          <cell r="F291" t="str">
            <v>E220719</v>
          </cell>
          <cell r="G291" t="str">
            <v>1034</v>
          </cell>
          <cell r="H291">
            <v>12202</v>
          </cell>
          <cell r="I291">
            <v>0.24</v>
          </cell>
          <cell r="L291">
            <v>0</v>
          </cell>
          <cell r="M291">
            <v>0</v>
          </cell>
          <cell r="N291">
            <v>38</v>
          </cell>
          <cell r="O291">
            <v>583</v>
          </cell>
          <cell r="Q291">
            <v>1169.18</v>
          </cell>
          <cell r="R291">
            <v>1300.44</v>
          </cell>
          <cell r="S291">
            <v>0</v>
          </cell>
          <cell r="T291">
            <v>7730.28</v>
          </cell>
          <cell r="U291">
            <v>4</v>
          </cell>
        </row>
        <row r="292">
          <cell r="A292" t="str">
            <v>MCSO</v>
          </cell>
          <cell r="B292" t="str">
            <v>25-2900</v>
          </cell>
          <cell r="C292" t="str">
            <v>PATROL</v>
          </cell>
          <cell r="D292" t="str">
            <v>1000</v>
          </cell>
          <cell r="E292" t="str">
            <v>601615</v>
          </cell>
          <cell r="F292" t="str">
            <v>E220720</v>
          </cell>
          <cell r="G292" t="str">
            <v>1034</v>
          </cell>
          <cell r="H292">
            <v>7293</v>
          </cell>
          <cell r="I292">
            <v>0.24</v>
          </cell>
          <cell r="L292">
            <v>0</v>
          </cell>
          <cell r="M292">
            <v>0</v>
          </cell>
          <cell r="N292">
            <v>38</v>
          </cell>
          <cell r="O292">
            <v>583</v>
          </cell>
          <cell r="Q292">
            <v>0</v>
          </cell>
          <cell r="R292">
            <v>982.44</v>
          </cell>
          <cell r="S292">
            <v>0</v>
          </cell>
          <cell r="T292">
            <v>5080.46</v>
          </cell>
          <cell r="U292">
            <v>4</v>
          </cell>
        </row>
        <row r="293">
          <cell r="A293" t="str">
            <v>MCSO</v>
          </cell>
          <cell r="B293" t="str">
            <v>25-2900</v>
          </cell>
          <cell r="C293" t="str">
            <v>PATROL</v>
          </cell>
          <cell r="D293" t="str">
            <v>1000</v>
          </cell>
          <cell r="E293" t="str">
            <v>601615</v>
          </cell>
          <cell r="F293" t="str">
            <v>E220721</v>
          </cell>
          <cell r="G293" t="str">
            <v>1034</v>
          </cell>
          <cell r="H293">
            <v>9175</v>
          </cell>
          <cell r="I293">
            <v>0.24</v>
          </cell>
          <cell r="L293">
            <v>0</v>
          </cell>
          <cell r="M293">
            <v>0</v>
          </cell>
          <cell r="N293">
            <v>38</v>
          </cell>
          <cell r="O293">
            <v>583</v>
          </cell>
          <cell r="Q293">
            <v>0</v>
          </cell>
          <cell r="R293">
            <v>1220.96</v>
          </cell>
          <cell r="S293">
            <v>0</v>
          </cell>
          <cell r="T293">
            <v>5898.28</v>
          </cell>
          <cell r="U293">
            <v>4</v>
          </cell>
        </row>
        <row r="294">
          <cell r="A294" t="str">
            <v>MCSO</v>
          </cell>
          <cell r="B294" t="str">
            <v>25-2900</v>
          </cell>
          <cell r="C294" t="str">
            <v>PATROL</v>
          </cell>
          <cell r="D294" t="str">
            <v>1000</v>
          </cell>
          <cell r="E294" t="str">
            <v>601615</v>
          </cell>
          <cell r="F294" t="str">
            <v>E220722</v>
          </cell>
          <cell r="G294" t="str">
            <v>1034</v>
          </cell>
          <cell r="H294">
            <v>9056</v>
          </cell>
          <cell r="I294">
            <v>0.24</v>
          </cell>
          <cell r="L294">
            <v>0</v>
          </cell>
          <cell r="M294">
            <v>0</v>
          </cell>
          <cell r="N294">
            <v>38</v>
          </cell>
          <cell r="O294">
            <v>583</v>
          </cell>
          <cell r="Q294">
            <v>0</v>
          </cell>
          <cell r="R294">
            <v>1245.47</v>
          </cell>
          <cell r="S294">
            <v>0</v>
          </cell>
          <cell r="T294">
            <v>5805.49</v>
          </cell>
          <cell r="U294">
            <v>4</v>
          </cell>
        </row>
        <row r="295">
          <cell r="A295" t="str">
            <v>MCSO</v>
          </cell>
          <cell r="B295" t="str">
            <v>25-2900</v>
          </cell>
          <cell r="C295" t="str">
            <v>PATROL</v>
          </cell>
          <cell r="D295" t="str">
            <v>1000</v>
          </cell>
          <cell r="E295" t="str">
            <v>601615</v>
          </cell>
          <cell r="F295" t="str">
            <v>E220713</v>
          </cell>
          <cell r="G295" t="str">
            <v>1340</v>
          </cell>
          <cell r="H295">
            <v>0</v>
          </cell>
          <cell r="I295" t="str">
            <v>Actual</v>
          </cell>
          <cell r="L295">
            <v>0</v>
          </cell>
          <cell r="M295">
            <v>0</v>
          </cell>
          <cell r="N295">
            <v>38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764</v>
          </cell>
          <cell r="U295">
            <v>5</v>
          </cell>
        </row>
        <row r="296">
          <cell r="A296" t="str">
            <v>MCSO</v>
          </cell>
          <cell r="B296" t="str">
            <v>25-2900</v>
          </cell>
          <cell r="C296" t="str">
            <v>PATROL</v>
          </cell>
          <cell r="D296" t="str">
            <v>1000</v>
          </cell>
          <cell r="E296" t="str">
            <v>601615</v>
          </cell>
          <cell r="F296" t="str">
            <v>E209677</v>
          </cell>
          <cell r="G296" t="str">
            <v>1034</v>
          </cell>
          <cell r="H296">
            <v>14505</v>
          </cell>
          <cell r="I296">
            <v>0.24</v>
          </cell>
          <cell r="L296">
            <v>0</v>
          </cell>
          <cell r="M296">
            <v>0</v>
          </cell>
          <cell r="N296">
            <v>38</v>
          </cell>
          <cell r="O296">
            <v>569</v>
          </cell>
          <cell r="Q296">
            <v>0</v>
          </cell>
          <cell r="R296">
            <v>0</v>
          </cell>
          <cell r="S296">
            <v>0</v>
          </cell>
          <cell r="T296">
            <v>3935.1</v>
          </cell>
          <cell r="U296">
            <v>5</v>
          </cell>
        </row>
        <row r="297">
          <cell r="A297" t="str">
            <v>MCSO</v>
          </cell>
          <cell r="B297" t="str">
            <v>25-2900</v>
          </cell>
          <cell r="C297" t="str">
            <v>PATROL</v>
          </cell>
          <cell r="D297" t="str">
            <v>1000</v>
          </cell>
          <cell r="E297" t="str">
            <v>601615</v>
          </cell>
          <cell r="F297" t="str">
            <v>YTH049</v>
          </cell>
          <cell r="G297" t="str">
            <v>1034</v>
          </cell>
          <cell r="H297">
            <v>5911</v>
          </cell>
          <cell r="I297">
            <v>0.24</v>
          </cell>
          <cell r="L297">
            <v>0</v>
          </cell>
          <cell r="M297">
            <v>0</v>
          </cell>
          <cell r="N297">
            <v>38</v>
          </cell>
          <cell r="O297">
            <v>0</v>
          </cell>
          <cell r="Q297">
            <v>0</v>
          </cell>
          <cell r="R297">
            <v>1300.95</v>
          </cell>
          <cell r="S297">
            <v>0</v>
          </cell>
          <cell r="T297">
            <v>6676.47</v>
          </cell>
          <cell r="U297">
            <v>7</v>
          </cell>
        </row>
        <row r="298">
          <cell r="A298" t="str">
            <v>MCSO</v>
          </cell>
          <cell r="B298" t="str">
            <v>25-2900</v>
          </cell>
          <cell r="C298" t="str">
            <v>PATROL</v>
          </cell>
          <cell r="D298" t="str">
            <v>1000</v>
          </cell>
          <cell r="E298" t="str">
            <v>601615</v>
          </cell>
          <cell r="F298" t="str">
            <v>E218092</v>
          </cell>
          <cell r="G298" t="str">
            <v>1034</v>
          </cell>
          <cell r="H298">
            <v>25767</v>
          </cell>
          <cell r="I298">
            <v>0.24</v>
          </cell>
          <cell r="L298">
            <v>0</v>
          </cell>
          <cell r="M298">
            <v>0</v>
          </cell>
          <cell r="N298">
            <v>38</v>
          </cell>
          <cell r="O298">
            <v>3414</v>
          </cell>
          <cell r="Q298">
            <v>0</v>
          </cell>
          <cell r="R298">
            <v>0</v>
          </cell>
          <cell r="S298">
            <v>0</v>
          </cell>
          <cell r="T298">
            <v>9415.74</v>
          </cell>
          <cell r="U298">
            <v>9</v>
          </cell>
        </row>
        <row r="299">
          <cell r="A299" t="str">
            <v>MCSO</v>
          </cell>
          <cell r="B299" t="str">
            <v>25-2900</v>
          </cell>
          <cell r="C299" t="str">
            <v>PATROL</v>
          </cell>
          <cell r="D299" t="str">
            <v>1000</v>
          </cell>
          <cell r="E299" t="str">
            <v>601615</v>
          </cell>
          <cell r="F299" t="str">
            <v>E218086</v>
          </cell>
          <cell r="G299" t="str">
            <v>1034</v>
          </cell>
          <cell r="H299">
            <v>26762</v>
          </cell>
          <cell r="I299">
            <v>0.24</v>
          </cell>
          <cell r="L299">
            <v>0</v>
          </cell>
          <cell r="M299">
            <v>0</v>
          </cell>
          <cell r="N299">
            <v>38</v>
          </cell>
          <cell r="O299">
            <v>583</v>
          </cell>
          <cell r="Q299">
            <v>372.88</v>
          </cell>
          <cell r="R299">
            <v>0</v>
          </cell>
          <cell r="S299">
            <v>0</v>
          </cell>
          <cell r="T299">
            <v>9604.72</v>
          </cell>
          <cell r="U299">
            <v>11</v>
          </cell>
        </row>
        <row r="300">
          <cell r="A300" t="str">
            <v>MCSO</v>
          </cell>
          <cell r="B300" t="str">
            <v>25-2900</v>
          </cell>
          <cell r="C300" t="str">
            <v>PATROL</v>
          </cell>
          <cell r="D300" t="str">
            <v>1000</v>
          </cell>
          <cell r="E300" t="str">
            <v>601615</v>
          </cell>
          <cell r="F300" t="str">
            <v>E218089</v>
          </cell>
          <cell r="G300" t="str">
            <v>1034</v>
          </cell>
          <cell r="H300">
            <v>24143</v>
          </cell>
          <cell r="I300">
            <v>0.24</v>
          </cell>
          <cell r="L300">
            <v>0</v>
          </cell>
          <cell r="M300">
            <v>0</v>
          </cell>
          <cell r="N300">
            <v>38</v>
          </cell>
          <cell r="O300">
            <v>583</v>
          </cell>
          <cell r="Q300">
            <v>0</v>
          </cell>
          <cell r="R300">
            <v>0</v>
          </cell>
          <cell r="S300">
            <v>0</v>
          </cell>
          <cell r="T300">
            <v>9701.26</v>
          </cell>
          <cell r="U300">
            <v>11</v>
          </cell>
        </row>
        <row r="301">
          <cell r="A301" t="str">
            <v>MCSO</v>
          </cell>
          <cell r="B301" t="str">
            <v>25-2900</v>
          </cell>
          <cell r="C301" t="str">
            <v>PATROL</v>
          </cell>
          <cell r="D301" t="str">
            <v>1000</v>
          </cell>
          <cell r="E301" t="str">
            <v>601615</v>
          </cell>
          <cell r="F301" t="str">
            <v>E218091</v>
          </cell>
          <cell r="G301" t="str">
            <v>1034</v>
          </cell>
          <cell r="H301">
            <v>20088</v>
          </cell>
          <cell r="I301">
            <v>0.24</v>
          </cell>
          <cell r="L301">
            <v>0</v>
          </cell>
          <cell r="M301">
            <v>0</v>
          </cell>
          <cell r="N301">
            <v>38</v>
          </cell>
          <cell r="O301">
            <v>583</v>
          </cell>
          <cell r="Q301">
            <v>0</v>
          </cell>
          <cell r="R301">
            <v>0</v>
          </cell>
          <cell r="S301">
            <v>0</v>
          </cell>
          <cell r="T301">
            <v>8848.84</v>
          </cell>
          <cell r="U301">
            <v>11</v>
          </cell>
        </row>
        <row r="302">
          <cell r="A302" t="str">
            <v>MCSO</v>
          </cell>
          <cell r="B302" t="str">
            <v>25-2900</v>
          </cell>
          <cell r="C302" t="str">
            <v>PATROL</v>
          </cell>
          <cell r="D302" t="str">
            <v>1000</v>
          </cell>
          <cell r="E302" t="str">
            <v>601615</v>
          </cell>
          <cell r="F302" t="str">
            <v>E218093</v>
          </cell>
          <cell r="G302" t="str">
            <v>1034</v>
          </cell>
          <cell r="H302">
            <v>12878</v>
          </cell>
          <cell r="I302">
            <v>0.24</v>
          </cell>
          <cell r="L302">
            <v>0</v>
          </cell>
          <cell r="M302">
            <v>0</v>
          </cell>
          <cell r="N302">
            <v>38</v>
          </cell>
          <cell r="O302">
            <v>583</v>
          </cell>
          <cell r="Q302">
            <v>0</v>
          </cell>
          <cell r="R302">
            <v>1480.65</v>
          </cell>
          <cell r="S302">
            <v>0</v>
          </cell>
          <cell r="T302">
            <v>10544.43</v>
          </cell>
          <cell r="U302">
            <v>11</v>
          </cell>
        </row>
        <row r="303">
          <cell r="A303" t="str">
            <v>MCSO</v>
          </cell>
          <cell r="B303" t="str">
            <v>25-2900</v>
          </cell>
          <cell r="C303" t="str">
            <v>PATROL</v>
          </cell>
          <cell r="D303" t="str">
            <v>1000</v>
          </cell>
          <cell r="E303" t="str">
            <v>601615</v>
          </cell>
          <cell r="F303" t="str">
            <v>E218095</v>
          </cell>
          <cell r="G303" t="str">
            <v>1034</v>
          </cell>
          <cell r="H303">
            <v>20022</v>
          </cell>
          <cell r="I303">
            <v>0.24</v>
          </cell>
          <cell r="L303">
            <v>0</v>
          </cell>
          <cell r="M303">
            <v>0</v>
          </cell>
          <cell r="N303">
            <v>38</v>
          </cell>
          <cell r="O303">
            <v>583</v>
          </cell>
          <cell r="Q303">
            <v>954</v>
          </cell>
          <cell r="R303">
            <v>0</v>
          </cell>
          <cell r="S303">
            <v>132.5</v>
          </cell>
          <cell r="T303">
            <v>10459.44</v>
          </cell>
          <cell r="U303">
            <v>11</v>
          </cell>
        </row>
        <row r="304">
          <cell r="A304" t="str">
            <v>MCSO</v>
          </cell>
          <cell r="B304" t="str">
            <v>25-2900</v>
          </cell>
          <cell r="C304" t="str">
            <v>PATROL</v>
          </cell>
          <cell r="D304" t="str">
            <v>1000</v>
          </cell>
          <cell r="E304" t="str">
            <v>601615</v>
          </cell>
          <cell r="F304" t="str">
            <v>E218096</v>
          </cell>
          <cell r="G304" t="str">
            <v>1034</v>
          </cell>
          <cell r="H304">
            <v>29849</v>
          </cell>
          <cell r="I304">
            <v>0.24</v>
          </cell>
          <cell r="L304">
            <v>0</v>
          </cell>
          <cell r="M304">
            <v>0</v>
          </cell>
          <cell r="N304">
            <v>38</v>
          </cell>
          <cell r="O304">
            <v>583</v>
          </cell>
          <cell r="Q304">
            <v>0</v>
          </cell>
          <cell r="R304">
            <v>0</v>
          </cell>
          <cell r="S304">
            <v>25</v>
          </cell>
          <cell r="T304">
            <v>11625.04</v>
          </cell>
          <cell r="U304">
            <v>11</v>
          </cell>
        </row>
        <row r="305">
          <cell r="A305" t="str">
            <v>MCSO</v>
          </cell>
          <cell r="B305" t="str">
            <v>25-2900</v>
          </cell>
          <cell r="C305" t="str">
            <v>PATROL</v>
          </cell>
          <cell r="D305" t="str">
            <v>1000</v>
          </cell>
          <cell r="E305" t="str">
            <v>601615</v>
          </cell>
          <cell r="F305" t="str">
            <v>E218097</v>
          </cell>
          <cell r="G305" t="str">
            <v>1034</v>
          </cell>
          <cell r="H305">
            <v>21389</v>
          </cell>
          <cell r="I305">
            <v>0.24</v>
          </cell>
          <cell r="L305">
            <v>0</v>
          </cell>
          <cell r="M305">
            <v>0</v>
          </cell>
          <cell r="N305">
            <v>38</v>
          </cell>
          <cell r="O305">
            <v>583</v>
          </cell>
          <cell r="Q305">
            <v>0</v>
          </cell>
          <cell r="R305">
            <v>0</v>
          </cell>
          <cell r="S305">
            <v>0</v>
          </cell>
          <cell r="T305">
            <v>9046.14</v>
          </cell>
          <cell r="U305">
            <v>11</v>
          </cell>
        </row>
        <row r="306">
          <cell r="A306" t="str">
            <v>MCSO</v>
          </cell>
          <cell r="B306" t="str">
            <v>25-2900</v>
          </cell>
          <cell r="C306" t="str">
            <v>PATROL</v>
          </cell>
          <cell r="D306" t="str">
            <v>1000</v>
          </cell>
          <cell r="E306" t="str">
            <v>601615</v>
          </cell>
          <cell r="F306" t="str">
            <v>E218098</v>
          </cell>
          <cell r="G306" t="str">
            <v>1034</v>
          </cell>
          <cell r="H306">
            <v>30912</v>
          </cell>
          <cell r="I306">
            <v>0.24</v>
          </cell>
          <cell r="L306">
            <v>0</v>
          </cell>
          <cell r="M306">
            <v>0</v>
          </cell>
          <cell r="N306">
            <v>38</v>
          </cell>
          <cell r="O306">
            <v>583</v>
          </cell>
          <cell r="Q306">
            <v>848.11</v>
          </cell>
          <cell r="R306">
            <v>0</v>
          </cell>
          <cell r="S306">
            <v>0</v>
          </cell>
          <cell r="T306">
            <v>13911.11</v>
          </cell>
          <cell r="U306">
            <v>11</v>
          </cell>
        </row>
        <row r="307">
          <cell r="A307" t="str">
            <v>MCSO</v>
          </cell>
          <cell r="B307" t="str">
            <v>25-2900</v>
          </cell>
          <cell r="C307" t="str">
            <v>PATROL</v>
          </cell>
          <cell r="D307" t="str">
            <v>1000</v>
          </cell>
          <cell r="E307" t="str">
            <v>601615</v>
          </cell>
          <cell r="F307" t="str">
            <v>PATROLVEH</v>
          </cell>
          <cell r="G307" t="str">
            <v>9020</v>
          </cell>
          <cell r="H307">
            <v>0</v>
          </cell>
          <cell r="I307" t="str">
            <v>Actual</v>
          </cell>
          <cell r="J307">
            <v>0</v>
          </cell>
          <cell r="K307">
            <v>0</v>
          </cell>
          <cell r="L307">
            <v>8259.55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8298.56</v>
          </cell>
          <cell r="S307">
            <v>0</v>
          </cell>
          <cell r="T307">
            <v>16321.71</v>
          </cell>
          <cell r="U307">
            <v>12</v>
          </cell>
        </row>
        <row r="308">
          <cell r="A308" t="str">
            <v>MCSO</v>
          </cell>
          <cell r="B308" t="str">
            <v>25-2900</v>
          </cell>
          <cell r="C308" t="str">
            <v>PATROL</v>
          </cell>
          <cell r="D308" t="str">
            <v>1000</v>
          </cell>
          <cell r="E308" t="str">
            <v>601615</v>
          </cell>
          <cell r="F308" t="str">
            <v>E900663</v>
          </cell>
          <cell r="G308" t="str">
            <v>1195</v>
          </cell>
          <cell r="H308">
            <v>0</v>
          </cell>
          <cell r="I308" t="str">
            <v>Actual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12</v>
          </cell>
        </row>
        <row r="309">
          <cell r="A309" t="str">
            <v>MCSO</v>
          </cell>
          <cell r="B309" t="str">
            <v>25-2900</v>
          </cell>
          <cell r="C309" t="str">
            <v>PATROL</v>
          </cell>
          <cell r="D309" t="str">
            <v>1000</v>
          </cell>
          <cell r="E309" t="str">
            <v>601615</v>
          </cell>
          <cell r="F309" t="str">
            <v>E900664</v>
          </cell>
          <cell r="G309" t="str">
            <v>1195</v>
          </cell>
          <cell r="H309">
            <v>0</v>
          </cell>
          <cell r="I309" t="str">
            <v>Actual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12</v>
          </cell>
        </row>
        <row r="310">
          <cell r="A310" t="str">
            <v>MCSO</v>
          </cell>
          <cell r="B310" t="str">
            <v>25-2900</v>
          </cell>
          <cell r="C310" t="str">
            <v>PATROL</v>
          </cell>
          <cell r="D310" t="str">
            <v>1000</v>
          </cell>
          <cell r="E310" t="str">
            <v>601615</v>
          </cell>
          <cell r="F310" t="str">
            <v>E900671</v>
          </cell>
          <cell r="G310" t="str">
            <v>1195</v>
          </cell>
          <cell r="H310">
            <v>0</v>
          </cell>
          <cell r="I310" t="str">
            <v>Actual</v>
          </cell>
          <cell r="J310">
            <v>0</v>
          </cell>
          <cell r="K310">
            <v>0</v>
          </cell>
          <cell r="L310">
            <v>0</v>
          </cell>
          <cell r="M310">
            <v>14.55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259.55</v>
          </cell>
          <cell r="U310">
            <v>12</v>
          </cell>
        </row>
        <row r="311">
          <cell r="A311" t="str">
            <v>MCSO</v>
          </cell>
          <cell r="B311" t="str">
            <v>25-2900</v>
          </cell>
          <cell r="C311" t="str">
            <v>PATROL</v>
          </cell>
          <cell r="D311" t="str">
            <v>1000</v>
          </cell>
          <cell r="E311" t="str">
            <v>601615</v>
          </cell>
          <cell r="F311" t="str">
            <v>E900674</v>
          </cell>
          <cell r="G311" t="str">
            <v>1195</v>
          </cell>
          <cell r="H311">
            <v>0</v>
          </cell>
          <cell r="I311" t="str">
            <v>Actual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245</v>
          </cell>
          <cell r="U311">
            <v>12</v>
          </cell>
        </row>
        <row r="312">
          <cell r="A312" t="str">
            <v>MCSO</v>
          </cell>
          <cell r="B312" t="str">
            <v>25-2900</v>
          </cell>
          <cell r="C312" t="str">
            <v>PATROL</v>
          </cell>
          <cell r="D312" t="str">
            <v>1000</v>
          </cell>
          <cell r="E312" t="str">
            <v>601615</v>
          </cell>
          <cell r="F312" t="str">
            <v>E900805</v>
          </cell>
          <cell r="G312" t="str">
            <v>1195</v>
          </cell>
          <cell r="H312">
            <v>0</v>
          </cell>
          <cell r="I312" t="str">
            <v>Actual</v>
          </cell>
          <cell r="J312">
            <v>0</v>
          </cell>
          <cell r="K312">
            <v>0</v>
          </cell>
          <cell r="L312">
            <v>0</v>
          </cell>
          <cell r="M312">
            <v>15.49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260.49</v>
          </cell>
          <cell r="U312">
            <v>12</v>
          </cell>
        </row>
        <row r="313">
          <cell r="A313" t="str">
            <v>MCSO</v>
          </cell>
          <cell r="B313" t="str">
            <v>25-2900</v>
          </cell>
          <cell r="C313" t="str">
            <v>PATROL</v>
          </cell>
          <cell r="D313" t="str">
            <v>1000</v>
          </cell>
          <cell r="E313" t="str">
            <v>601615</v>
          </cell>
          <cell r="F313" t="str">
            <v>E900862</v>
          </cell>
          <cell r="G313" t="str">
            <v>1195</v>
          </cell>
          <cell r="H313">
            <v>0</v>
          </cell>
          <cell r="I313" t="str">
            <v>Actual</v>
          </cell>
          <cell r="J313">
            <v>0</v>
          </cell>
          <cell r="K313">
            <v>0</v>
          </cell>
          <cell r="L313">
            <v>122.35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367.35</v>
          </cell>
          <cell r="U313">
            <v>12</v>
          </cell>
        </row>
        <row r="314">
          <cell r="A314" t="str">
            <v>MCSO</v>
          </cell>
          <cell r="B314" t="str">
            <v>25-2900</v>
          </cell>
          <cell r="C314" t="str">
            <v>PATROL</v>
          </cell>
          <cell r="D314" t="str">
            <v>1000</v>
          </cell>
          <cell r="E314" t="str">
            <v>601615</v>
          </cell>
          <cell r="F314" t="str">
            <v>E900954</v>
          </cell>
          <cell r="G314" t="str">
            <v>1195</v>
          </cell>
          <cell r="H314">
            <v>0</v>
          </cell>
          <cell r="I314" t="str">
            <v>Actual</v>
          </cell>
          <cell r="J314">
            <v>0</v>
          </cell>
          <cell r="K314">
            <v>0</v>
          </cell>
          <cell r="L314">
            <v>284.9</v>
          </cell>
          <cell r="M314">
            <v>6.76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536.66</v>
          </cell>
          <cell r="U314">
            <v>12</v>
          </cell>
        </row>
        <row r="315">
          <cell r="A315" t="str">
            <v>MCSO</v>
          </cell>
          <cell r="B315" t="str">
            <v>25-2900</v>
          </cell>
          <cell r="C315" t="str">
            <v>PATROL</v>
          </cell>
          <cell r="D315" t="str">
            <v>1000</v>
          </cell>
          <cell r="E315" t="str">
            <v>601615</v>
          </cell>
          <cell r="F315" t="str">
            <v>MCYCTRLR</v>
          </cell>
          <cell r="G315" t="str">
            <v>3007</v>
          </cell>
          <cell r="H315">
            <v>0</v>
          </cell>
          <cell r="I315" t="str">
            <v>Actual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12</v>
          </cell>
        </row>
        <row r="316">
          <cell r="A316" t="str">
            <v>MCSO</v>
          </cell>
          <cell r="B316" t="str">
            <v>25-2900</v>
          </cell>
          <cell r="C316" t="str">
            <v>PATROL</v>
          </cell>
          <cell r="D316" t="str">
            <v>1000</v>
          </cell>
          <cell r="E316" t="str">
            <v>601615</v>
          </cell>
          <cell r="F316" t="str">
            <v>PSFLEET</v>
          </cell>
          <cell r="G316" t="str">
            <v>9020</v>
          </cell>
          <cell r="H316">
            <v>0</v>
          </cell>
          <cell r="I316" t="str">
            <v>Actual</v>
          </cell>
          <cell r="J316">
            <v>0</v>
          </cell>
          <cell r="K316">
            <v>0</v>
          </cell>
          <cell r="L316">
            <v>1009.67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1009.67</v>
          </cell>
          <cell r="U316">
            <v>12</v>
          </cell>
        </row>
        <row r="317">
          <cell r="A317" t="str">
            <v>MCSO</v>
          </cell>
          <cell r="B317" t="str">
            <v>25-2900</v>
          </cell>
          <cell r="C317" t="str">
            <v>PATROL</v>
          </cell>
          <cell r="D317" t="str">
            <v>1000</v>
          </cell>
          <cell r="E317" t="str">
            <v>601615</v>
          </cell>
          <cell r="F317" t="str">
            <v>E204958</v>
          </cell>
          <cell r="G317" t="str">
            <v>1212</v>
          </cell>
          <cell r="H317">
            <v>2651</v>
          </cell>
          <cell r="I317">
            <v>0.2</v>
          </cell>
          <cell r="J317">
            <v>1200</v>
          </cell>
          <cell r="K317">
            <v>0</v>
          </cell>
          <cell r="L317">
            <v>0</v>
          </cell>
          <cell r="M317">
            <v>0</v>
          </cell>
          <cell r="N317">
            <v>456</v>
          </cell>
          <cell r="O317">
            <v>285</v>
          </cell>
          <cell r="P317">
            <v>3420</v>
          </cell>
          <cell r="Q317">
            <v>0</v>
          </cell>
          <cell r="R317">
            <v>0</v>
          </cell>
          <cell r="S317">
            <v>0</v>
          </cell>
          <cell r="T317">
            <v>4702.8</v>
          </cell>
          <cell r="U317">
            <v>12</v>
          </cell>
        </row>
        <row r="318">
          <cell r="A318" t="str">
            <v>MCSO</v>
          </cell>
          <cell r="B318" t="str">
            <v>25-2900</v>
          </cell>
          <cell r="C318" t="str">
            <v>PATROL</v>
          </cell>
          <cell r="D318" t="str">
            <v>1000</v>
          </cell>
          <cell r="E318" t="str">
            <v>601615</v>
          </cell>
          <cell r="F318" t="str">
            <v>E209681</v>
          </cell>
          <cell r="G318" t="str">
            <v>1034</v>
          </cell>
          <cell r="H318">
            <v>9761</v>
          </cell>
          <cell r="I318">
            <v>0.24</v>
          </cell>
          <cell r="J318">
            <v>1440</v>
          </cell>
          <cell r="K318">
            <v>902.6399999999999</v>
          </cell>
          <cell r="L318">
            <v>0</v>
          </cell>
          <cell r="M318">
            <v>0</v>
          </cell>
          <cell r="N318">
            <v>456</v>
          </cell>
          <cell r="O318">
            <v>0</v>
          </cell>
          <cell r="P318">
            <v>0</v>
          </cell>
          <cell r="Q318">
            <v>604.12</v>
          </cell>
          <cell r="R318">
            <v>0</v>
          </cell>
          <cell r="S318">
            <v>0</v>
          </cell>
          <cell r="T318">
            <v>4582.48</v>
          </cell>
          <cell r="U318">
            <v>12</v>
          </cell>
        </row>
        <row r="319">
          <cell r="A319" t="str">
            <v>MCSO</v>
          </cell>
          <cell r="B319" t="str">
            <v>25-2900</v>
          </cell>
          <cell r="C319" t="str">
            <v>PATROL</v>
          </cell>
          <cell r="D319" t="str">
            <v>1000</v>
          </cell>
          <cell r="E319" t="str">
            <v>601615</v>
          </cell>
          <cell r="F319" t="str">
            <v>E206768</v>
          </cell>
          <cell r="G319" t="str">
            <v>1034</v>
          </cell>
          <cell r="H319">
            <v>16933</v>
          </cell>
          <cell r="I319">
            <v>0.24</v>
          </cell>
          <cell r="J319">
            <v>1440</v>
          </cell>
          <cell r="K319">
            <v>2623.92</v>
          </cell>
          <cell r="L319">
            <v>0</v>
          </cell>
          <cell r="M319">
            <v>0</v>
          </cell>
          <cell r="N319">
            <v>456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4314.14</v>
          </cell>
          <cell r="U319">
            <v>12</v>
          </cell>
        </row>
        <row r="320">
          <cell r="A320" t="str">
            <v>MCSO</v>
          </cell>
          <cell r="B320" t="str">
            <v>25-2900</v>
          </cell>
          <cell r="C320" t="str">
            <v>PATROL</v>
          </cell>
          <cell r="D320" t="str">
            <v>1000</v>
          </cell>
          <cell r="E320" t="str">
            <v>601615</v>
          </cell>
          <cell r="F320" t="str">
            <v>E213219</v>
          </cell>
          <cell r="G320" t="str">
            <v>1034</v>
          </cell>
          <cell r="H320">
            <v>27824</v>
          </cell>
          <cell r="I320">
            <v>0.24</v>
          </cell>
          <cell r="J320">
            <v>1440</v>
          </cell>
          <cell r="K320">
            <v>5237.759999999999</v>
          </cell>
          <cell r="L320">
            <v>0</v>
          </cell>
          <cell r="M320">
            <v>0</v>
          </cell>
          <cell r="N320">
            <v>456</v>
          </cell>
          <cell r="O320">
            <v>583</v>
          </cell>
          <cell r="P320">
            <v>6996</v>
          </cell>
          <cell r="Q320">
            <v>0</v>
          </cell>
          <cell r="R320">
            <v>0</v>
          </cell>
          <cell r="S320">
            <v>0</v>
          </cell>
          <cell r="T320">
            <v>8399.66</v>
          </cell>
          <cell r="U320">
            <v>12</v>
          </cell>
        </row>
        <row r="321">
          <cell r="A321" t="str">
            <v>MCSO</v>
          </cell>
          <cell r="B321" t="str">
            <v>25-3000</v>
          </cell>
          <cell r="C321" t="str">
            <v>SIU</v>
          </cell>
          <cell r="D321" t="str">
            <v>1516</v>
          </cell>
          <cell r="E321" t="str">
            <v>SOSIU3.2</v>
          </cell>
          <cell r="F321" t="str">
            <v>ZAX907</v>
          </cell>
          <cell r="G321" t="str">
            <v>2999</v>
          </cell>
          <cell r="H321">
            <v>0</v>
          </cell>
          <cell r="I321" t="str">
            <v>Actual</v>
          </cell>
          <cell r="L321">
            <v>97.57</v>
          </cell>
          <cell r="M321">
            <v>0</v>
          </cell>
          <cell r="N321">
            <v>38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135.57</v>
          </cell>
          <cell r="U321">
            <v>1</v>
          </cell>
        </row>
        <row r="322">
          <cell r="A322" t="str">
            <v>MCSO</v>
          </cell>
          <cell r="B322" t="str">
            <v>25-3000</v>
          </cell>
          <cell r="C322" t="str">
            <v>SIU</v>
          </cell>
          <cell r="D322" t="str">
            <v>1516</v>
          </cell>
          <cell r="E322" t="str">
            <v>SOSIU3.2</v>
          </cell>
          <cell r="F322" t="str">
            <v>VXX748</v>
          </cell>
          <cell r="G322" t="str">
            <v>2999</v>
          </cell>
          <cell r="H322">
            <v>0</v>
          </cell>
          <cell r="I322" t="str">
            <v>Actual</v>
          </cell>
          <cell r="L322">
            <v>0</v>
          </cell>
          <cell r="M322">
            <v>0</v>
          </cell>
          <cell r="N322">
            <v>38</v>
          </cell>
          <cell r="O322">
            <v>0</v>
          </cell>
          <cell r="Q322">
            <v>0</v>
          </cell>
          <cell r="R322">
            <v>0</v>
          </cell>
          <cell r="S322">
            <v>106</v>
          </cell>
          <cell r="T322">
            <v>176</v>
          </cell>
          <cell r="U322">
            <v>3</v>
          </cell>
        </row>
        <row r="323">
          <cell r="A323" t="str">
            <v>MCSO</v>
          </cell>
          <cell r="B323" t="str">
            <v>25-3000</v>
          </cell>
          <cell r="C323" t="str">
            <v>SIU</v>
          </cell>
          <cell r="D323" t="str">
            <v>1516</v>
          </cell>
          <cell r="E323" t="str">
            <v>SOSIU3.2</v>
          </cell>
          <cell r="F323" t="str">
            <v>YPL516</v>
          </cell>
          <cell r="G323" t="str">
            <v>2999</v>
          </cell>
          <cell r="H323">
            <v>0</v>
          </cell>
          <cell r="I323" t="str">
            <v>Actual</v>
          </cell>
          <cell r="L323">
            <v>270.73</v>
          </cell>
          <cell r="M323">
            <v>0</v>
          </cell>
          <cell r="N323">
            <v>38</v>
          </cell>
          <cell r="O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416.73</v>
          </cell>
          <cell r="U323">
            <v>4</v>
          </cell>
        </row>
        <row r="324">
          <cell r="A324" t="str">
            <v>MCSO</v>
          </cell>
          <cell r="B324" t="str">
            <v>25-3000</v>
          </cell>
          <cell r="C324" t="str">
            <v>SIU</v>
          </cell>
          <cell r="D324" t="str">
            <v>1516</v>
          </cell>
          <cell r="E324" t="str">
            <v>SOSIU3.2</v>
          </cell>
          <cell r="F324" t="str">
            <v>YUA020</v>
          </cell>
          <cell r="G324" t="str">
            <v>2999</v>
          </cell>
          <cell r="H324">
            <v>0</v>
          </cell>
          <cell r="I324" t="str">
            <v>Actual</v>
          </cell>
          <cell r="L324">
            <v>91.38</v>
          </cell>
          <cell r="M324">
            <v>0</v>
          </cell>
          <cell r="N324">
            <v>38</v>
          </cell>
          <cell r="O324">
            <v>0</v>
          </cell>
          <cell r="Q324">
            <v>2241.16</v>
          </cell>
          <cell r="R324">
            <v>0</v>
          </cell>
          <cell r="S324">
            <v>0</v>
          </cell>
          <cell r="T324">
            <v>2478.54</v>
          </cell>
          <cell r="U324">
            <v>4</v>
          </cell>
        </row>
        <row r="325">
          <cell r="A325" t="str">
            <v>MCSO</v>
          </cell>
          <cell r="B325" t="str">
            <v>25-3000</v>
          </cell>
          <cell r="C325" t="str">
            <v>SIU</v>
          </cell>
          <cell r="D325" t="str">
            <v>1516</v>
          </cell>
          <cell r="E325" t="str">
            <v>SOSIU3.2</v>
          </cell>
          <cell r="F325" t="str">
            <v>WMA410</v>
          </cell>
          <cell r="G325" t="str">
            <v>2999</v>
          </cell>
          <cell r="H325">
            <v>0</v>
          </cell>
          <cell r="I325" t="str">
            <v>Actual</v>
          </cell>
          <cell r="L325">
            <v>2586.78</v>
          </cell>
          <cell r="M325">
            <v>0</v>
          </cell>
          <cell r="N325">
            <v>38</v>
          </cell>
          <cell r="O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2761.78</v>
          </cell>
          <cell r="U325">
            <v>5</v>
          </cell>
        </row>
        <row r="326">
          <cell r="A326" t="str">
            <v>MCSO</v>
          </cell>
          <cell r="B326" t="str">
            <v>25-3000</v>
          </cell>
          <cell r="C326" t="str">
            <v>SIU</v>
          </cell>
          <cell r="D326" t="str">
            <v>1516</v>
          </cell>
          <cell r="E326" t="str">
            <v>SOSIU3.2</v>
          </cell>
          <cell r="F326" t="str">
            <v>TKA704</v>
          </cell>
          <cell r="G326" t="str">
            <v>2999</v>
          </cell>
          <cell r="H326">
            <v>0</v>
          </cell>
          <cell r="I326" t="str">
            <v>Actual</v>
          </cell>
          <cell r="L326">
            <v>417.35</v>
          </cell>
          <cell r="M326">
            <v>0</v>
          </cell>
          <cell r="N326">
            <v>38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627.35</v>
          </cell>
          <cell r="U326">
            <v>6</v>
          </cell>
        </row>
        <row r="327">
          <cell r="A327" t="str">
            <v>MCSO</v>
          </cell>
          <cell r="B327" t="str">
            <v>25-3000</v>
          </cell>
          <cell r="C327" t="str">
            <v>SIU</v>
          </cell>
          <cell r="D327" t="str">
            <v>1516</v>
          </cell>
          <cell r="E327" t="str">
            <v>SOSIU3.2</v>
          </cell>
          <cell r="F327" t="str">
            <v>YNS440</v>
          </cell>
          <cell r="G327" t="str">
            <v>2999</v>
          </cell>
          <cell r="H327">
            <v>0</v>
          </cell>
          <cell r="I327" t="str">
            <v>Actual</v>
          </cell>
          <cell r="L327">
            <v>586.68</v>
          </cell>
          <cell r="M327">
            <v>0</v>
          </cell>
          <cell r="N327">
            <v>38</v>
          </cell>
          <cell r="O327">
            <v>0</v>
          </cell>
          <cell r="Q327">
            <v>73</v>
          </cell>
          <cell r="R327">
            <v>0</v>
          </cell>
          <cell r="S327">
            <v>0</v>
          </cell>
          <cell r="T327">
            <v>1015.68</v>
          </cell>
          <cell r="U327">
            <v>10</v>
          </cell>
        </row>
        <row r="328">
          <cell r="A328" t="str">
            <v>MCSO</v>
          </cell>
          <cell r="B328" t="str">
            <v>25-3000</v>
          </cell>
          <cell r="C328" t="str">
            <v>SIU</v>
          </cell>
          <cell r="D328" t="str">
            <v>1516</v>
          </cell>
          <cell r="E328" t="str">
            <v>SOSIU3.2</v>
          </cell>
          <cell r="F328" t="str">
            <v>UCMISC (fuel)</v>
          </cell>
          <cell r="G328" t="str">
            <v>9020</v>
          </cell>
          <cell r="H328">
            <v>0</v>
          </cell>
          <cell r="I328" t="str">
            <v>Actual</v>
          </cell>
          <cell r="J328">
            <v>0</v>
          </cell>
          <cell r="K328">
            <v>0</v>
          </cell>
          <cell r="L328">
            <v>1703.19</v>
          </cell>
          <cell r="M328">
            <v>13086.2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25</v>
          </cell>
          <cell r="T328">
            <v>14814.39</v>
          </cell>
          <cell r="U328">
            <v>12</v>
          </cell>
        </row>
        <row r="329">
          <cell r="A329" t="str">
            <v>MCSO</v>
          </cell>
          <cell r="B329" t="str">
            <v>25-3000</v>
          </cell>
          <cell r="C329" t="str">
            <v>SIU</v>
          </cell>
          <cell r="D329" t="str">
            <v>1516</v>
          </cell>
          <cell r="E329" t="str">
            <v>SOSIU3.2</v>
          </cell>
          <cell r="F329" t="str">
            <v>UYM145</v>
          </cell>
          <cell r="G329" t="str">
            <v>2999</v>
          </cell>
          <cell r="H329">
            <v>0</v>
          </cell>
          <cell r="I329" t="str">
            <v>Actual</v>
          </cell>
          <cell r="J329">
            <v>0</v>
          </cell>
          <cell r="K329">
            <v>0</v>
          </cell>
          <cell r="L329">
            <v>448.31</v>
          </cell>
          <cell r="M329">
            <v>0</v>
          </cell>
          <cell r="N329">
            <v>456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763.31</v>
          </cell>
          <cell r="U329">
            <v>12</v>
          </cell>
        </row>
        <row r="330">
          <cell r="A330" t="str">
            <v>MCSO</v>
          </cell>
          <cell r="B330" t="str">
            <v>25-3000</v>
          </cell>
          <cell r="C330" t="str">
            <v>SIU</v>
          </cell>
          <cell r="D330" t="str">
            <v>1516</v>
          </cell>
          <cell r="E330" t="str">
            <v>SOSIU3.2</v>
          </cell>
          <cell r="F330" t="str">
            <v>569AEH</v>
          </cell>
          <cell r="G330" t="str">
            <v>2999</v>
          </cell>
          <cell r="H330">
            <v>0</v>
          </cell>
          <cell r="I330" t="str">
            <v>Actual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456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426</v>
          </cell>
          <cell r="U330">
            <v>12</v>
          </cell>
        </row>
        <row r="331">
          <cell r="A331" t="str">
            <v>MCSO</v>
          </cell>
          <cell r="B331" t="str">
            <v>25-3000</v>
          </cell>
          <cell r="C331" t="str">
            <v>SIU</v>
          </cell>
          <cell r="D331" t="str">
            <v>1516</v>
          </cell>
          <cell r="E331" t="str">
            <v>SOSIU3.2</v>
          </cell>
          <cell r="F331" t="str">
            <v>SGV802</v>
          </cell>
          <cell r="G331" t="str">
            <v>2999</v>
          </cell>
          <cell r="H331">
            <v>0</v>
          </cell>
          <cell r="I331" t="str">
            <v>Actual</v>
          </cell>
          <cell r="J331">
            <v>0</v>
          </cell>
          <cell r="K331">
            <v>0</v>
          </cell>
          <cell r="L331">
            <v>609.04</v>
          </cell>
          <cell r="M331">
            <v>0</v>
          </cell>
          <cell r="N331">
            <v>456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25</v>
          </cell>
          <cell r="T331">
            <v>1060.04</v>
          </cell>
          <cell r="U331">
            <v>12</v>
          </cell>
        </row>
        <row r="332">
          <cell r="A332" t="str">
            <v>MCSO</v>
          </cell>
          <cell r="B332" t="str">
            <v>25-3000</v>
          </cell>
          <cell r="C332" t="str">
            <v>SIU</v>
          </cell>
          <cell r="D332" t="str">
            <v>1516</v>
          </cell>
          <cell r="E332" t="str">
            <v>SOSIU3.2</v>
          </cell>
          <cell r="F332" t="str">
            <v>UKL291</v>
          </cell>
          <cell r="G332" t="str">
            <v>2999</v>
          </cell>
          <cell r="H332">
            <v>0</v>
          </cell>
          <cell r="I332" t="str">
            <v>Actual</v>
          </cell>
          <cell r="J332">
            <v>0</v>
          </cell>
          <cell r="K332">
            <v>0</v>
          </cell>
          <cell r="L332">
            <v>40.54</v>
          </cell>
          <cell r="M332">
            <v>0</v>
          </cell>
          <cell r="N332">
            <v>456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466.54</v>
          </cell>
          <cell r="U332">
            <v>12</v>
          </cell>
        </row>
        <row r="333">
          <cell r="A333" t="str">
            <v>MCSO</v>
          </cell>
          <cell r="B333" t="str">
            <v>25-3000</v>
          </cell>
          <cell r="C333" t="str">
            <v>SIU</v>
          </cell>
          <cell r="D333" t="str">
            <v>1516</v>
          </cell>
          <cell r="E333" t="str">
            <v>SOSIU3.2</v>
          </cell>
          <cell r="F333" t="str">
            <v>VJM846</v>
          </cell>
          <cell r="G333" t="str">
            <v>2999</v>
          </cell>
          <cell r="H333">
            <v>0</v>
          </cell>
          <cell r="I333" t="str">
            <v>Actual</v>
          </cell>
          <cell r="J333">
            <v>0</v>
          </cell>
          <cell r="K333">
            <v>0</v>
          </cell>
          <cell r="L333">
            <v>532.4</v>
          </cell>
          <cell r="M333">
            <v>0</v>
          </cell>
          <cell r="N333">
            <v>456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958.4</v>
          </cell>
          <cell r="U333">
            <v>12</v>
          </cell>
        </row>
        <row r="334">
          <cell r="A334" t="str">
            <v>MCSO</v>
          </cell>
          <cell r="B334" t="str">
            <v>25-3000</v>
          </cell>
          <cell r="C334" t="str">
            <v>SIU</v>
          </cell>
          <cell r="D334" t="str">
            <v>1516</v>
          </cell>
          <cell r="E334" t="str">
            <v>SOSIU3.2</v>
          </cell>
          <cell r="F334" t="str">
            <v>VZN484</v>
          </cell>
          <cell r="G334" t="str">
            <v>2999</v>
          </cell>
          <cell r="H334">
            <v>0</v>
          </cell>
          <cell r="I334" t="str">
            <v>Actual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456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426</v>
          </cell>
          <cell r="U334">
            <v>12</v>
          </cell>
        </row>
        <row r="335">
          <cell r="A335" t="str">
            <v>MCSO</v>
          </cell>
          <cell r="B335" t="str">
            <v>25-3000</v>
          </cell>
          <cell r="C335" t="str">
            <v>SIU</v>
          </cell>
          <cell r="D335" t="str">
            <v>1516</v>
          </cell>
          <cell r="E335" t="str">
            <v>SOSIU3.2</v>
          </cell>
          <cell r="F335" t="str">
            <v>WMA401</v>
          </cell>
          <cell r="G335" t="str">
            <v>2999</v>
          </cell>
          <cell r="H335">
            <v>0</v>
          </cell>
          <cell r="I335" t="str">
            <v>Actual</v>
          </cell>
          <cell r="J335">
            <v>0</v>
          </cell>
          <cell r="K335">
            <v>0</v>
          </cell>
          <cell r="L335">
            <v>1367.5</v>
          </cell>
          <cell r="M335">
            <v>0</v>
          </cell>
          <cell r="N335">
            <v>456</v>
          </cell>
          <cell r="O335">
            <v>0</v>
          </cell>
          <cell r="P335">
            <v>0</v>
          </cell>
          <cell r="Q335">
            <v>836.36</v>
          </cell>
          <cell r="R335">
            <v>0</v>
          </cell>
          <cell r="S335">
            <v>0</v>
          </cell>
          <cell r="T335">
            <v>2629.86</v>
          </cell>
          <cell r="U335">
            <v>12</v>
          </cell>
        </row>
        <row r="336">
          <cell r="A336" t="str">
            <v>MCSO</v>
          </cell>
          <cell r="B336" t="str">
            <v>25-3000</v>
          </cell>
          <cell r="C336" t="str">
            <v>SIU</v>
          </cell>
          <cell r="D336" t="str">
            <v>1516</v>
          </cell>
          <cell r="E336" t="str">
            <v>SOSIU3.2</v>
          </cell>
          <cell r="F336" t="str">
            <v>WPW602</v>
          </cell>
          <cell r="G336" t="str">
            <v>2999</v>
          </cell>
          <cell r="H336">
            <v>0</v>
          </cell>
          <cell r="I336" t="str">
            <v>Actual</v>
          </cell>
          <cell r="J336">
            <v>0</v>
          </cell>
          <cell r="K336">
            <v>0</v>
          </cell>
          <cell r="L336">
            <v>230.76</v>
          </cell>
          <cell r="M336">
            <v>0</v>
          </cell>
          <cell r="N336">
            <v>456</v>
          </cell>
          <cell r="O336">
            <v>0</v>
          </cell>
          <cell r="P336">
            <v>0</v>
          </cell>
          <cell r="Q336">
            <v>2415.49</v>
          </cell>
          <cell r="R336">
            <v>0</v>
          </cell>
          <cell r="S336">
            <v>0</v>
          </cell>
          <cell r="T336">
            <v>3072.25</v>
          </cell>
          <cell r="U336">
            <v>12</v>
          </cell>
        </row>
        <row r="337">
          <cell r="A337" t="str">
            <v>MCSO</v>
          </cell>
          <cell r="B337" t="str">
            <v>25-3200</v>
          </cell>
          <cell r="C337" t="str">
            <v>DETECTIVES</v>
          </cell>
          <cell r="D337" t="str">
            <v>1000</v>
          </cell>
          <cell r="E337" t="str">
            <v>601640</v>
          </cell>
          <cell r="F337" t="str">
            <v>YVG650</v>
          </cell>
          <cell r="G337" t="str">
            <v>1024</v>
          </cell>
          <cell r="H337">
            <v>5798</v>
          </cell>
          <cell r="I337">
            <v>0.15</v>
          </cell>
          <cell r="L337">
            <v>0</v>
          </cell>
          <cell r="M337">
            <v>0</v>
          </cell>
          <cell r="N337">
            <v>38</v>
          </cell>
          <cell r="O337">
            <v>315</v>
          </cell>
          <cell r="Q337">
            <v>0</v>
          </cell>
          <cell r="R337">
            <v>0</v>
          </cell>
          <cell r="S337">
            <v>0</v>
          </cell>
          <cell r="T337">
            <v>1673.15</v>
          </cell>
          <cell r="U337">
            <v>4</v>
          </cell>
        </row>
        <row r="338">
          <cell r="A338" t="str">
            <v>MCSO</v>
          </cell>
          <cell r="B338" t="str">
            <v>25-3200</v>
          </cell>
          <cell r="C338" t="str">
            <v>DETECTIVES</v>
          </cell>
          <cell r="D338" t="str">
            <v>1000</v>
          </cell>
          <cell r="E338" t="str">
            <v>601640</v>
          </cell>
          <cell r="F338" t="str">
            <v>YVG654</v>
          </cell>
          <cell r="G338" t="str">
            <v>1024</v>
          </cell>
          <cell r="H338">
            <v>5429</v>
          </cell>
          <cell r="I338">
            <v>0.15</v>
          </cell>
          <cell r="L338">
            <v>0</v>
          </cell>
          <cell r="M338">
            <v>0</v>
          </cell>
          <cell r="N338">
            <v>38</v>
          </cell>
          <cell r="O338">
            <v>315</v>
          </cell>
          <cell r="Q338">
            <v>0</v>
          </cell>
          <cell r="R338">
            <v>0</v>
          </cell>
          <cell r="S338">
            <v>0</v>
          </cell>
          <cell r="T338">
            <v>1598.15</v>
          </cell>
          <cell r="U338">
            <v>4</v>
          </cell>
        </row>
        <row r="339">
          <cell r="A339" t="str">
            <v>MCSO</v>
          </cell>
          <cell r="B339" t="str">
            <v>25-3200</v>
          </cell>
          <cell r="C339" t="str">
            <v>DETECTIVES</v>
          </cell>
          <cell r="D339" t="str">
            <v>1000</v>
          </cell>
          <cell r="E339" t="str">
            <v>601640</v>
          </cell>
          <cell r="F339" t="str">
            <v>YVW437</v>
          </cell>
          <cell r="G339" t="str">
            <v>1024</v>
          </cell>
          <cell r="H339">
            <v>4297</v>
          </cell>
          <cell r="I339">
            <v>0.15</v>
          </cell>
          <cell r="L339">
            <v>0</v>
          </cell>
          <cell r="M339">
            <v>0</v>
          </cell>
          <cell r="N339">
            <v>38</v>
          </cell>
          <cell r="O339">
            <v>315</v>
          </cell>
          <cell r="Q339">
            <v>0</v>
          </cell>
          <cell r="R339">
            <v>0</v>
          </cell>
          <cell r="S339">
            <v>0</v>
          </cell>
          <cell r="T339">
            <v>1442.15</v>
          </cell>
          <cell r="U339">
            <v>4</v>
          </cell>
        </row>
        <row r="340">
          <cell r="A340" t="str">
            <v>MCSO</v>
          </cell>
          <cell r="B340" t="str">
            <v>25-3200</v>
          </cell>
          <cell r="C340" t="str">
            <v>DETECTIVES</v>
          </cell>
          <cell r="D340" t="str">
            <v>1000</v>
          </cell>
          <cell r="E340" t="str">
            <v>601640</v>
          </cell>
          <cell r="F340" t="str">
            <v>YWG955</v>
          </cell>
          <cell r="G340" t="str">
            <v>1024</v>
          </cell>
          <cell r="H340">
            <v>5446</v>
          </cell>
          <cell r="I340">
            <v>0.15</v>
          </cell>
          <cell r="L340">
            <v>0</v>
          </cell>
          <cell r="M340">
            <v>0</v>
          </cell>
          <cell r="N340">
            <v>38</v>
          </cell>
          <cell r="O340">
            <v>315</v>
          </cell>
          <cell r="Q340">
            <v>0</v>
          </cell>
          <cell r="R340">
            <v>0</v>
          </cell>
          <cell r="S340">
            <v>0</v>
          </cell>
          <cell r="T340">
            <v>1592.9</v>
          </cell>
          <cell r="U340">
            <v>4</v>
          </cell>
        </row>
        <row r="341">
          <cell r="A341" t="str">
            <v>MCSO</v>
          </cell>
          <cell r="B341" t="str">
            <v>25-3200</v>
          </cell>
          <cell r="C341" t="str">
            <v>DETECTIVES</v>
          </cell>
          <cell r="D341" t="str">
            <v>1000</v>
          </cell>
          <cell r="E341" t="str">
            <v>601640</v>
          </cell>
          <cell r="F341" t="str">
            <v>YWG963</v>
          </cell>
          <cell r="G341" t="str">
            <v>1024</v>
          </cell>
          <cell r="H341">
            <v>3678</v>
          </cell>
          <cell r="I341">
            <v>0.15</v>
          </cell>
          <cell r="L341">
            <v>0</v>
          </cell>
          <cell r="M341">
            <v>0</v>
          </cell>
          <cell r="N341">
            <v>38</v>
          </cell>
          <cell r="O341">
            <v>315</v>
          </cell>
          <cell r="Q341">
            <v>0</v>
          </cell>
          <cell r="R341">
            <v>0</v>
          </cell>
          <cell r="S341">
            <v>0</v>
          </cell>
          <cell r="T341">
            <v>1371.05</v>
          </cell>
          <cell r="U341">
            <v>4</v>
          </cell>
        </row>
        <row r="342">
          <cell r="A342" t="str">
            <v>MCSO</v>
          </cell>
          <cell r="B342" t="str">
            <v>25-3200</v>
          </cell>
          <cell r="C342" t="str">
            <v>DETECTIVES</v>
          </cell>
          <cell r="D342" t="str">
            <v>1000</v>
          </cell>
          <cell r="E342" t="str">
            <v>601640</v>
          </cell>
          <cell r="F342" t="str">
            <v>VXZ256</v>
          </cell>
          <cell r="G342" t="str">
            <v>2999</v>
          </cell>
          <cell r="H342">
            <v>9878</v>
          </cell>
          <cell r="I342">
            <v>0.15</v>
          </cell>
          <cell r="L342">
            <v>0</v>
          </cell>
          <cell r="M342">
            <v>0</v>
          </cell>
          <cell r="N342">
            <v>38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1761.7</v>
          </cell>
          <cell r="U342">
            <v>9</v>
          </cell>
        </row>
        <row r="343">
          <cell r="A343" t="str">
            <v>MCSO</v>
          </cell>
          <cell r="B343" t="str">
            <v>25-3200</v>
          </cell>
          <cell r="C343" t="str">
            <v>DETECTIVES</v>
          </cell>
          <cell r="D343" t="str">
            <v>1000</v>
          </cell>
          <cell r="E343" t="str">
            <v>601640</v>
          </cell>
          <cell r="F343" t="str">
            <v>VXZ809</v>
          </cell>
          <cell r="G343" t="str">
            <v>2999</v>
          </cell>
          <cell r="H343">
            <v>13457</v>
          </cell>
          <cell r="I343">
            <v>0.15</v>
          </cell>
          <cell r="L343">
            <v>0</v>
          </cell>
          <cell r="M343">
            <v>0</v>
          </cell>
          <cell r="N343">
            <v>38</v>
          </cell>
          <cell r="O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2298.55</v>
          </cell>
          <cell r="U343">
            <v>9</v>
          </cell>
        </row>
        <row r="344">
          <cell r="A344" t="str">
            <v>MCSO</v>
          </cell>
          <cell r="B344" t="str">
            <v>25-3200</v>
          </cell>
          <cell r="C344" t="str">
            <v>DETECTIVES</v>
          </cell>
          <cell r="D344" t="str">
            <v>1000</v>
          </cell>
          <cell r="E344" t="str">
            <v>601640</v>
          </cell>
          <cell r="F344" t="str">
            <v>VXZ813</v>
          </cell>
          <cell r="G344" t="str">
            <v>2999</v>
          </cell>
          <cell r="H344">
            <v>10179</v>
          </cell>
          <cell r="I344">
            <v>0.15</v>
          </cell>
          <cell r="L344">
            <v>0</v>
          </cell>
          <cell r="M344">
            <v>0</v>
          </cell>
          <cell r="N344">
            <v>38</v>
          </cell>
          <cell r="O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1839.1</v>
          </cell>
          <cell r="U344">
            <v>9</v>
          </cell>
        </row>
        <row r="345">
          <cell r="A345" t="str">
            <v>MCSO</v>
          </cell>
          <cell r="B345" t="str">
            <v>25-3200</v>
          </cell>
          <cell r="C345" t="str">
            <v>DETECTIVES</v>
          </cell>
          <cell r="D345" t="str">
            <v>1000</v>
          </cell>
          <cell r="E345" t="str">
            <v>601640</v>
          </cell>
          <cell r="F345" t="str">
            <v>VZN489</v>
          </cell>
          <cell r="G345" t="str">
            <v>2999</v>
          </cell>
          <cell r="H345">
            <v>11462</v>
          </cell>
          <cell r="I345">
            <v>0.15</v>
          </cell>
          <cell r="L345">
            <v>0</v>
          </cell>
          <cell r="M345">
            <v>0</v>
          </cell>
          <cell r="N345">
            <v>38</v>
          </cell>
          <cell r="O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2059.3</v>
          </cell>
          <cell r="U345">
            <v>9</v>
          </cell>
        </row>
        <row r="346">
          <cell r="A346" t="str">
            <v>MCSO</v>
          </cell>
          <cell r="B346" t="str">
            <v>25-3200</v>
          </cell>
          <cell r="C346" t="str">
            <v>DETECTIVES</v>
          </cell>
          <cell r="D346" t="str">
            <v>1000</v>
          </cell>
          <cell r="E346" t="str">
            <v>601640</v>
          </cell>
          <cell r="F346" t="str">
            <v>E192614</v>
          </cell>
          <cell r="G346" t="str">
            <v>1222</v>
          </cell>
          <cell r="H346">
            <v>188</v>
          </cell>
          <cell r="I346">
            <v>0.27</v>
          </cell>
          <cell r="J346">
            <v>1620</v>
          </cell>
          <cell r="K346">
            <v>0</v>
          </cell>
          <cell r="L346">
            <v>0</v>
          </cell>
          <cell r="M346">
            <v>0</v>
          </cell>
          <cell r="N346">
            <v>456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1776</v>
          </cell>
          <cell r="U346">
            <v>12</v>
          </cell>
        </row>
        <row r="347">
          <cell r="A347" t="str">
            <v>MCSO</v>
          </cell>
          <cell r="B347" t="str">
            <v>25-3200</v>
          </cell>
          <cell r="C347" t="str">
            <v>DETECTIVES</v>
          </cell>
          <cell r="D347" t="str">
            <v>1000</v>
          </cell>
          <cell r="E347" t="str">
            <v>601640</v>
          </cell>
          <cell r="F347" t="str">
            <v>E170751</v>
          </cell>
          <cell r="G347" t="str">
            <v>1247</v>
          </cell>
          <cell r="H347">
            <v>1550</v>
          </cell>
          <cell r="I347">
            <v>0.24</v>
          </cell>
          <cell r="J347">
            <v>1440</v>
          </cell>
          <cell r="K347">
            <v>0</v>
          </cell>
          <cell r="L347">
            <v>0</v>
          </cell>
          <cell r="M347">
            <v>0</v>
          </cell>
          <cell r="N347">
            <v>456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1628.64</v>
          </cell>
          <cell r="U347">
            <v>12</v>
          </cell>
        </row>
        <row r="348">
          <cell r="A348" t="str">
            <v>MCSO</v>
          </cell>
          <cell r="B348" t="str">
            <v>25-3200</v>
          </cell>
          <cell r="C348" t="str">
            <v>DETECTIVES</v>
          </cell>
          <cell r="D348" t="str">
            <v>1000</v>
          </cell>
          <cell r="E348" t="str">
            <v>601640</v>
          </cell>
          <cell r="F348" t="str">
            <v>WXC001</v>
          </cell>
          <cell r="G348" t="str">
            <v>1024</v>
          </cell>
          <cell r="H348">
            <v>8641</v>
          </cell>
          <cell r="I348">
            <v>0.15</v>
          </cell>
          <cell r="J348">
            <v>900</v>
          </cell>
          <cell r="K348">
            <v>396.14999999999986</v>
          </cell>
          <cell r="L348">
            <v>0</v>
          </cell>
          <cell r="M348">
            <v>0</v>
          </cell>
          <cell r="N348">
            <v>456</v>
          </cell>
          <cell r="O348">
            <v>141</v>
          </cell>
          <cell r="P348">
            <v>1692</v>
          </cell>
          <cell r="Q348">
            <v>0</v>
          </cell>
          <cell r="R348">
            <v>0</v>
          </cell>
          <cell r="S348">
            <v>25</v>
          </cell>
          <cell r="T348">
            <v>3484.75</v>
          </cell>
          <cell r="U348">
            <v>12</v>
          </cell>
        </row>
        <row r="349">
          <cell r="A349" t="str">
            <v>MCSO</v>
          </cell>
          <cell r="B349" t="str">
            <v>25-3200</v>
          </cell>
          <cell r="C349" t="str">
            <v>DETECTIVES</v>
          </cell>
          <cell r="D349" t="str">
            <v>1000</v>
          </cell>
          <cell r="E349" t="str">
            <v>601640</v>
          </cell>
          <cell r="F349" t="str">
            <v>WUA123</v>
          </cell>
          <cell r="G349" t="str">
            <v>2999</v>
          </cell>
          <cell r="H349">
            <v>12477</v>
          </cell>
          <cell r="I349">
            <v>0.15</v>
          </cell>
          <cell r="J349">
            <v>900</v>
          </cell>
          <cell r="K349">
            <v>971.55</v>
          </cell>
          <cell r="L349">
            <v>0</v>
          </cell>
          <cell r="M349">
            <v>0</v>
          </cell>
          <cell r="N349">
            <v>456</v>
          </cell>
          <cell r="O349">
            <v>0</v>
          </cell>
          <cell r="P349">
            <v>0</v>
          </cell>
          <cell r="Q349">
            <v>0</v>
          </cell>
          <cell r="R349">
            <v>106</v>
          </cell>
          <cell r="S349">
            <v>0</v>
          </cell>
          <cell r="T349">
            <v>1516.2</v>
          </cell>
          <cell r="U349">
            <v>12</v>
          </cell>
        </row>
        <row r="350">
          <cell r="A350" t="str">
            <v>MCSO</v>
          </cell>
          <cell r="B350" t="str">
            <v>25-3300</v>
          </cell>
          <cell r="C350" t="str">
            <v>RIVER PATROL</v>
          </cell>
          <cell r="D350" t="str">
            <v>1000</v>
          </cell>
          <cell r="E350" t="str">
            <v>601633</v>
          </cell>
          <cell r="F350" t="str">
            <v>E200951</v>
          </cell>
          <cell r="G350" t="str">
            <v>1034</v>
          </cell>
          <cell r="H350">
            <v>4169</v>
          </cell>
          <cell r="I350">
            <v>0.24</v>
          </cell>
          <cell r="L350">
            <v>0</v>
          </cell>
          <cell r="M350">
            <v>0</v>
          </cell>
          <cell r="N350">
            <v>38</v>
          </cell>
          <cell r="O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1261.62</v>
          </cell>
          <cell r="U350">
            <v>8</v>
          </cell>
        </row>
        <row r="351">
          <cell r="A351" t="str">
            <v>MCSO</v>
          </cell>
          <cell r="B351" t="str">
            <v>25-3300</v>
          </cell>
          <cell r="C351" t="str">
            <v>RIVER PATROL</v>
          </cell>
          <cell r="D351" t="str">
            <v>1000</v>
          </cell>
          <cell r="E351" t="str">
            <v>601633</v>
          </cell>
          <cell r="F351" t="str">
            <v>E196366</v>
          </cell>
          <cell r="G351" t="str">
            <v>3007</v>
          </cell>
          <cell r="H351">
            <v>0</v>
          </cell>
          <cell r="I351" t="str">
            <v>Actual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12</v>
          </cell>
        </row>
        <row r="352">
          <cell r="A352" t="str">
            <v>MCSO</v>
          </cell>
          <cell r="B352" t="str">
            <v>25-3300</v>
          </cell>
          <cell r="C352" t="str">
            <v>RIVER PATROL</v>
          </cell>
          <cell r="D352" t="str">
            <v>1000</v>
          </cell>
          <cell r="E352" t="str">
            <v>601633</v>
          </cell>
          <cell r="F352" t="str">
            <v>E196368</v>
          </cell>
          <cell r="G352" t="str">
            <v>3007</v>
          </cell>
          <cell r="H352">
            <v>0</v>
          </cell>
          <cell r="I352" t="str">
            <v>Actual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12</v>
          </cell>
        </row>
        <row r="353">
          <cell r="A353" t="str">
            <v>MCSO</v>
          </cell>
          <cell r="B353" t="str">
            <v>25-3300</v>
          </cell>
          <cell r="C353" t="str">
            <v>RIVER PATROL</v>
          </cell>
          <cell r="D353" t="str">
            <v>1000</v>
          </cell>
          <cell r="E353" t="str">
            <v>601633</v>
          </cell>
          <cell r="F353" t="str">
            <v>E196395</v>
          </cell>
          <cell r="G353" t="str">
            <v>3007</v>
          </cell>
          <cell r="H353">
            <v>0</v>
          </cell>
          <cell r="I353" t="str">
            <v>Actual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12</v>
          </cell>
        </row>
        <row r="354">
          <cell r="A354" t="str">
            <v>MCSO</v>
          </cell>
          <cell r="B354" t="str">
            <v>25-3300</v>
          </cell>
          <cell r="C354" t="str">
            <v>RIVER PATROL</v>
          </cell>
          <cell r="D354" t="str">
            <v>1000</v>
          </cell>
          <cell r="E354" t="str">
            <v>601633</v>
          </cell>
          <cell r="F354" t="str">
            <v>E204960</v>
          </cell>
          <cell r="G354" t="str">
            <v>1212</v>
          </cell>
          <cell r="H354">
            <v>10609</v>
          </cell>
          <cell r="I354">
            <v>0.2</v>
          </cell>
          <cell r="J354">
            <v>1200</v>
          </cell>
          <cell r="K354">
            <v>921.8000000000002</v>
          </cell>
          <cell r="L354">
            <v>0</v>
          </cell>
          <cell r="M354">
            <v>0</v>
          </cell>
          <cell r="N354">
            <v>456</v>
          </cell>
          <cell r="O354">
            <v>282</v>
          </cell>
          <cell r="P354">
            <v>3384</v>
          </cell>
          <cell r="Q354">
            <v>0</v>
          </cell>
          <cell r="R354">
            <v>0</v>
          </cell>
          <cell r="S354">
            <v>0</v>
          </cell>
          <cell r="T354">
            <v>6037.8</v>
          </cell>
          <cell r="U354">
            <v>12</v>
          </cell>
        </row>
        <row r="355">
          <cell r="A355" t="str">
            <v>MCSO</v>
          </cell>
          <cell r="B355" t="str">
            <v>25-3300</v>
          </cell>
          <cell r="C355" t="str">
            <v>RIVER PATROL</v>
          </cell>
          <cell r="D355" t="str">
            <v>1000</v>
          </cell>
          <cell r="E355" t="str">
            <v>601633</v>
          </cell>
          <cell r="F355" t="str">
            <v>E195887</v>
          </cell>
          <cell r="G355" t="str">
            <v>1208</v>
          </cell>
          <cell r="H355">
            <v>9451</v>
          </cell>
          <cell r="I355">
            <v>0.35</v>
          </cell>
          <cell r="J355">
            <v>2100</v>
          </cell>
          <cell r="K355">
            <v>1207.85</v>
          </cell>
          <cell r="L355">
            <v>0</v>
          </cell>
          <cell r="M355">
            <v>0</v>
          </cell>
          <cell r="N355">
            <v>456</v>
          </cell>
          <cell r="O355">
            <v>168</v>
          </cell>
          <cell r="P355">
            <v>2016</v>
          </cell>
          <cell r="Q355">
            <v>1391.92</v>
          </cell>
          <cell r="R355">
            <v>0</v>
          </cell>
          <cell r="S355">
            <v>0</v>
          </cell>
          <cell r="T355">
            <v>7141.77</v>
          </cell>
          <cell r="U355">
            <v>12</v>
          </cell>
        </row>
        <row r="356">
          <cell r="A356" t="str">
            <v>MCSO</v>
          </cell>
          <cell r="B356" t="str">
            <v>25-3300</v>
          </cell>
          <cell r="C356" t="str">
            <v>RIVER PATROL</v>
          </cell>
          <cell r="D356" t="str">
            <v>1000</v>
          </cell>
          <cell r="E356" t="str">
            <v>601633</v>
          </cell>
          <cell r="F356" t="str">
            <v>E209683</v>
          </cell>
          <cell r="G356" t="str">
            <v>1034</v>
          </cell>
          <cell r="H356">
            <v>13542</v>
          </cell>
          <cell r="I356">
            <v>0.24</v>
          </cell>
          <cell r="J356">
            <v>1440</v>
          </cell>
          <cell r="K356">
            <v>1810.08</v>
          </cell>
          <cell r="L356">
            <v>0</v>
          </cell>
          <cell r="M356">
            <v>0</v>
          </cell>
          <cell r="N356">
            <v>456</v>
          </cell>
          <cell r="O356">
            <v>583</v>
          </cell>
          <cell r="P356">
            <v>6996</v>
          </cell>
          <cell r="Q356">
            <v>0</v>
          </cell>
          <cell r="R356">
            <v>0</v>
          </cell>
          <cell r="S356">
            <v>0</v>
          </cell>
          <cell r="T356">
            <v>9270.04</v>
          </cell>
          <cell r="U356">
            <v>12</v>
          </cell>
        </row>
        <row r="357">
          <cell r="A357" t="str">
            <v>MCSO</v>
          </cell>
          <cell r="B357" t="str">
            <v>25-3300</v>
          </cell>
          <cell r="C357" t="str">
            <v>RIVER PATROL</v>
          </cell>
          <cell r="D357" t="str">
            <v>1000</v>
          </cell>
          <cell r="E357" t="str">
            <v>601633</v>
          </cell>
          <cell r="F357" t="str">
            <v>XVD703</v>
          </cell>
          <cell r="G357" t="str">
            <v>1034</v>
          </cell>
          <cell r="H357">
            <v>14004</v>
          </cell>
          <cell r="I357">
            <v>0.24</v>
          </cell>
          <cell r="J357">
            <v>1440</v>
          </cell>
          <cell r="K357">
            <v>1920.96</v>
          </cell>
          <cell r="L357">
            <v>0</v>
          </cell>
          <cell r="M357">
            <v>0</v>
          </cell>
          <cell r="N357">
            <v>456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3667.24</v>
          </cell>
          <cell r="U357">
            <v>12</v>
          </cell>
        </row>
        <row r="358">
          <cell r="A358" t="str">
            <v>MCSO</v>
          </cell>
          <cell r="B358" t="str">
            <v>25-3400</v>
          </cell>
          <cell r="C358" t="str">
            <v>DIVE TEAM</v>
          </cell>
          <cell r="D358" t="str">
            <v>1000</v>
          </cell>
          <cell r="E358" t="str">
            <v>601631</v>
          </cell>
          <cell r="F358" t="str">
            <v>E211361</v>
          </cell>
          <cell r="G358" t="str">
            <v>1340</v>
          </cell>
          <cell r="H358">
            <v>0</v>
          </cell>
          <cell r="I358" t="str">
            <v>Actual</v>
          </cell>
          <cell r="J358">
            <v>0</v>
          </cell>
          <cell r="K358">
            <v>0</v>
          </cell>
          <cell r="L358">
            <v>292.15</v>
          </cell>
          <cell r="M358">
            <v>177.56</v>
          </cell>
          <cell r="N358">
            <v>456</v>
          </cell>
          <cell r="O358">
            <v>0</v>
          </cell>
          <cell r="P358">
            <v>0</v>
          </cell>
          <cell r="Q358">
            <v>0</v>
          </cell>
          <cell r="R358">
            <v>965.71</v>
          </cell>
          <cell r="S358">
            <v>0</v>
          </cell>
          <cell r="T358">
            <v>1861.42</v>
          </cell>
          <cell r="U358">
            <v>12</v>
          </cell>
        </row>
        <row r="359">
          <cell r="A359" t="str">
            <v>MCSO</v>
          </cell>
          <cell r="B359" t="str">
            <v>25-3600</v>
          </cell>
          <cell r="C359" t="str">
            <v>TRANSPORT</v>
          </cell>
          <cell r="D359" t="str">
            <v>1000</v>
          </cell>
          <cell r="E359" t="str">
            <v>601486</v>
          </cell>
          <cell r="F359" t="str">
            <v>E185865</v>
          </cell>
          <cell r="G359" t="str">
            <v>1247</v>
          </cell>
          <cell r="H359">
            <v>0</v>
          </cell>
          <cell r="I359">
            <v>0.24</v>
          </cell>
          <cell r="L359">
            <v>0</v>
          </cell>
          <cell r="M359">
            <v>0</v>
          </cell>
          <cell r="N359">
            <v>38</v>
          </cell>
          <cell r="O359">
            <v>0</v>
          </cell>
          <cell r="Q359">
            <v>0</v>
          </cell>
          <cell r="R359">
            <v>79.5</v>
          </cell>
          <cell r="S359">
            <v>0</v>
          </cell>
          <cell r="T359">
            <v>79.5</v>
          </cell>
          <cell r="U359">
            <v>1</v>
          </cell>
        </row>
        <row r="360">
          <cell r="A360" t="str">
            <v>MCSO</v>
          </cell>
          <cell r="B360" t="str">
            <v>25-3600</v>
          </cell>
          <cell r="C360" t="str">
            <v>TRANSPORT</v>
          </cell>
          <cell r="D360" t="str">
            <v>1000</v>
          </cell>
          <cell r="E360" t="str">
            <v>601486</v>
          </cell>
          <cell r="F360" t="str">
            <v>E200970</v>
          </cell>
          <cell r="G360" t="str">
            <v>1248</v>
          </cell>
          <cell r="H360">
            <v>5360</v>
          </cell>
          <cell r="I360">
            <v>0.24</v>
          </cell>
          <cell r="L360">
            <v>0</v>
          </cell>
          <cell r="M360">
            <v>0</v>
          </cell>
          <cell r="N360">
            <v>38</v>
          </cell>
          <cell r="O360">
            <v>0</v>
          </cell>
          <cell r="Q360">
            <v>0</v>
          </cell>
          <cell r="R360">
            <v>691.59</v>
          </cell>
          <cell r="S360">
            <v>0</v>
          </cell>
          <cell r="T360">
            <v>2047.99</v>
          </cell>
          <cell r="U360">
            <v>4</v>
          </cell>
        </row>
        <row r="361">
          <cell r="A361" t="str">
            <v>MCSO</v>
          </cell>
          <cell r="B361" t="str">
            <v>25-3600</v>
          </cell>
          <cell r="C361" t="str">
            <v>TRANSPORT</v>
          </cell>
          <cell r="D361" t="str">
            <v>1000</v>
          </cell>
          <cell r="E361" t="str">
            <v>601486</v>
          </cell>
          <cell r="F361" t="str">
            <v>E200971</v>
          </cell>
          <cell r="G361" t="str">
            <v>1248</v>
          </cell>
          <cell r="H361">
            <v>7878</v>
          </cell>
          <cell r="I361">
            <v>0.24</v>
          </cell>
          <cell r="L361">
            <v>0</v>
          </cell>
          <cell r="M361">
            <v>0</v>
          </cell>
          <cell r="N361">
            <v>38</v>
          </cell>
          <cell r="O361">
            <v>0</v>
          </cell>
          <cell r="Q361">
            <v>0</v>
          </cell>
          <cell r="R361">
            <v>980.5</v>
          </cell>
          <cell r="S361">
            <v>0</v>
          </cell>
          <cell r="T361">
            <v>3011.22</v>
          </cell>
          <cell r="U361">
            <v>6</v>
          </cell>
        </row>
        <row r="362">
          <cell r="A362" t="str">
            <v>MCSO</v>
          </cell>
          <cell r="B362" t="str">
            <v>25-3600</v>
          </cell>
          <cell r="C362" t="str">
            <v>TRANSPORT</v>
          </cell>
          <cell r="D362" t="str">
            <v>1000</v>
          </cell>
          <cell r="E362" t="str">
            <v>601486</v>
          </cell>
          <cell r="F362" t="str">
            <v>E169463</v>
          </cell>
          <cell r="G362" t="str">
            <v>1247</v>
          </cell>
          <cell r="H362">
            <v>2350</v>
          </cell>
          <cell r="I362">
            <v>0.24</v>
          </cell>
          <cell r="J362">
            <v>1440</v>
          </cell>
          <cell r="K362">
            <v>0</v>
          </cell>
          <cell r="L362">
            <v>0</v>
          </cell>
          <cell r="M362">
            <v>0</v>
          </cell>
          <cell r="N362">
            <v>456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1626</v>
          </cell>
          <cell r="U362">
            <v>12</v>
          </cell>
        </row>
        <row r="363">
          <cell r="A363" t="str">
            <v>MCSO</v>
          </cell>
          <cell r="B363" t="str">
            <v>25-3600</v>
          </cell>
          <cell r="C363" t="str">
            <v>TRANSPORT</v>
          </cell>
          <cell r="D363" t="str">
            <v>1000</v>
          </cell>
          <cell r="E363" t="str">
            <v>601486</v>
          </cell>
          <cell r="F363" t="str">
            <v>E162000</v>
          </cell>
          <cell r="G363" t="str">
            <v>1301</v>
          </cell>
          <cell r="H363">
            <v>0</v>
          </cell>
          <cell r="I363" t="str">
            <v>Actual</v>
          </cell>
          <cell r="J363">
            <v>0</v>
          </cell>
          <cell r="K363">
            <v>0</v>
          </cell>
          <cell r="L363">
            <v>3446.43</v>
          </cell>
          <cell r="M363">
            <v>354.09</v>
          </cell>
          <cell r="N363">
            <v>456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4226.52</v>
          </cell>
          <cell r="U363">
            <v>12</v>
          </cell>
        </row>
        <row r="364">
          <cell r="A364" t="str">
            <v>MCSO</v>
          </cell>
          <cell r="B364" t="str">
            <v>25-3600</v>
          </cell>
          <cell r="C364" t="str">
            <v>TRANSPORT</v>
          </cell>
          <cell r="D364" t="str">
            <v>1000</v>
          </cell>
          <cell r="E364" t="str">
            <v>601486</v>
          </cell>
          <cell r="F364" t="str">
            <v>E178055</v>
          </cell>
          <cell r="G364" t="str">
            <v>1301</v>
          </cell>
          <cell r="H364">
            <v>0</v>
          </cell>
          <cell r="I364" t="str">
            <v>Actual</v>
          </cell>
          <cell r="J364">
            <v>0</v>
          </cell>
          <cell r="K364">
            <v>0</v>
          </cell>
          <cell r="L364">
            <v>-169.89</v>
          </cell>
          <cell r="M364">
            <v>653.17</v>
          </cell>
          <cell r="N364">
            <v>456</v>
          </cell>
          <cell r="O364">
            <v>417</v>
          </cell>
          <cell r="P364">
            <v>5004</v>
          </cell>
          <cell r="Q364">
            <v>675.75</v>
          </cell>
          <cell r="R364">
            <v>0</v>
          </cell>
          <cell r="S364">
            <v>0</v>
          </cell>
          <cell r="T364">
            <v>6589.03</v>
          </cell>
          <cell r="U364">
            <v>12</v>
          </cell>
        </row>
        <row r="365">
          <cell r="A365" t="str">
            <v>MCSO</v>
          </cell>
          <cell r="B365" t="str">
            <v>25-3600</v>
          </cell>
          <cell r="C365" t="str">
            <v>TRANSPORT</v>
          </cell>
          <cell r="D365" t="str">
            <v>1000</v>
          </cell>
          <cell r="E365" t="str">
            <v>601486</v>
          </cell>
          <cell r="F365" t="str">
            <v>E183322</v>
          </cell>
          <cell r="G365" t="str">
            <v>1301</v>
          </cell>
          <cell r="H365">
            <v>0</v>
          </cell>
          <cell r="I365" t="str">
            <v>Actual</v>
          </cell>
          <cell r="J365">
            <v>0</v>
          </cell>
          <cell r="K365">
            <v>0</v>
          </cell>
          <cell r="L365">
            <v>11004.39</v>
          </cell>
          <cell r="M365">
            <v>1242.21</v>
          </cell>
          <cell r="N365">
            <v>456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12672.6</v>
          </cell>
          <cell r="U365">
            <v>12</v>
          </cell>
        </row>
        <row r="366">
          <cell r="A366" t="str">
            <v>MCSO</v>
          </cell>
          <cell r="B366" t="str">
            <v>25-3600</v>
          </cell>
          <cell r="C366" t="str">
            <v>TRANSPORT</v>
          </cell>
          <cell r="D366" t="str">
            <v>1000</v>
          </cell>
          <cell r="E366" t="str">
            <v>601486</v>
          </cell>
          <cell r="F366" t="str">
            <v>E192850</v>
          </cell>
          <cell r="G366" t="str">
            <v>1301</v>
          </cell>
          <cell r="H366">
            <v>0</v>
          </cell>
          <cell r="I366" t="str">
            <v>Actual</v>
          </cell>
          <cell r="J366">
            <v>0</v>
          </cell>
          <cell r="K366">
            <v>0</v>
          </cell>
          <cell r="L366">
            <v>4506.02</v>
          </cell>
          <cell r="M366">
            <v>827.82</v>
          </cell>
          <cell r="N366">
            <v>456</v>
          </cell>
          <cell r="O366">
            <v>417</v>
          </cell>
          <cell r="P366">
            <v>5004</v>
          </cell>
          <cell r="Q366">
            <v>0</v>
          </cell>
          <cell r="R366">
            <v>0</v>
          </cell>
          <cell r="S366">
            <v>0</v>
          </cell>
          <cell r="T366">
            <v>10763.84</v>
          </cell>
          <cell r="U366">
            <v>12</v>
          </cell>
        </row>
        <row r="367">
          <cell r="A367" t="str">
            <v>MCSO</v>
          </cell>
          <cell r="B367" t="str">
            <v>25-3600</v>
          </cell>
          <cell r="C367" t="str">
            <v>TRANSPORT</v>
          </cell>
          <cell r="D367" t="str">
            <v>1000</v>
          </cell>
          <cell r="E367" t="str">
            <v>601486</v>
          </cell>
          <cell r="F367" t="str">
            <v>E201006</v>
          </cell>
          <cell r="G367" t="str">
            <v>1302</v>
          </cell>
          <cell r="H367">
            <v>0</v>
          </cell>
          <cell r="I367" t="str">
            <v>Actual</v>
          </cell>
          <cell r="J367">
            <v>0</v>
          </cell>
          <cell r="K367">
            <v>0</v>
          </cell>
          <cell r="L367">
            <v>17072.42</v>
          </cell>
          <cell r="M367">
            <v>2161.13</v>
          </cell>
          <cell r="N367">
            <v>456</v>
          </cell>
          <cell r="O367">
            <v>528</v>
          </cell>
          <cell r="P367">
            <v>6336</v>
          </cell>
          <cell r="Q367">
            <v>0</v>
          </cell>
          <cell r="R367">
            <v>0</v>
          </cell>
          <cell r="S367">
            <v>0</v>
          </cell>
          <cell r="T367">
            <v>25995.55</v>
          </cell>
          <cell r="U367">
            <v>12</v>
          </cell>
        </row>
        <row r="368">
          <cell r="A368" t="str">
            <v>MCSO</v>
          </cell>
          <cell r="B368" t="str">
            <v>25-3600</v>
          </cell>
          <cell r="C368" t="str">
            <v>TRANSPORT</v>
          </cell>
          <cell r="D368" t="str">
            <v>1000</v>
          </cell>
          <cell r="E368" t="str">
            <v>601486</v>
          </cell>
          <cell r="F368" t="str">
            <v>E213212</v>
          </cell>
          <cell r="G368" t="str">
            <v>1302</v>
          </cell>
          <cell r="H368">
            <v>0</v>
          </cell>
          <cell r="I368" t="str">
            <v>Actual</v>
          </cell>
          <cell r="J368">
            <v>0</v>
          </cell>
          <cell r="K368">
            <v>0</v>
          </cell>
          <cell r="L368">
            <v>5867.61</v>
          </cell>
          <cell r="M368">
            <v>2383.05</v>
          </cell>
          <cell r="N368">
            <v>456</v>
          </cell>
          <cell r="O368">
            <v>0</v>
          </cell>
          <cell r="P368">
            <v>0</v>
          </cell>
          <cell r="Q368">
            <v>636</v>
          </cell>
          <cell r="R368">
            <v>0</v>
          </cell>
          <cell r="S368">
            <v>0</v>
          </cell>
          <cell r="T368">
            <v>9312.66</v>
          </cell>
          <cell r="U368">
            <v>12</v>
          </cell>
        </row>
        <row r="369">
          <cell r="A369" t="str">
            <v>MCSO</v>
          </cell>
          <cell r="B369" t="str">
            <v>25-3600</v>
          </cell>
          <cell r="C369" t="str">
            <v>TRANSPORT</v>
          </cell>
          <cell r="D369" t="str">
            <v>1000</v>
          </cell>
          <cell r="E369" t="str">
            <v>601486</v>
          </cell>
          <cell r="F369" t="str">
            <v>E201033</v>
          </cell>
          <cell r="G369" t="str">
            <v>1034</v>
          </cell>
          <cell r="H369">
            <v>8015</v>
          </cell>
          <cell r="I369">
            <v>0.24</v>
          </cell>
          <cell r="J369">
            <v>1440</v>
          </cell>
          <cell r="K369">
            <v>483.5999999999999</v>
          </cell>
          <cell r="L369">
            <v>0</v>
          </cell>
          <cell r="M369">
            <v>0</v>
          </cell>
          <cell r="N369">
            <v>456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2493.38</v>
          </cell>
          <cell r="U369">
            <v>12</v>
          </cell>
        </row>
        <row r="370">
          <cell r="A370" t="str">
            <v>MCSO</v>
          </cell>
          <cell r="B370" t="str">
            <v>25-3600</v>
          </cell>
          <cell r="C370" t="str">
            <v>TRANSPORT</v>
          </cell>
          <cell r="D370" t="str">
            <v>1000</v>
          </cell>
          <cell r="E370" t="str">
            <v>601486</v>
          </cell>
          <cell r="F370" t="str">
            <v>E201032</v>
          </cell>
          <cell r="G370" t="str">
            <v>1034</v>
          </cell>
          <cell r="H370">
            <v>13653</v>
          </cell>
          <cell r="I370">
            <v>0.24</v>
          </cell>
          <cell r="J370">
            <v>1440</v>
          </cell>
          <cell r="K370">
            <v>1836.7199999999998</v>
          </cell>
          <cell r="L370">
            <v>0</v>
          </cell>
          <cell r="M370">
            <v>0</v>
          </cell>
          <cell r="N370">
            <v>456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3564.1</v>
          </cell>
          <cell r="U370">
            <v>12</v>
          </cell>
        </row>
        <row r="371">
          <cell r="A371" t="str">
            <v>MCSO</v>
          </cell>
          <cell r="B371" t="str">
            <v>25-3600</v>
          </cell>
          <cell r="C371" t="str">
            <v>TRANSPORT</v>
          </cell>
          <cell r="D371" t="str">
            <v>1000</v>
          </cell>
          <cell r="E371" t="str">
            <v>601486</v>
          </cell>
          <cell r="F371" t="str">
            <v>E218966</v>
          </cell>
          <cell r="G371" t="str">
            <v>1248</v>
          </cell>
          <cell r="H371">
            <v>14710</v>
          </cell>
          <cell r="I371">
            <v>0.24</v>
          </cell>
          <cell r="J371">
            <v>1440</v>
          </cell>
          <cell r="K371">
            <v>2090.4</v>
          </cell>
          <cell r="L371">
            <v>0</v>
          </cell>
          <cell r="M371">
            <v>0</v>
          </cell>
          <cell r="N371">
            <v>456</v>
          </cell>
          <cell r="O371">
            <v>375</v>
          </cell>
          <cell r="P371">
            <v>4500</v>
          </cell>
          <cell r="Q371">
            <v>0</v>
          </cell>
          <cell r="R371">
            <v>3750.03</v>
          </cell>
          <cell r="S371">
            <v>0</v>
          </cell>
          <cell r="T371">
            <v>12183.23</v>
          </cell>
          <cell r="U371">
            <v>12</v>
          </cell>
        </row>
        <row r="372">
          <cell r="A372" t="str">
            <v>MCSO</v>
          </cell>
          <cell r="B372" t="str">
            <v>25-3600</v>
          </cell>
          <cell r="C372" t="str">
            <v>TRANSPORT</v>
          </cell>
          <cell r="D372" t="str">
            <v>1000</v>
          </cell>
          <cell r="E372" t="str">
            <v>601486</v>
          </cell>
          <cell r="F372" t="str">
            <v>E218967</v>
          </cell>
          <cell r="G372" t="str">
            <v>1248</v>
          </cell>
          <cell r="H372">
            <v>15833</v>
          </cell>
          <cell r="I372">
            <v>0.24</v>
          </cell>
          <cell r="J372">
            <v>1440</v>
          </cell>
          <cell r="K372">
            <v>2359.92</v>
          </cell>
          <cell r="L372">
            <v>0</v>
          </cell>
          <cell r="M372">
            <v>0</v>
          </cell>
          <cell r="N372">
            <v>456</v>
          </cell>
          <cell r="O372">
            <v>375</v>
          </cell>
          <cell r="P372">
            <v>4500</v>
          </cell>
          <cell r="Q372">
            <v>0</v>
          </cell>
          <cell r="R372">
            <v>3526.85</v>
          </cell>
          <cell r="S372">
            <v>0</v>
          </cell>
          <cell r="T372">
            <v>12112.77</v>
          </cell>
          <cell r="U372">
            <v>12</v>
          </cell>
        </row>
        <row r="373">
          <cell r="A373" t="str">
            <v>MCSO</v>
          </cell>
          <cell r="B373" t="str">
            <v>25-3600</v>
          </cell>
          <cell r="C373" t="str">
            <v>TRANSPORT</v>
          </cell>
          <cell r="D373" t="str">
            <v>1000</v>
          </cell>
          <cell r="E373" t="str">
            <v>601486</v>
          </cell>
          <cell r="F373" t="str">
            <v>E218968</v>
          </cell>
          <cell r="G373" t="str">
            <v>1248</v>
          </cell>
          <cell r="H373">
            <v>17588</v>
          </cell>
          <cell r="I373">
            <v>0.24</v>
          </cell>
          <cell r="J373">
            <v>1440</v>
          </cell>
          <cell r="K373">
            <v>2781.12</v>
          </cell>
          <cell r="L373">
            <v>0</v>
          </cell>
          <cell r="M373">
            <v>0</v>
          </cell>
          <cell r="N373">
            <v>456</v>
          </cell>
          <cell r="O373">
            <v>375</v>
          </cell>
          <cell r="P373">
            <v>4500</v>
          </cell>
          <cell r="Q373">
            <v>0</v>
          </cell>
          <cell r="R373">
            <v>3526.85</v>
          </cell>
          <cell r="S373">
            <v>0</v>
          </cell>
          <cell r="T373">
            <v>12622.77</v>
          </cell>
          <cell r="U373">
            <v>12</v>
          </cell>
        </row>
        <row r="374">
          <cell r="A374" t="str">
            <v>MCSO</v>
          </cell>
          <cell r="B374" t="str">
            <v>25-3600</v>
          </cell>
          <cell r="C374" t="str">
            <v>TRANSPORT</v>
          </cell>
          <cell r="D374" t="str">
            <v>1000</v>
          </cell>
          <cell r="E374" t="str">
            <v>601486</v>
          </cell>
          <cell r="F374" t="str">
            <v>E218969</v>
          </cell>
          <cell r="G374" t="str">
            <v>1248</v>
          </cell>
          <cell r="H374">
            <v>20674</v>
          </cell>
          <cell r="I374">
            <v>0.24</v>
          </cell>
          <cell r="J374">
            <v>1440</v>
          </cell>
          <cell r="K374">
            <v>3521.76</v>
          </cell>
          <cell r="L374">
            <v>0</v>
          </cell>
          <cell r="M374">
            <v>0</v>
          </cell>
          <cell r="N374">
            <v>456</v>
          </cell>
          <cell r="O374">
            <v>375</v>
          </cell>
          <cell r="P374">
            <v>4500</v>
          </cell>
          <cell r="Q374">
            <v>0</v>
          </cell>
          <cell r="R374">
            <v>4089.57</v>
          </cell>
          <cell r="S374">
            <v>0</v>
          </cell>
          <cell r="T374">
            <v>13907.33</v>
          </cell>
          <cell r="U374">
            <v>12</v>
          </cell>
        </row>
        <row r="375">
          <cell r="A375" t="str">
            <v>MCSO</v>
          </cell>
          <cell r="B375" t="str">
            <v>25-3600</v>
          </cell>
          <cell r="C375" t="str">
            <v>TRANSPORT</v>
          </cell>
          <cell r="D375" t="str">
            <v>1000</v>
          </cell>
          <cell r="E375" t="str">
            <v>601486</v>
          </cell>
          <cell r="F375" t="str">
            <v>E212163</v>
          </cell>
          <cell r="G375" t="str">
            <v>1247</v>
          </cell>
          <cell r="H375">
            <v>25845</v>
          </cell>
          <cell r="I375">
            <v>0.24</v>
          </cell>
          <cell r="J375">
            <v>1440</v>
          </cell>
          <cell r="K375">
            <v>4762.8</v>
          </cell>
          <cell r="L375">
            <v>0</v>
          </cell>
          <cell r="M375">
            <v>0</v>
          </cell>
          <cell r="N375">
            <v>456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6628.8</v>
          </cell>
          <cell r="U375">
            <v>12</v>
          </cell>
        </row>
        <row r="376">
          <cell r="A376" t="str">
            <v>MCSO</v>
          </cell>
          <cell r="B376" t="str">
            <v>25-3710</v>
          </cell>
          <cell r="C376" t="str">
            <v>CLASSIFICATION</v>
          </cell>
          <cell r="D376" t="str">
            <v>1000</v>
          </cell>
          <cell r="E376" t="str">
            <v>601473</v>
          </cell>
          <cell r="F376" t="str">
            <v>XQY023</v>
          </cell>
          <cell r="G376" t="str">
            <v>1024</v>
          </cell>
          <cell r="H376">
            <v>10359</v>
          </cell>
          <cell r="I376">
            <v>0.15</v>
          </cell>
          <cell r="J376">
            <v>900</v>
          </cell>
          <cell r="K376">
            <v>653.8499999999999</v>
          </cell>
          <cell r="L376">
            <v>0</v>
          </cell>
          <cell r="M376">
            <v>0</v>
          </cell>
          <cell r="N376">
            <v>456</v>
          </cell>
          <cell r="O376">
            <v>125</v>
          </cell>
          <cell r="P376">
            <v>1500</v>
          </cell>
          <cell r="Q376">
            <v>0</v>
          </cell>
          <cell r="R376">
            <v>0</v>
          </cell>
          <cell r="S376">
            <v>0</v>
          </cell>
          <cell r="T376">
            <v>3539.85</v>
          </cell>
          <cell r="U376">
            <v>12</v>
          </cell>
        </row>
        <row r="377">
          <cell r="A377" t="str">
            <v>MCSO</v>
          </cell>
          <cell r="B377" t="str">
            <v>25-3720</v>
          </cell>
          <cell r="C377" t="str">
            <v>BOOKING &amp; RELEASE</v>
          </cell>
          <cell r="D377" t="str">
            <v>1514</v>
          </cell>
          <cell r="E377" t="str">
            <v>601453</v>
          </cell>
          <cell r="F377" t="str">
            <v>XQC259</v>
          </cell>
          <cell r="G377" t="str">
            <v>1024</v>
          </cell>
          <cell r="H377">
            <v>11607</v>
          </cell>
          <cell r="I377">
            <v>0.15</v>
          </cell>
          <cell r="J377">
            <v>900</v>
          </cell>
          <cell r="K377">
            <v>841.05</v>
          </cell>
          <cell r="L377">
            <v>0</v>
          </cell>
          <cell r="M377">
            <v>0</v>
          </cell>
          <cell r="N377">
            <v>456</v>
          </cell>
          <cell r="O377">
            <v>125</v>
          </cell>
          <cell r="P377">
            <v>1500</v>
          </cell>
          <cell r="Q377">
            <v>0</v>
          </cell>
          <cell r="R377">
            <v>0</v>
          </cell>
          <cell r="S377">
            <v>0</v>
          </cell>
          <cell r="T377">
            <v>3667.05</v>
          </cell>
          <cell r="U377">
            <v>12</v>
          </cell>
        </row>
        <row r="378">
          <cell r="A378" t="str">
            <v>MCSO</v>
          </cell>
          <cell r="B378" t="str">
            <v>25-3800</v>
          </cell>
          <cell r="C378" t="str">
            <v>MCDC</v>
          </cell>
          <cell r="D378" t="str">
            <v>1000</v>
          </cell>
          <cell r="E378" t="str">
            <v>601410</v>
          </cell>
          <cell r="F378" t="str">
            <v>E180024</v>
          </cell>
          <cell r="G378" t="str">
            <v>1248</v>
          </cell>
          <cell r="H378">
            <v>2545</v>
          </cell>
          <cell r="I378">
            <v>0.24</v>
          </cell>
          <cell r="L378">
            <v>0</v>
          </cell>
          <cell r="M378">
            <v>0</v>
          </cell>
          <cell r="N378">
            <v>38</v>
          </cell>
          <cell r="O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1204.8</v>
          </cell>
          <cell r="U378">
            <v>6</v>
          </cell>
        </row>
        <row r="379">
          <cell r="A379" t="str">
            <v>MCSO</v>
          </cell>
          <cell r="B379" t="str">
            <v>25-3800</v>
          </cell>
          <cell r="C379" t="str">
            <v>MCDC</v>
          </cell>
          <cell r="D379" t="str">
            <v>1000</v>
          </cell>
          <cell r="E379" t="str">
            <v>601410</v>
          </cell>
          <cell r="F379" t="str">
            <v>E185200</v>
          </cell>
          <cell r="G379" t="str">
            <v>1031</v>
          </cell>
          <cell r="H379">
            <v>2404</v>
          </cell>
          <cell r="I379">
            <v>0.2</v>
          </cell>
          <cell r="J379">
            <v>1200</v>
          </cell>
          <cell r="K379">
            <v>0</v>
          </cell>
          <cell r="L379">
            <v>0</v>
          </cell>
          <cell r="M379">
            <v>0</v>
          </cell>
          <cell r="N379">
            <v>456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1326.4</v>
          </cell>
          <cell r="U379">
            <v>12</v>
          </cell>
        </row>
        <row r="380">
          <cell r="A380" t="str">
            <v>MCSO</v>
          </cell>
          <cell r="B380" t="str">
            <v>25-3800</v>
          </cell>
          <cell r="C380" t="str">
            <v>MCDC</v>
          </cell>
          <cell r="D380" t="str">
            <v>1000</v>
          </cell>
          <cell r="E380" t="str">
            <v>601410</v>
          </cell>
          <cell r="F380" t="str">
            <v>E204987</v>
          </cell>
          <cell r="G380" t="str">
            <v>1031</v>
          </cell>
          <cell r="H380">
            <v>3255</v>
          </cell>
          <cell r="I380">
            <v>0.2</v>
          </cell>
          <cell r="J380">
            <v>1200</v>
          </cell>
          <cell r="K380">
            <v>0</v>
          </cell>
          <cell r="L380">
            <v>0</v>
          </cell>
          <cell r="M380">
            <v>0</v>
          </cell>
          <cell r="N380">
            <v>456</v>
          </cell>
          <cell r="O380">
            <v>181</v>
          </cell>
          <cell r="P380">
            <v>2172</v>
          </cell>
          <cell r="Q380">
            <v>890.93</v>
          </cell>
          <cell r="R380">
            <v>0</v>
          </cell>
          <cell r="S380">
            <v>0</v>
          </cell>
          <cell r="T380">
            <v>4420.68</v>
          </cell>
          <cell r="U380">
            <v>12</v>
          </cell>
        </row>
        <row r="381">
          <cell r="A381" t="str">
            <v>MCSO</v>
          </cell>
          <cell r="B381" t="str">
            <v>25-3800</v>
          </cell>
          <cell r="C381" t="str">
            <v>MCDC</v>
          </cell>
          <cell r="D381" t="str">
            <v>1000</v>
          </cell>
          <cell r="E381" t="str">
            <v>601410</v>
          </cell>
          <cell r="F381" t="str">
            <v>E206752</v>
          </cell>
          <cell r="G381" t="str">
            <v>1024</v>
          </cell>
          <cell r="H381">
            <v>6176</v>
          </cell>
          <cell r="I381">
            <v>0.15</v>
          </cell>
          <cell r="J381">
            <v>900</v>
          </cell>
          <cell r="K381">
            <v>26.399999999999977</v>
          </cell>
          <cell r="L381">
            <v>0</v>
          </cell>
          <cell r="M381">
            <v>0</v>
          </cell>
          <cell r="N381">
            <v>456</v>
          </cell>
          <cell r="O381">
            <v>125</v>
          </cell>
          <cell r="P381">
            <v>1500</v>
          </cell>
          <cell r="Q381">
            <v>0</v>
          </cell>
          <cell r="R381">
            <v>0</v>
          </cell>
          <cell r="S381">
            <v>0</v>
          </cell>
          <cell r="T381">
            <v>3046.5</v>
          </cell>
          <cell r="U381">
            <v>12</v>
          </cell>
        </row>
        <row r="382">
          <cell r="A382" t="str">
            <v>MCSO</v>
          </cell>
          <cell r="B382" t="str">
            <v>25-3800</v>
          </cell>
          <cell r="C382" t="str">
            <v>MCDC</v>
          </cell>
          <cell r="D382" t="str">
            <v>1000</v>
          </cell>
          <cell r="E382" t="str">
            <v>601410</v>
          </cell>
          <cell r="F382" t="str">
            <v>E212179</v>
          </cell>
          <cell r="G382" t="str">
            <v>1031</v>
          </cell>
          <cell r="H382">
            <v>6427</v>
          </cell>
          <cell r="I382">
            <v>0.2</v>
          </cell>
          <cell r="J382">
            <v>1200</v>
          </cell>
          <cell r="K382">
            <v>85.40000000000009</v>
          </cell>
          <cell r="L382">
            <v>0</v>
          </cell>
          <cell r="M382">
            <v>0</v>
          </cell>
          <cell r="N382">
            <v>456</v>
          </cell>
          <cell r="O382">
            <v>181</v>
          </cell>
          <cell r="P382">
            <v>2172</v>
          </cell>
          <cell r="Q382">
            <v>0</v>
          </cell>
          <cell r="R382">
            <v>0</v>
          </cell>
          <cell r="S382">
            <v>0</v>
          </cell>
          <cell r="T382">
            <v>3961.97</v>
          </cell>
          <cell r="U382">
            <v>12</v>
          </cell>
        </row>
        <row r="383">
          <cell r="A383" t="str">
            <v>MCSO</v>
          </cell>
          <cell r="B383" t="str">
            <v>25-3800</v>
          </cell>
          <cell r="C383" t="str">
            <v>MCDC</v>
          </cell>
          <cell r="D383" t="str">
            <v>1000</v>
          </cell>
          <cell r="E383" t="str">
            <v>601410</v>
          </cell>
          <cell r="F383" t="str">
            <v>E201030</v>
          </cell>
          <cell r="G383" t="str">
            <v>1034</v>
          </cell>
          <cell r="H383">
            <v>7984</v>
          </cell>
          <cell r="I383">
            <v>0.24</v>
          </cell>
          <cell r="J383">
            <v>1440</v>
          </cell>
          <cell r="K383">
            <v>476.15999999999985</v>
          </cell>
          <cell r="L383">
            <v>0</v>
          </cell>
          <cell r="M383">
            <v>0</v>
          </cell>
          <cell r="N383">
            <v>456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2251.52</v>
          </cell>
          <cell r="U383">
            <v>12</v>
          </cell>
        </row>
        <row r="384">
          <cell r="A384" t="str">
            <v>MCSO</v>
          </cell>
          <cell r="B384" t="str">
            <v>25-3800</v>
          </cell>
          <cell r="C384" t="str">
            <v>MCDC</v>
          </cell>
          <cell r="D384" t="str">
            <v>1000</v>
          </cell>
          <cell r="E384" t="str">
            <v>601410</v>
          </cell>
          <cell r="F384" t="str">
            <v>XQC266</v>
          </cell>
          <cell r="G384" t="str">
            <v>1024</v>
          </cell>
          <cell r="H384">
            <v>11479</v>
          </cell>
          <cell r="I384">
            <v>0.15</v>
          </cell>
          <cell r="J384">
            <v>900</v>
          </cell>
          <cell r="K384">
            <v>821.8499999999999</v>
          </cell>
          <cell r="L384">
            <v>0</v>
          </cell>
          <cell r="M384">
            <v>0</v>
          </cell>
          <cell r="N384">
            <v>456</v>
          </cell>
          <cell r="O384">
            <v>125</v>
          </cell>
          <cell r="P384">
            <v>1500</v>
          </cell>
          <cell r="Q384">
            <v>0</v>
          </cell>
          <cell r="R384">
            <v>0</v>
          </cell>
          <cell r="S384">
            <v>0</v>
          </cell>
          <cell r="T384">
            <v>3723</v>
          </cell>
          <cell r="U384">
            <v>12</v>
          </cell>
        </row>
        <row r="385">
          <cell r="A385" t="str">
            <v>MCSO</v>
          </cell>
          <cell r="B385" t="str">
            <v>25-3800</v>
          </cell>
          <cell r="C385" t="str">
            <v>MCDC</v>
          </cell>
          <cell r="D385" t="str">
            <v>1000</v>
          </cell>
          <cell r="E385" t="str">
            <v>601410</v>
          </cell>
          <cell r="F385" t="str">
            <v>E200973</v>
          </cell>
          <cell r="G385" t="str">
            <v>1248</v>
          </cell>
          <cell r="H385">
            <v>14684</v>
          </cell>
          <cell r="I385">
            <v>0.24</v>
          </cell>
          <cell r="J385">
            <v>1440</v>
          </cell>
          <cell r="K385">
            <v>2084.16</v>
          </cell>
          <cell r="L385">
            <v>0</v>
          </cell>
          <cell r="M385">
            <v>0</v>
          </cell>
          <cell r="N385">
            <v>456</v>
          </cell>
          <cell r="O385">
            <v>0</v>
          </cell>
          <cell r="P385">
            <v>0</v>
          </cell>
          <cell r="Q385">
            <v>0</v>
          </cell>
          <cell r="R385">
            <v>106</v>
          </cell>
          <cell r="S385">
            <v>0</v>
          </cell>
          <cell r="T385">
            <v>3828.64</v>
          </cell>
          <cell r="U385">
            <v>12</v>
          </cell>
        </row>
        <row r="386">
          <cell r="A386" t="str">
            <v>MCSO</v>
          </cell>
          <cell r="B386" t="str">
            <v>25-4100</v>
          </cell>
          <cell r="C386" t="str">
            <v>MCIJ</v>
          </cell>
          <cell r="D386" t="str">
            <v>1514</v>
          </cell>
          <cell r="E386" t="str">
            <v>601422</v>
          </cell>
          <cell r="F386" t="str">
            <v>MCIJMISC</v>
          </cell>
          <cell r="G386" t="str">
            <v>9020</v>
          </cell>
          <cell r="H386">
            <v>0</v>
          </cell>
          <cell r="I386" t="str">
            <v>Actual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12</v>
          </cell>
        </row>
        <row r="387">
          <cell r="A387" t="str">
            <v>MCSO</v>
          </cell>
          <cell r="B387" t="str">
            <v>25-4100</v>
          </cell>
          <cell r="C387" t="str">
            <v>MCIJ</v>
          </cell>
          <cell r="D387" t="str">
            <v>1514</v>
          </cell>
          <cell r="E387" t="str">
            <v>601422</v>
          </cell>
          <cell r="F387" t="str">
            <v>MCIJTRLR</v>
          </cell>
          <cell r="G387" t="str">
            <v>3007</v>
          </cell>
          <cell r="H387">
            <v>0</v>
          </cell>
          <cell r="I387" t="str">
            <v>Actual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12</v>
          </cell>
        </row>
        <row r="388">
          <cell r="A388" t="str">
            <v>MCSO</v>
          </cell>
          <cell r="B388" t="str">
            <v>25-4100</v>
          </cell>
          <cell r="C388" t="str">
            <v>MCIJ</v>
          </cell>
          <cell r="D388" t="str">
            <v>1514</v>
          </cell>
          <cell r="E388" t="str">
            <v>601422</v>
          </cell>
          <cell r="F388" t="str">
            <v>E169462</v>
          </cell>
          <cell r="G388" t="str">
            <v>1247</v>
          </cell>
          <cell r="H388">
            <v>759</v>
          </cell>
          <cell r="I388">
            <v>0.24</v>
          </cell>
          <cell r="J388">
            <v>1440</v>
          </cell>
          <cell r="K388">
            <v>0</v>
          </cell>
          <cell r="L388">
            <v>0</v>
          </cell>
          <cell r="M388">
            <v>0</v>
          </cell>
          <cell r="N388">
            <v>456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1626</v>
          </cell>
          <cell r="U388">
            <v>12</v>
          </cell>
        </row>
        <row r="389">
          <cell r="A389" t="str">
            <v>MCSO</v>
          </cell>
          <cell r="B389" t="str">
            <v>25-4100</v>
          </cell>
          <cell r="C389" t="str">
            <v>MCIJ</v>
          </cell>
          <cell r="D389" t="str">
            <v>1514</v>
          </cell>
          <cell r="E389" t="str">
            <v>601422</v>
          </cell>
          <cell r="F389" t="str">
            <v>E185199</v>
          </cell>
          <cell r="G389" t="str">
            <v>1031</v>
          </cell>
          <cell r="H389">
            <v>1967</v>
          </cell>
          <cell r="I389">
            <v>0.2</v>
          </cell>
          <cell r="J389">
            <v>1200</v>
          </cell>
          <cell r="K389">
            <v>0</v>
          </cell>
          <cell r="L389">
            <v>0</v>
          </cell>
          <cell r="M389">
            <v>0</v>
          </cell>
          <cell r="N389">
            <v>456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1306</v>
          </cell>
          <cell r="U389">
            <v>12</v>
          </cell>
        </row>
        <row r="390">
          <cell r="A390" t="str">
            <v>MCSO</v>
          </cell>
          <cell r="B390" t="str">
            <v>25-4100</v>
          </cell>
          <cell r="C390" t="str">
            <v>MCIJ</v>
          </cell>
          <cell r="D390" t="str">
            <v>1514</v>
          </cell>
          <cell r="E390" t="str">
            <v>601422</v>
          </cell>
          <cell r="F390" t="str">
            <v>E218981</v>
          </cell>
          <cell r="G390" t="str">
            <v>1020</v>
          </cell>
          <cell r="H390">
            <v>1856</v>
          </cell>
          <cell r="I390">
            <v>0.13</v>
          </cell>
          <cell r="J390">
            <v>780</v>
          </cell>
          <cell r="K390">
            <v>0</v>
          </cell>
          <cell r="L390">
            <v>0</v>
          </cell>
          <cell r="M390">
            <v>0</v>
          </cell>
          <cell r="N390">
            <v>456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1076</v>
          </cell>
          <cell r="U390">
            <v>12</v>
          </cell>
        </row>
        <row r="391">
          <cell r="A391" t="str">
            <v>MCSO</v>
          </cell>
          <cell r="B391" t="str">
            <v>25-4100</v>
          </cell>
          <cell r="C391" t="str">
            <v>MCIJ</v>
          </cell>
          <cell r="D391" t="str">
            <v>1514</v>
          </cell>
          <cell r="E391" t="str">
            <v>601422</v>
          </cell>
          <cell r="F391" t="str">
            <v>E211399</v>
          </cell>
          <cell r="G391" t="str">
            <v>1340</v>
          </cell>
          <cell r="H391">
            <v>0</v>
          </cell>
          <cell r="I391" t="str">
            <v>Actual</v>
          </cell>
          <cell r="J391">
            <v>0</v>
          </cell>
          <cell r="K391">
            <v>0</v>
          </cell>
          <cell r="L391">
            <v>94.48</v>
          </cell>
          <cell r="M391">
            <v>797.5</v>
          </cell>
          <cell r="N391">
            <v>456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1317.98</v>
          </cell>
          <cell r="U391">
            <v>12</v>
          </cell>
        </row>
        <row r="392">
          <cell r="A392" t="str">
            <v>MCSO</v>
          </cell>
          <cell r="B392" t="str">
            <v>25-4100</v>
          </cell>
          <cell r="C392" t="str">
            <v>MCIJ</v>
          </cell>
          <cell r="D392" t="str">
            <v>1514</v>
          </cell>
          <cell r="E392" t="str">
            <v>601422</v>
          </cell>
          <cell r="F392" t="str">
            <v>E211400</v>
          </cell>
          <cell r="G392" t="str">
            <v>1340</v>
          </cell>
          <cell r="H392">
            <v>0</v>
          </cell>
          <cell r="I392" t="str">
            <v>Actual</v>
          </cell>
          <cell r="J392">
            <v>0</v>
          </cell>
          <cell r="K392">
            <v>0</v>
          </cell>
          <cell r="L392">
            <v>565.19</v>
          </cell>
          <cell r="M392">
            <v>2051.51</v>
          </cell>
          <cell r="N392">
            <v>456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3042.7</v>
          </cell>
          <cell r="U392">
            <v>12</v>
          </cell>
        </row>
        <row r="393">
          <cell r="A393" t="str">
            <v>MCSO</v>
          </cell>
          <cell r="B393" t="str">
            <v>25-4100</v>
          </cell>
          <cell r="C393" t="str">
            <v>MCIJ</v>
          </cell>
          <cell r="D393" t="str">
            <v>1514</v>
          </cell>
          <cell r="E393" t="str">
            <v>601422</v>
          </cell>
          <cell r="F393" t="str">
            <v>E213215</v>
          </cell>
          <cell r="G393" t="str">
            <v>1031</v>
          </cell>
          <cell r="H393">
            <v>9556</v>
          </cell>
          <cell r="I393">
            <v>0.2</v>
          </cell>
          <cell r="J393">
            <v>1200</v>
          </cell>
          <cell r="K393">
            <v>711.2</v>
          </cell>
          <cell r="L393">
            <v>0</v>
          </cell>
          <cell r="M393">
            <v>0</v>
          </cell>
          <cell r="N393">
            <v>456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2186.37</v>
          </cell>
          <cell r="U393">
            <v>12</v>
          </cell>
        </row>
        <row r="394">
          <cell r="A394" t="str">
            <v>MCSO</v>
          </cell>
          <cell r="B394" t="str">
            <v>25-4100</v>
          </cell>
          <cell r="C394" t="str">
            <v>MCIJ</v>
          </cell>
          <cell r="D394" t="str">
            <v>1514</v>
          </cell>
          <cell r="E394" t="str">
            <v>601422</v>
          </cell>
          <cell r="F394" t="str">
            <v>E217478</v>
          </cell>
          <cell r="G394" t="str">
            <v>1031</v>
          </cell>
          <cell r="H394">
            <v>9693</v>
          </cell>
          <cell r="I394">
            <v>0.2</v>
          </cell>
          <cell r="J394">
            <v>1200</v>
          </cell>
          <cell r="K394">
            <v>738.6000000000001</v>
          </cell>
          <cell r="L394">
            <v>0</v>
          </cell>
          <cell r="M394">
            <v>0</v>
          </cell>
          <cell r="N394">
            <v>456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2123.47</v>
          </cell>
          <cell r="U394">
            <v>12</v>
          </cell>
        </row>
        <row r="395">
          <cell r="A395" t="str">
            <v>MCSO</v>
          </cell>
          <cell r="B395" t="str">
            <v>25-4100</v>
          </cell>
          <cell r="C395" t="str">
            <v>MCIJ</v>
          </cell>
          <cell r="D395" t="str">
            <v>1514</v>
          </cell>
          <cell r="E395" t="str">
            <v>601422</v>
          </cell>
          <cell r="F395" t="str">
            <v>E217477</v>
          </cell>
          <cell r="G395" t="str">
            <v>1031</v>
          </cell>
          <cell r="H395">
            <v>11950</v>
          </cell>
          <cell r="I395">
            <v>0.2</v>
          </cell>
          <cell r="J395">
            <v>1200</v>
          </cell>
          <cell r="K395">
            <v>1190</v>
          </cell>
          <cell r="L395">
            <v>0</v>
          </cell>
          <cell r="M395">
            <v>0</v>
          </cell>
          <cell r="N395">
            <v>456</v>
          </cell>
          <cell r="O395">
            <v>0</v>
          </cell>
          <cell r="P395">
            <v>0</v>
          </cell>
          <cell r="Q395">
            <v>238.5</v>
          </cell>
          <cell r="R395">
            <v>0</v>
          </cell>
          <cell r="S395">
            <v>0</v>
          </cell>
          <cell r="T395">
            <v>2787.62</v>
          </cell>
          <cell r="U395">
            <v>12</v>
          </cell>
        </row>
        <row r="396">
          <cell r="A396" t="str">
            <v>MCSO</v>
          </cell>
          <cell r="B396" t="str">
            <v>25-4100</v>
          </cell>
          <cell r="C396" t="str">
            <v>MCIJ</v>
          </cell>
          <cell r="D396" t="str">
            <v>1514</v>
          </cell>
          <cell r="E396" t="str">
            <v>601422</v>
          </cell>
          <cell r="F396" t="str">
            <v>XER214</v>
          </cell>
          <cell r="G396" t="str">
            <v>1024</v>
          </cell>
          <cell r="H396">
            <v>17779</v>
          </cell>
          <cell r="I396">
            <v>0.15</v>
          </cell>
          <cell r="J396">
            <v>900</v>
          </cell>
          <cell r="K396">
            <v>1766.85</v>
          </cell>
          <cell r="L396">
            <v>0</v>
          </cell>
          <cell r="M396">
            <v>0</v>
          </cell>
          <cell r="N396">
            <v>456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3092.85</v>
          </cell>
          <cell r="U396">
            <v>12</v>
          </cell>
        </row>
        <row r="397">
          <cell r="A397" t="str">
            <v>MCSO</v>
          </cell>
          <cell r="B397" t="str">
            <v>25-4100</v>
          </cell>
          <cell r="C397" t="str">
            <v>MCIJ</v>
          </cell>
          <cell r="D397" t="str">
            <v>1514</v>
          </cell>
          <cell r="E397" t="str">
            <v>601422</v>
          </cell>
          <cell r="F397" t="str">
            <v>E200969</v>
          </cell>
          <cell r="G397" t="str">
            <v>1247</v>
          </cell>
          <cell r="H397">
            <v>18210</v>
          </cell>
          <cell r="I397">
            <v>0.24</v>
          </cell>
          <cell r="J397">
            <v>1440</v>
          </cell>
          <cell r="K397">
            <v>2930.3999999999996</v>
          </cell>
          <cell r="L397">
            <v>0</v>
          </cell>
          <cell r="M397">
            <v>0</v>
          </cell>
          <cell r="N397">
            <v>456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4937.76</v>
          </cell>
          <cell r="U397">
            <v>12</v>
          </cell>
        </row>
        <row r="398">
          <cell r="A398" t="str">
            <v>MCSO</v>
          </cell>
          <cell r="B398" t="str">
            <v>25-4200</v>
          </cell>
          <cell r="C398" t="str">
            <v>INMATE WORK CREWS</v>
          </cell>
          <cell r="D398" t="str">
            <v>1514</v>
          </cell>
          <cell r="E398" t="str">
            <v>601428</v>
          </cell>
          <cell r="F398" t="str">
            <v>CREWS (fuel)</v>
          </cell>
          <cell r="G398" t="str">
            <v>9020</v>
          </cell>
          <cell r="H398">
            <v>0</v>
          </cell>
          <cell r="I398" t="str">
            <v>Actual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12</v>
          </cell>
        </row>
        <row r="399">
          <cell r="A399" t="str">
            <v>MCSO</v>
          </cell>
          <cell r="B399" t="str">
            <v>25-4200</v>
          </cell>
          <cell r="C399" t="str">
            <v>INMATE WORK CREWS</v>
          </cell>
          <cell r="D399" t="str">
            <v>1514</v>
          </cell>
          <cell r="E399" t="str">
            <v>601428</v>
          </cell>
          <cell r="F399" t="str">
            <v>E191036</v>
          </cell>
          <cell r="G399" t="str">
            <v>3007</v>
          </cell>
          <cell r="H399">
            <v>0</v>
          </cell>
          <cell r="I399" t="str">
            <v>Actual</v>
          </cell>
          <cell r="J399">
            <v>0</v>
          </cell>
          <cell r="K399">
            <v>0</v>
          </cell>
          <cell r="L399">
            <v>191.91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191.91</v>
          </cell>
          <cell r="U399">
            <v>12</v>
          </cell>
        </row>
        <row r="400">
          <cell r="A400" t="str">
            <v>MCSO</v>
          </cell>
          <cell r="B400" t="str">
            <v>25-4200</v>
          </cell>
          <cell r="C400" t="str">
            <v>INMATE WORK CREWS</v>
          </cell>
          <cell r="D400" t="str">
            <v>1514</v>
          </cell>
          <cell r="E400" t="str">
            <v>601428</v>
          </cell>
          <cell r="F400" t="str">
            <v>E198914</v>
          </cell>
          <cell r="G400" t="str">
            <v>1500</v>
          </cell>
          <cell r="H400">
            <v>0</v>
          </cell>
          <cell r="I400" t="str">
            <v>Actual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12</v>
          </cell>
        </row>
        <row r="401">
          <cell r="A401" t="str">
            <v>MCSO</v>
          </cell>
          <cell r="B401" t="str">
            <v>25-4200</v>
          </cell>
          <cell r="C401" t="str">
            <v>INMATE WORK CREWS</v>
          </cell>
          <cell r="D401" t="str">
            <v>1514</v>
          </cell>
          <cell r="E401" t="str">
            <v>601428</v>
          </cell>
          <cell r="F401" t="str">
            <v>E218061</v>
          </cell>
          <cell r="G401" t="str">
            <v>3007</v>
          </cell>
          <cell r="H401">
            <v>0</v>
          </cell>
          <cell r="I401" t="str">
            <v>Actual</v>
          </cell>
          <cell r="J401">
            <v>0</v>
          </cell>
          <cell r="K401">
            <v>0</v>
          </cell>
          <cell r="L401">
            <v>9.91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9.91</v>
          </cell>
          <cell r="U401">
            <v>12</v>
          </cell>
        </row>
        <row r="402">
          <cell r="A402" t="str">
            <v>MCSO</v>
          </cell>
          <cell r="B402" t="str">
            <v>25-4200</v>
          </cell>
          <cell r="C402" t="str">
            <v>INMATE WORK CREWS</v>
          </cell>
          <cell r="D402" t="str">
            <v>1514</v>
          </cell>
          <cell r="E402" t="str">
            <v>601428</v>
          </cell>
          <cell r="F402" t="str">
            <v>E212162</v>
          </cell>
          <cell r="G402" t="str">
            <v>1210</v>
          </cell>
          <cell r="H402">
            <v>16751</v>
          </cell>
          <cell r="I402">
            <v>0.35</v>
          </cell>
          <cell r="J402">
            <v>2100</v>
          </cell>
          <cell r="K402">
            <v>3762.8499999999995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4112.85</v>
          </cell>
          <cell r="U402">
            <v>12</v>
          </cell>
        </row>
        <row r="403">
          <cell r="A403" t="str">
            <v>MCSO</v>
          </cell>
          <cell r="B403" t="str">
            <v>25-4200</v>
          </cell>
          <cell r="C403" t="str">
            <v>INMATE WORK CREWS</v>
          </cell>
          <cell r="D403" t="str">
            <v>1514</v>
          </cell>
          <cell r="E403" t="str">
            <v>601428</v>
          </cell>
          <cell r="F403" t="str">
            <v>E169461</v>
          </cell>
          <cell r="G403" t="str">
            <v>1247</v>
          </cell>
          <cell r="H403">
            <v>1834</v>
          </cell>
          <cell r="I403">
            <v>0.24</v>
          </cell>
          <cell r="J403">
            <v>1440</v>
          </cell>
          <cell r="K403">
            <v>0</v>
          </cell>
          <cell r="L403">
            <v>0</v>
          </cell>
          <cell r="M403">
            <v>0</v>
          </cell>
          <cell r="N403">
            <v>456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1626</v>
          </cell>
          <cell r="U403">
            <v>12</v>
          </cell>
        </row>
        <row r="404">
          <cell r="A404" t="str">
            <v>MCSO</v>
          </cell>
          <cell r="B404" t="str">
            <v>25-4200</v>
          </cell>
          <cell r="C404" t="str">
            <v>INMATE WORK CREWS</v>
          </cell>
          <cell r="D404" t="str">
            <v>1514</v>
          </cell>
          <cell r="E404" t="str">
            <v>601428</v>
          </cell>
          <cell r="F404" t="str">
            <v>E169464</v>
          </cell>
          <cell r="G404" t="str">
            <v>1247</v>
          </cell>
          <cell r="H404">
            <v>2538</v>
          </cell>
          <cell r="I404">
            <v>0.24</v>
          </cell>
          <cell r="J404">
            <v>1440</v>
          </cell>
          <cell r="K404">
            <v>0</v>
          </cell>
          <cell r="L404">
            <v>0</v>
          </cell>
          <cell r="M404">
            <v>0</v>
          </cell>
          <cell r="N404">
            <v>456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1630.32</v>
          </cell>
          <cell r="U404">
            <v>12</v>
          </cell>
        </row>
        <row r="405">
          <cell r="A405" t="str">
            <v>MCSO</v>
          </cell>
          <cell r="B405" t="str">
            <v>25-4200</v>
          </cell>
          <cell r="C405" t="str">
            <v>INMATE WORK CREWS</v>
          </cell>
          <cell r="D405" t="str">
            <v>1514</v>
          </cell>
          <cell r="E405" t="str">
            <v>601428</v>
          </cell>
          <cell r="F405" t="str">
            <v>E192804</v>
          </cell>
          <cell r="G405" t="str">
            <v>1247</v>
          </cell>
          <cell r="H405">
            <v>5633</v>
          </cell>
          <cell r="I405">
            <v>0.24</v>
          </cell>
          <cell r="J405">
            <v>1440</v>
          </cell>
          <cell r="K405">
            <v>0</v>
          </cell>
          <cell r="L405">
            <v>332.11</v>
          </cell>
          <cell r="M405">
            <v>0</v>
          </cell>
          <cell r="N405">
            <v>456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25</v>
          </cell>
          <cell r="T405">
            <v>2476.55</v>
          </cell>
          <cell r="U405">
            <v>12</v>
          </cell>
        </row>
        <row r="406">
          <cell r="A406" t="str">
            <v>MCSO</v>
          </cell>
          <cell r="B406" t="str">
            <v>25-4200</v>
          </cell>
          <cell r="C406" t="str">
            <v>INMATE WORK CREWS</v>
          </cell>
          <cell r="D406" t="str">
            <v>1514</v>
          </cell>
          <cell r="E406" t="str">
            <v>601428</v>
          </cell>
          <cell r="F406" t="str">
            <v>E169489</v>
          </cell>
          <cell r="G406" t="str">
            <v>1257</v>
          </cell>
          <cell r="H406">
            <v>0</v>
          </cell>
          <cell r="I406" t="str">
            <v>Actual</v>
          </cell>
          <cell r="J406">
            <v>0</v>
          </cell>
          <cell r="K406">
            <v>0</v>
          </cell>
          <cell r="L406">
            <v>1112.15</v>
          </cell>
          <cell r="M406">
            <v>1415.7</v>
          </cell>
          <cell r="N406">
            <v>456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2953.85</v>
          </cell>
          <cell r="U406">
            <v>12</v>
          </cell>
        </row>
        <row r="407">
          <cell r="A407" t="str">
            <v>MCSO</v>
          </cell>
          <cell r="B407" t="str">
            <v>25-4200</v>
          </cell>
          <cell r="C407" t="str">
            <v>INMATE WORK CREWS</v>
          </cell>
          <cell r="D407" t="str">
            <v>1514</v>
          </cell>
          <cell r="E407" t="str">
            <v>601428</v>
          </cell>
          <cell r="F407" t="str">
            <v>E169490</v>
          </cell>
          <cell r="G407" t="str">
            <v>1257</v>
          </cell>
          <cell r="H407">
            <v>0</v>
          </cell>
          <cell r="I407" t="str">
            <v>Actual</v>
          </cell>
          <cell r="J407">
            <v>0</v>
          </cell>
          <cell r="K407">
            <v>0</v>
          </cell>
          <cell r="L407">
            <v>1511.06</v>
          </cell>
          <cell r="M407">
            <v>1376.71</v>
          </cell>
          <cell r="N407">
            <v>456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3313.77</v>
          </cell>
          <cell r="U407">
            <v>12</v>
          </cell>
        </row>
        <row r="408">
          <cell r="A408" t="str">
            <v>MCSO</v>
          </cell>
          <cell r="B408" t="str">
            <v>25-4200</v>
          </cell>
          <cell r="C408" t="str">
            <v>INMATE WORK CREWS</v>
          </cell>
          <cell r="D408" t="str">
            <v>1514</v>
          </cell>
          <cell r="E408" t="str">
            <v>601428</v>
          </cell>
          <cell r="F408" t="str">
            <v>E172723</v>
          </cell>
          <cell r="G408" t="str">
            <v>1257</v>
          </cell>
          <cell r="H408">
            <v>0</v>
          </cell>
          <cell r="I408" t="str">
            <v>Actual</v>
          </cell>
          <cell r="J408">
            <v>0</v>
          </cell>
          <cell r="K408">
            <v>0</v>
          </cell>
          <cell r="L408">
            <v>1727.41</v>
          </cell>
          <cell r="M408">
            <v>853.58</v>
          </cell>
          <cell r="N408">
            <v>456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3006.99</v>
          </cell>
          <cell r="U408">
            <v>12</v>
          </cell>
        </row>
        <row r="409">
          <cell r="A409" t="str">
            <v>MCSO</v>
          </cell>
          <cell r="B409" t="str">
            <v>25-4200</v>
          </cell>
          <cell r="C409" t="str">
            <v>INMATE WORK CREWS</v>
          </cell>
          <cell r="D409" t="str">
            <v>1514</v>
          </cell>
          <cell r="E409" t="str">
            <v>601428</v>
          </cell>
          <cell r="F409" t="str">
            <v>E180018</v>
          </cell>
          <cell r="G409" t="str">
            <v>1257</v>
          </cell>
          <cell r="H409">
            <v>0</v>
          </cell>
          <cell r="I409" t="str">
            <v>Actual</v>
          </cell>
          <cell r="J409">
            <v>0</v>
          </cell>
          <cell r="K409">
            <v>0</v>
          </cell>
          <cell r="L409">
            <v>2375.8</v>
          </cell>
          <cell r="M409">
            <v>1892.36</v>
          </cell>
          <cell r="N409">
            <v>456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4694.16</v>
          </cell>
          <cell r="U409">
            <v>12</v>
          </cell>
        </row>
        <row r="410">
          <cell r="A410" t="str">
            <v>MCSO</v>
          </cell>
          <cell r="B410" t="str">
            <v>25-4200</v>
          </cell>
          <cell r="C410" t="str">
            <v>INMATE WORK CREWS</v>
          </cell>
          <cell r="D410" t="str">
            <v>1514</v>
          </cell>
          <cell r="E410" t="str">
            <v>601428</v>
          </cell>
          <cell r="F410" t="str">
            <v>E209652</v>
          </cell>
          <cell r="G410" t="str">
            <v>1257</v>
          </cell>
          <cell r="H410">
            <v>0</v>
          </cell>
          <cell r="I410" t="str">
            <v>Actual</v>
          </cell>
          <cell r="J410">
            <v>0</v>
          </cell>
          <cell r="K410">
            <v>0</v>
          </cell>
          <cell r="L410">
            <v>407.98</v>
          </cell>
          <cell r="M410">
            <v>1708.22</v>
          </cell>
          <cell r="N410">
            <v>456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2542.2</v>
          </cell>
          <cell r="U410">
            <v>12</v>
          </cell>
        </row>
        <row r="411">
          <cell r="A411" t="str">
            <v>MCSO</v>
          </cell>
          <cell r="B411" t="str">
            <v>25-4200</v>
          </cell>
          <cell r="C411" t="str">
            <v>INMATE WORK CREWS</v>
          </cell>
          <cell r="D411" t="str">
            <v>1514</v>
          </cell>
          <cell r="E411" t="str">
            <v>601428</v>
          </cell>
          <cell r="F411" t="str">
            <v>E209653</v>
          </cell>
          <cell r="G411" t="str">
            <v>1257</v>
          </cell>
          <cell r="H411">
            <v>0</v>
          </cell>
          <cell r="I411" t="str">
            <v>Actual</v>
          </cell>
          <cell r="J411">
            <v>0</v>
          </cell>
          <cell r="K411">
            <v>0</v>
          </cell>
          <cell r="L411">
            <v>1161.04</v>
          </cell>
          <cell r="M411">
            <v>1566</v>
          </cell>
          <cell r="N411">
            <v>456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3153.04</v>
          </cell>
          <cell r="U411">
            <v>12</v>
          </cell>
        </row>
        <row r="412">
          <cell r="A412" t="str">
            <v>MCSO</v>
          </cell>
          <cell r="B412" t="str">
            <v>25-4200</v>
          </cell>
          <cell r="C412" t="str">
            <v>INMATE WORK CREWS</v>
          </cell>
          <cell r="D412" t="str">
            <v>1514</v>
          </cell>
          <cell r="E412" t="str">
            <v>601428</v>
          </cell>
          <cell r="F412" t="str">
            <v>E209654</v>
          </cell>
          <cell r="G412" t="str">
            <v>1257</v>
          </cell>
          <cell r="H412">
            <v>0</v>
          </cell>
          <cell r="I412" t="str">
            <v>Actual</v>
          </cell>
          <cell r="J412">
            <v>0</v>
          </cell>
          <cell r="K412">
            <v>0</v>
          </cell>
          <cell r="L412">
            <v>2297.27</v>
          </cell>
          <cell r="M412">
            <v>2297.58</v>
          </cell>
          <cell r="N412">
            <v>456</v>
          </cell>
          <cell r="O412">
            <v>0</v>
          </cell>
          <cell r="P412">
            <v>0</v>
          </cell>
          <cell r="Q412">
            <v>397.5</v>
          </cell>
          <cell r="R412">
            <v>0</v>
          </cell>
          <cell r="S412">
            <v>0</v>
          </cell>
          <cell r="T412">
            <v>5418.35</v>
          </cell>
          <cell r="U412">
            <v>12</v>
          </cell>
        </row>
        <row r="413">
          <cell r="A413" t="str">
            <v>MCSO</v>
          </cell>
          <cell r="B413" t="str">
            <v>25-4200</v>
          </cell>
          <cell r="C413" t="str">
            <v>INMATE WORK CREWS</v>
          </cell>
          <cell r="D413" t="str">
            <v>1514</v>
          </cell>
          <cell r="E413" t="str">
            <v>601428</v>
          </cell>
          <cell r="F413" t="str">
            <v>E209655</v>
          </cell>
          <cell r="G413" t="str">
            <v>1257</v>
          </cell>
          <cell r="H413">
            <v>0</v>
          </cell>
          <cell r="I413" t="str">
            <v>Actual</v>
          </cell>
          <cell r="J413">
            <v>0</v>
          </cell>
          <cell r="K413">
            <v>0</v>
          </cell>
          <cell r="L413">
            <v>1225.92</v>
          </cell>
          <cell r="M413">
            <v>1213.78</v>
          </cell>
          <cell r="N413">
            <v>456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2865.7</v>
          </cell>
          <cell r="U413">
            <v>12</v>
          </cell>
        </row>
        <row r="414">
          <cell r="A414" t="str">
            <v>MCSO</v>
          </cell>
          <cell r="B414" t="str">
            <v>25-4200</v>
          </cell>
          <cell r="C414" t="str">
            <v>INMATE WORK CREWS</v>
          </cell>
          <cell r="D414" t="str">
            <v>1514</v>
          </cell>
          <cell r="E414" t="str">
            <v>601428</v>
          </cell>
          <cell r="F414" t="str">
            <v>E192805</v>
          </cell>
          <cell r="G414" t="str">
            <v>1247</v>
          </cell>
          <cell r="H414">
            <v>7411</v>
          </cell>
          <cell r="I414">
            <v>0.24</v>
          </cell>
          <cell r="J414">
            <v>1440</v>
          </cell>
          <cell r="K414">
            <v>338.6399999999999</v>
          </cell>
          <cell r="L414">
            <v>0</v>
          </cell>
          <cell r="M414">
            <v>0</v>
          </cell>
          <cell r="N414">
            <v>456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2208.96</v>
          </cell>
          <cell r="U414">
            <v>12</v>
          </cell>
        </row>
        <row r="415">
          <cell r="A415" t="str">
            <v>MCSO</v>
          </cell>
          <cell r="B415" t="str">
            <v>25-4200</v>
          </cell>
          <cell r="C415" t="str">
            <v>INMATE WORK CREWS</v>
          </cell>
          <cell r="D415" t="str">
            <v>1514</v>
          </cell>
          <cell r="E415" t="str">
            <v>601428</v>
          </cell>
          <cell r="F415" t="str">
            <v>E208699</v>
          </cell>
          <cell r="G415" t="str">
            <v>1212</v>
          </cell>
          <cell r="H415">
            <v>20361</v>
          </cell>
          <cell r="I415">
            <v>0.2</v>
          </cell>
          <cell r="J415">
            <v>1200</v>
          </cell>
          <cell r="K415">
            <v>2872.2000000000003</v>
          </cell>
          <cell r="L415">
            <v>0</v>
          </cell>
          <cell r="M415">
            <v>0</v>
          </cell>
          <cell r="N415">
            <v>456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4498.2</v>
          </cell>
          <cell r="U415">
            <v>12</v>
          </cell>
        </row>
        <row r="416">
          <cell r="A416" t="str">
            <v>MCSO</v>
          </cell>
          <cell r="B416" t="str">
            <v>25-4300</v>
          </cell>
          <cell r="C416" t="str">
            <v>METRO</v>
          </cell>
          <cell r="D416" t="str">
            <v>1516</v>
          </cell>
          <cell r="E416" t="str">
            <v>601670</v>
          </cell>
          <cell r="F416" t="str">
            <v>UVG116</v>
          </cell>
          <cell r="G416" t="str">
            <v>2999</v>
          </cell>
          <cell r="H416">
            <v>5795</v>
          </cell>
          <cell r="I416">
            <v>0.15</v>
          </cell>
          <cell r="L416">
            <v>0</v>
          </cell>
          <cell r="M416">
            <v>0</v>
          </cell>
          <cell r="N416">
            <v>38</v>
          </cell>
          <cell r="O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1044.25</v>
          </cell>
          <cell r="U416">
            <v>5</v>
          </cell>
        </row>
        <row r="417">
          <cell r="A417" t="str">
            <v>MCSO</v>
          </cell>
          <cell r="B417" t="str">
            <v>25-4300</v>
          </cell>
          <cell r="C417" t="str">
            <v>METRO</v>
          </cell>
          <cell r="D417" t="str">
            <v>1516</v>
          </cell>
          <cell r="E417" t="str">
            <v>601670</v>
          </cell>
          <cell r="F417" t="str">
            <v>WXC661</v>
          </cell>
          <cell r="G417" t="str">
            <v>2999</v>
          </cell>
          <cell r="H417">
            <v>5772</v>
          </cell>
          <cell r="I417">
            <v>0.15</v>
          </cell>
          <cell r="L417">
            <v>0</v>
          </cell>
          <cell r="M417">
            <v>0</v>
          </cell>
          <cell r="N417">
            <v>38</v>
          </cell>
          <cell r="O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1100.8</v>
          </cell>
          <cell r="U417">
            <v>5</v>
          </cell>
        </row>
        <row r="418">
          <cell r="A418" t="str">
            <v>MCSO</v>
          </cell>
          <cell r="B418" t="str">
            <v>25-4300</v>
          </cell>
          <cell r="C418" t="str">
            <v>METRO</v>
          </cell>
          <cell r="D418" t="str">
            <v>1516</v>
          </cell>
          <cell r="E418" t="str">
            <v>601670</v>
          </cell>
          <cell r="F418" t="str">
            <v>E191001</v>
          </cell>
          <cell r="G418" t="str">
            <v>3007</v>
          </cell>
          <cell r="H418">
            <v>0</v>
          </cell>
          <cell r="I418" t="str">
            <v>Actual</v>
          </cell>
          <cell r="L418">
            <v>185.5</v>
          </cell>
          <cell r="M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185.5</v>
          </cell>
          <cell r="U418">
            <v>10</v>
          </cell>
        </row>
        <row r="419">
          <cell r="A419" t="str">
            <v>MCSO</v>
          </cell>
          <cell r="B419" t="str">
            <v>25-4300</v>
          </cell>
          <cell r="C419" t="str">
            <v>METRO</v>
          </cell>
          <cell r="D419" t="str">
            <v>1516</v>
          </cell>
          <cell r="E419" t="str">
            <v>601670</v>
          </cell>
          <cell r="F419" t="str">
            <v>E212167</v>
          </cell>
          <cell r="G419" t="str">
            <v>1210</v>
          </cell>
          <cell r="H419">
            <v>8368</v>
          </cell>
          <cell r="I419">
            <v>0.35</v>
          </cell>
          <cell r="L419">
            <v>0</v>
          </cell>
          <cell r="M419">
            <v>134.84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3413.64</v>
          </cell>
          <cell r="U419">
            <v>11</v>
          </cell>
        </row>
        <row r="420">
          <cell r="A420" t="str">
            <v>MCSO</v>
          </cell>
          <cell r="B420" t="str">
            <v>25-4350</v>
          </cell>
          <cell r="C420" t="str">
            <v>CERT TEAM</v>
          </cell>
          <cell r="D420" t="str">
            <v>1514</v>
          </cell>
          <cell r="E420" t="str">
            <v>600462</v>
          </cell>
          <cell r="F420" t="str">
            <v>E213240</v>
          </cell>
          <cell r="G420" t="str">
            <v>1335</v>
          </cell>
          <cell r="H420">
            <v>0</v>
          </cell>
          <cell r="I420" t="str">
            <v>Actual</v>
          </cell>
          <cell r="J420">
            <v>0</v>
          </cell>
          <cell r="K420">
            <v>0</v>
          </cell>
          <cell r="L420">
            <v>826.17</v>
          </cell>
          <cell r="M420">
            <v>244.67</v>
          </cell>
          <cell r="N420">
            <v>456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1496.84</v>
          </cell>
          <cell r="U420">
            <v>12</v>
          </cell>
        </row>
        <row r="421">
          <cell r="A421" t="str">
            <v>MCSO</v>
          </cell>
          <cell r="B421" t="str">
            <v>25-4600</v>
          </cell>
          <cell r="C421" t="str">
            <v>FACILITY SECURITY</v>
          </cell>
          <cell r="D421" t="str">
            <v>1000</v>
          </cell>
          <cell r="E421" t="str">
            <v>601484</v>
          </cell>
          <cell r="F421" t="str">
            <v>E196360</v>
          </cell>
          <cell r="G421" t="str">
            <v>1034</v>
          </cell>
          <cell r="H421">
            <v>2992</v>
          </cell>
          <cell r="I421">
            <v>0.24</v>
          </cell>
          <cell r="L421">
            <v>0</v>
          </cell>
          <cell r="M421">
            <v>0</v>
          </cell>
          <cell r="N421">
            <v>38</v>
          </cell>
          <cell r="O421">
            <v>0</v>
          </cell>
          <cell r="Q421">
            <v>0</v>
          </cell>
          <cell r="R421">
            <v>385.54</v>
          </cell>
          <cell r="S421">
            <v>0</v>
          </cell>
          <cell r="T421">
            <v>1271.78</v>
          </cell>
          <cell r="U421">
            <v>4</v>
          </cell>
        </row>
        <row r="422">
          <cell r="A422" t="str">
            <v>MCSO</v>
          </cell>
          <cell r="B422" t="str">
            <v>25-4600</v>
          </cell>
          <cell r="C422" t="str">
            <v>FACILITY SECURITY</v>
          </cell>
          <cell r="D422" t="str">
            <v>1000</v>
          </cell>
          <cell r="E422" t="str">
            <v>601484</v>
          </cell>
          <cell r="F422" t="str">
            <v>E200982</v>
          </cell>
          <cell r="G422" t="str">
            <v>1202</v>
          </cell>
          <cell r="H422">
            <v>3690</v>
          </cell>
          <cell r="I422">
            <v>0.21</v>
          </cell>
          <cell r="J422">
            <v>1260</v>
          </cell>
          <cell r="K422">
            <v>0</v>
          </cell>
          <cell r="L422">
            <v>0</v>
          </cell>
          <cell r="M422">
            <v>0</v>
          </cell>
          <cell r="N422">
            <v>456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1498.89</v>
          </cell>
          <cell r="U422">
            <v>12</v>
          </cell>
        </row>
        <row r="423">
          <cell r="A423" t="str">
            <v>MCSO</v>
          </cell>
          <cell r="B423" t="str">
            <v>25-4600</v>
          </cell>
          <cell r="C423" t="str">
            <v>FACILITY SECURITY</v>
          </cell>
          <cell r="D423" t="str">
            <v>1000</v>
          </cell>
          <cell r="E423" t="str">
            <v>601484</v>
          </cell>
          <cell r="F423" t="str">
            <v>E203402</v>
          </cell>
          <cell r="G423" t="str">
            <v>1034</v>
          </cell>
          <cell r="H423">
            <v>4340</v>
          </cell>
          <cell r="I423">
            <v>0.24</v>
          </cell>
          <cell r="J423">
            <v>1440</v>
          </cell>
          <cell r="K423">
            <v>0</v>
          </cell>
          <cell r="L423">
            <v>0</v>
          </cell>
          <cell r="M423">
            <v>0</v>
          </cell>
          <cell r="N423">
            <v>456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1595.06</v>
          </cell>
          <cell r="U423">
            <v>12</v>
          </cell>
        </row>
        <row r="424">
          <cell r="A424" t="str">
            <v>MCSO</v>
          </cell>
          <cell r="B424" t="str">
            <v>25-4600</v>
          </cell>
          <cell r="C424" t="str">
            <v>FACILITY SECURITY</v>
          </cell>
          <cell r="D424" t="str">
            <v>1000</v>
          </cell>
          <cell r="E424" t="str">
            <v>601484</v>
          </cell>
          <cell r="F424" t="str">
            <v>E203403</v>
          </cell>
          <cell r="G424" t="str">
            <v>1034</v>
          </cell>
          <cell r="H424">
            <v>6420</v>
          </cell>
          <cell r="I424">
            <v>0.24</v>
          </cell>
          <cell r="J424">
            <v>1440</v>
          </cell>
          <cell r="K424">
            <v>100.79999999999995</v>
          </cell>
          <cell r="L424">
            <v>0</v>
          </cell>
          <cell r="M424">
            <v>0</v>
          </cell>
          <cell r="N424">
            <v>456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1924.34</v>
          </cell>
          <cell r="U424">
            <v>12</v>
          </cell>
        </row>
        <row r="425">
          <cell r="A425" t="str">
            <v>MCSO</v>
          </cell>
          <cell r="B425" t="str">
            <v>25-4600</v>
          </cell>
          <cell r="C425" t="str">
            <v>FACILITY SECURITY</v>
          </cell>
          <cell r="D425" t="str">
            <v>1000</v>
          </cell>
          <cell r="E425" t="str">
            <v>601484</v>
          </cell>
          <cell r="F425" t="str">
            <v>E209679</v>
          </cell>
          <cell r="G425" t="str">
            <v>1034</v>
          </cell>
          <cell r="H425">
            <v>15065</v>
          </cell>
          <cell r="I425">
            <v>0.24</v>
          </cell>
          <cell r="J425">
            <v>1440</v>
          </cell>
          <cell r="K425">
            <v>2175.6</v>
          </cell>
          <cell r="L425">
            <v>0</v>
          </cell>
          <cell r="M425">
            <v>0</v>
          </cell>
          <cell r="N425">
            <v>456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4979.46</v>
          </cell>
          <cell r="U425">
            <v>12</v>
          </cell>
        </row>
        <row r="426">
          <cell r="A426" t="str">
            <v>MCSO</v>
          </cell>
          <cell r="B426" t="str">
            <v>25-4650</v>
          </cell>
          <cell r="C426" t="str">
            <v>FACILITIES ADMIN</v>
          </cell>
          <cell r="D426" t="str">
            <v>1000</v>
          </cell>
          <cell r="E426" t="str">
            <v>601400</v>
          </cell>
          <cell r="F426" t="str">
            <v>XNV511</v>
          </cell>
          <cell r="G426" t="str">
            <v>9022</v>
          </cell>
          <cell r="H426">
            <v>0</v>
          </cell>
          <cell r="I426" t="str">
            <v>Actual</v>
          </cell>
          <cell r="J426">
            <v>0</v>
          </cell>
          <cell r="K426">
            <v>0</v>
          </cell>
          <cell r="L426">
            <v>1250.02</v>
          </cell>
          <cell r="M426">
            <v>351.51</v>
          </cell>
          <cell r="N426">
            <v>456</v>
          </cell>
          <cell r="O426">
            <v>0</v>
          </cell>
          <cell r="P426">
            <v>0</v>
          </cell>
          <cell r="Q426">
            <v>106</v>
          </cell>
          <cell r="R426">
            <v>0</v>
          </cell>
          <cell r="S426">
            <v>0</v>
          </cell>
          <cell r="T426">
            <v>2133.53</v>
          </cell>
          <cell r="U426">
            <v>12</v>
          </cell>
        </row>
        <row r="427">
          <cell r="A427" t="str">
            <v>MCSO</v>
          </cell>
          <cell r="B427" t="str">
            <v>25-4700</v>
          </cell>
          <cell r="C427" t="str">
            <v>COURT/FAC SEC ADMIN</v>
          </cell>
          <cell r="D427" t="str">
            <v>1000</v>
          </cell>
          <cell r="E427" t="str">
            <v>601490</v>
          </cell>
          <cell r="F427" t="str">
            <v>XPS010</v>
          </cell>
          <cell r="G427" t="str">
            <v>1024</v>
          </cell>
          <cell r="H427">
            <v>10878</v>
          </cell>
          <cell r="I427">
            <v>0.15</v>
          </cell>
          <cell r="J427">
            <v>900</v>
          </cell>
          <cell r="K427">
            <v>731.7</v>
          </cell>
          <cell r="L427">
            <v>0</v>
          </cell>
          <cell r="M427">
            <v>0</v>
          </cell>
          <cell r="N427">
            <v>456</v>
          </cell>
          <cell r="O427">
            <v>125</v>
          </cell>
          <cell r="P427">
            <v>1500</v>
          </cell>
          <cell r="Q427">
            <v>0</v>
          </cell>
          <cell r="R427">
            <v>0</v>
          </cell>
          <cell r="S427">
            <v>0</v>
          </cell>
          <cell r="T427">
            <v>3617.7</v>
          </cell>
          <cell r="U427">
            <v>12</v>
          </cell>
        </row>
        <row r="428">
          <cell r="A428" t="str">
            <v>MCSO</v>
          </cell>
          <cell r="B428" t="str">
            <v>25-4800</v>
          </cell>
          <cell r="C428" t="str">
            <v>MCRC</v>
          </cell>
          <cell r="D428" t="str">
            <v>1000</v>
          </cell>
          <cell r="E428" t="str">
            <v>601330</v>
          </cell>
          <cell r="F428" t="str">
            <v>E211389</v>
          </cell>
          <cell r="G428" t="str">
            <v>1031</v>
          </cell>
          <cell r="H428">
            <v>2694</v>
          </cell>
          <cell r="I428">
            <v>0.2</v>
          </cell>
          <cell r="J428">
            <v>1200</v>
          </cell>
          <cell r="K428">
            <v>0</v>
          </cell>
          <cell r="L428">
            <v>0</v>
          </cell>
          <cell r="M428">
            <v>0</v>
          </cell>
          <cell r="N428">
            <v>456</v>
          </cell>
          <cell r="O428">
            <v>181</v>
          </cell>
          <cell r="P428">
            <v>2172</v>
          </cell>
          <cell r="Q428">
            <v>0</v>
          </cell>
          <cell r="R428">
            <v>0</v>
          </cell>
          <cell r="S428">
            <v>0</v>
          </cell>
          <cell r="T428">
            <v>3478</v>
          </cell>
          <cell r="U428">
            <v>12</v>
          </cell>
        </row>
        <row r="429">
          <cell r="A429" t="str">
            <v>MCSO</v>
          </cell>
          <cell r="B429" t="str">
            <v>25-4800</v>
          </cell>
          <cell r="C429" t="str">
            <v>MCRC</v>
          </cell>
          <cell r="D429" t="str">
            <v>1000</v>
          </cell>
          <cell r="E429" t="str">
            <v>601330</v>
          </cell>
          <cell r="F429" t="str">
            <v>XQE002</v>
          </cell>
          <cell r="G429" t="str">
            <v>1024</v>
          </cell>
          <cell r="H429">
            <v>14281</v>
          </cell>
          <cell r="I429">
            <v>0.15</v>
          </cell>
          <cell r="J429">
            <v>900</v>
          </cell>
          <cell r="K429">
            <v>1242.15</v>
          </cell>
          <cell r="L429">
            <v>0</v>
          </cell>
          <cell r="M429">
            <v>0</v>
          </cell>
          <cell r="N429">
            <v>456</v>
          </cell>
          <cell r="O429">
            <v>125</v>
          </cell>
          <cell r="P429">
            <v>1500</v>
          </cell>
          <cell r="Q429">
            <v>170</v>
          </cell>
          <cell r="R429">
            <v>0</v>
          </cell>
          <cell r="S429">
            <v>0</v>
          </cell>
          <cell r="T429">
            <v>4242.05</v>
          </cell>
          <cell r="U429">
            <v>12</v>
          </cell>
        </row>
        <row r="430">
          <cell r="A430" t="str">
            <v>MCSO</v>
          </cell>
          <cell r="B430" t="str">
            <v>25-4850</v>
          </cell>
          <cell r="C430" t="str">
            <v>WAPATO</v>
          </cell>
          <cell r="D430" t="str">
            <v>1514</v>
          </cell>
          <cell r="E430" t="str">
            <v>601446</v>
          </cell>
          <cell r="F430" t="str">
            <v>E192806</v>
          </cell>
          <cell r="G430" t="str">
            <v>1024</v>
          </cell>
          <cell r="H430">
            <v>7595</v>
          </cell>
          <cell r="I430">
            <v>0.15</v>
          </cell>
          <cell r="J430">
            <v>900</v>
          </cell>
          <cell r="K430">
            <v>239.25</v>
          </cell>
          <cell r="L430">
            <v>0</v>
          </cell>
          <cell r="M430">
            <v>0</v>
          </cell>
          <cell r="N430">
            <v>456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1578</v>
          </cell>
          <cell r="U430">
            <v>12</v>
          </cell>
        </row>
        <row r="431">
          <cell r="A431" t="str">
            <v>MCSO</v>
          </cell>
          <cell r="B431" t="str">
            <v>25-4850</v>
          </cell>
          <cell r="C431" t="str">
            <v>WAPATO</v>
          </cell>
          <cell r="D431" t="str">
            <v>1514</v>
          </cell>
          <cell r="E431" t="str">
            <v>601446</v>
          </cell>
          <cell r="F431" t="str">
            <v>WUA540</v>
          </cell>
          <cell r="G431" t="str">
            <v>1212</v>
          </cell>
          <cell r="H431">
            <v>14665</v>
          </cell>
          <cell r="I431">
            <v>0.2</v>
          </cell>
          <cell r="J431">
            <v>1200</v>
          </cell>
          <cell r="K431">
            <v>1733</v>
          </cell>
          <cell r="L431">
            <v>0</v>
          </cell>
          <cell r="M431">
            <v>0</v>
          </cell>
          <cell r="N431">
            <v>456</v>
          </cell>
          <cell r="O431">
            <v>285</v>
          </cell>
          <cell r="P431">
            <v>3420</v>
          </cell>
          <cell r="Q431">
            <v>0</v>
          </cell>
          <cell r="R431">
            <v>0</v>
          </cell>
          <cell r="S431">
            <v>0</v>
          </cell>
          <cell r="T431">
            <v>6949</v>
          </cell>
          <cell r="U431">
            <v>12</v>
          </cell>
        </row>
        <row r="432">
          <cell r="A432" t="str">
            <v>MCSO</v>
          </cell>
          <cell r="B432" t="str">
            <v>25-4905</v>
          </cell>
          <cell r="C432" t="str">
            <v>INMATE PROGRAMS</v>
          </cell>
          <cell r="D432" t="str">
            <v>1000</v>
          </cell>
          <cell r="E432" t="str">
            <v>601217</v>
          </cell>
          <cell r="F432" t="str">
            <v>E203437</v>
          </cell>
          <cell r="G432" t="str">
            <v>1020</v>
          </cell>
          <cell r="H432">
            <v>850</v>
          </cell>
          <cell r="I432">
            <v>0.13</v>
          </cell>
          <cell r="L432">
            <v>0</v>
          </cell>
          <cell r="M432">
            <v>0</v>
          </cell>
          <cell r="N432">
            <v>38</v>
          </cell>
          <cell r="O432">
            <v>116</v>
          </cell>
          <cell r="Q432">
            <v>0</v>
          </cell>
          <cell r="R432">
            <v>0</v>
          </cell>
          <cell r="S432">
            <v>0</v>
          </cell>
          <cell r="T432">
            <v>261.5</v>
          </cell>
          <cell r="U432">
            <v>1</v>
          </cell>
        </row>
        <row r="433">
          <cell r="A433" t="str">
            <v>MCSO</v>
          </cell>
          <cell r="B433" t="str">
            <v>25-4905</v>
          </cell>
          <cell r="C433" t="str">
            <v>INMATE PROGRAMS</v>
          </cell>
          <cell r="D433" t="str">
            <v>1000</v>
          </cell>
          <cell r="E433" t="str">
            <v>601217</v>
          </cell>
          <cell r="F433" t="str">
            <v>TEV577</v>
          </cell>
          <cell r="G433" t="str">
            <v>1024</v>
          </cell>
          <cell r="H433">
            <v>237</v>
          </cell>
          <cell r="I433">
            <v>0.15</v>
          </cell>
          <cell r="L433">
            <v>0</v>
          </cell>
          <cell r="M433">
            <v>0</v>
          </cell>
          <cell r="N433">
            <v>38</v>
          </cell>
          <cell r="O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95</v>
          </cell>
          <cell r="U433">
            <v>1</v>
          </cell>
        </row>
        <row r="434">
          <cell r="A434" t="str">
            <v>MCSO</v>
          </cell>
          <cell r="B434" t="str">
            <v>25-4905</v>
          </cell>
          <cell r="C434" t="str">
            <v>INMATE PROGRAMS</v>
          </cell>
          <cell r="D434" t="str">
            <v>1000</v>
          </cell>
          <cell r="E434" t="str">
            <v>601217</v>
          </cell>
          <cell r="F434" t="str">
            <v>E198935</v>
          </cell>
          <cell r="G434" t="str">
            <v>1020</v>
          </cell>
          <cell r="H434">
            <v>6331</v>
          </cell>
          <cell r="I434">
            <v>0.13</v>
          </cell>
          <cell r="L434">
            <v>0</v>
          </cell>
          <cell r="M434">
            <v>0</v>
          </cell>
          <cell r="N434">
            <v>38</v>
          </cell>
          <cell r="O434">
            <v>116</v>
          </cell>
          <cell r="Q434">
            <v>0</v>
          </cell>
          <cell r="R434">
            <v>0</v>
          </cell>
          <cell r="S434">
            <v>0</v>
          </cell>
          <cell r="T434">
            <v>4465.03</v>
          </cell>
          <cell r="U434">
            <v>8</v>
          </cell>
        </row>
        <row r="435">
          <cell r="A435" t="str">
            <v>MCSO</v>
          </cell>
          <cell r="B435" t="str">
            <v>25-4905</v>
          </cell>
          <cell r="C435" t="str">
            <v>INMATE PROGRAMS</v>
          </cell>
          <cell r="D435" t="str">
            <v>1000</v>
          </cell>
          <cell r="E435" t="str">
            <v>601217</v>
          </cell>
          <cell r="F435" t="str">
            <v>E192816</v>
          </cell>
          <cell r="G435" t="str">
            <v>1031</v>
          </cell>
          <cell r="H435">
            <v>2698</v>
          </cell>
          <cell r="I435">
            <v>0.2</v>
          </cell>
          <cell r="J435">
            <v>1200</v>
          </cell>
          <cell r="K435">
            <v>0</v>
          </cell>
          <cell r="L435">
            <v>0</v>
          </cell>
          <cell r="M435">
            <v>0</v>
          </cell>
          <cell r="N435">
            <v>456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1306</v>
          </cell>
          <cell r="U435">
            <v>12</v>
          </cell>
        </row>
        <row r="436">
          <cell r="A436" t="str">
            <v>MCSO</v>
          </cell>
          <cell r="B436" t="str">
            <v>25-4905</v>
          </cell>
          <cell r="C436" t="str">
            <v>INMATE PROGRAMS</v>
          </cell>
          <cell r="D436" t="str">
            <v>1000</v>
          </cell>
          <cell r="E436" t="str">
            <v>601217</v>
          </cell>
          <cell r="F436" t="str">
            <v>E209651</v>
          </cell>
          <cell r="G436" t="str">
            <v>1024</v>
          </cell>
          <cell r="H436">
            <v>2202</v>
          </cell>
          <cell r="I436">
            <v>0.15</v>
          </cell>
          <cell r="J436">
            <v>900</v>
          </cell>
          <cell r="K436">
            <v>0</v>
          </cell>
          <cell r="L436">
            <v>0</v>
          </cell>
          <cell r="M436">
            <v>0</v>
          </cell>
          <cell r="N436">
            <v>456</v>
          </cell>
          <cell r="O436">
            <v>141</v>
          </cell>
          <cell r="P436">
            <v>1692</v>
          </cell>
          <cell r="Q436">
            <v>0</v>
          </cell>
          <cell r="R436">
            <v>0</v>
          </cell>
          <cell r="S436">
            <v>0</v>
          </cell>
          <cell r="T436">
            <v>2965.2</v>
          </cell>
          <cell r="U436">
            <v>12</v>
          </cell>
        </row>
        <row r="437">
          <cell r="A437" t="str">
            <v>MCSO</v>
          </cell>
          <cell r="B437" t="str">
            <v>25-4905</v>
          </cell>
          <cell r="C437" t="str">
            <v>INMATE PROGRAMS</v>
          </cell>
          <cell r="D437" t="str">
            <v>1000</v>
          </cell>
          <cell r="E437" t="str">
            <v>601217</v>
          </cell>
          <cell r="F437" t="str">
            <v>E203444</v>
          </cell>
          <cell r="G437" t="str">
            <v>1020</v>
          </cell>
          <cell r="H437">
            <v>1958</v>
          </cell>
          <cell r="I437">
            <v>0.13</v>
          </cell>
          <cell r="J437">
            <v>780</v>
          </cell>
          <cell r="K437">
            <v>0</v>
          </cell>
          <cell r="L437">
            <v>0</v>
          </cell>
          <cell r="M437">
            <v>0</v>
          </cell>
          <cell r="N437">
            <v>456</v>
          </cell>
          <cell r="O437">
            <v>111</v>
          </cell>
          <cell r="P437">
            <v>1332</v>
          </cell>
          <cell r="Q437">
            <v>0</v>
          </cell>
          <cell r="R437">
            <v>0</v>
          </cell>
          <cell r="S437">
            <v>0</v>
          </cell>
          <cell r="T437">
            <v>2458</v>
          </cell>
          <cell r="U437">
            <v>12</v>
          </cell>
        </row>
        <row r="438">
          <cell r="A438" t="str">
            <v>MCSO</v>
          </cell>
          <cell r="B438" t="str">
            <v>25-4905</v>
          </cell>
          <cell r="C438" t="str">
            <v>INMATE PROGRAMS</v>
          </cell>
          <cell r="D438" t="str">
            <v>1000</v>
          </cell>
          <cell r="E438" t="str">
            <v>601217</v>
          </cell>
          <cell r="F438" t="str">
            <v>E192808</v>
          </cell>
          <cell r="G438" t="str">
            <v>1024</v>
          </cell>
          <cell r="H438">
            <v>3744</v>
          </cell>
          <cell r="I438">
            <v>0.15</v>
          </cell>
          <cell r="J438">
            <v>900</v>
          </cell>
          <cell r="K438">
            <v>0</v>
          </cell>
          <cell r="L438">
            <v>0</v>
          </cell>
          <cell r="M438">
            <v>0</v>
          </cell>
          <cell r="N438">
            <v>456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1261.05</v>
          </cell>
          <cell r="U438">
            <v>12</v>
          </cell>
        </row>
        <row r="439">
          <cell r="A439" t="str">
            <v>MCSO</v>
          </cell>
          <cell r="B439" t="str">
            <v>25-4905</v>
          </cell>
          <cell r="C439" t="str">
            <v>INMATE PROGRAMS</v>
          </cell>
          <cell r="D439" t="str">
            <v>1000</v>
          </cell>
          <cell r="E439" t="str">
            <v>601217</v>
          </cell>
          <cell r="F439" t="str">
            <v>E198927</v>
          </cell>
          <cell r="G439" t="str">
            <v>1020</v>
          </cell>
          <cell r="H439">
            <v>3805</v>
          </cell>
          <cell r="I439">
            <v>0.13</v>
          </cell>
          <cell r="J439">
            <v>780</v>
          </cell>
          <cell r="K439">
            <v>0</v>
          </cell>
          <cell r="L439">
            <v>0</v>
          </cell>
          <cell r="M439">
            <v>0</v>
          </cell>
          <cell r="N439">
            <v>456</v>
          </cell>
          <cell r="O439">
            <v>111</v>
          </cell>
          <cell r="P439">
            <v>1332</v>
          </cell>
          <cell r="Q439">
            <v>0</v>
          </cell>
          <cell r="R439">
            <v>0</v>
          </cell>
          <cell r="S439">
            <v>0</v>
          </cell>
          <cell r="T439">
            <v>2587.74</v>
          </cell>
          <cell r="U439">
            <v>12</v>
          </cell>
        </row>
        <row r="440">
          <cell r="A440" t="str">
            <v>MCSO</v>
          </cell>
          <cell r="B440" t="str">
            <v>25-4905</v>
          </cell>
          <cell r="C440" t="str">
            <v>INMATE PROGRAMS</v>
          </cell>
          <cell r="D440" t="str">
            <v>1000</v>
          </cell>
          <cell r="E440" t="str">
            <v>601217</v>
          </cell>
          <cell r="F440" t="str">
            <v>E203438</v>
          </cell>
          <cell r="G440" t="str">
            <v>1020</v>
          </cell>
          <cell r="H440">
            <v>4167</v>
          </cell>
          <cell r="I440">
            <v>0.13</v>
          </cell>
          <cell r="J440">
            <v>780</v>
          </cell>
          <cell r="K440">
            <v>0</v>
          </cell>
          <cell r="L440">
            <v>0</v>
          </cell>
          <cell r="M440">
            <v>0</v>
          </cell>
          <cell r="N440">
            <v>456</v>
          </cell>
          <cell r="O440">
            <v>111</v>
          </cell>
          <cell r="P440">
            <v>1332</v>
          </cell>
          <cell r="Q440">
            <v>0</v>
          </cell>
          <cell r="R440">
            <v>0</v>
          </cell>
          <cell r="S440">
            <v>0</v>
          </cell>
          <cell r="T440">
            <v>2475.68</v>
          </cell>
          <cell r="U440">
            <v>12</v>
          </cell>
        </row>
        <row r="441">
          <cell r="A441" t="str">
            <v>MCSO</v>
          </cell>
          <cell r="B441" t="str">
            <v>25-4905</v>
          </cell>
          <cell r="C441" t="str">
            <v>INMATE PROGRAMS</v>
          </cell>
          <cell r="D441" t="str">
            <v>1000</v>
          </cell>
          <cell r="E441" t="str">
            <v>601217</v>
          </cell>
          <cell r="F441" t="str">
            <v>YLT595</v>
          </cell>
          <cell r="G441" t="str">
            <v>1020</v>
          </cell>
          <cell r="H441">
            <v>6406</v>
          </cell>
          <cell r="I441">
            <v>0.13</v>
          </cell>
          <cell r="J441">
            <v>780</v>
          </cell>
          <cell r="K441">
            <v>52.77999999999997</v>
          </cell>
          <cell r="L441">
            <v>0</v>
          </cell>
          <cell r="M441">
            <v>0</v>
          </cell>
          <cell r="N441">
            <v>456</v>
          </cell>
          <cell r="O441">
            <v>125</v>
          </cell>
          <cell r="P441">
            <v>1500</v>
          </cell>
          <cell r="Q441">
            <v>0</v>
          </cell>
          <cell r="R441">
            <v>0</v>
          </cell>
          <cell r="S441">
            <v>0</v>
          </cell>
          <cell r="T441">
            <v>2835.79</v>
          </cell>
          <cell r="U441">
            <v>12</v>
          </cell>
        </row>
        <row r="442">
          <cell r="A442" t="str">
            <v>MCSO</v>
          </cell>
          <cell r="B442" t="str">
            <v>25-4905</v>
          </cell>
          <cell r="C442" t="str">
            <v>INMATE PROGRAMS</v>
          </cell>
          <cell r="D442" t="str">
            <v>1000</v>
          </cell>
          <cell r="E442" t="str">
            <v>601217</v>
          </cell>
          <cell r="F442" t="str">
            <v>E198928</v>
          </cell>
          <cell r="G442" t="str">
            <v>1020</v>
          </cell>
          <cell r="H442">
            <v>9910</v>
          </cell>
          <cell r="I442">
            <v>0.13</v>
          </cell>
          <cell r="J442">
            <v>780</v>
          </cell>
          <cell r="K442">
            <v>508.29999999999995</v>
          </cell>
          <cell r="L442">
            <v>0</v>
          </cell>
          <cell r="M442">
            <v>0</v>
          </cell>
          <cell r="N442">
            <v>456</v>
          </cell>
          <cell r="O442">
            <v>111</v>
          </cell>
          <cell r="P442">
            <v>1332</v>
          </cell>
          <cell r="Q442">
            <v>0</v>
          </cell>
          <cell r="R442">
            <v>0</v>
          </cell>
          <cell r="S442">
            <v>0</v>
          </cell>
          <cell r="T442">
            <v>3149.08</v>
          </cell>
          <cell r="U442">
            <v>12</v>
          </cell>
        </row>
        <row r="443">
          <cell r="A443" t="str">
            <v>MCSO</v>
          </cell>
          <cell r="B443" t="str">
            <v>25-4905</v>
          </cell>
          <cell r="C443" t="str">
            <v>INMATE PROGRAMS</v>
          </cell>
          <cell r="D443" t="str">
            <v>1000</v>
          </cell>
          <cell r="E443" t="str">
            <v>601217</v>
          </cell>
          <cell r="F443" t="str">
            <v>E203434</v>
          </cell>
          <cell r="G443" t="str">
            <v>1020</v>
          </cell>
          <cell r="H443">
            <v>11011</v>
          </cell>
          <cell r="I443">
            <v>0.13</v>
          </cell>
          <cell r="J443">
            <v>780</v>
          </cell>
          <cell r="K443">
            <v>651.4300000000001</v>
          </cell>
          <cell r="L443">
            <v>0</v>
          </cell>
          <cell r="M443">
            <v>0</v>
          </cell>
          <cell r="N443">
            <v>456</v>
          </cell>
          <cell r="O443">
            <v>111</v>
          </cell>
          <cell r="P443">
            <v>1332</v>
          </cell>
          <cell r="Q443">
            <v>0</v>
          </cell>
          <cell r="R443">
            <v>0</v>
          </cell>
          <cell r="S443">
            <v>0</v>
          </cell>
          <cell r="T443">
            <v>3239.43</v>
          </cell>
          <cell r="U443">
            <v>12</v>
          </cell>
        </row>
        <row r="444">
          <cell r="A444" t="str">
            <v>MCSO</v>
          </cell>
          <cell r="B444" t="str">
            <v>25-4905</v>
          </cell>
          <cell r="C444" t="str">
            <v>INMATE PROGRAMS</v>
          </cell>
          <cell r="D444" t="str">
            <v>1000</v>
          </cell>
          <cell r="E444" t="str">
            <v>601217</v>
          </cell>
          <cell r="F444" t="str">
            <v>E203442</v>
          </cell>
          <cell r="G444" t="str">
            <v>1020</v>
          </cell>
          <cell r="H444">
            <v>19137</v>
          </cell>
          <cell r="I444">
            <v>0.13</v>
          </cell>
          <cell r="J444">
            <v>780</v>
          </cell>
          <cell r="K444">
            <v>1707.81</v>
          </cell>
          <cell r="L444">
            <v>0</v>
          </cell>
          <cell r="M444">
            <v>0</v>
          </cell>
          <cell r="N444">
            <v>456</v>
          </cell>
          <cell r="O444">
            <v>111</v>
          </cell>
          <cell r="P444">
            <v>1332</v>
          </cell>
          <cell r="Q444">
            <v>0</v>
          </cell>
          <cell r="R444">
            <v>0</v>
          </cell>
          <cell r="S444">
            <v>0</v>
          </cell>
          <cell r="T444">
            <v>3504.89</v>
          </cell>
          <cell r="U444">
            <v>12</v>
          </cell>
        </row>
        <row r="445">
          <cell r="A445" t="str">
            <v>MCSO</v>
          </cell>
          <cell r="B445" t="str">
            <v>25-4905</v>
          </cell>
          <cell r="C445" t="str">
            <v>INMATE PROGRAMS</v>
          </cell>
          <cell r="D445" t="str">
            <v>1000</v>
          </cell>
          <cell r="E445" t="str">
            <v>601217</v>
          </cell>
          <cell r="F445" t="str">
            <v>WDY277</v>
          </cell>
          <cell r="G445" t="str">
            <v>1212</v>
          </cell>
          <cell r="H445">
            <v>15026</v>
          </cell>
          <cell r="I445">
            <v>0.2</v>
          </cell>
          <cell r="J445">
            <v>1200</v>
          </cell>
          <cell r="K445">
            <v>1805.2000000000003</v>
          </cell>
          <cell r="L445">
            <v>0</v>
          </cell>
          <cell r="M445">
            <v>0</v>
          </cell>
          <cell r="N445">
            <v>456</v>
          </cell>
          <cell r="O445">
            <v>285</v>
          </cell>
          <cell r="P445">
            <v>3420</v>
          </cell>
          <cell r="Q445">
            <v>0</v>
          </cell>
          <cell r="R445">
            <v>0</v>
          </cell>
          <cell r="S445">
            <v>0</v>
          </cell>
          <cell r="T445">
            <v>7054.2</v>
          </cell>
          <cell r="U445">
            <v>12</v>
          </cell>
        </row>
        <row r="446">
          <cell r="A446" t="str">
            <v>MCSO</v>
          </cell>
          <cell r="B446" t="str">
            <v>25-4905</v>
          </cell>
          <cell r="C446" t="str">
            <v>INMATE PROGRAMS</v>
          </cell>
          <cell r="D446" t="str">
            <v>1000</v>
          </cell>
          <cell r="E446" t="str">
            <v>601217</v>
          </cell>
          <cell r="F446" t="str">
            <v>E218980</v>
          </cell>
          <cell r="G446" t="str">
            <v>1020</v>
          </cell>
          <cell r="H446">
            <v>23412</v>
          </cell>
          <cell r="I446">
            <v>0.13</v>
          </cell>
          <cell r="J446">
            <v>780</v>
          </cell>
          <cell r="K446">
            <v>2263.56</v>
          </cell>
          <cell r="L446">
            <v>0</v>
          </cell>
          <cell r="M446">
            <v>0</v>
          </cell>
          <cell r="N446">
            <v>456</v>
          </cell>
          <cell r="O446">
            <v>125</v>
          </cell>
          <cell r="P446">
            <v>1500</v>
          </cell>
          <cell r="Q446">
            <v>401.27</v>
          </cell>
          <cell r="R446">
            <v>0</v>
          </cell>
          <cell r="S446">
            <v>0</v>
          </cell>
          <cell r="T446">
            <v>5448</v>
          </cell>
          <cell r="U446">
            <v>12</v>
          </cell>
        </row>
        <row r="447">
          <cell r="A447" t="str">
            <v>MCSO</v>
          </cell>
          <cell r="B447" t="str">
            <v>25-4905</v>
          </cell>
          <cell r="C447" t="str">
            <v>INMATE PROGRAMS</v>
          </cell>
          <cell r="D447" t="str">
            <v>1000</v>
          </cell>
          <cell r="E447" t="str">
            <v>601217</v>
          </cell>
          <cell r="F447" t="str">
            <v>E203440</v>
          </cell>
          <cell r="G447" t="str">
            <v>1020</v>
          </cell>
          <cell r="H447">
            <v>39148</v>
          </cell>
          <cell r="I447">
            <v>0.13</v>
          </cell>
          <cell r="J447">
            <v>780</v>
          </cell>
          <cell r="K447">
            <v>4309.24</v>
          </cell>
          <cell r="L447">
            <v>0</v>
          </cell>
          <cell r="M447">
            <v>0</v>
          </cell>
          <cell r="N447">
            <v>456</v>
          </cell>
          <cell r="O447">
            <v>111</v>
          </cell>
          <cell r="P447">
            <v>1332</v>
          </cell>
          <cell r="Q447">
            <v>712.13</v>
          </cell>
          <cell r="R447">
            <v>0</v>
          </cell>
          <cell r="S447">
            <v>0</v>
          </cell>
          <cell r="T447">
            <v>7609.37</v>
          </cell>
          <cell r="U447">
            <v>12</v>
          </cell>
        </row>
        <row r="448">
          <cell r="A448" t="str">
            <v>MCSO</v>
          </cell>
          <cell r="B448" t="str">
            <v>25-4905</v>
          </cell>
          <cell r="C448" t="str">
            <v>INMATE PROGRAMS</v>
          </cell>
          <cell r="D448" t="str">
            <v>1000</v>
          </cell>
          <cell r="E448" t="str">
            <v>601217</v>
          </cell>
          <cell r="F448" t="str">
            <v>E206782</v>
          </cell>
          <cell r="G448" t="str">
            <v>1212</v>
          </cell>
          <cell r="H448">
            <v>27940</v>
          </cell>
          <cell r="I448">
            <v>0.2</v>
          </cell>
          <cell r="J448">
            <v>1200</v>
          </cell>
          <cell r="K448">
            <v>4388</v>
          </cell>
          <cell r="L448">
            <v>0</v>
          </cell>
          <cell r="M448">
            <v>0</v>
          </cell>
          <cell r="N448">
            <v>456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6014</v>
          </cell>
          <cell r="U448">
            <v>12</v>
          </cell>
        </row>
        <row r="449">
          <cell r="A449" t="str">
            <v>MCSO</v>
          </cell>
          <cell r="B449" t="str">
            <v>25-5000</v>
          </cell>
          <cell r="C449" t="str">
            <v>ALARMS</v>
          </cell>
          <cell r="D449" t="str">
            <v>1516</v>
          </cell>
          <cell r="F449" t="str">
            <v>E187744</v>
          </cell>
          <cell r="G449" t="str">
            <v>1024</v>
          </cell>
          <cell r="H449">
            <v>0</v>
          </cell>
          <cell r="I449">
            <v>0.15</v>
          </cell>
          <cell r="L449">
            <v>0</v>
          </cell>
          <cell r="M449">
            <v>0</v>
          </cell>
          <cell r="N449">
            <v>38</v>
          </cell>
          <cell r="O449">
            <v>125</v>
          </cell>
          <cell r="Q449">
            <v>0</v>
          </cell>
          <cell r="R449">
            <v>0</v>
          </cell>
          <cell r="S449">
            <v>0</v>
          </cell>
          <cell r="T449">
            <v>220</v>
          </cell>
          <cell r="U449">
            <v>1</v>
          </cell>
        </row>
        <row r="450">
          <cell r="A450" t="str">
            <v>DBCS</v>
          </cell>
          <cell r="B450" t="str">
            <v>30-1100</v>
          </cell>
          <cell r="C450" t="str">
            <v>LAND USE PLAN</v>
          </cell>
          <cell r="D450" t="str">
            <v>1000</v>
          </cell>
          <cell r="E450" t="str">
            <v>901000</v>
          </cell>
          <cell r="F450" t="str">
            <v>E198917</v>
          </cell>
          <cell r="G450" t="str">
            <v>1209</v>
          </cell>
          <cell r="H450">
            <v>835</v>
          </cell>
          <cell r="I450">
            <v>0.25</v>
          </cell>
          <cell r="L450">
            <v>0</v>
          </cell>
          <cell r="M450">
            <v>0</v>
          </cell>
          <cell r="N450">
            <v>38</v>
          </cell>
          <cell r="O450">
            <v>378</v>
          </cell>
          <cell r="Q450">
            <v>0</v>
          </cell>
          <cell r="R450">
            <v>0</v>
          </cell>
          <cell r="S450">
            <v>0</v>
          </cell>
          <cell r="T450">
            <v>735</v>
          </cell>
          <cell r="U450">
            <v>3</v>
          </cell>
        </row>
        <row r="451">
          <cell r="A451" t="str">
            <v>DBCS</v>
          </cell>
          <cell r="B451" t="str">
            <v>30-1100</v>
          </cell>
          <cell r="C451" t="str">
            <v>LAND USE PLAN</v>
          </cell>
          <cell r="D451" t="str">
            <v>1000</v>
          </cell>
          <cell r="E451" t="str">
            <v>901000</v>
          </cell>
          <cell r="F451" t="str">
            <v>E220702</v>
          </cell>
          <cell r="G451" t="str">
            <v>1209</v>
          </cell>
          <cell r="H451">
            <v>2097</v>
          </cell>
          <cell r="I451">
            <v>0.25</v>
          </cell>
          <cell r="L451">
            <v>0</v>
          </cell>
          <cell r="M451">
            <v>0</v>
          </cell>
          <cell r="N451">
            <v>38</v>
          </cell>
          <cell r="O451">
            <v>129</v>
          </cell>
          <cell r="Q451">
            <v>0</v>
          </cell>
          <cell r="R451">
            <v>0</v>
          </cell>
          <cell r="S451">
            <v>0</v>
          </cell>
          <cell r="T451">
            <v>2299</v>
          </cell>
          <cell r="U451">
            <v>9</v>
          </cell>
        </row>
        <row r="452">
          <cell r="A452" t="str">
            <v>DBCS-TRANS</v>
          </cell>
          <cell r="B452" t="str">
            <v>30-1300</v>
          </cell>
          <cell r="C452" t="str">
            <v>TRANS ENG</v>
          </cell>
          <cell r="D452" t="str">
            <v>1501</v>
          </cell>
          <cell r="E452" t="str">
            <v>905110</v>
          </cell>
          <cell r="F452" t="str">
            <v>16</v>
          </cell>
          <cell r="G452" t="str">
            <v>1020</v>
          </cell>
          <cell r="H452">
            <v>560</v>
          </cell>
          <cell r="I452">
            <v>0.13</v>
          </cell>
          <cell r="L452">
            <v>0</v>
          </cell>
          <cell r="M452">
            <v>0</v>
          </cell>
          <cell r="N452">
            <v>38</v>
          </cell>
          <cell r="O452">
            <v>116</v>
          </cell>
          <cell r="Q452">
            <v>0</v>
          </cell>
          <cell r="R452">
            <v>0</v>
          </cell>
          <cell r="S452">
            <v>0</v>
          </cell>
          <cell r="T452">
            <v>406</v>
          </cell>
          <cell r="U452">
            <v>2</v>
          </cell>
        </row>
        <row r="453">
          <cell r="A453" t="str">
            <v>DBCS-TRANS</v>
          </cell>
          <cell r="B453" t="str">
            <v>30-1300</v>
          </cell>
          <cell r="C453" t="str">
            <v>TRANS ENG</v>
          </cell>
          <cell r="D453" t="str">
            <v>1501</v>
          </cell>
          <cell r="E453" t="str">
            <v>905110</v>
          </cell>
          <cell r="F453" t="str">
            <v>17</v>
          </cell>
          <cell r="G453" t="str">
            <v>1020</v>
          </cell>
          <cell r="H453">
            <v>738</v>
          </cell>
          <cell r="I453">
            <v>0.13</v>
          </cell>
          <cell r="L453">
            <v>0</v>
          </cell>
          <cell r="M453">
            <v>0</v>
          </cell>
          <cell r="N453">
            <v>38</v>
          </cell>
          <cell r="O453">
            <v>116</v>
          </cell>
          <cell r="Q453">
            <v>0</v>
          </cell>
          <cell r="R453">
            <v>0</v>
          </cell>
          <cell r="S453">
            <v>0</v>
          </cell>
          <cell r="T453">
            <v>609.52</v>
          </cell>
          <cell r="U453">
            <v>3</v>
          </cell>
        </row>
        <row r="454">
          <cell r="A454" t="str">
            <v>DBCS-TRANS</v>
          </cell>
          <cell r="B454" t="str">
            <v>30-1300</v>
          </cell>
          <cell r="C454" t="str">
            <v>TRANS ENG</v>
          </cell>
          <cell r="D454" t="str">
            <v>1501</v>
          </cell>
          <cell r="E454" t="str">
            <v>905110</v>
          </cell>
          <cell r="F454" t="str">
            <v>P20</v>
          </cell>
          <cell r="G454" t="str">
            <v>1300</v>
          </cell>
          <cell r="H454">
            <v>0</v>
          </cell>
          <cell r="I454" t="str">
            <v>Actual</v>
          </cell>
          <cell r="L454">
            <v>3235.68</v>
          </cell>
          <cell r="M454">
            <v>453.45</v>
          </cell>
          <cell r="N454">
            <v>38</v>
          </cell>
          <cell r="O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4039.13</v>
          </cell>
          <cell r="U454">
            <v>10</v>
          </cell>
        </row>
        <row r="455">
          <cell r="A455" t="str">
            <v>DBCS-TRANS</v>
          </cell>
          <cell r="B455" t="str">
            <v>30-1300</v>
          </cell>
          <cell r="C455" t="str">
            <v>TRANS ENG</v>
          </cell>
          <cell r="D455" t="str">
            <v>1501</v>
          </cell>
          <cell r="E455" t="str">
            <v>905110</v>
          </cell>
          <cell r="F455" t="str">
            <v>P15</v>
          </cell>
          <cell r="G455" t="str">
            <v>1200</v>
          </cell>
          <cell r="H455">
            <v>4661</v>
          </cell>
          <cell r="I455">
            <v>0.21</v>
          </cell>
          <cell r="J455">
            <v>1260</v>
          </cell>
          <cell r="K455">
            <v>0</v>
          </cell>
          <cell r="L455">
            <v>0</v>
          </cell>
          <cell r="M455">
            <v>0</v>
          </cell>
          <cell r="N455">
            <v>456</v>
          </cell>
          <cell r="O455">
            <v>103</v>
          </cell>
          <cell r="P455">
            <v>1236</v>
          </cell>
          <cell r="Q455">
            <v>0</v>
          </cell>
          <cell r="R455">
            <v>0</v>
          </cell>
          <cell r="S455">
            <v>0</v>
          </cell>
          <cell r="T455">
            <v>2863.41</v>
          </cell>
          <cell r="U455">
            <v>12</v>
          </cell>
        </row>
        <row r="456">
          <cell r="A456" t="str">
            <v>DBCS-TRANS</v>
          </cell>
          <cell r="B456" t="str">
            <v>30-1300</v>
          </cell>
          <cell r="C456" t="str">
            <v>TRANS ENG</v>
          </cell>
          <cell r="D456" t="str">
            <v>1501</v>
          </cell>
          <cell r="E456" t="str">
            <v>905110</v>
          </cell>
          <cell r="F456" t="str">
            <v>P63</v>
          </cell>
          <cell r="G456" t="str">
            <v>1201</v>
          </cell>
          <cell r="H456">
            <v>5428</v>
          </cell>
          <cell r="I456">
            <v>0.21</v>
          </cell>
          <cell r="J456">
            <v>1260</v>
          </cell>
          <cell r="K456">
            <v>0</v>
          </cell>
          <cell r="L456">
            <v>0</v>
          </cell>
          <cell r="M456">
            <v>0</v>
          </cell>
          <cell r="N456">
            <v>456</v>
          </cell>
          <cell r="O456">
            <v>129</v>
          </cell>
          <cell r="P456">
            <v>1548</v>
          </cell>
          <cell r="Q456">
            <v>0</v>
          </cell>
          <cell r="R456">
            <v>0</v>
          </cell>
          <cell r="S456">
            <v>0</v>
          </cell>
          <cell r="T456">
            <v>3420.06</v>
          </cell>
          <cell r="U456">
            <v>12</v>
          </cell>
        </row>
        <row r="457">
          <cell r="A457" t="str">
            <v>DBCS-TRANS</v>
          </cell>
          <cell r="B457" t="str">
            <v>30-1300</v>
          </cell>
          <cell r="C457" t="str">
            <v>TRANS ENG</v>
          </cell>
          <cell r="D457" t="str">
            <v>1501</v>
          </cell>
          <cell r="E457" t="str">
            <v>905110</v>
          </cell>
          <cell r="F457" t="str">
            <v>ENGRS (Misc)</v>
          </cell>
          <cell r="G457" t="str">
            <v>XXXX</v>
          </cell>
          <cell r="H457">
            <v>0</v>
          </cell>
          <cell r="I457" t="str">
            <v>Actual</v>
          </cell>
          <cell r="J457">
            <v>0</v>
          </cell>
          <cell r="K457">
            <v>0</v>
          </cell>
          <cell r="L457">
            <v>166.4</v>
          </cell>
          <cell r="M457">
            <v>0</v>
          </cell>
          <cell r="N457">
            <v>456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8.74</v>
          </cell>
          <cell r="T457">
            <v>601.14</v>
          </cell>
          <cell r="U457">
            <v>12</v>
          </cell>
        </row>
        <row r="458">
          <cell r="A458" t="str">
            <v>DBCS-TRANS</v>
          </cell>
          <cell r="B458" t="str">
            <v>30-1500</v>
          </cell>
          <cell r="C458" t="str">
            <v>RIGHT OF WAY</v>
          </cell>
          <cell r="D458" t="str">
            <v>1501</v>
          </cell>
          <cell r="E458" t="str">
            <v>905140</v>
          </cell>
          <cell r="F458" t="str">
            <v>P64</v>
          </cell>
          <cell r="G458" t="str">
            <v>1201</v>
          </cell>
          <cell r="H458">
            <v>2677</v>
          </cell>
          <cell r="I458">
            <v>0.21</v>
          </cell>
          <cell r="J458">
            <v>1260</v>
          </cell>
          <cell r="K458">
            <v>0</v>
          </cell>
          <cell r="L458">
            <v>0</v>
          </cell>
          <cell r="M458">
            <v>0</v>
          </cell>
          <cell r="N458">
            <v>456</v>
          </cell>
          <cell r="O458">
            <v>129</v>
          </cell>
          <cell r="P458">
            <v>1548</v>
          </cell>
          <cell r="Q458">
            <v>0</v>
          </cell>
          <cell r="R458">
            <v>0</v>
          </cell>
          <cell r="S458">
            <v>0</v>
          </cell>
          <cell r="T458">
            <v>3145.59</v>
          </cell>
          <cell r="U458">
            <v>12</v>
          </cell>
        </row>
        <row r="459">
          <cell r="A459" t="str">
            <v>DBCS-TRANS</v>
          </cell>
          <cell r="B459" t="str">
            <v>30-1500</v>
          </cell>
          <cell r="C459" t="str">
            <v>RIGHT OF WAY</v>
          </cell>
          <cell r="D459" t="str">
            <v>1501</v>
          </cell>
          <cell r="E459" t="str">
            <v>905140</v>
          </cell>
          <cell r="F459" t="str">
            <v>P65</v>
          </cell>
          <cell r="G459" t="str">
            <v>1201</v>
          </cell>
          <cell r="H459">
            <v>3363</v>
          </cell>
          <cell r="I459">
            <v>0.21</v>
          </cell>
          <cell r="J459">
            <v>1260</v>
          </cell>
          <cell r="K459">
            <v>0</v>
          </cell>
          <cell r="L459">
            <v>0</v>
          </cell>
          <cell r="M459">
            <v>0</v>
          </cell>
          <cell r="N459">
            <v>456</v>
          </cell>
          <cell r="O459">
            <v>129</v>
          </cell>
          <cell r="P459">
            <v>1548</v>
          </cell>
          <cell r="Q459">
            <v>0</v>
          </cell>
          <cell r="R459">
            <v>0</v>
          </cell>
          <cell r="S459">
            <v>0</v>
          </cell>
          <cell r="T459">
            <v>3223.71</v>
          </cell>
          <cell r="U459">
            <v>12</v>
          </cell>
        </row>
        <row r="460">
          <cell r="A460" t="str">
            <v>DBCS-TRANS</v>
          </cell>
          <cell r="B460" t="str">
            <v>30-1500</v>
          </cell>
          <cell r="C460" t="str">
            <v>RIGHT OF WAY</v>
          </cell>
          <cell r="D460" t="str">
            <v>1501</v>
          </cell>
          <cell r="E460" t="str">
            <v>905140</v>
          </cell>
          <cell r="F460" t="str">
            <v>P67</v>
          </cell>
          <cell r="G460" t="str">
            <v>1201</v>
          </cell>
          <cell r="H460">
            <v>7527</v>
          </cell>
          <cell r="I460">
            <v>0.21</v>
          </cell>
          <cell r="J460">
            <v>1260</v>
          </cell>
          <cell r="K460">
            <v>320.66999999999985</v>
          </cell>
          <cell r="L460">
            <v>0</v>
          </cell>
          <cell r="M460">
            <v>0</v>
          </cell>
          <cell r="N460">
            <v>456</v>
          </cell>
          <cell r="O460">
            <v>129</v>
          </cell>
          <cell r="P460">
            <v>1548</v>
          </cell>
          <cell r="Q460">
            <v>0</v>
          </cell>
          <cell r="R460">
            <v>0</v>
          </cell>
          <cell r="S460">
            <v>0</v>
          </cell>
          <cell r="T460">
            <v>3638.67</v>
          </cell>
          <cell r="U460">
            <v>12</v>
          </cell>
        </row>
        <row r="461">
          <cell r="A461" t="str">
            <v>DBCS-TRANS</v>
          </cell>
          <cell r="B461" t="str">
            <v>30-1500</v>
          </cell>
          <cell r="C461" t="str">
            <v>RIGHT OF WAY</v>
          </cell>
          <cell r="D461" t="str">
            <v>1501</v>
          </cell>
          <cell r="E461" t="str">
            <v>905140</v>
          </cell>
          <cell r="F461" t="str">
            <v>P62</v>
          </cell>
          <cell r="G461" t="str">
            <v>1201</v>
          </cell>
          <cell r="H461">
            <v>8704</v>
          </cell>
          <cell r="I461">
            <v>0.21</v>
          </cell>
          <cell r="J461">
            <v>1260</v>
          </cell>
          <cell r="K461">
            <v>567.8399999999999</v>
          </cell>
          <cell r="L461">
            <v>0</v>
          </cell>
          <cell r="M461">
            <v>0</v>
          </cell>
          <cell r="N461">
            <v>456</v>
          </cell>
          <cell r="O461">
            <v>129</v>
          </cell>
          <cell r="P461">
            <v>1548</v>
          </cell>
          <cell r="Q461">
            <v>0</v>
          </cell>
          <cell r="R461">
            <v>0</v>
          </cell>
          <cell r="S461">
            <v>0</v>
          </cell>
          <cell r="T461">
            <v>4137.84</v>
          </cell>
          <cell r="U461">
            <v>12</v>
          </cell>
        </row>
        <row r="462">
          <cell r="A462" t="str">
            <v>DBCS-TRANS</v>
          </cell>
          <cell r="B462" t="str">
            <v>30-1500</v>
          </cell>
          <cell r="C462" t="str">
            <v>RIGHT OF WAY</v>
          </cell>
          <cell r="D462" t="str">
            <v>1501</v>
          </cell>
          <cell r="E462" t="str">
            <v>905140</v>
          </cell>
          <cell r="F462" t="str">
            <v>P68</v>
          </cell>
          <cell r="G462" t="str">
            <v>1201</v>
          </cell>
          <cell r="H462">
            <v>17531</v>
          </cell>
          <cell r="I462">
            <v>0.21</v>
          </cell>
          <cell r="J462">
            <v>1260</v>
          </cell>
          <cell r="K462">
            <v>2421.5099999999998</v>
          </cell>
          <cell r="L462">
            <v>0</v>
          </cell>
          <cell r="M462">
            <v>0</v>
          </cell>
          <cell r="N462">
            <v>456</v>
          </cell>
          <cell r="O462">
            <v>129</v>
          </cell>
          <cell r="P462">
            <v>1548</v>
          </cell>
          <cell r="Q462">
            <v>199.5</v>
          </cell>
          <cell r="R462">
            <v>0</v>
          </cell>
          <cell r="S462">
            <v>0</v>
          </cell>
          <cell r="T462">
            <v>5939.01</v>
          </cell>
          <cell r="U462">
            <v>12</v>
          </cell>
        </row>
        <row r="463">
          <cell r="A463" t="str">
            <v>DBCS-TRANS</v>
          </cell>
          <cell r="B463" t="str">
            <v>30-1500</v>
          </cell>
          <cell r="C463" t="str">
            <v>RIGHT OF WAY</v>
          </cell>
          <cell r="D463" t="str">
            <v>1501</v>
          </cell>
          <cell r="E463" t="str">
            <v>905140</v>
          </cell>
          <cell r="F463" t="str">
            <v>P66</v>
          </cell>
          <cell r="G463" t="str">
            <v>1201</v>
          </cell>
          <cell r="H463">
            <v>17583</v>
          </cell>
          <cell r="I463">
            <v>0.21</v>
          </cell>
          <cell r="J463">
            <v>1260</v>
          </cell>
          <cell r="K463">
            <v>2432.43</v>
          </cell>
          <cell r="L463">
            <v>0</v>
          </cell>
          <cell r="M463">
            <v>0</v>
          </cell>
          <cell r="N463">
            <v>456</v>
          </cell>
          <cell r="O463">
            <v>129</v>
          </cell>
          <cell r="P463">
            <v>1548</v>
          </cell>
          <cell r="Q463">
            <v>0</v>
          </cell>
          <cell r="R463">
            <v>0</v>
          </cell>
          <cell r="S463">
            <v>0</v>
          </cell>
          <cell r="T463">
            <v>5750.43</v>
          </cell>
          <cell r="U463">
            <v>12</v>
          </cell>
        </row>
        <row r="464">
          <cell r="A464" t="str">
            <v>DBCS-TRANS</v>
          </cell>
          <cell r="B464" t="str">
            <v>30-1600</v>
          </cell>
          <cell r="C464" t="str">
            <v>SURVEY</v>
          </cell>
          <cell r="D464" t="str">
            <v>1501</v>
          </cell>
          <cell r="E464" t="str">
            <v>905200</v>
          </cell>
          <cell r="F464" t="str">
            <v>C29</v>
          </cell>
          <cell r="G464" t="str">
            <v>XXXX</v>
          </cell>
          <cell r="H464">
            <v>0</v>
          </cell>
          <cell r="I464" t="str">
            <v>Actual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12</v>
          </cell>
        </row>
        <row r="465">
          <cell r="A465" t="str">
            <v>DBCS-TRANS</v>
          </cell>
          <cell r="B465" t="str">
            <v>30-1600</v>
          </cell>
          <cell r="C465" t="str">
            <v>SURVEY</v>
          </cell>
          <cell r="D465" t="str">
            <v>1501</v>
          </cell>
          <cell r="E465" t="str">
            <v>905200</v>
          </cell>
          <cell r="F465" t="str">
            <v>SURVEYORS (Misc)</v>
          </cell>
          <cell r="G465" t="str">
            <v>XXXX</v>
          </cell>
          <cell r="H465">
            <v>0</v>
          </cell>
          <cell r="I465" t="str">
            <v>Actual</v>
          </cell>
          <cell r="J465">
            <v>0</v>
          </cell>
          <cell r="K465">
            <v>0</v>
          </cell>
          <cell r="L465">
            <v>182.3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3.46</v>
          </cell>
          <cell r="T465">
            <v>185.76</v>
          </cell>
          <cell r="U465">
            <v>12</v>
          </cell>
        </row>
        <row r="466">
          <cell r="A466" t="str">
            <v>DBCS-TRANS</v>
          </cell>
          <cell r="B466" t="str">
            <v>30-1600</v>
          </cell>
          <cell r="C466" t="str">
            <v>SURVEY</v>
          </cell>
          <cell r="D466" t="str">
            <v>1501</v>
          </cell>
          <cell r="E466" t="str">
            <v>905200</v>
          </cell>
          <cell r="F466" t="str">
            <v>P79</v>
          </cell>
          <cell r="G466" t="str">
            <v>1252</v>
          </cell>
          <cell r="H466">
            <v>6441</v>
          </cell>
          <cell r="I466">
            <v>0.3</v>
          </cell>
          <cell r="J466">
            <v>1800</v>
          </cell>
          <cell r="K466">
            <v>132.29999999999995</v>
          </cell>
          <cell r="L466">
            <v>0</v>
          </cell>
          <cell r="M466">
            <v>0</v>
          </cell>
          <cell r="N466">
            <v>456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2706.3</v>
          </cell>
          <cell r="U466">
            <v>12</v>
          </cell>
        </row>
        <row r="467">
          <cell r="A467" t="str">
            <v>DBCS-TRANS</v>
          </cell>
          <cell r="B467" t="str">
            <v>30-1600</v>
          </cell>
          <cell r="C467" t="str">
            <v>SURVEY</v>
          </cell>
          <cell r="D467" t="str">
            <v>1501</v>
          </cell>
          <cell r="E467" t="str">
            <v>905200</v>
          </cell>
          <cell r="F467" t="str">
            <v>P54</v>
          </cell>
          <cell r="G467" t="str">
            <v>1250</v>
          </cell>
          <cell r="H467">
            <v>7893</v>
          </cell>
          <cell r="I467">
            <v>0.3</v>
          </cell>
          <cell r="J467">
            <v>1800</v>
          </cell>
          <cell r="K467">
            <v>567.9000000000001</v>
          </cell>
          <cell r="L467">
            <v>0</v>
          </cell>
          <cell r="M467">
            <v>0</v>
          </cell>
          <cell r="N467">
            <v>456</v>
          </cell>
          <cell r="O467">
            <v>240</v>
          </cell>
          <cell r="P467">
            <v>2880</v>
          </cell>
          <cell r="Q467">
            <v>0</v>
          </cell>
          <cell r="R467">
            <v>0</v>
          </cell>
          <cell r="S467">
            <v>0</v>
          </cell>
          <cell r="T467">
            <v>5689.8</v>
          </cell>
          <cell r="U467">
            <v>12</v>
          </cell>
        </row>
        <row r="468">
          <cell r="A468" t="str">
            <v>DBCS-TRANS</v>
          </cell>
          <cell r="B468" t="str">
            <v>30-1600</v>
          </cell>
          <cell r="C468" t="str">
            <v>SURVEY</v>
          </cell>
          <cell r="D468" t="str">
            <v>1501</v>
          </cell>
          <cell r="E468" t="str">
            <v>905200</v>
          </cell>
          <cell r="F468" t="str">
            <v>P80</v>
          </cell>
          <cell r="G468" t="str">
            <v>1250</v>
          </cell>
          <cell r="H468">
            <v>12617</v>
          </cell>
          <cell r="I468">
            <v>0.3</v>
          </cell>
          <cell r="J468">
            <v>1800</v>
          </cell>
          <cell r="K468">
            <v>1985.1</v>
          </cell>
          <cell r="L468">
            <v>0</v>
          </cell>
          <cell r="M468">
            <v>0</v>
          </cell>
          <cell r="N468">
            <v>456</v>
          </cell>
          <cell r="O468">
            <v>240</v>
          </cell>
          <cell r="P468">
            <v>2880</v>
          </cell>
          <cell r="Q468">
            <v>0</v>
          </cell>
          <cell r="R468">
            <v>0</v>
          </cell>
          <cell r="S468">
            <v>0</v>
          </cell>
          <cell r="T468">
            <v>7091.1</v>
          </cell>
          <cell r="U468">
            <v>12</v>
          </cell>
        </row>
        <row r="469">
          <cell r="A469" t="str">
            <v>DBCS-TRANS</v>
          </cell>
          <cell r="B469" t="str">
            <v>30-1700</v>
          </cell>
          <cell r="C469" t="str">
            <v>SURVEY-CF</v>
          </cell>
          <cell r="D469" t="str">
            <v>1512</v>
          </cell>
          <cell r="E469" t="str">
            <v>905580</v>
          </cell>
          <cell r="F469" t="str">
            <v>P57</v>
          </cell>
          <cell r="G469" t="str">
            <v>1200</v>
          </cell>
          <cell r="H469">
            <v>1043</v>
          </cell>
          <cell r="I469">
            <v>0.21</v>
          </cell>
          <cell r="L469">
            <v>0</v>
          </cell>
          <cell r="M469">
            <v>0</v>
          </cell>
          <cell r="N469">
            <v>38</v>
          </cell>
          <cell r="O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413.49</v>
          </cell>
          <cell r="U469">
            <v>3</v>
          </cell>
        </row>
        <row r="470">
          <cell r="A470" t="str">
            <v>DBCS-TRANS</v>
          </cell>
          <cell r="B470" t="str">
            <v>30-1700</v>
          </cell>
          <cell r="C470" t="str">
            <v>SURVEY-CF</v>
          </cell>
          <cell r="D470" t="str">
            <v>1512</v>
          </cell>
          <cell r="E470" t="str">
            <v>905580</v>
          </cell>
          <cell r="F470" t="str">
            <v>D1</v>
          </cell>
          <cell r="G470" t="str">
            <v>XXXX</v>
          </cell>
          <cell r="H470">
            <v>0</v>
          </cell>
          <cell r="I470" t="str">
            <v>Actual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12</v>
          </cell>
        </row>
        <row r="471">
          <cell r="A471" t="str">
            <v>DBCS-TRANS</v>
          </cell>
          <cell r="B471" t="str">
            <v>30-1700</v>
          </cell>
          <cell r="C471" t="str">
            <v>SURVEY-CF</v>
          </cell>
          <cell r="D471" t="str">
            <v>1512</v>
          </cell>
          <cell r="E471" t="str">
            <v>905580</v>
          </cell>
          <cell r="F471" t="str">
            <v>P72</v>
          </cell>
          <cell r="G471" t="str">
            <v>1200</v>
          </cell>
          <cell r="H471">
            <v>4497</v>
          </cell>
          <cell r="I471">
            <v>0.21</v>
          </cell>
          <cell r="J471">
            <v>1260</v>
          </cell>
          <cell r="K471">
            <v>0</v>
          </cell>
          <cell r="L471">
            <v>0</v>
          </cell>
          <cell r="M471">
            <v>0</v>
          </cell>
          <cell r="N471">
            <v>456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1640.22</v>
          </cell>
          <cell r="U471">
            <v>12</v>
          </cell>
        </row>
        <row r="472">
          <cell r="A472" t="str">
            <v>DBCS-TRANS</v>
          </cell>
          <cell r="B472" t="str">
            <v>30-1700</v>
          </cell>
          <cell r="C472" t="str">
            <v>SURVEY-CF</v>
          </cell>
          <cell r="D472" t="str">
            <v>1512</v>
          </cell>
          <cell r="E472" t="str">
            <v>905580</v>
          </cell>
          <cell r="F472" t="str">
            <v>P53</v>
          </cell>
          <cell r="G472" t="str">
            <v>1200</v>
          </cell>
          <cell r="H472">
            <v>8116</v>
          </cell>
          <cell r="I472">
            <v>0.21</v>
          </cell>
          <cell r="J472">
            <v>1260</v>
          </cell>
          <cell r="K472">
            <v>444.3599999999999</v>
          </cell>
          <cell r="L472">
            <v>0</v>
          </cell>
          <cell r="M472">
            <v>0</v>
          </cell>
          <cell r="N472">
            <v>456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2183.49</v>
          </cell>
          <cell r="U472">
            <v>12</v>
          </cell>
        </row>
        <row r="473">
          <cell r="A473" t="str">
            <v>DBCS-TRANS</v>
          </cell>
          <cell r="B473" t="str">
            <v>30-1700</v>
          </cell>
          <cell r="C473" t="str">
            <v>SURVEY-CF</v>
          </cell>
          <cell r="D473" t="str">
            <v>1512</v>
          </cell>
          <cell r="E473" t="str">
            <v>905580</v>
          </cell>
          <cell r="F473" t="str">
            <v>P30</v>
          </cell>
          <cell r="G473" t="str">
            <v>1252</v>
          </cell>
          <cell r="H473">
            <v>10602</v>
          </cell>
          <cell r="I473">
            <v>0.3</v>
          </cell>
          <cell r="J473">
            <v>1800</v>
          </cell>
          <cell r="K473">
            <v>1380.6</v>
          </cell>
          <cell r="L473">
            <v>0</v>
          </cell>
          <cell r="M473">
            <v>0</v>
          </cell>
          <cell r="N473">
            <v>456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3606.6</v>
          </cell>
          <cell r="U473">
            <v>12</v>
          </cell>
        </row>
        <row r="474">
          <cell r="A474" t="str">
            <v>DBCS-TRANS</v>
          </cell>
          <cell r="B474" t="str">
            <v>30-1700</v>
          </cell>
          <cell r="C474" t="str">
            <v>SURVEY-CF</v>
          </cell>
          <cell r="D474" t="str">
            <v>1512</v>
          </cell>
          <cell r="E474" t="str">
            <v>905580</v>
          </cell>
          <cell r="F474" t="str">
            <v>P40</v>
          </cell>
          <cell r="G474" t="str">
            <v>1252</v>
          </cell>
          <cell r="H474">
            <v>15901</v>
          </cell>
          <cell r="I474">
            <v>0.3</v>
          </cell>
          <cell r="J474">
            <v>1800</v>
          </cell>
          <cell r="K474">
            <v>2970.3</v>
          </cell>
          <cell r="L474">
            <v>0</v>
          </cell>
          <cell r="M474">
            <v>0</v>
          </cell>
          <cell r="N474">
            <v>456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5196.3</v>
          </cell>
          <cell r="U474">
            <v>12</v>
          </cell>
        </row>
        <row r="475">
          <cell r="A475" t="str">
            <v>DBCS-TRANS</v>
          </cell>
          <cell r="B475" t="str">
            <v>30-1800</v>
          </cell>
          <cell r="C475" t="str">
            <v>ROAD MAINT</v>
          </cell>
          <cell r="D475" t="str">
            <v>1501</v>
          </cell>
          <cell r="E475" t="str">
            <v>905300</v>
          </cell>
          <cell r="F475" t="str">
            <v>R5</v>
          </cell>
          <cell r="G475" t="str">
            <v>1640</v>
          </cell>
          <cell r="H475">
            <v>0</v>
          </cell>
          <cell r="I475" t="str">
            <v>Actual</v>
          </cell>
          <cell r="L475">
            <v>0</v>
          </cell>
          <cell r="M475">
            <v>0</v>
          </cell>
          <cell r="N475">
            <v>0</v>
          </cell>
          <cell r="O475">
            <v>217</v>
          </cell>
          <cell r="Q475">
            <v>0</v>
          </cell>
          <cell r="R475">
            <v>0</v>
          </cell>
          <cell r="S475">
            <v>0</v>
          </cell>
          <cell r="T475">
            <v>217</v>
          </cell>
          <cell r="U475">
            <v>1</v>
          </cell>
        </row>
        <row r="476">
          <cell r="A476" t="str">
            <v>DBCS-TRANS</v>
          </cell>
          <cell r="B476" t="str">
            <v>30-1800</v>
          </cell>
          <cell r="C476" t="str">
            <v>ROAD MAINT</v>
          </cell>
          <cell r="D476" t="str">
            <v>1501</v>
          </cell>
          <cell r="E476" t="str">
            <v>905300</v>
          </cell>
          <cell r="F476" t="str">
            <v>R7</v>
          </cell>
          <cell r="G476" t="str">
            <v>1640</v>
          </cell>
          <cell r="H476">
            <v>0</v>
          </cell>
          <cell r="I476" t="str">
            <v>Actual</v>
          </cell>
          <cell r="L476">
            <v>0</v>
          </cell>
          <cell r="M476">
            <v>0</v>
          </cell>
          <cell r="N476">
            <v>0</v>
          </cell>
          <cell r="O476">
            <v>217</v>
          </cell>
          <cell r="Q476">
            <v>0</v>
          </cell>
          <cell r="R476">
            <v>0</v>
          </cell>
          <cell r="S476">
            <v>0</v>
          </cell>
          <cell r="T476">
            <v>217</v>
          </cell>
          <cell r="U476">
            <v>1</v>
          </cell>
        </row>
        <row r="477">
          <cell r="A477" t="str">
            <v>DBCS-TRANS</v>
          </cell>
          <cell r="B477" t="str">
            <v>30-1800</v>
          </cell>
          <cell r="C477" t="str">
            <v>ROAD MAINT</v>
          </cell>
          <cell r="D477" t="str">
            <v>1501</v>
          </cell>
          <cell r="E477" t="str">
            <v>905300</v>
          </cell>
          <cell r="F477" t="str">
            <v>CH3</v>
          </cell>
          <cell r="G477" t="str">
            <v>1500</v>
          </cell>
          <cell r="H477">
            <v>0</v>
          </cell>
          <cell r="I477" t="str">
            <v>Actual</v>
          </cell>
          <cell r="L477">
            <v>26.14</v>
          </cell>
          <cell r="M477">
            <v>20.58</v>
          </cell>
          <cell r="N477">
            <v>38</v>
          </cell>
          <cell r="O477">
            <v>102</v>
          </cell>
          <cell r="Q477">
            <v>0</v>
          </cell>
          <cell r="R477">
            <v>0</v>
          </cell>
          <cell r="S477">
            <v>0</v>
          </cell>
          <cell r="T477">
            <v>326.72</v>
          </cell>
          <cell r="U477">
            <v>2</v>
          </cell>
        </row>
        <row r="478">
          <cell r="A478" t="str">
            <v>DBCS-TRANS</v>
          </cell>
          <cell r="B478" t="str">
            <v>30-1800</v>
          </cell>
          <cell r="C478" t="str">
            <v>ROAD MAINT</v>
          </cell>
          <cell r="D478" t="str">
            <v>1501</v>
          </cell>
          <cell r="E478" t="str">
            <v>905300</v>
          </cell>
          <cell r="F478" t="str">
            <v>CH5</v>
          </cell>
          <cell r="G478" t="str">
            <v>1500</v>
          </cell>
          <cell r="H478">
            <v>0</v>
          </cell>
          <cell r="I478" t="str">
            <v>Actual</v>
          </cell>
          <cell r="L478">
            <v>26.1</v>
          </cell>
          <cell r="M478">
            <v>0</v>
          </cell>
          <cell r="N478">
            <v>38</v>
          </cell>
          <cell r="O478">
            <v>102</v>
          </cell>
          <cell r="Q478">
            <v>0</v>
          </cell>
          <cell r="R478">
            <v>0</v>
          </cell>
          <cell r="S478">
            <v>0</v>
          </cell>
          <cell r="T478">
            <v>306.1</v>
          </cell>
          <cell r="U478">
            <v>2</v>
          </cell>
        </row>
        <row r="479">
          <cell r="A479" t="str">
            <v>DBCS-TRANS</v>
          </cell>
          <cell r="B479" t="str">
            <v>30-1800</v>
          </cell>
          <cell r="C479" t="str">
            <v>ROAD MAINT</v>
          </cell>
          <cell r="D479" t="str">
            <v>1501</v>
          </cell>
          <cell r="E479" t="str">
            <v>905300</v>
          </cell>
          <cell r="F479" t="str">
            <v>P5</v>
          </cell>
          <cell r="G479" t="str">
            <v>1210</v>
          </cell>
          <cell r="H479">
            <v>2110</v>
          </cell>
          <cell r="I479">
            <v>0.35</v>
          </cell>
          <cell r="L479">
            <v>0</v>
          </cell>
          <cell r="M479">
            <v>0</v>
          </cell>
          <cell r="N479">
            <v>38</v>
          </cell>
          <cell r="O479">
            <v>0</v>
          </cell>
          <cell r="Q479">
            <v>0</v>
          </cell>
          <cell r="R479">
            <v>1378.99</v>
          </cell>
          <cell r="S479">
            <v>0</v>
          </cell>
          <cell r="T479">
            <v>2324.74</v>
          </cell>
          <cell r="U479">
            <v>4</v>
          </cell>
        </row>
        <row r="480">
          <cell r="A480" t="str">
            <v>DBCS-TRANS</v>
          </cell>
          <cell r="B480" t="str">
            <v>30-1800</v>
          </cell>
          <cell r="C480" t="str">
            <v>ROAD MAINT</v>
          </cell>
          <cell r="D480" t="str">
            <v>1501</v>
          </cell>
          <cell r="E480" t="str">
            <v>905300</v>
          </cell>
          <cell r="F480" t="str">
            <v>CH2</v>
          </cell>
          <cell r="G480" t="str">
            <v>1500</v>
          </cell>
          <cell r="H480">
            <v>0</v>
          </cell>
          <cell r="I480" t="str">
            <v>Actual</v>
          </cell>
          <cell r="L480">
            <v>0</v>
          </cell>
          <cell r="M480">
            <v>0</v>
          </cell>
          <cell r="N480">
            <v>38</v>
          </cell>
          <cell r="O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175</v>
          </cell>
          <cell r="U480">
            <v>5</v>
          </cell>
        </row>
        <row r="481">
          <cell r="A481" t="str">
            <v>DBCS-TRANS</v>
          </cell>
          <cell r="B481" t="str">
            <v>30-1800</v>
          </cell>
          <cell r="C481" t="str">
            <v>ROAD MAINT</v>
          </cell>
          <cell r="D481" t="str">
            <v>1501</v>
          </cell>
          <cell r="E481" t="str">
            <v>905300</v>
          </cell>
          <cell r="F481" t="str">
            <v>CH4</v>
          </cell>
          <cell r="G481" t="str">
            <v>1500</v>
          </cell>
          <cell r="H481">
            <v>0</v>
          </cell>
          <cell r="I481" t="str">
            <v>Actual</v>
          </cell>
          <cell r="L481">
            <v>561.72</v>
          </cell>
          <cell r="M481">
            <v>25.07</v>
          </cell>
          <cell r="N481">
            <v>38</v>
          </cell>
          <cell r="O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761.79</v>
          </cell>
          <cell r="U481">
            <v>5</v>
          </cell>
        </row>
        <row r="482">
          <cell r="A482" t="str">
            <v>DBCS-TRANS</v>
          </cell>
          <cell r="B482" t="str">
            <v>30-1800</v>
          </cell>
          <cell r="C482" t="str">
            <v>ROAD MAINT</v>
          </cell>
          <cell r="D482" t="str">
            <v>1501</v>
          </cell>
          <cell r="E482" t="str">
            <v>905300</v>
          </cell>
          <cell r="F482" t="str">
            <v>R12</v>
          </cell>
          <cell r="G482" t="str">
            <v>1640</v>
          </cell>
          <cell r="H482">
            <v>0</v>
          </cell>
          <cell r="I482" t="str">
            <v>Actual</v>
          </cell>
          <cell r="L482">
            <v>0</v>
          </cell>
          <cell r="M482">
            <v>0</v>
          </cell>
          <cell r="N482">
            <v>38</v>
          </cell>
          <cell r="O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245</v>
          </cell>
          <cell r="U482">
            <v>7</v>
          </cell>
        </row>
        <row r="483">
          <cell r="A483" t="str">
            <v>DBCS-TRANS</v>
          </cell>
          <cell r="B483" t="str">
            <v>30-1800</v>
          </cell>
          <cell r="C483" t="str">
            <v>ROAD MAINT</v>
          </cell>
          <cell r="D483" t="str">
            <v>1501</v>
          </cell>
          <cell r="E483" t="str">
            <v>905300</v>
          </cell>
          <cell r="F483" t="str">
            <v>MAINTSUPP</v>
          </cell>
          <cell r="G483" t="str">
            <v>XXXX</v>
          </cell>
          <cell r="H483">
            <v>0</v>
          </cell>
          <cell r="I483" t="str">
            <v>Actual</v>
          </cell>
          <cell r="L483">
            <v>253.43</v>
          </cell>
          <cell r="M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  <cell r="S483">
            <v>37.55</v>
          </cell>
          <cell r="T483">
            <v>290.98</v>
          </cell>
          <cell r="U483">
            <v>8</v>
          </cell>
        </row>
        <row r="484">
          <cell r="A484" t="str">
            <v>DBCS-TRANS</v>
          </cell>
          <cell r="B484" t="str">
            <v>30-1800</v>
          </cell>
          <cell r="C484" t="str">
            <v>ROAD MAINT</v>
          </cell>
          <cell r="D484" t="str">
            <v>1501</v>
          </cell>
          <cell r="E484" t="str">
            <v>905300</v>
          </cell>
          <cell r="F484" t="str">
            <v>T16</v>
          </cell>
          <cell r="G484" t="str">
            <v>1665</v>
          </cell>
          <cell r="H484">
            <v>0</v>
          </cell>
          <cell r="I484" t="str">
            <v>Actual</v>
          </cell>
          <cell r="L484">
            <v>1138.07</v>
          </cell>
          <cell r="M484">
            <v>13.67</v>
          </cell>
          <cell r="N484">
            <v>38</v>
          </cell>
          <cell r="O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1396.74</v>
          </cell>
          <cell r="U484">
            <v>8</v>
          </cell>
        </row>
        <row r="485">
          <cell r="A485" t="str">
            <v>DBCS-TRANS</v>
          </cell>
          <cell r="B485" t="str">
            <v>30-1800</v>
          </cell>
          <cell r="C485" t="str">
            <v>ROAD MAINT</v>
          </cell>
          <cell r="D485" t="str">
            <v>1501</v>
          </cell>
          <cell r="E485" t="str">
            <v>905300</v>
          </cell>
          <cell r="F485" t="str">
            <v>T6</v>
          </cell>
          <cell r="G485" t="str">
            <v>1310</v>
          </cell>
          <cell r="H485">
            <v>0</v>
          </cell>
          <cell r="I485" t="str">
            <v>Actual</v>
          </cell>
          <cell r="L485">
            <v>30.58</v>
          </cell>
          <cell r="M485">
            <v>61.8</v>
          </cell>
          <cell r="N485">
            <v>38</v>
          </cell>
          <cell r="O485">
            <v>0</v>
          </cell>
          <cell r="Q485">
            <v>0</v>
          </cell>
          <cell r="R485">
            <v>344.5</v>
          </cell>
          <cell r="S485">
            <v>0</v>
          </cell>
          <cell r="T485">
            <v>681.88</v>
          </cell>
          <cell r="U485">
            <v>8</v>
          </cell>
        </row>
        <row r="486">
          <cell r="A486" t="str">
            <v>DBCS-TRANS</v>
          </cell>
          <cell r="B486" t="str">
            <v>30-1800</v>
          </cell>
          <cell r="C486" t="str">
            <v>ROAD MAINT</v>
          </cell>
          <cell r="D486" t="str">
            <v>1501</v>
          </cell>
          <cell r="E486" t="str">
            <v>905300</v>
          </cell>
          <cell r="F486" t="str">
            <v>8</v>
          </cell>
          <cell r="G486" t="str">
            <v>1212</v>
          </cell>
          <cell r="H486">
            <v>4454</v>
          </cell>
          <cell r="I486">
            <v>0.2</v>
          </cell>
          <cell r="L486">
            <v>0</v>
          </cell>
          <cell r="M486">
            <v>0</v>
          </cell>
          <cell r="N486">
            <v>38</v>
          </cell>
          <cell r="O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1196.6</v>
          </cell>
          <cell r="U486">
            <v>9</v>
          </cell>
        </row>
        <row r="487">
          <cell r="A487" t="str">
            <v>DBCS-TRANS</v>
          </cell>
          <cell r="B487" t="str">
            <v>30-1800</v>
          </cell>
          <cell r="C487" t="str">
            <v>ROAD MAINT</v>
          </cell>
          <cell r="D487" t="str">
            <v>1501</v>
          </cell>
          <cell r="E487" t="str">
            <v>905300</v>
          </cell>
          <cell r="F487" t="str">
            <v>P60</v>
          </cell>
          <cell r="G487" t="str">
            <v>1204</v>
          </cell>
          <cell r="H487">
            <v>5998</v>
          </cell>
          <cell r="I487">
            <v>0.24</v>
          </cell>
          <cell r="L487">
            <v>0</v>
          </cell>
          <cell r="M487">
            <v>0</v>
          </cell>
          <cell r="N487">
            <v>38</v>
          </cell>
          <cell r="O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1817.12</v>
          </cell>
          <cell r="U487">
            <v>10</v>
          </cell>
        </row>
        <row r="488">
          <cell r="A488" t="str">
            <v>DBCS-TRANS</v>
          </cell>
          <cell r="B488" t="str">
            <v>30-1800</v>
          </cell>
          <cell r="C488" t="str">
            <v>ROAD MAINT</v>
          </cell>
          <cell r="D488" t="str">
            <v>1501</v>
          </cell>
          <cell r="E488" t="str">
            <v>905300</v>
          </cell>
          <cell r="F488" t="str">
            <v>R9</v>
          </cell>
          <cell r="G488" t="str">
            <v>1640</v>
          </cell>
          <cell r="H488">
            <v>0</v>
          </cell>
          <cell r="I488" t="str">
            <v>Actual</v>
          </cell>
          <cell r="L488">
            <v>318</v>
          </cell>
          <cell r="M488">
            <v>3.7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671.7</v>
          </cell>
          <cell r="U488">
            <v>11</v>
          </cell>
        </row>
        <row r="489">
          <cell r="A489" t="str">
            <v>DBCS-TRANS</v>
          </cell>
          <cell r="B489" t="str">
            <v>30-1800</v>
          </cell>
          <cell r="C489" t="str">
            <v>ROAD MAINT</v>
          </cell>
          <cell r="D489" t="str">
            <v>1501</v>
          </cell>
          <cell r="E489" t="str">
            <v>905300</v>
          </cell>
          <cell r="F489" t="str">
            <v>L9</v>
          </cell>
          <cell r="G489" t="str">
            <v>1665</v>
          </cell>
          <cell r="H489">
            <v>0</v>
          </cell>
          <cell r="I489" t="str">
            <v>Actual</v>
          </cell>
          <cell r="L489">
            <v>5037.92</v>
          </cell>
          <cell r="M489">
            <v>362.84</v>
          </cell>
          <cell r="N489">
            <v>38</v>
          </cell>
          <cell r="O489">
            <v>584</v>
          </cell>
          <cell r="Q489">
            <v>172.25</v>
          </cell>
          <cell r="R489">
            <v>238.56</v>
          </cell>
          <cell r="S489">
            <v>0</v>
          </cell>
          <cell r="T489">
            <v>12626.57</v>
          </cell>
          <cell r="U489">
            <v>11</v>
          </cell>
        </row>
        <row r="490">
          <cell r="A490" t="str">
            <v>DBCS-TRANS</v>
          </cell>
          <cell r="B490" t="str">
            <v>30-1800</v>
          </cell>
          <cell r="C490" t="str">
            <v>ROAD MAINT</v>
          </cell>
          <cell r="D490" t="str">
            <v>1501</v>
          </cell>
          <cell r="E490" t="str">
            <v>905300</v>
          </cell>
          <cell r="F490" t="str">
            <v>CHAINSAWS ©</v>
          </cell>
          <cell r="G490" t="str">
            <v>XXXX</v>
          </cell>
          <cell r="H490">
            <v>0</v>
          </cell>
          <cell r="I490" t="str">
            <v>Actual</v>
          </cell>
          <cell r="J490">
            <v>0</v>
          </cell>
          <cell r="K490">
            <v>0</v>
          </cell>
          <cell r="L490">
            <v>226.6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226.6</v>
          </cell>
          <cell r="U490">
            <v>12</v>
          </cell>
        </row>
        <row r="491">
          <cell r="A491" t="str">
            <v>DBCS-TRANS</v>
          </cell>
          <cell r="B491" t="str">
            <v>30-1800</v>
          </cell>
          <cell r="C491" t="str">
            <v>ROAD MAINT</v>
          </cell>
          <cell r="D491" t="str">
            <v>1501</v>
          </cell>
          <cell r="E491" t="str">
            <v>905300</v>
          </cell>
          <cell r="F491" t="str">
            <v>F1</v>
          </cell>
          <cell r="G491" t="str">
            <v>2010</v>
          </cell>
          <cell r="H491">
            <v>0</v>
          </cell>
          <cell r="I491" t="str">
            <v>Actual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12</v>
          </cell>
        </row>
        <row r="492">
          <cell r="A492" t="str">
            <v>DBCS-TRANS</v>
          </cell>
          <cell r="B492" t="str">
            <v>30-1800</v>
          </cell>
          <cell r="C492" t="str">
            <v>ROAD MAINT</v>
          </cell>
          <cell r="D492" t="str">
            <v>1501</v>
          </cell>
          <cell r="E492" t="str">
            <v>905300</v>
          </cell>
          <cell r="F492" t="str">
            <v>H8 (Snowblower)</v>
          </cell>
          <cell r="G492" t="str">
            <v>1668</v>
          </cell>
          <cell r="H492">
            <v>0</v>
          </cell>
          <cell r="I492" t="str">
            <v>Actual</v>
          </cell>
          <cell r="J492">
            <v>0</v>
          </cell>
          <cell r="K492">
            <v>0</v>
          </cell>
          <cell r="L492">
            <v>4076.24</v>
          </cell>
          <cell r="M492">
            <v>11.19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4087.43</v>
          </cell>
          <cell r="U492">
            <v>12</v>
          </cell>
        </row>
        <row r="493">
          <cell r="A493" t="str">
            <v>DBCS-TRANS</v>
          </cell>
          <cell r="B493" t="str">
            <v>30-1800</v>
          </cell>
          <cell r="C493" t="str">
            <v>ROAD MAINT</v>
          </cell>
          <cell r="D493" t="str">
            <v>1501</v>
          </cell>
          <cell r="E493" t="str">
            <v>905300</v>
          </cell>
          <cell r="F493" t="str">
            <v>MISC SM EQUIP (RM)</v>
          </cell>
          <cell r="G493" t="str">
            <v>XXXX</v>
          </cell>
          <cell r="H493">
            <v>0</v>
          </cell>
          <cell r="I493" t="str">
            <v>Actual</v>
          </cell>
          <cell r="J493">
            <v>0</v>
          </cell>
          <cell r="K493">
            <v>0</v>
          </cell>
          <cell r="L493">
            <v>778.35</v>
          </cell>
          <cell r="M493">
            <v>2.48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535.83</v>
          </cell>
          <cell r="U493">
            <v>12</v>
          </cell>
        </row>
        <row r="494">
          <cell r="A494" t="str">
            <v>DBCS-TRANS</v>
          </cell>
          <cell r="B494" t="str">
            <v>30-1800</v>
          </cell>
          <cell r="C494" t="str">
            <v>ROAD MAINT</v>
          </cell>
          <cell r="D494" t="str">
            <v>1501</v>
          </cell>
          <cell r="E494" t="str">
            <v>905300</v>
          </cell>
          <cell r="F494" t="str">
            <v>MISCROAD</v>
          </cell>
          <cell r="G494" t="str">
            <v>XXXX</v>
          </cell>
          <cell r="H494">
            <v>0</v>
          </cell>
          <cell r="I494" t="str">
            <v>Actual</v>
          </cell>
          <cell r="J494">
            <v>0</v>
          </cell>
          <cell r="K494">
            <v>0</v>
          </cell>
          <cell r="L494">
            <v>6192</v>
          </cell>
          <cell r="M494">
            <v>88.79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286.61</v>
          </cell>
          <cell r="T494">
            <v>6567.4</v>
          </cell>
          <cell r="U494">
            <v>12</v>
          </cell>
        </row>
        <row r="495">
          <cell r="A495" t="str">
            <v>DBCS-TRANS</v>
          </cell>
          <cell r="B495" t="str">
            <v>30-1800</v>
          </cell>
          <cell r="C495" t="str">
            <v>ROAD MAINT</v>
          </cell>
          <cell r="D495" t="str">
            <v>1501</v>
          </cell>
          <cell r="E495" t="str">
            <v>905300</v>
          </cell>
          <cell r="F495" t="str">
            <v>MT EQUIP (U)</v>
          </cell>
          <cell r="G495" t="str">
            <v>XXXX</v>
          </cell>
          <cell r="H495">
            <v>0</v>
          </cell>
          <cell r="I495" t="str">
            <v>Actual</v>
          </cell>
          <cell r="J495">
            <v>0</v>
          </cell>
          <cell r="K495">
            <v>0</v>
          </cell>
          <cell r="L495">
            <v>4978.81</v>
          </cell>
          <cell r="M495">
            <v>112.8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5091.61</v>
          </cell>
          <cell r="U495">
            <v>12</v>
          </cell>
        </row>
        <row r="496">
          <cell r="A496" t="str">
            <v>DBCS-TRANS</v>
          </cell>
          <cell r="B496" t="str">
            <v>30-1800</v>
          </cell>
          <cell r="C496" t="str">
            <v>ROAD MAINT</v>
          </cell>
          <cell r="D496" t="str">
            <v>1501</v>
          </cell>
          <cell r="E496" t="str">
            <v>905300</v>
          </cell>
          <cell r="F496" t="str">
            <v>SNOWPLOWS (Q)</v>
          </cell>
          <cell r="G496" t="str">
            <v>3004</v>
          </cell>
          <cell r="H496">
            <v>0</v>
          </cell>
          <cell r="I496" t="str">
            <v>Actual</v>
          </cell>
          <cell r="J496">
            <v>0</v>
          </cell>
          <cell r="K496">
            <v>0</v>
          </cell>
          <cell r="L496">
            <v>9995.76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9995.76</v>
          </cell>
          <cell r="U496">
            <v>12</v>
          </cell>
        </row>
        <row r="497">
          <cell r="A497" t="str">
            <v>DBCS-TRANS</v>
          </cell>
          <cell r="B497" t="str">
            <v>30-1800</v>
          </cell>
          <cell r="C497" t="str">
            <v>ROAD MAINT</v>
          </cell>
          <cell r="D497" t="str">
            <v>1501</v>
          </cell>
          <cell r="E497" t="str">
            <v>905300</v>
          </cell>
          <cell r="F497" t="str">
            <v>TRAILER (J)</v>
          </cell>
          <cell r="G497" t="str">
            <v>3007</v>
          </cell>
          <cell r="H497">
            <v>0</v>
          </cell>
          <cell r="I497" t="str">
            <v>Actual</v>
          </cell>
          <cell r="J497">
            <v>0</v>
          </cell>
          <cell r="K497">
            <v>0</v>
          </cell>
          <cell r="L497">
            <v>4810.74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4810.74</v>
          </cell>
          <cell r="U497">
            <v>12</v>
          </cell>
        </row>
        <row r="498">
          <cell r="A498" t="str">
            <v>DBCS-TRANS</v>
          </cell>
          <cell r="B498" t="str">
            <v>30-1800</v>
          </cell>
          <cell r="C498" t="str">
            <v>ROAD MAINT</v>
          </cell>
          <cell r="D498" t="str">
            <v>1501</v>
          </cell>
          <cell r="E498" t="str">
            <v>905300</v>
          </cell>
          <cell r="F498" t="str">
            <v>P61</v>
          </cell>
          <cell r="G498" t="str">
            <v>1208</v>
          </cell>
          <cell r="H498">
            <v>219</v>
          </cell>
          <cell r="I498">
            <v>0.35</v>
          </cell>
          <cell r="J498">
            <v>2100</v>
          </cell>
          <cell r="K498">
            <v>0</v>
          </cell>
          <cell r="L498">
            <v>0</v>
          </cell>
          <cell r="M498">
            <v>0</v>
          </cell>
          <cell r="N498">
            <v>456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2176</v>
          </cell>
          <cell r="U498">
            <v>12</v>
          </cell>
        </row>
        <row r="499">
          <cell r="A499" t="str">
            <v>DBCS-TRANS</v>
          </cell>
          <cell r="B499" t="str">
            <v>30-1800</v>
          </cell>
          <cell r="C499" t="str">
            <v>ROAD MAINT</v>
          </cell>
          <cell r="D499" t="str">
            <v>1501</v>
          </cell>
          <cell r="E499" t="str">
            <v>905300</v>
          </cell>
          <cell r="F499" t="str">
            <v>P27</v>
          </cell>
          <cell r="G499" t="str">
            <v>1255</v>
          </cell>
          <cell r="H499">
            <v>3985</v>
          </cell>
          <cell r="I499">
            <v>0.65</v>
          </cell>
          <cell r="J499">
            <v>3900</v>
          </cell>
          <cell r="K499">
            <v>0</v>
          </cell>
          <cell r="L499">
            <v>0</v>
          </cell>
          <cell r="M499">
            <v>0</v>
          </cell>
          <cell r="N499">
            <v>456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4181.7</v>
          </cell>
          <cell r="U499">
            <v>12</v>
          </cell>
        </row>
        <row r="500">
          <cell r="A500" t="str">
            <v>DBCS-TRANS</v>
          </cell>
          <cell r="B500" t="str">
            <v>30-1800</v>
          </cell>
          <cell r="C500" t="str">
            <v>ROAD MAINT</v>
          </cell>
          <cell r="D500" t="str">
            <v>1501</v>
          </cell>
          <cell r="E500" t="str">
            <v>905300</v>
          </cell>
          <cell r="F500" t="str">
            <v>78</v>
          </cell>
          <cell r="G500" t="str">
            <v>1212</v>
          </cell>
          <cell r="H500">
            <v>1427</v>
          </cell>
          <cell r="I500">
            <v>0.2</v>
          </cell>
          <cell r="J500">
            <v>1200</v>
          </cell>
          <cell r="K500">
            <v>0</v>
          </cell>
          <cell r="L500">
            <v>0</v>
          </cell>
          <cell r="M500">
            <v>0</v>
          </cell>
          <cell r="N500">
            <v>456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1426</v>
          </cell>
          <cell r="U500">
            <v>12</v>
          </cell>
        </row>
        <row r="501">
          <cell r="A501" t="str">
            <v>DBCS-TRANS</v>
          </cell>
          <cell r="B501" t="str">
            <v>30-1800</v>
          </cell>
          <cell r="C501" t="str">
            <v>ROAD MAINT</v>
          </cell>
          <cell r="D501" t="str">
            <v>1501</v>
          </cell>
          <cell r="E501" t="str">
            <v>905300</v>
          </cell>
          <cell r="F501" t="str">
            <v>P87</v>
          </cell>
          <cell r="G501" t="str">
            <v>1254</v>
          </cell>
          <cell r="H501">
            <v>5517</v>
          </cell>
          <cell r="I501">
            <v>0.65</v>
          </cell>
          <cell r="J501">
            <v>3900</v>
          </cell>
          <cell r="K501">
            <v>0</v>
          </cell>
          <cell r="L501">
            <v>0</v>
          </cell>
          <cell r="M501">
            <v>0</v>
          </cell>
          <cell r="N501">
            <v>456</v>
          </cell>
          <cell r="O501">
            <v>218</v>
          </cell>
          <cell r="P501">
            <v>2616</v>
          </cell>
          <cell r="Q501">
            <v>0</v>
          </cell>
          <cell r="R501">
            <v>0</v>
          </cell>
          <cell r="S501">
            <v>0</v>
          </cell>
          <cell r="T501">
            <v>7328.75</v>
          </cell>
          <cell r="U501">
            <v>12</v>
          </cell>
        </row>
        <row r="502">
          <cell r="A502" t="str">
            <v>DBCS-TRANS</v>
          </cell>
          <cell r="B502" t="str">
            <v>30-1800</v>
          </cell>
          <cell r="C502" t="str">
            <v>ROAD MAINT</v>
          </cell>
          <cell r="D502" t="str">
            <v>1501</v>
          </cell>
          <cell r="E502" t="str">
            <v>905300</v>
          </cell>
          <cell r="F502" t="str">
            <v>P23</v>
          </cell>
          <cell r="G502" t="str">
            <v>1202</v>
          </cell>
          <cell r="H502">
            <v>5487</v>
          </cell>
          <cell r="I502">
            <v>0.21</v>
          </cell>
          <cell r="J502">
            <v>1260</v>
          </cell>
          <cell r="K502">
            <v>0</v>
          </cell>
          <cell r="L502">
            <v>0</v>
          </cell>
          <cell r="M502">
            <v>0</v>
          </cell>
          <cell r="N502">
            <v>456</v>
          </cell>
          <cell r="O502">
            <v>140</v>
          </cell>
          <cell r="P502">
            <v>1680</v>
          </cell>
          <cell r="Q502">
            <v>0</v>
          </cell>
          <cell r="R502">
            <v>0</v>
          </cell>
          <cell r="S502">
            <v>0</v>
          </cell>
          <cell r="T502">
            <v>3571.85</v>
          </cell>
          <cell r="U502">
            <v>12</v>
          </cell>
        </row>
        <row r="503">
          <cell r="A503" t="str">
            <v>DBCS-TRANS</v>
          </cell>
          <cell r="B503" t="str">
            <v>30-1800</v>
          </cell>
          <cell r="C503" t="str">
            <v>ROAD MAINT</v>
          </cell>
          <cell r="D503" t="str">
            <v>1501</v>
          </cell>
          <cell r="E503" t="str">
            <v>905300</v>
          </cell>
          <cell r="F503" t="str">
            <v>1Unimog (H8)</v>
          </cell>
          <cell r="G503" t="str">
            <v>1668</v>
          </cell>
          <cell r="H503">
            <v>0</v>
          </cell>
          <cell r="I503" t="str">
            <v>Actual</v>
          </cell>
          <cell r="J503">
            <v>0</v>
          </cell>
          <cell r="K503">
            <v>0</v>
          </cell>
          <cell r="L503">
            <v>1716.39</v>
          </cell>
          <cell r="M503">
            <v>326.22</v>
          </cell>
          <cell r="N503">
            <v>456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2468.61</v>
          </cell>
          <cell r="U503">
            <v>12</v>
          </cell>
        </row>
        <row r="504">
          <cell r="A504" t="str">
            <v>DBCS-TRANS</v>
          </cell>
          <cell r="B504" t="str">
            <v>30-1800</v>
          </cell>
          <cell r="C504" t="str">
            <v>ROAD MAINT</v>
          </cell>
          <cell r="D504" t="str">
            <v>1501</v>
          </cell>
          <cell r="E504" t="str">
            <v>905300</v>
          </cell>
          <cell r="F504" t="str">
            <v>B1</v>
          </cell>
          <cell r="G504" t="str">
            <v>1335</v>
          </cell>
          <cell r="H504">
            <v>0</v>
          </cell>
          <cell r="I504" t="str">
            <v>Actual</v>
          </cell>
          <cell r="J504">
            <v>0</v>
          </cell>
          <cell r="K504">
            <v>0</v>
          </cell>
          <cell r="L504">
            <v>6007.55</v>
          </cell>
          <cell r="M504">
            <v>888.09</v>
          </cell>
          <cell r="N504">
            <v>456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20311.64</v>
          </cell>
          <cell r="U504">
            <v>12</v>
          </cell>
        </row>
        <row r="505">
          <cell r="A505" t="str">
            <v>DBCS-TRANS</v>
          </cell>
          <cell r="B505" t="str">
            <v>30-1800</v>
          </cell>
          <cell r="C505" t="str">
            <v>ROAD MAINT</v>
          </cell>
          <cell r="D505" t="str">
            <v>1501</v>
          </cell>
          <cell r="E505" t="str">
            <v>905300</v>
          </cell>
          <cell r="F505" t="str">
            <v>B2</v>
          </cell>
          <cell r="G505" t="str">
            <v>1335</v>
          </cell>
          <cell r="H505">
            <v>0</v>
          </cell>
          <cell r="I505" t="str">
            <v>Actual</v>
          </cell>
          <cell r="J505">
            <v>0</v>
          </cell>
          <cell r="K505">
            <v>0</v>
          </cell>
          <cell r="L505">
            <v>9858.54</v>
          </cell>
          <cell r="M505">
            <v>2113.95</v>
          </cell>
          <cell r="N505">
            <v>456</v>
          </cell>
          <cell r="O505">
            <v>1299</v>
          </cell>
          <cell r="P505">
            <v>15588</v>
          </cell>
          <cell r="Q505">
            <v>0</v>
          </cell>
          <cell r="R505">
            <v>0</v>
          </cell>
          <cell r="S505">
            <v>0</v>
          </cell>
          <cell r="T505">
            <v>27986.49</v>
          </cell>
          <cell r="U505">
            <v>12</v>
          </cell>
        </row>
        <row r="506">
          <cell r="A506" t="str">
            <v>DBCS-TRANS</v>
          </cell>
          <cell r="B506" t="str">
            <v>30-1800</v>
          </cell>
          <cell r="C506" t="str">
            <v>ROAD MAINT</v>
          </cell>
          <cell r="D506" t="str">
            <v>1501</v>
          </cell>
          <cell r="E506" t="str">
            <v>905300</v>
          </cell>
          <cell r="F506" t="str">
            <v>B4</v>
          </cell>
          <cell r="G506" t="str">
            <v>1500</v>
          </cell>
          <cell r="H506">
            <v>0</v>
          </cell>
          <cell r="I506" t="str">
            <v>Actual</v>
          </cell>
          <cell r="J506">
            <v>0</v>
          </cell>
          <cell r="K506">
            <v>0</v>
          </cell>
          <cell r="L506">
            <v>5997.54</v>
          </cell>
          <cell r="M506">
            <v>324.08</v>
          </cell>
          <cell r="N506">
            <v>456</v>
          </cell>
          <cell r="O506">
            <v>151</v>
          </cell>
          <cell r="P506">
            <v>1812</v>
          </cell>
          <cell r="Q506">
            <v>0</v>
          </cell>
          <cell r="R506">
            <v>0</v>
          </cell>
          <cell r="S506">
            <v>0</v>
          </cell>
          <cell r="T506">
            <v>8559.62</v>
          </cell>
          <cell r="U506">
            <v>12</v>
          </cell>
        </row>
        <row r="507">
          <cell r="A507" t="str">
            <v>DBCS-TRANS</v>
          </cell>
          <cell r="B507" t="str">
            <v>30-1800</v>
          </cell>
          <cell r="C507" t="str">
            <v>ROAD MAINT</v>
          </cell>
          <cell r="D507" t="str">
            <v>1501</v>
          </cell>
          <cell r="E507" t="str">
            <v>905300</v>
          </cell>
          <cell r="F507" t="str">
            <v>B5</v>
          </cell>
          <cell r="G507" t="str">
            <v>1665</v>
          </cell>
          <cell r="H507">
            <v>0</v>
          </cell>
          <cell r="I507" t="str">
            <v>Actual</v>
          </cell>
          <cell r="J507">
            <v>0</v>
          </cell>
          <cell r="K507">
            <v>0</v>
          </cell>
          <cell r="L507">
            <v>7123.51</v>
          </cell>
          <cell r="M507">
            <v>300.25</v>
          </cell>
          <cell r="N507">
            <v>456</v>
          </cell>
          <cell r="O507">
            <v>326</v>
          </cell>
          <cell r="P507">
            <v>3912</v>
          </cell>
          <cell r="Q507">
            <v>0</v>
          </cell>
          <cell r="R507">
            <v>0</v>
          </cell>
          <cell r="S507">
            <v>0</v>
          </cell>
          <cell r="T507">
            <v>11761.76</v>
          </cell>
          <cell r="U507">
            <v>12</v>
          </cell>
        </row>
        <row r="508">
          <cell r="A508" t="str">
            <v>DBCS-TRANS</v>
          </cell>
          <cell r="B508" t="str">
            <v>30-1800</v>
          </cell>
          <cell r="C508" t="str">
            <v>ROAD MAINT</v>
          </cell>
          <cell r="D508" t="str">
            <v>1501</v>
          </cell>
          <cell r="E508" t="str">
            <v>905300</v>
          </cell>
          <cell r="F508" t="str">
            <v>CH1</v>
          </cell>
          <cell r="G508" t="str">
            <v>1500</v>
          </cell>
          <cell r="H508">
            <v>0</v>
          </cell>
          <cell r="I508" t="str">
            <v>Actual</v>
          </cell>
          <cell r="J508">
            <v>0</v>
          </cell>
          <cell r="K508">
            <v>0</v>
          </cell>
          <cell r="L508">
            <v>659.57</v>
          </cell>
          <cell r="M508">
            <v>45.68</v>
          </cell>
          <cell r="N508">
            <v>456</v>
          </cell>
          <cell r="O508">
            <v>92</v>
          </cell>
          <cell r="P508">
            <v>1104</v>
          </cell>
          <cell r="Q508">
            <v>0</v>
          </cell>
          <cell r="R508">
            <v>0</v>
          </cell>
          <cell r="S508">
            <v>0</v>
          </cell>
          <cell r="T508">
            <v>2245.25</v>
          </cell>
          <cell r="U508">
            <v>12</v>
          </cell>
        </row>
        <row r="509">
          <cell r="A509" t="str">
            <v>DBCS-TRANS</v>
          </cell>
          <cell r="B509" t="str">
            <v>30-1800</v>
          </cell>
          <cell r="C509" t="str">
            <v>ROAD MAINT</v>
          </cell>
          <cell r="D509" t="str">
            <v>1501</v>
          </cell>
          <cell r="E509" t="str">
            <v>905300</v>
          </cell>
          <cell r="F509" t="str">
            <v>G4</v>
          </cell>
          <cell r="G509" t="str">
            <v>1600</v>
          </cell>
          <cell r="H509">
            <v>0</v>
          </cell>
          <cell r="I509" t="str">
            <v>Actual</v>
          </cell>
          <cell r="J509">
            <v>0</v>
          </cell>
          <cell r="K509">
            <v>0</v>
          </cell>
          <cell r="L509">
            <v>11342.59</v>
          </cell>
          <cell r="M509">
            <v>619.99</v>
          </cell>
          <cell r="N509">
            <v>456</v>
          </cell>
          <cell r="O509">
            <v>985</v>
          </cell>
          <cell r="P509">
            <v>11820</v>
          </cell>
          <cell r="Q509">
            <v>0</v>
          </cell>
          <cell r="R509">
            <v>0</v>
          </cell>
          <cell r="S509">
            <v>0</v>
          </cell>
          <cell r="T509">
            <v>24208.58</v>
          </cell>
          <cell r="U509">
            <v>12</v>
          </cell>
        </row>
        <row r="510">
          <cell r="A510" t="str">
            <v>DBCS-TRANS</v>
          </cell>
          <cell r="B510" t="str">
            <v>30-1800</v>
          </cell>
          <cell r="C510" t="str">
            <v>ROAD MAINT</v>
          </cell>
          <cell r="D510" t="str">
            <v>1501</v>
          </cell>
          <cell r="E510" t="str">
            <v>905300</v>
          </cell>
          <cell r="F510" t="str">
            <v>H1</v>
          </cell>
          <cell r="G510" t="str">
            <v>1665</v>
          </cell>
          <cell r="H510">
            <v>0</v>
          </cell>
          <cell r="I510" t="str">
            <v>Actual</v>
          </cell>
          <cell r="J510">
            <v>0</v>
          </cell>
          <cell r="K510">
            <v>0</v>
          </cell>
          <cell r="L510">
            <v>911.11</v>
          </cell>
          <cell r="M510">
            <v>322.88</v>
          </cell>
          <cell r="N510">
            <v>456</v>
          </cell>
          <cell r="O510">
            <v>708</v>
          </cell>
          <cell r="P510">
            <v>8496</v>
          </cell>
          <cell r="Q510">
            <v>0</v>
          </cell>
          <cell r="R510">
            <v>0</v>
          </cell>
          <cell r="S510">
            <v>0</v>
          </cell>
          <cell r="T510">
            <v>10155.99</v>
          </cell>
          <cell r="U510">
            <v>12</v>
          </cell>
        </row>
        <row r="511">
          <cell r="A511" t="str">
            <v>DBCS-TRANS</v>
          </cell>
          <cell r="B511" t="str">
            <v>30-1800</v>
          </cell>
          <cell r="C511" t="str">
            <v>ROAD MAINT</v>
          </cell>
          <cell r="D511" t="str">
            <v>1501</v>
          </cell>
          <cell r="E511" t="str">
            <v>905300</v>
          </cell>
          <cell r="F511" t="str">
            <v>H2</v>
          </cell>
          <cell r="G511" t="str">
            <v>1665</v>
          </cell>
          <cell r="H511">
            <v>0</v>
          </cell>
          <cell r="I511" t="str">
            <v>Actual</v>
          </cell>
          <cell r="J511">
            <v>0</v>
          </cell>
          <cell r="K511">
            <v>0</v>
          </cell>
          <cell r="L511">
            <v>1858.34</v>
          </cell>
          <cell r="M511">
            <v>167.19</v>
          </cell>
          <cell r="N511">
            <v>456</v>
          </cell>
          <cell r="O511">
            <v>346</v>
          </cell>
          <cell r="P511">
            <v>4152</v>
          </cell>
          <cell r="Q511">
            <v>0</v>
          </cell>
          <cell r="R511">
            <v>0</v>
          </cell>
          <cell r="S511">
            <v>0</v>
          </cell>
          <cell r="T511">
            <v>6603.53</v>
          </cell>
          <cell r="U511">
            <v>12</v>
          </cell>
        </row>
        <row r="512">
          <cell r="A512" t="str">
            <v>DBCS-TRANS</v>
          </cell>
          <cell r="B512" t="str">
            <v>30-1800</v>
          </cell>
          <cell r="C512" t="str">
            <v>ROAD MAINT</v>
          </cell>
          <cell r="D512" t="str">
            <v>1501</v>
          </cell>
          <cell r="E512" t="str">
            <v>905300</v>
          </cell>
          <cell r="F512" t="str">
            <v>H4</v>
          </cell>
          <cell r="G512" t="str">
            <v>1667</v>
          </cell>
          <cell r="H512">
            <v>0</v>
          </cell>
          <cell r="I512" t="str">
            <v>Actual</v>
          </cell>
          <cell r="J512">
            <v>0</v>
          </cell>
          <cell r="K512">
            <v>0</v>
          </cell>
          <cell r="L512">
            <v>6170.59</v>
          </cell>
          <cell r="M512">
            <v>396.12</v>
          </cell>
          <cell r="N512">
            <v>456</v>
          </cell>
          <cell r="O512">
            <v>672</v>
          </cell>
          <cell r="P512">
            <v>8064</v>
          </cell>
          <cell r="Q512">
            <v>0</v>
          </cell>
          <cell r="R512">
            <v>0</v>
          </cell>
          <cell r="S512">
            <v>0</v>
          </cell>
          <cell r="T512">
            <v>15056.71</v>
          </cell>
          <cell r="U512">
            <v>12</v>
          </cell>
        </row>
        <row r="513">
          <cell r="A513" t="str">
            <v>DBCS-TRANS</v>
          </cell>
          <cell r="B513" t="str">
            <v>30-1800</v>
          </cell>
          <cell r="C513" t="str">
            <v>ROAD MAINT</v>
          </cell>
          <cell r="D513" t="str">
            <v>1501</v>
          </cell>
          <cell r="E513" t="str">
            <v>905300</v>
          </cell>
          <cell r="F513" t="str">
            <v>H5</v>
          </cell>
          <cell r="G513" t="str">
            <v>1667</v>
          </cell>
          <cell r="H513">
            <v>0</v>
          </cell>
          <cell r="I513" t="str">
            <v>Actual</v>
          </cell>
          <cell r="J513">
            <v>0</v>
          </cell>
          <cell r="K513">
            <v>0</v>
          </cell>
          <cell r="L513">
            <v>0</v>
          </cell>
          <cell r="M513">
            <v>59.67</v>
          </cell>
          <cell r="N513">
            <v>456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485.67</v>
          </cell>
          <cell r="U513">
            <v>12</v>
          </cell>
        </row>
        <row r="514">
          <cell r="A514" t="str">
            <v>DBCS-TRANS</v>
          </cell>
          <cell r="B514" t="str">
            <v>30-1800</v>
          </cell>
          <cell r="C514" t="str">
            <v>ROAD MAINT</v>
          </cell>
          <cell r="D514" t="str">
            <v>1501</v>
          </cell>
          <cell r="E514" t="str">
            <v>905300</v>
          </cell>
          <cell r="F514" t="str">
            <v>H6</v>
          </cell>
          <cell r="G514" t="str">
            <v>1667</v>
          </cell>
          <cell r="H514">
            <v>0</v>
          </cell>
          <cell r="I514" t="str">
            <v>Actual</v>
          </cell>
          <cell r="J514">
            <v>0</v>
          </cell>
          <cell r="K514">
            <v>0</v>
          </cell>
          <cell r="L514">
            <v>1843.77</v>
          </cell>
          <cell r="M514">
            <v>0</v>
          </cell>
          <cell r="N514">
            <v>456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2269.77</v>
          </cell>
          <cell r="U514">
            <v>12</v>
          </cell>
        </row>
        <row r="515">
          <cell r="A515" t="str">
            <v>DBCS-TRANS</v>
          </cell>
          <cell r="B515" t="str">
            <v>30-1800</v>
          </cell>
          <cell r="C515" t="str">
            <v>ROAD MAINT</v>
          </cell>
          <cell r="D515" t="str">
            <v>1501</v>
          </cell>
          <cell r="E515" t="str">
            <v>905300</v>
          </cell>
          <cell r="F515" t="str">
            <v>H7</v>
          </cell>
          <cell r="G515" t="str">
            <v>1665</v>
          </cell>
          <cell r="H515">
            <v>0</v>
          </cell>
          <cell r="I515" t="str">
            <v>Actual</v>
          </cell>
          <cell r="J515">
            <v>0</v>
          </cell>
          <cell r="K515">
            <v>0</v>
          </cell>
          <cell r="L515">
            <v>24771.04</v>
          </cell>
          <cell r="M515">
            <v>552.04</v>
          </cell>
          <cell r="N515">
            <v>456</v>
          </cell>
          <cell r="O515">
            <v>1033</v>
          </cell>
          <cell r="P515">
            <v>12396</v>
          </cell>
          <cell r="Q515">
            <v>0</v>
          </cell>
          <cell r="R515">
            <v>0</v>
          </cell>
          <cell r="S515">
            <v>0</v>
          </cell>
          <cell r="T515">
            <v>38145.08</v>
          </cell>
          <cell r="U515">
            <v>12</v>
          </cell>
        </row>
        <row r="516">
          <cell r="A516" t="str">
            <v>DBCS-TRANS</v>
          </cell>
          <cell r="B516" t="str">
            <v>30-1800</v>
          </cell>
          <cell r="C516" t="str">
            <v>ROAD MAINT</v>
          </cell>
          <cell r="D516" t="str">
            <v>1501</v>
          </cell>
          <cell r="E516" t="str">
            <v>905300</v>
          </cell>
          <cell r="F516" t="str">
            <v>L1</v>
          </cell>
          <cell r="G516" t="str">
            <v>1620</v>
          </cell>
          <cell r="H516">
            <v>0</v>
          </cell>
          <cell r="I516" t="str">
            <v>Actual</v>
          </cell>
          <cell r="J516">
            <v>0</v>
          </cell>
          <cell r="K516">
            <v>0</v>
          </cell>
          <cell r="L516">
            <v>5496.68</v>
          </cell>
          <cell r="M516">
            <v>52.02</v>
          </cell>
          <cell r="N516">
            <v>456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12644.7</v>
          </cell>
          <cell r="U516">
            <v>12</v>
          </cell>
        </row>
        <row r="517">
          <cell r="A517" t="str">
            <v>DBCS-TRANS</v>
          </cell>
          <cell r="B517" t="str">
            <v>30-1800</v>
          </cell>
          <cell r="C517" t="str">
            <v>ROAD MAINT</v>
          </cell>
          <cell r="D517" t="str">
            <v>1501</v>
          </cell>
          <cell r="E517" t="str">
            <v>905300</v>
          </cell>
          <cell r="F517" t="str">
            <v>L14</v>
          </cell>
          <cell r="G517" t="str">
            <v>1665</v>
          </cell>
          <cell r="H517">
            <v>0</v>
          </cell>
          <cell r="I517" t="str">
            <v>Actual</v>
          </cell>
          <cell r="J517">
            <v>0</v>
          </cell>
          <cell r="K517">
            <v>0</v>
          </cell>
          <cell r="L517">
            <v>1170.58</v>
          </cell>
          <cell r="M517">
            <v>45.4</v>
          </cell>
          <cell r="N517">
            <v>456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1641.98</v>
          </cell>
          <cell r="U517">
            <v>12</v>
          </cell>
        </row>
        <row r="518">
          <cell r="A518" t="str">
            <v>DBCS-TRANS</v>
          </cell>
          <cell r="B518" t="str">
            <v>30-1800</v>
          </cell>
          <cell r="C518" t="str">
            <v>ROAD MAINT</v>
          </cell>
          <cell r="D518" t="str">
            <v>1501</v>
          </cell>
          <cell r="E518" t="str">
            <v>905300</v>
          </cell>
          <cell r="F518" t="str">
            <v>L2</v>
          </cell>
          <cell r="G518" t="str">
            <v>1620</v>
          </cell>
          <cell r="H518">
            <v>0</v>
          </cell>
          <cell r="I518" t="str">
            <v>Actual</v>
          </cell>
          <cell r="J518">
            <v>0</v>
          </cell>
          <cell r="K518">
            <v>0</v>
          </cell>
          <cell r="L518">
            <v>7158.42</v>
          </cell>
          <cell r="M518">
            <v>1342.26</v>
          </cell>
          <cell r="N518">
            <v>456</v>
          </cell>
          <cell r="O518">
            <v>688</v>
          </cell>
          <cell r="P518">
            <v>8256</v>
          </cell>
          <cell r="Q518">
            <v>0</v>
          </cell>
          <cell r="R518">
            <v>0</v>
          </cell>
          <cell r="S518">
            <v>0</v>
          </cell>
          <cell r="T518">
            <v>17182.68</v>
          </cell>
          <cell r="U518">
            <v>12</v>
          </cell>
        </row>
        <row r="519">
          <cell r="A519" t="str">
            <v>DBCS-TRANS</v>
          </cell>
          <cell r="B519" t="str">
            <v>30-1800</v>
          </cell>
          <cell r="C519" t="str">
            <v>ROAD MAINT</v>
          </cell>
          <cell r="D519" t="str">
            <v>1501</v>
          </cell>
          <cell r="E519" t="str">
            <v>905300</v>
          </cell>
          <cell r="F519" t="str">
            <v>L3</v>
          </cell>
          <cell r="G519" t="str">
            <v>1665</v>
          </cell>
          <cell r="H519">
            <v>0</v>
          </cell>
          <cell r="I519" t="str">
            <v>Actual</v>
          </cell>
          <cell r="J519">
            <v>0</v>
          </cell>
          <cell r="K519">
            <v>0</v>
          </cell>
          <cell r="L519">
            <v>10491.55</v>
          </cell>
          <cell r="M519">
            <v>429.35</v>
          </cell>
          <cell r="N519">
            <v>456</v>
          </cell>
          <cell r="O519">
            <v>584</v>
          </cell>
          <cell r="P519">
            <v>7008</v>
          </cell>
          <cell r="Q519">
            <v>0</v>
          </cell>
          <cell r="R519">
            <v>0</v>
          </cell>
          <cell r="S519">
            <v>0</v>
          </cell>
          <cell r="T519">
            <v>18354.9</v>
          </cell>
          <cell r="U519">
            <v>12</v>
          </cell>
        </row>
        <row r="520">
          <cell r="A520" t="str">
            <v>DBCS-TRANS</v>
          </cell>
          <cell r="B520" t="str">
            <v>30-1800</v>
          </cell>
          <cell r="C520" t="str">
            <v>ROAD MAINT</v>
          </cell>
          <cell r="D520" t="str">
            <v>1501</v>
          </cell>
          <cell r="E520" t="str">
            <v>905300</v>
          </cell>
          <cell r="F520" t="str">
            <v>L4</v>
          </cell>
          <cell r="G520" t="str">
            <v>1665</v>
          </cell>
          <cell r="H520">
            <v>0</v>
          </cell>
          <cell r="I520" t="str">
            <v>Actual</v>
          </cell>
          <cell r="J520">
            <v>0</v>
          </cell>
          <cell r="K520">
            <v>0</v>
          </cell>
          <cell r="L520">
            <v>10462.81</v>
          </cell>
          <cell r="M520">
            <v>387.86</v>
          </cell>
          <cell r="N520">
            <v>456</v>
          </cell>
          <cell r="O520">
            <v>584</v>
          </cell>
          <cell r="P520">
            <v>7008</v>
          </cell>
          <cell r="Q520">
            <v>558.38</v>
          </cell>
          <cell r="R520">
            <v>0</v>
          </cell>
          <cell r="S520">
            <v>0</v>
          </cell>
          <cell r="T520">
            <v>18843.05</v>
          </cell>
          <cell r="U520">
            <v>12</v>
          </cell>
        </row>
        <row r="521">
          <cell r="A521" t="str">
            <v>DBCS-TRANS</v>
          </cell>
          <cell r="B521" t="str">
            <v>30-1800</v>
          </cell>
          <cell r="C521" t="str">
            <v>ROAD MAINT</v>
          </cell>
          <cell r="D521" t="str">
            <v>1501</v>
          </cell>
          <cell r="E521" t="str">
            <v>905300</v>
          </cell>
          <cell r="F521" t="str">
            <v>L7</v>
          </cell>
          <cell r="G521" t="str">
            <v>1665</v>
          </cell>
          <cell r="H521">
            <v>0</v>
          </cell>
          <cell r="I521" t="str">
            <v>Actual</v>
          </cell>
          <cell r="J521">
            <v>0</v>
          </cell>
          <cell r="K521">
            <v>0</v>
          </cell>
          <cell r="L521">
            <v>4693.6</v>
          </cell>
          <cell r="M521">
            <v>532.43</v>
          </cell>
          <cell r="N521">
            <v>456</v>
          </cell>
          <cell r="O521">
            <v>584</v>
          </cell>
          <cell r="P521">
            <v>7008</v>
          </cell>
          <cell r="Q521">
            <v>525.05</v>
          </cell>
          <cell r="R521">
            <v>0</v>
          </cell>
          <cell r="S521">
            <v>0</v>
          </cell>
          <cell r="T521">
            <v>13185.08</v>
          </cell>
          <cell r="U521">
            <v>12</v>
          </cell>
        </row>
        <row r="522">
          <cell r="A522" t="str">
            <v>DBCS-TRANS</v>
          </cell>
          <cell r="B522" t="str">
            <v>30-1800</v>
          </cell>
          <cell r="C522" t="str">
            <v>ROAD MAINT</v>
          </cell>
          <cell r="D522" t="str">
            <v>1501</v>
          </cell>
          <cell r="E522" t="str">
            <v>905300</v>
          </cell>
          <cell r="F522" t="str">
            <v>L8</v>
          </cell>
          <cell r="G522" t="str">
            <v>1665</v>
          </cell>
          <cell r="H522">
            <v>0</v>
          </cell>
          <cell r="I522" t="str">
            <v>Actual</v>
          </cell>
          <cell r="J522">
            <v>0</v>
          </cell>
          <cell r="K522">
            <v>0</v>
          </cell>
          <cell r="L522">
            <v>13441.94</v>
          </cell>
          <cell r="M522">
            <v>612.23</v>
          </cell>
          <cell r="N522">
            <v>456</v>
          </cell>
          <cell r="O522">
            <v>584</v>
          </cell>
          <cell r="P522">
            <v>7008</v>
          </cell>
          <cell r="Q522">
            <v>0</v>
          </cell>
          <cell r="R522">
            <v>0</v>
          </cell>
          <cell r="S522">
            <v>0</v>
          </cell>
          <cell r="T522">
            <v>21488.17</v>
          </cell>
          <cell r="U522">
            <v>12</v>
          </cell>
        </row>
        <row r="523">
          <cell r="A523" t="str">
            <v>DBCS-TRANS</v>
          </cell>
          <cell r="B523" t="str">
            <v>30-1800</v>
          </cell>
          <cell r="C523" t="str">
            <v>ROAD MAINT</v>
          </cell>
          <cell r="D523" t="str">
            <v>1501</v>
          </cell>
          <cell r="E523" t="str">
            <v>905300</v>
          </cell>
          <cell r="F523" t="str">
            <v>M1</v>
          </cell>
          <cell r="G523" t="str">
            <v>1625</v>
          </cell>
          <cell r="H523">
            <v>0</v>
          </cell>
          <cell r="I523" t="str">
            <v>Actual</v>
          </cell>
          <cell r="J523">
            <v>0</v>
          </cell>
          <cell r="K523">
            <v>0</v>
          </cell>
          <cell r="L523">
            <v>9278.29</v>
          </cell>
          <cell r="M523">
            <v>776.38</v>
          </cell>
          <cell r="N523">
            <v>456</v>
          </cell>
          <cell r="O523">
            <v>667</v>
          </cell>
          <cell r="P523">
            <v>8004</v>
          </cell>
          <cell r="Q523">
            <v>0</v>
          </cell>
          <cell r="R523">
            <v>0</v>
          </cell>
          <cell r="S523">
            <v>0</v>
          </cell>
          <cell r="T523">
            <v>18484.67</v>
          </cell>
          <cell r="U523">
            <v>12</v>
          </cell>
        </row>
        <row r="524">
          <cell r="A524" t="str">
            <v>DBCS-TRANS</v>
          </cell>
          <cell r="B524" t="str">
            <v>30-1800</v>
          </cell>
          <cell r="C524" t="str">
            <v>ROAD MAINT</v>
          </cell>
          <cell r="D524" t="str">
            <v>1501</v>
          </cell>
          <cell r="E524" t="str">
            <v>905300</v>
          </cell>
          <cell r="F524" t="str">
            <v>M2</v>
          </cell>
          <cell r="G524" t="str">
            <v>1625</v>
          </cell>
          <cell r="H524">
            <v>0</v>
          </cell>
          <cell r="I524" t="str">
            <v>Actual</v>
          </cell>
          <cell r="J524">
            <v>0</v>
          </cell>
          <cell r="K524">
            <v>0</v>
          </cell>
          <cell r="L524">
            <v>15243.92</v>
          </cell>
          <cell r="M524">
            <v>920.55</v>
          </cell>
          <cell r="N524">
            <v>456</v>
          </cell>
          <cell r="O524">
            <v>667</v>
          </cell>
          <cell r="P524">
            <v>8004</v>
          </cell>
          <cell r="Q524">
            <v>0</v>
          </cell>
          <cell r="R524">
            <v>0</v>
          </cell>
          <cell r="S524">
            <v>0</v>
          </cell>
          <cell r="T524">
            <v>24594.47</v>
          </cell>
          <cell r="U524">
            <v>12</v>
          </cell>
        </row>
        <row r="525">
          <cell r="A525" t="str">
            <v>DBCS-TRANS</v>
          </cell>
          <cell r="B525" t="str">
            <v>30-1800</v>
          </cell>
          <cell r="C525" t="str">
            <v>ROAD MAINT</v>
          </cell>
          <cell r="D525" t="str">
            <v>1501</v>
          </cell>
          <cell r="E525" t="str">
            <v>905300</v>
          </cell>
          <cell r="F525" t="str">
            <v>M6</v>
          </cell>
          <cell r="G525" t="str">
            <v>1625</v>
          </cell>
          <cell r="H525">
            <v>0</v>
          </cell>
          <cell r="I525" t="str">
            <v>Actual</v>
          </cell>
          <cell r="J525">
            <v>0</v>
          </cell>
          <cell r="K525">
            <v>0</v>
          </cell>
          <cell r="L525">
            <v>5453.97</v>
          </cell>
          <cell r="M525">
            <v>440.08</v>
          </cell>
          <cell r="N525">
            <v>456</v>
          </cell>
          <cell r="O525">
            <v>667</v>
          </cell>
          <cell r="P525">
            <v>8004</v>
          </cell>
          <cell r="Q525">
            <v>8389.38</v>
          </cell>
          <cell r="R525">
            <v>0</v>
          </cell>
          <cell r="S525">
            <v>0</v>
          </cell>
          <cell r="T525">
            <v>22713.43</v>
          </cell>
          <cell r="U525">
            <v>12</v>
          </cell>
        </row>
        <row r="526">
          <cell r="A526" t="str">
            <v>DBCS-TRANS</v>
          </cell>
          <cell r="B526" t="str">
            <v>30-1800</v>
          </cell>
          <cell r="C526" t="str">
            <v>ROAD MAINT</v>
          </cell>
          <cell r="D526" t="str">
            <v>1501</v>
          </cell>
          <cell r="E526" t="str">
            <v>905300</v>
          </cell>
          <cell r="F526" t="str">
            <v>M7</v>
          </cell>
          <cell r="G526" t="str">
            <v>1625</v>
          </cell>
          <cell r="H526">
            <v>0</v>
          </cell>
          <cell r="I526" t="str">
            <v>Actual</v>
          </cell>
          <cell r="J526">
            <v>0</v>
          </cell>
          <cell r="K526">
            <v>0</v>
          </cell>
          <cell r="L526">
            <v>8047.03</v>
          </cell>
          <cell r="M526">
            <v>186.6</v>
          </cell>
          <cell r="N526">
            <v>456</v>
          </cell>
          <cell r="O526">
            <v>667</v>
          </cell>
          <cell r="P526">
            <v>8004</v>
          </cell>
          <cell r="Q526">
            <v>880.66</v>
          </cell>
          <cell r="R526">
            <v>0</v>
          </cell>
          <cell r="S526">
            <v>0</v>
          </cell>
          <cell r="T526">
            <v>17544.29</v>
          </cell>
          <cell r="U526">
            <v>12</v>
          </cell>
        </row>
        <row r="527">
          <cell r="A527" t="str">
            <v>DBCS-TRANS</v>
          </cell>
          <cell r="B527" t="str">
            <v>30-1800</v>
          </cell>
          <cell r="C527" t="str">
            <v>ROAD MAINT</v>
          </cell>
          <cell r="D527" t="str">
            <v>1501</v>
          </cell>
          <cell r="E527" t="str">
            <v>905300</v>
          </cell>
          <cell r="F527" t="str">
            <v>N1</v>
          </cell>
          <cell r="G527" t="str">
            <v>1667</v>
          </cell>
          <cell r="H527">
            <v>0</v>
          </cell>
          <cell r="I527" t="str">
            <v>Actual</v>
          </cell>
          <cell r="J527">
            <v>0</v>
          </cell>
          <cell r="K527">
            <v>0</v>
          </cell>
          <cell r="L527">
            <v>323.32</v>
          </cell>
          <cell r="M527">
            <v>160.69</v>
          </cell>
          <cell r="N527">
            <v>456</v>
          </cell>
          <cell r="O527">
            <v>286</v>
          </cell>
          <cell r="P527">
            <v>3432</v>
          </cell>
          <cell r="Q527">
            <v>0</v>
          </cell>
          <cell r="R527">
            <v>0</v>
          </cell>
          <cell r="S527">
            <v>0</v>
          </cell>
          <cell r="T527">
            <v>4342.01</v>
          </cell>
          <cell r="U527">
            <v>12</v>
          </cell>
        </row>
        <row r="528">
          <cell r="A528" t="str">
            <v>DBCS-TRANS</v>
          </cell>
          <cell r="B528" t="str">
            <v>30-1800</v>
          </cell>
          <cell r="C528" t="str">
            <v>ROAD MAINT</v>
          </cell>
          <cell r="D528" t="str">
            <v>1501</v>
          </cell>
          <cell r="E528" t="str">
            <v>905300</v>
          </cell>
          <cell r="F528" t="str">
            <v>P43</v>
          </cell>
          <cell r="G528" t="str">
            <v>1256</v>
          </cell>
          <cell r="H528">
            <v>0</v>
          </cell>
          <cell r="I528" t="str">
            <v>Actual</v>
          </cell>
          <cell r="J528">
            <v>0</v>
          </cell>
          <cell r="K528">
            <v>0</v>
          </cell>
          <cell r="L528">
            <v>2303.83</v>
          </cell>
          <cell r="M528">
            <v>2069.78</v>
          </cell>
          <cell r="N528">
            <v>456</v>
          </cell>
          <cell r="O528">
            <v>277</v>
          </cell>
          <cell r="P528">
            <v>3324</v>
          </cell>
          <cell r="Q528">
            <v>0</v>
          </cell>
          <cell r="R528">
            <v>0</v>
          </cell>
          <cell r="S528">
            <v>0</v>
          </cell>
          <cell r="T528">
            <v>8123.61</v>
          </cell>
          <cell r="U528">
            <v>12</v>
          </cell>
        </row>
        <row r="529">
          <cell r="A529" t="str">
            <v>DBCS-TRANS</v>
          </cell>
          <cell r="B529" t="str">
            <v>30-1800</v>
          </cell>
          <cell r="C529" t="str">
            <v>ROAD MAINT</v>
          </cell>
          <cell r="D529" t="str">
            <v>1501</v>
          </cell>
          <cell r="E529" t="str">
            <v>905300</v>
          </cell>
          <cell r="F529" t="str">
            <v>P44</v>
          </cell>
          <cell r="G529" t="str">
            <v>1211</v>
          </cell>
          <cell r="H529">
            <v>0</v>
          </cell>
          <cell r="I529" t="str">
            <v>Actual</v>
          </cell>
          <cell r="J529">
            <v>0</v>
          </cell>
          <cell r="K529">
            <v>0</v>
          </cell>
          <cell r="L529">
            <v>631.56</v>
          </cell>
          <cell r="M529">
            <v>1300.07</v>
          </cell>
          <cell r="N529">
            <v>456</v>
          </cell>
          <cell r="O529">
            <v>148</v>
          </cell>
          <cell r="P529">
            <v>1776</v>
          </cell>
          <cell r="Q529">
            <v>0</v>
          </cell>
          <cell r="R529">
            <v>0</v>
          </cell>
          <cell r="S529">
            <v>0</v>
          </cell>
          <cell r="T529">
            <v>4133.63</v>
          </cell>
          <cell r="U529">
            <v>12</v>
          </cell>
        </row>
        <row r="530">
          <cell r="A530" t="str">
            <v>DBCS-TRANS</v>
          </cell>
          <cell r="B530" t="str">
            <v>30-1800</v>
          </cell>
          <cell r="C530" t="str">
            <v>ROAD MAINT</v>
          </cell>
          <cell r="D530" t="str">
            <v>1501</v>
          </cell>
          <cell r="E530" t="str">
            <v>905300</v>
          </cell>
          <cell r="F530" t="str">
            <v>P45</v>
          </cell>
          <cell r="G530" t="str">
            <v>1256</v>
          </cell>
          <cell r="H530">
            <v>0</v>
          </cell>
          <cell r="I530" t="str">
            <v>Actual</v>
          </cell>
          <cell r="J530">
            <v>0</v>
          </cell>
          <cell r="K530">
            <v>0</v>
          </cell>
          <cell r="L530">
            <v>4853.02</v>
          </cell>
          <cell r="M530">
            <v>1854.86</v>
          </cell>
          <cell r="N530">
            <v>456</v>
          </cell>
          <cell r="O530">
            <v>277</v>
          </cell>
          <cell r="P530">
            <v>3324</v>
          </cell>
          <cell r="Q530">
            <v>0</v>
          </cell>
          <cell r="R530">
            <v>0</v>
          </cell>
          <cell r="S530">
            <v>0</v>
          </cell>
          <cell r="T530">
            <v>10457.88</v>
          </cell>
          <cell r="U530">
            <v>12</v>
          </cell>
        </row>
        <row r="531">
          <cell r="A531" t="str">
            <v>DBCS-TRANS</v>
          </cell>
          <cell r="B531" t="str">
            <v>30-1800</v>
          </cell>
          <cell r="C531" t="str">
            <v>ROAD MAINT</v>
          </cell>
          <cell r="D531" t="str">
            <v>1501</v>
          </cell>
          <cell r="E531" t="str">
            <v>905300</v>
          </cell>
          <cell r="F531" t="str">
            <v>P50</v>
          </cell>
          <cell r="G531" t="str">
            <v>1256</v>
          </cell>
          <cell r="H531">
            <v>0</v>
          </cell>
          <cell r="I531" t="str">
            <v>Actual</v>
          </cell>
          <cell r="J531">
            <v>0</v>
          </cell>
          <cell r="K531">
            <v>0</v>
          </cell>
          <cell r="L531">
            <v>2468.31</v>
          </cell>
          <cell r="M531">
            <v>1646.64</v>
          </cell>
          <cell r="N531">
            <v>456</v>
          </cell>
          <cell r="O531">
            <v>277</v>
          </cell>
          <cell r="P531">
            <v>3324</v>
          </cell>
          <cell r="Q531">
            <v>0</v>
          </cell>
          <cell r="R531">
            <v>0</v>
          </cell>
          <cell r="S531">
            <v>0</v>
          </cell>
          <cell r="T531">
            <v>7864.95</v>
          </cell>
          <cell r="U531">
            <v>12</v>
          </cell>
        </row>
        <row r="532">
          <cell r="A532" t="str">
            <v>DBCS-TRANS</v>
          </cell>
          <cell r="B532" t="str">
            <v>30-1800</v>
          </cell>
          <cell r="C532" t="str">
            <v>ROAD MAINT</v>
          </cell>
          <cell r="D532" t="str">
            <v>1501</v>
          </cell>
          <cell r="E532" t="str">
            <v>905300</v>
          </cell>
          <cell r="F532" t="str">
            <v>P73</v>
          </cell>
          <cell r="G532" t="str">
            <v>1256</v>
          </cell>
          <cell r="H532">
            <v>0</v>
          </cell>
          <cell r="I532" t="str">
            <v>Actual</v>
          </cell>
          <cell r="J532">
            <v>0</v>
          </cell>
          <cell r="K532">
            <v>0</v>
          </cell>
          <cell r="L532">
            <v>2288.78</v>
          </cell>
          <cell r="M532">
            <v>2112.79</v>
          </cell>
          <cell r="N532">
            <v>456</v>
          </cell>
          <cell r="O532">
            <v>234</v>
          </cell>
          <cell r="P532">
            <v>2808</v>
          </cell>
          <cell r="Q532">
            <v>0</v>
          </cell>
          <cell r="R532">
            <v>0</v>
          </cell>
          <cell r="S532">
            <v>0</v>
          </cell>
          <cell r="T532">
            <v>7635.57</v>
          </cell>
          <cell r="U532">
            <v>12</v>
          </cell>
        </row>
        <row r="533">
          <cell r="A533" t="str">
            <v>DBCS-TRANS</v>
          </cell>
          <cell r="B533" t="str">
            <v>30-1800</v>
          </cell>
          <cell r="C533" t="str">
            <v>ROAD MAINT</v>
          </cell>
          <cell r="D533" t="str">
            <v>1501</v>
          </cell>
          <cell r="E533" t="str">
            <v>905300</v>
          </cell>
          <cell r="F533" t="str">
            <v>P74</v>
          </cell>
          <cell r="G533" t="str">
            <v>1256</v>
          </cell>
          <cell r="H533">
            <v>0</v>
          </cell>
          <cell r="I533" t="str">
            <v>Actual</v>
          </cell>
          <cell r="J533">
            <v>0</v>
          </cell>
          <cell r="K533">
            <v>0</v>
          </cell>
          <cell r="L533">
            <v>2181.94</v>
          </cell>
          <cell r="M533">
            <v>1871.33</v>
          </cell>
          <cell r="N533">
            <v>456</v>
          </cell>
          <cell r="O533">
            <v>234</v>
          </cell>
          <cell r="P533">
            <v>2808</v>
          </cell>
          <cell r="Q533">
            <v>0</v>
          </cell>
          <cell r="R533">
            <v>0</v>
          </cell>
          <cell r="S533">
            <v>0</v>
          </cell>
          <cell r="T533">
            <v>7287.27</v>
          </cell>
          <cell r="U533">
            <v>12</v>
          </cell>
        </row>
        <row r="534">
          <cell r="A534" t="str">
            <v>DBCS-TRANS</v>
          </cell>
          <cell r="B534" t="str">
            <v>30-1800</v>
          </cell>
          <cell r="C534" t="str">
            <v>ROAD MAINT</v>
          </cell>
          <cell r="D534" t="str">
            <v>1501</v>
          </cell>
          <cell r="E534" t="str">
            <v>905300</v>
          </cell>
          <cell r="F534" t="str">
            <v>P81</v>
          </cell>
          <cell r="G534" t="str">
            <v>1256</v>
          </cell>
          <cell r="H534">
            <v>0</v>
          </cell>
          <cell r="I534" t="str">
            <v>Actual</v>
          </cell>
          <cell r="J534">
            <v>0</v>
          </cell>
          <cell r="K534">
            <v>0</v>
          </cell>
          <cell r="L534">
            <v>2156.64</v>
          </cell>
          <cell r="M534">
            <v>1482.77</v>
          </cell>
          <cell r="N534">
            <v>456</v>
          </cell>
          <cell r="O534">
            <v>234</v>
          </cell>
          <cell r="P534">
            <v>2808</v>
          </cell>
          <cell r="Q534">
            <v>0</v>
          </cell>
          <cell r="R534">
            <v>0</v>
          </cell>
          <cell r="S534">
            <v>0</v>
          </cell>
          <cell r="T534">
            <v>6873.41</v>
          </cell>
          <cell r="U534">
            <v>12</v>
          </cell>
        </row>
        <row r="535">
          <cell r="A535" t="str">
            <v>DBCS-TRANS</v>
          </cell>
          <cell r="B535" t="str">
            <v>30-1800</v>
          </cell>
          <cell r="C535" t="str">
            <v>ROAD MAINT</v>
          </cell>
          <cell r="D535" t="str">
            <v>1501</v>
          </cell>
          <cell r="E535" t="str">
            <v>905300</v>
          </cell>
          <cell r="F535" t="str">
            <v>P82</v>
          </cell>
          <cell r="G535" t="str">
            <v>1256</v>
          </cell>
          <cell r="H535">
            <v>0</v>
          </cell>
          <cell r="I535" t="str">
            <v>Actual</v>
          </cell>
          <cell r="J535">
            <v>0</v>
          </cell>
          <cell r="K535">
            <v>0</v>
          </cell>
          <cell r="L535">
            <v>5869.81</v>
          </cell>
          <cell r="M535">
            <v>1512.84</v>
          </cell>
          <cell r="N535">
            <v>456</v>
          </cell>
          <cell r="O535">
            <v>234</v>
          </cell>
          <cell r="P535">
            <v>2808</v>
          </cell>
          <cell r="Q535">
            <v>0</v>
          </cell>
          <cell r="R535">
            <v>219</v>
          </cell>
          <cell r="S535">
            <v>0</v>
          </cell>
          <cell r="T535">
            <v>10835.65</v>
          </cell>
          <cell r="U535">
            <v>12</v>
          </cell>
        </row>
        <row r="536">
          <cell r="A536" t="str">
            <v>DBCS-TRANS</v>
          </cell>
          <cell r="B536" t="str">
            <v>30-1800</v>
          </cell>
          <cell r="C536" t="str">
            <v>ROAD MAINT</v>
          </cell>
          <cell r="D536" t="str">
            <v>1501</v>
          </cell>
          <cell r="E536" t="str">
            <v>905300</v>
          </cell>
          <cell r="F536" t="str">
            <v>P83</v>
          </cell>
          <cell r="G536" t="str">
            <v>1256</v>
          </cell>
          <cell r="H536">
            <v>0</v>
          </cell>
          <cell r="I536" t="str">
            <v>Actual</v>
          </cell>
          <cell r="J536">
            <v>0</v>
          </cell>
          <cell r="K536">
            <v>0</v>
          </cell>
          <cell r="L536">
            <v>3121.41</v>
          </cell>
          <cell r="M536">
            <v>1795.79</v>
          </cell>
          <cell r="N536">
            <v>456</v>
          </cell>
          <cell r="O536">
            <v>234</v>
          </cell>
          <cell r="P536">
            <v>2808</v>
          </cell>
          <cell r="Q536">
            <v>0</v>
          </cell>
          <cell r="R536">
            <v>0</v>
          </cell>
          <cell r="S536">
            <v>0</v>
          </cell>
          <cell r="T536">
            <v>8151.2</v>
          </cell>
          <cell r="U536">
            <v>12</v>
          </cell>
        </row>
        <row r="537">
          <cell r="A537" t="str">
            <v>DBCS-TRANS</v>
          </cell>
          <cell r="B537" t="str">
            <v>30-1800</v>
          </cell>
          <cell r="C537" t="str">
            <v>ROAD MAINT</v>
          </cell>
          <cell r="D537" t="str">
            <v>1501</v>
          </cell>
          <cell r="E537" t="str">
            <v>905300</v>
          </cell>
          <cell r="F537" t="str">
            <v>P84</v>
          </cell>
          <cell r="G537" t="str">
            <v>1256</v>
          </cell>
          <cell r="H537">
            <v>0</v>
          </cell>
          <cell r="I537" t="str">
            <v>Actual</v>
          </cell>
          <cell r="J537">
            <v>0</v>
          </cell>
          <cell r="K537">
            <v>0</v>
          </cell>
          <cell r="L537">
            <v>5719.13</v>
          </cell>
          <cell r="M537">
            <v>1166.08</v>
          </cell>
          <cell r="N537">
            <v>456</v>
          </cell>
          <cell r="O537">
            <v>234</v>
          </cell>
          <cell r="P537">
            <v>2808</v>
          </cell>
          <cell r="Q537">
            <v>59</v>
          </cell>
          <cell r="R537">
            <v>0</v>
          </cell>
          <cell r="S537">
            <v>0</v>
          </cell>
          <cell r="T537">
            <v>10178.21</v>
          </cell>
          <cell r="U537">
            <v>12</v>
          </cell>
        </row>
        <row r="538">
          <cell r="A538" t="str">
            <v>DBCS-TRANS</v>
          </cell>
          <cell r="B538" t="str">
            <v>30-1800</v>
          </cell>
          <cell r="C538" t="str">
            <v>ROAD MAINT</v>
          </cell>
          <cell r="D538" t="str">
            <v>1501</v>
          </cell>
          <cell r="E538" t="str">
            <v>905300</v>
          </cell>
          <cell r="F538" t="str">
            <v>R1</v>
          </cell>
          <cell r="G538" t="str">
            <v>1635</v>
          </cell>
          <cell r="H538">
            <v>0</v>
          </cell>
          <cell r="I538" t="str">
            <v>Actual</v>
          </cell>
          <cell r="J538">
            <v>0</v>
          </cell>
          <cell r="K538">
            <v>0</v>
          </cell>
          <cell r="L538">
            <v>1513.05</v>
          </cell>
          <cell r="M538">
            <v>0</v>
          </cell>
          <cell r="N538">
            <v>456</v>
          </cell>
          <cell r="O538">
            <v>184</v>
          </cell>
          <cell r="P538">
            <v>2208</v>
          </cell>
          <cell r="Q538">
            <v>0</v>
          </cell>
          <cell r="R538">
            <v>0</v>
          </cell>
          <cell r="S538">
            <v>0</v>
          </cell>
          <cell r="T538">
            <v>4147.05</v>
          </cell>
          <cell r="U538">
            <v>12</v>
          </cell>
        </row>
        <row r="539">
          <cell r="A539" t="str">
            <v>DBCS-TRANS</v>
          </cell>
          <cell r="B539" t="str">
            <v>30-1800</v>
          </cell>
          <cell r="C539" t="str">
            <v>ROAD MAINT</v>
          </cell>
          <cell r="D539" t="str">
            <v>1501</v>
          </cell>
          <cell r="E539" t="str">
            <v>905300</v>
          </cell>
          <cell r="F539" t="str">
            <v>R10</v>
          </cell>
          <cell r="G539" t="str">
            <v>1640</v>
          </cell>
          <cell r="H539">
            <v>0</v>
          </cell>
          <cell r="I539" t="str">
            <v>Actual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456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1779</v>
          </cell>
          <cell r="U539">
            <v>12</v>
          </cell>
        </row>
        <row r="540">
          <cell r="A540" t="str">
            <v>DBCS-TRANS</v>
          </cell>
          <cell r="B540" t="str">
            <v>30-1800</v>
          </cell>
          <cell r="C540" t="str">
            <v>ROAD MAINT</v>
          </cell>
          <cell r="D540" t="str">
            <v>1501</v>
          </cell>
          <cell r="E540" t="str">
            <v>905300</v>
          </cell>
          <cell r="F540" t="str">
            <v>R13</v>
          </cell>
          <cell r="G540" t="str">
            <v>1640</v>
          </cell>
          <cell r="H540">
            <v>0</v>
          </cell>
          <cell r="I540" t="str">
            <v>Actual</v>
          </cell>
          <cell r="J540">
            <v>0</v>
          </cell>
          <cell r="K540">
            <v>0</v>
          </cell>
          <cell r="L540">
            <v>0</v>
          </cell>
          <cell r="M540">
            <v>16.92</v>
          </cell>
          <cell r="N540">
            <v>456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1795.92</v>
          </cell>
          <cell r="U540">
            <v>12</v>
          </cell>
        </row>
        <row r="541">
          <cell r="A541" t="str">
            <v>DBCS-TRANS</v>
          </cell>
          <cell r="B541" t="str">
            <v>30-1800</v>
          </cell>
          <cell r="C541" t="str">
            <v>ROAD MAINT</v>
          </cell>
          <cell r="D541" t="str">
            <v>1501</v>
          </cell>
          <cell r="E541" t="str">
            <v>905300</v>
          </cell>
          <cell r="F541" t="str">
            <v>R2</v>
          </cell>
          <cell r="G541" t="str">
            <v>1667</v>
          </cell>
          <cell r="H541">
            <v>0</v>
          </cell>
          <cell r="I541" t="str">
            <v>Actual</v>
          </cell>
          <cell r="J541">
            <v>0</v>
          </cell>
          <cell r="K541">
            <v>0</v>
          </cell>
          <cell r="L541">
            <v>413</v>
          </cell>
          <cell r="M541">
            <v>40.99</v>
          </cell>
          <cell r="N541">
            <v>456</v>
          </cell>
          <cell r="O541">
            <v>201</v>
          </cell>
          <cell r="P541">
            <v>2412</v>
          </cell>
          <cell r="Q541">
            <v>0</v>
          </cell>
          <cell r="R541">
            <v>0</v>
          </cell>
          <cell r="S541">
            <v>0</v>
          </cell>
          <cell r="T541">
            <v>3291.99</v>
          </cell>
          <cell r="U541">
            <v>12</v>
          </cell>
        </row>
        <row r="542">
          <cell r="A542" t="str">
            <v>DBCS-TRANS</v>
          </cell>
          <cell r="B542" t="str">
            <v>30-1800</v>
          </cell>
          <cell r="C542" t="str">
            <v>ROAD MAINT</v>
          </cell>
          <cell r="D542" t="str">
            <v>1501</v>
          </cell>
          <cell r="E542" t="str">
            <v>905300</v>
          </cell>
          <cell r="F542" t="str">
            <v>R3</v>
          </cell>
          <cell r="G542" t="str">
            <v>1640</v>
          </cell>
          <cell r="H542">
            <v>0</v>
          </cell>
          <cell r="I542" t="str">
            <v>Actual</v>
          </cell>
          <cell r="J542">
            <v>0</v>
          </cell>
          <cell r="K542">
            <v>0</v>
          </cell>
          <cell r="L542">
            <v>53</v>
          </cell>
          <cell r="M542">
            <v>8.66</v>
          </cell>
          <cell r="N542">
            <v>456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487.66</v>
          </cell>
          <cell r="U542">
            <v>12</v>
          </cell>
        </row>
        <row r="543">
          <cell r="A543" t="str">
            <v>DBCS-TRANS</v>
          </cell>
          <cell r="B543" t="str">
            <v>30-1800</v>
          </cell>
          <cell r="C543" t="str">
            <v>ROAD MAINT</v>
          </cell>
          <cell r="D543" t="str">
            <v>1501</v>
          </cell>
          <cell r="E543" t="str">
            <v>905300</v>
          </cell>
          <cell r="F543" t="str">
            <v>R4</v>
          </cell>
          <cell r="G543" t="str">
            <v>1640</v>
          </cell>
          <cell r="H543">
            <v>0</v>
          </cell>
          <cell r="I543" t="str">
            <v>Actual</v>
          </cell>
          <cell r="J543">
            <v>0</v>
          </cell>
          <cell r="K543">
            <v>0</v>
          </cell>
          <cell r="L543">
            <v>1644.39</v>
          </cell>
          <cell r="M543">
            <v>44.36</v>
          </cell>
          <cell r="N543">
            <v>456</v>
          </cell>
          <cell r="O543">
            <v>217</v>
          </cell>
          <cell r="P543">
            <v>2604</v>
          </cell>
          <cell r="Q543">
            <v>0</v>
          </cell>
          <cell r="R543">
            <v>0</v>
          </cell>
          <cell r="S543">
            <v>0</v>
          </cell>
          <cell r="T543">
            <v>4718.75</v>
          </cell>
          <cell r="U543">
            <v>12</v>
          </cell>
        </row>
        <row r="544">
          <cell r="A544" t="str">
            <v>DBCS-TRANS</v>
          </cell>
          <cell r="B544" t="str">
            <v>30-1800</v>
          </cell>
          <cell r="C544" t="str">
            <v>ROAD MAINT</v>
          </cell>
          <cell r="D544" t="str">
            <v>1501</v>
          </cell>
          <cell r="E544" t="str">
            <v>905300</v>
          </cell>
          <cell r="F544" t="str">
            <v>R6</v>
          </cell>
          <cell r="G544" t="str">
            <v>1635</v>
          </cell>
          <cell r="H544">
            <v>0</v>
          </cell>
          <cell r="I544" t="str">
            <v>Actual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456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2266</v>
          </cell>
          <cell r="U544">
            <v>12</v>
          </cell>
        </row>
        <row r="545">
          <cell r="A545" t="str">
            <v>DBCS-TRANS</v>
          </cell>
          <cell r="B545" t="str">
            <v>30-1800</v>
          </cell>
          <cell r="C545" t="str">
            <v>ROAD MAINT</v>
          </cell>
          <cell r="D545" t="str">
            <v>1501</v>
          </cell>
          <cell r="E545" t="str">
            <v>905300</v>
          </cell>
          <cell r="F545" t="str">
            <v>T1</v>
          </cell>
          <cell r="G545" t="str">
            <v>1335</v>
          </cell>
          <cell r="H545">
            <v>0</v>
          </cell>
          <cell r="I545" t="str">
            <v>Actual</v>
          </cell>
          <cell r="J545">
            <v>0</v>
          </cell>
          <cell r="K545">
            <v>0</v>
          </cell>
          <cell r="L545">
            <v>112.81</v>
          </cell>
          <cell r="M545">
            <v>191.52</v>
          </cell>
          <cell r="N545">
            <v>456</v>
          </cell>
          <cell r="O545">
            <v>542</v>
          </cell>
          <cell r="P545">
            <v>6504</v>
          </cell>
          <cell r="Q545">
            <v>0</v>
          </cell>
          <cell r="R545">
            <v>0</v>
          </cell>
          <cell r="S545">
            <v>0</v>
          </cell>
          <cell r="T545">
            <v>7234.33</v>
          </cell>
          <cell r="U545">
            <v>12</v>
          </cell>
        </row>
        <row r="546">
          <cell r="A546" t="str">
            <v>DBCS-TRANS</v>
          </cell>
          <cell r="B546" t="str">
            <v>30-1800</v>
          </cell>
          <cell r="C546" t="str">
            <v>ROAD MAINT</v>
          </cell>
          <cell r="D546" t="str">
            <v>1501</v>
          </cell>
          <cell r="E546" t="str">
            <v>905300</v>
          </cell>
          <cell r="F546" t="str">
            <v>T10</v>
          </cell>
          <cell r="G546" t="str">
            <v>1325</v>
          </cell>
          <cell r="H546">
            <v>0</v>
          </cell>
          <cell r="I546" t="str">
            <v>Actual</v>
          </cell>
          <cell r="J546">
            <v>0</v>
          </cell>
          <cell r="K546">
            <v>0</v>
          </cell>
          <cell r="L546">
            <v>5653.23</v>
          </cell>
          <cell r="M546">
            <v>927.28</v>
          </cell>
          <cell r="N546">
            <v>456</v>
          </cell>
          <cell r="O546">
            <v>484</v>
          </cell>
          <cell r="P546">
            <v>5808</v>
          </cell>
          <cell r="Q546">
            <v>0</v>
          </cell>
          <cell r="R546">
            <v>0</v>
          </cell>
          <cell r="S546">
            <v>0</v>
          </cell>
          <cell r="T546">
            <v>12814.51</v>
          </cell>
          <cell r="U546">
            <v>12</v>
          </cell>
        </row>
        <row r="547">
          <cell r="A547" t="str">
            <v>DBCS-TRANS</v>
          </cell>
          <cell r="B547" t="str">
            <v>30-1800</v>
          </cell>
          <cell r="C547" t="str">
            <v>ROAD MAINT</v>
          </cell>
          <cell r="D547" t="str">
            <v>1501</v>
          </cell>
          <cell r="E547" t="str">
            <v>905300</v>
          </cell>
          <cell r="F547" t="str">
            <v>T11</v>
          </cell>
          <cell r="G547" t="str">
            <v>1325</v>
          </cell>
          <cell r="H547">
            <v>0</v>
          </cell>
          <cell r="I547" t="str">
            <v>Actual</v>
          </cell>
          <cell r="J547">
            <v>0</v>
          </cell>
          <cell r="K547">
            <v>0</v>
          </cell>
          <cell r="L547">
            <v>2414.89</v>
          </cell>
          <cell r="M547">
            <v>727.22</v>
          </cell>
          <cell r="N547">
            <v>456</v>
          </cell>
          <cell r="O547">
            <v>484</v>
          </cell>
          <cell r="P547">
            <v>5808</v>
          </cell>
          <cell r="Q547">
            <v>0</v>
          </cell>
          <cell r="R547">
            <v>0</v>
          </cell>
          <cell r="S547">
            <v>0</v>
          </cell>
          <cell r="T547">
            <v>9376.11</v>
          </cell>
          <cell r="U547">
            <v>12</v>
          </cell>
        </row>
        <row r="548">
          <cell r="A548" t="str">
            <v>DBCS-TRANS</v>
          </cell>
          <cell r="B548" t="str">
            <v>30-1800</v>
          </cell>
          <cell r="C548" t="str">
            <v>ROAD MAINT</v>
          </cell>
          <cell r="D548" t="str">
            <v>1501</v>
          </cell>
          <cell r="E548" t="str">
            <v>905300</v>
          </cell>
          <cell r="F548" t="str">
            <v>T12</v>
          </cell>
          <cell r="G548" t="str">
            <v>1335</v>
          </cell>
          <cell r="H548">
            <v>0</v>
          </cell>
          <cell r="I548" t="str">
            <v>Actual</v>
          </cell>
          <cell r="J548">
            <v>0</v>
          </cell>
          <cell r="K548">
            <v>0</v>
          </cell>
          <cell r="L548">
            <v>8971.87</v>
          </cell>
          <cell r="M548">
            <v>1432.3</v>
          </cell>
          <cell r="N548">
            <v>456</v>
          </cell>
          <cell r="O548">
            <v>595</v>
          </cell>
          <cell r="P548">
            <v>7140</v>
          </cell>
          <cell r="Q548">
            <v>695.24</v>
          </cell>
          <cell r="R548">
            <v>0</v>
          </cell>
          <cell r="S548">
            <v>0</v>
          </cell>
          <cell r="T548">
            <v>18665.41</v>
          </cell>
          <cell r="U548">
            <v>12</v>
          </cell>
        </row>
        <row r="549">
          <cell r="A549" t="str">
            <v>DBCS-TRANS</v>
          </cell>
          <cell r="B549" t="str">
            <v>30-1800</v>
          </cell>
          <cell r="C549" t="str">
            <v>ROAD MAINT</v>
          </cell>
          <cell r="D549" t="str">
            <v>1501</v>
          </cell>
          <cell r="E549" t="str">
            <v>905300</v>
          </cell>
          <cell r="F549" t="str">
            <v>T15</v>
          </cell>
          <cell r="G549" t="str">
            <v>1335</v>
          </cell>
          <cell r="H549">
            <v>0</v>
          </cell>
          <cell r="I549" t="str">
            <v>Actual</v>
          </cell>
          <cell r="J549">
            <v>0</v>
          </cell>
          <cell r="K549">
            <v>0</v>
          </cell>
          <cell r="L549">
            <v>797.83</v>
          </cell>
          <cell r="M549">
            <v>287.2</v>
          </cell>
          <cell r="N549">
            <v>456</v>
          </cell>
          <cell r="O549">
            <v>256</v>
          </cell>
          <cell r="P549">
            <v>3072</v>
          </cell>
          <cell r="Q549">
            <v>0</v>
          </cell>
          <cell r="R549">
            <v>0</v>
          </cell>
          <cell r="S549">
            <v>0</v>
          </cell>
          <cell r="T549">
            <v>4583.03</v>
          </cell>
          <cell r="U549">
            <v>12</v>
          </cell>
        </row>
        <row r="550">
          <cell r="A550" t="str">
            <v>DBCS-TRANS</v>
          </cell>
          <cell r="B550" t="str">
            <v>30-1800</v>
          </cell>
          <cell r="C550" t="str">
            <v>ROAD MAINT</v>
          </cell>
          <cell r="D550" t="str">
            <v>1501</v>
          </cell>
          <cell r="E550" t="str">
            <v>905300</v>
          </cell>
          <cell r="F550" t="str">
            <v>T17</v>
          </cell>
          <cell r="G550" t="str">
            <v>1335</v>
          </cell>
          <cell r="H550">
            <v>0</v>
          </cell>
          <cell r="I550" t="str">
            <v>Actual</v>
          </cell>
          <cell r="J550">
            <v>0</v>
          </cell>
          <cell r="K550">
            <v>0</v>
          </cell>
          <cell r="L550">
            <v>1414.53</v>
          </cell>
          <cell r="M550">
            <v>75.56</v>
          </cell>
          <cell r="N550">
            <v>456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1916.09</v>
          </cell>
          <cell r="U550">
            <v>12</v>
          </cell>
        </row>
        <row r="551">
          <cell r="A551" t="str">
            <v>DBCS-TRANS</v>
          </cell>
          <cell r="B551" t="str">
            <v>30-1800</v>
          </cell>
          <cell r="C551" t="str">
            <v>ROAD MAINT</v>
          </cell>
          <cell r="D551" t="str">
            <v>1501</v>
          </cell>
          <cell r="E551" t="str">
            <v>905300</v>
          </cell>
          <cell r="F551" t="str">
            <v>T2</v>
          </cell>
          <cell r="G551" t="str">
            <v>1310</v>
          </cell>
          <cell r="H551">
            <v>0</v>
          </cell>
          <cell r="I551" t="str">
            <v>Actual</v>
          </cell>
          <cell r="J551">
            <v>0</v>
          </cell>
          <cell r="K551">
            <v>0</v>
          </cell>
          <cell r="L551">
            <v>1441.01</v>
          </cell>
          <cell r="M551">
            <v>416.57</v>
          </cell>
          <cell r="N551">
            <v>456</v>
          </cell>
          <cell r="O551">
            <v>420</v>
          </cell>
          <cell r="P551">
            <v>5040</v>
          </cell>
          <cell r="Q551">
            <v>0</v>
          </cell>
          <cell r="R551">
            <v>0</v>
          </cell>
          <cell r="S551">
            <v>0</v>
          </cell>
          <cell r="T551">
            <v>7323.58</v>
          </cell>
          <cell r="U551">
            <v>12</v>
          </cell>
        </row>
        <row r="552">
          <cell r="A552" t="str">
            <v>DBCS-TRANS</v>
          </cell>
          <cell r="B552" t="str">
            <v>30-1800</v>
          </cell>
          <cell r="C552" t="str">
            <v>ROAD MAINT</v>
          </cell>
          <cell r="D552" t="str">
            <v>1501</v>
          </cell>
          <cell r="E552" t="str">
            <v>905300</v>
          </cell>
          <cell r="F552" t="str">
            <v>T20</v>
          </cell>
          <cell r="G552" t="str">
            <v>1335</v>
          </cell>
          <cell r="H552">
            <v>0</v>
          </cell>
          <cell r="I552" t="str">
            <v>Actual</v>
          </cell>
          <cell r="J552">
            <v>0</v>
          </cell>
          <cell r="K552">
            <v>0</v>
          </cell>
          <cell r="L552">
            <v>159</v>
          </cell>
          <cell r="M552">
            <v>0</v>
          </cell>
          <cell r="N552">
            <v>456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2995</v>
          </cell>
          <cell r="U552">
            <v>12</v>
          </cell>
        </row>
        <row r="553">
          <cell r="A553" t="str">
            <v>DBCS-TRANS</v>
          </cell>
          <cell r="B553" t="str">
            <v>30-1800</v>
          </cell>
          <cell r="C553" t="str">
            <v>ROAD MAINT</v>
          </cell>
          <cell r="D553" t="str">
            <v>1501</v>
          </cell>
          <cell r="E553" t="str">
            <v>905300</v>
          </cell>
          <cell r="F553" t="str">
            <v>T22</v>
          </cell>
          <cell r="G553" t="str">
            <v>1335</v>
          </cell>
          <cell r="H553">
            <v>0</v>
          </cell>
          <cell r="I553" t="str">
            <v>Actual</v>
          </cell>
          <cell r="J553">
            <v>0</v>
          </cell>
          <cell r="K553">
            <v>0</v>
          </cell>
          <cell r="L553">
            <v>1042.61</v>
          </cell>
          <cell r="M553">
            <v>258.09</v>
          </cell>
          <cell r="N553">
            <v>456</v>
          </cell>
          <cell r="O553">
            <v>433</v>
          </cell>
          <cell r="P553">
            <v>5196</v>
          </cell>
          <cell r="Q553">
            <v>0</v>
          </cell>
          <cell r="R553">
            <v>0</v>
          </cell>
          <cell r="S553">
            <v>0</v>
          </cell>
          <cell r="T553">
            <v>6922.7</v>
          </cell>
          <cell r="U553">
            <v>12</v>
          </cell>
        </row>
        <row r="554">
          <cell r="A554" t="str">
            <v>DBCS-TRANS</v>
          </cell>
          <cell r="B554" t="str">
            <v>30-1800</v>
          </cell>
          <cell r="C554" t="str">
            <v>ROAD MAINT</v>
          </cell>
          <cell r="D554" t="str">
            <v>1501</v>
          </cell>
          <cell r="E554" t="str">
            <v>905300</v>
          </cell>
          <cell r="F554" t="str">
            <v>T28</v>
          </cell>
          <cell r="G554" t="str">
            <v>1320</v>
          </cell>
          <cell r="H554">
            <v>0</v>
          </cell>
          <cell r="I554" t="str">
            <v>Actual</v>
          </cell>
          <cell r="J554">
            <v>0</v>
          </cell>
          <cell r="K554">
            <v>0</v>
          </cell>
          <cell r="L554">
            <v>1733.35</v>
          </cell>
          <cell r="M554">
            <v>119.36</v>
          </cell>
          <cell r="N554">
            <v>456</v>
          </cell>
          <cell r="O554">
            <v>500</v>
          </cell>
          <cell r="P554">
            <v>6000</v>
          </cell>
          <cell r="Q554">
            <v>0</v>
          </cell>
          <cell r="R554">
            <v>0</v>
          </cell>
          <cell r="S554">
            <v>0</v>
          </cell>
          <cell r="T554">
            <v>8278.71</v>
          </cell>
          <cell r="U554">
            <v>12</v>
          </cell>
        </row>
        <row r="555">
          <cell r="A555" t="str">
            <v>DBCS-TRANS</v>
          </cell>
          <cell r="B555" t="str">
            <v>30-1800</v>
          </cell>
          <cell r="C555" t="str">
            <v>ROAD MAINT</v>
          </cell>
          <cell r="D555" t="str">
            <v>1501</v>
          </cell>
          <cell r="E555" t="str">
            <v>905300</v>
          </cell>
          <cell r="F555" t="str">
            <v>T29</v>
          </cell>
          <cell r="G555" t="str">
            <v>1320</v>
          </cell>
          <cell r="H555">
            <v>0</v>
          </cell>
          <cell r="I555" t="str">
            <v>Actual</v>
          </cell>
          <cell r="J555">
            <v>0</v>
          </cell>
          <cell r="K555">
            <v>0</v>
          </cell>
          <cell r="L555">
            <v>3906.78</v>
          </cell>
          <cell r="M555">
            <v>192.39</v>
          </cell>
          <cell r="N555">
            <v>456</v>
          </cell>
          <cell r="O555">
            <v>500</v>
          </cell>
          <cell r="P555">
            <v>6000</v>
          </cell>
          <cell r="Q555">
            <v>0</v>
          </cell>
          <cell r="R555">
            <v>0</v>
          </cell>
          <cell r="S555">
            <v>0</v>
          </cell>
          <cell r="T555">
            <v>10525.17</v>
          </cell>
          <cell r="U555">
            <v>12</v>
          </cell>
        </row>
        <row r="556">
          <cell r="A556" t="str">
            <v>DBCS-TRANS</v>
          </cell>
          <cell r="B556" t="str">
            <v>30-1800</v>
          </cell>
          <cell r="C556" t="str">
            <v>ROAD MAINT</v>
          </cell>
          <cell r="D556" t="str">
            <v>1501</v>
          </cell>
          <cell r="E556" t="str">
            <v>905300</v>
          </cell>
          <cell r="F556" t="str">
            <v>T3</v>
          </cell>
          <cell r="G556" t="str">
            <v>1310</v>
          </cell>
          <cell r="H556">
            <v>0</v>
          </cell>
          <cell r="I556" t="str">
            <v>Actual</v>
          </cell>
          <cell r="J556">
            <v>0</v>
          </cell>
          <cell r="K556">
            <v>0</v>
          </cell>
          <cell r="L556">
            <v>1548.34</v>
          </cell>
          <cell r="M556">
            <v>403.72</v>
          </cell>
          <cell r="N556">
            <v>456</v>
          </cell>
          <cell r="O556">
            <v>420</v>
          </cell>
          <cell r="P556">
            <v>5040</v>
          </cell>
          <cell r="Q556">
            <v>0</v>
          </cell>
          <cell r="R556">
            <v>0</v>
          </cell>
          <cell r="S556">
            <v>0</v>
          </cell>
          <cell r="T556">
            <v>7418.06</v>
          </cell>
          <cell r="U556">
            <v>12</v>
          </cell>
        </row>
        <row r="557">
          <cell r="A557" t="str">
            <v>DBCS-TRANS</v>
          </cell>
          <cell r="B557" t="str">
            <v>30-1800</v>
          </cell>
          <cell r="C557" t="str">
            <v>ROAD MAINT</v>
          </cell>
          <cell r="D557" t="str">
            <v>1501</v>
          </cell>
          <cell r="E557" t="str">
            <v>905300</v>
          </cell>
          <cell r="F557" t="str">
            <v>T30</v>
          </cell>
          <cell r="G557" t="str">
            <v>1320</v>
          </cell>
          <cell r="H557">
            <v>0</v>
          </cell>
          <cell r="I557" t="str">
            <v>Actual</v>
          </cell>
          <cell r="J557">
            <v>0</v>
          </cell>
          <cell r="K557">
            <v>0</v>
          </cell>
          <cell r="L557">
            <v>2100.92</v>
          </cell>
          <cell r="M557">
            <v>381.92</v>
          </cell>
          <cell r="N557">
            <v>456</v>
          </cell>
          <cell r="O557">
            <v>500</v>
          </cell>
          <cell r="P557">
            <v>6000</v>
          </cell>
          <cell r="Q557">
            <v>0</v>
          </cell>
          <cell r="R557">
            <v>0</v>
          </cell>
          <cell r="S557">
            <v>0</v>
          </cell>
          <cell r="T557">
            <v>8908.84</v>
          </cell>
          <cell r="U557">
            <v>12</v>
          </cell>
        </row>
        <row r="558">
          <cell r="A558" t="str">
            <v>DBCS-TRANS</v>
          </cell>
          <cell r="B558" t="str">
            <v>30-1800</v>
          </cell>
          <cell r="C558" t="str">
            <v>ROAD MAINT</v>
          </cell>
          <cell r="D558" t="str">
            <v>1501</v>
          </cell>
          <cell r="E558" t="str">
            <v>905300</v>
          </cell>
          <cell r="F558" t="str">
            <v>T35</v>
          </cell>
          <cell r="G558" t="str">
            <v>1325</v>
          </cell>
          <cell r="H558">
            <v>0</v>
          </cell>
          <cell r="I558" t="str">
            <v>Actual</v>
          </cell>
          <cell r="J558">
            <v>0</v>
          </cell>
          <cell r="K558">
            <v>0</v>
          </cell>
          <cell r="L558">
            <v>3582.48</v>
          </cell>
          <cell r="M558">
            <v>274.38</v>
          </cell>
          <cell r="N558">
            <v>456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4282.86</v>
          </cell>
          <cell r="U558">
            <v>12</v>
          </cell>
        </row>
        <row r="559">
          <cell r="A559" t="str">
            <v>DBCS-TRANS</v>
          </cell>
          <cell r="B559" t="str">
            <v>30-1800</v>
          </cell>
          <cell r="C559" t="str">
            <v>ROAD MAINT</v>
          </cell>
          <cell r="D559" t="str">
            <v>1501</v>
          </cell>
          <cell r="E559" t="str">
            <v>905300</v>
          </cell>
          <cell r="F559" t="str">
            <v>T36</v>
          </cell>
          <cell r="G559" t="str">
            <v>1325</v>
          </cell>
          <cell r="H559">
            <v>0</v>
          </cell>
          <cell r="I559" t="str">
            <v>Actual</v>
          </cell>
          <cell r="J559">
            <v>0</v>
          </cell>
          <cell r="K559">
            <v>0</v>
          </cell>
          <cell r="L559">
            <v>8763.4</v>
          </cell>
          <cell r="M559">
            <v>765.6</v>
          </cell>
          <cell r="N559">
            <v>456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9955</v>
          </cell>
          <cell r="U559">
            <v>12</v>
          </cell>
        </row>
        <row r="560">
          <cell r="A560" t="str">
            <v>DBCS-TRANS</v>
          </cell>
          <cell r="B560" t="str">
            <v>30-1800</v>
          </cell>
          <cell r="C560" t="str">
            <v>ROAD MAINT</v>
          </cell>
          <cell r="D560" t="str">
            <v>1501</v>
          </cell>
          <cell r="E560" t="str">
            <v>905300</v>
          </cell>
          <cell r="F560" t="str">
            <v>T4</v>
          </cell>
          <cell r="G560" t="str">
            <v>1325</v>
          </cell>
          <cell r="H560">
            <v>0</v>
          </cell>
          <cell r="I560" t="str">
            <v>Actual</v>
          </cell>
          <cell r="J560">
            <v>0</v>
          </cell>
          <cell r="K560">
            <v>0</v>
          </cell>
          <cell r="L560">
            <v>3810.63</v>
          </cell>
          <cell r="M560">
            <v>834.32</v>
          </cell>
          <cell r="N560">
            <v>456</v>
          </cell>
          <cell r="O560">
            <v>484</v>
          </cell>
          <cell r="P560">
            <v>5808</v>
          </cell>
          <cell r="Q560">
            <v>0</v>
          </cell>
          <cell r="R560">
            <v>0</v>
          </cell>
          <cell r="S560">
            <v>0</v>
          </cell>
          <cell r="T560">
            <v>10878.95</v>
          </cell>
          <cell r="U560">
            <v>12</v>
          </cell>
        </row>
        <row r="561">
          <cell r="A561" t="str">
            <v>DBCS-TRANS</v>
          </cell>
          <cell r="B561" t="str">
            <v>30-1800</v>
          </cell>
          <cell r="C561" t="str">
            <v>ROAD MAINT</v>
          </cell>
          <cell r="D561" t="str">
            <v>1501</v>
          </cell>
          <cell r="E561" t="str">
            <v>905300</v>
          </cell>
          <cell r="F561" t="str">
            <v>T45</v>
          </cell>
          <cell r="G561" t="str">
            <v>1335</v>
          </cell>
          <cell r="H561">
            <v>0</v>
          </cell>
          <cell r="I561" t="str">
            <v>Actual</v>
          </cell>
          <cell r="J561">
            <v>0</v>
          </cell>
          <cell r="K561">
            <v>0</v>
          </cell>
          <cell r="L561">
            <v>8081.24</v>
          </cell>
          <cell r="M561">
            <v>733.6</v>
          </cell>
          <cell r="N561">
            <v>456</v>
          </cell>
          <cell r="O561">
            <v>444</v>
          </cell>
          <cell r="P561">
            <v>5328</v>
          </cell>
          <cell r="Q561">
            <v>0</v>
          </cell>
          <cell r="R561">
            <v>0</v>
          </cell>
          <cell r="S561">
            <v>0</v>
          </cell>
          <cell r="T561">
            <v>14568.84</v>
          </cell>
          <cell r="U561">
            <v>12</v>
          </cell>
        </row>
        <row r="562">
          <cell r="A562" t="str">
            <v>DBCS-TRANS</v>
          </cell>
          <cell r="B562" t="str">
            <v>30-1800</v>
          </cell>
          <cell r="C562" t="str">
            <v>ROAD MAINT</v>
          </cell>
          <cell r="D562" t="str">
            <v>1501</v>
          </cell>
          <cell r="E562" t="str">
            <v>905300</v>
          </cell>
          <cell r="F562" t="str">
            <v>T49</v>
          </cell>
          <cell r="G562" t="str">
            <v>1335</v>
          </cell>
          <cell r="H562">
            <v>0</v>
          </cell>
          <cell r="I562" t="str">
            <v>Actual</v>
          </cell>
          <cell r="J562">
            <v>0</v>
          </cell>
          <cell r="K562">
            <v>0</v>
          </cell>
          <cell r="L562">
            <v>4017.32</v>
          </cell>
          <cell r="M562">
            <v>419.68</v>
          </cell>
          <cell r="N562">
            <v>456</v>
          </cell>
          <cell r="O562">
            <v>300</v>
          </cell>
          <cell r="P562">
            <v>3600</v>
          </cell>
          <cell r="Q562">
            <v>0</v>
          </cell>
          <cell r="R562">
            <v>0</v>
          </cell>
          <cell r="S562">
            <v>0</v>
          </cell>
          <cell r="T562">
            <v>8463</v>
          </cell>
          <cell r="U562">
            <v>12</v>
          </cell>
        </row>
        <row r="563">
          <cell r="A563" t="str">
            <v>DBCS-TRANS</v>
          </cell>
          <cell r="B563" t="str">
            <v>30-1800</v>
          </cell>
          <cell r="C563" t="str">
            <v>ROAD MAINT</v>
          </cell>
          <cell r="D563" t="str">
            <v>1501</v>
          </cell>
          <cell r="E563" t="str">
            <v>905300</v>
          </cell>
          <cell r="F563" t="str">
            <v>T5</v>
          </cell>
          <cell r="G563" t="str">
            <v>1325</v>
          </cell>
          <cell r="H563">
            <v>0</v>
          </cell>
          <cell r="I563" t="str">
            <v>Actual</v>
          </cell>
          <cell r="J563">
            <v>0</v>
          </cell>
          <cell r="K563">
            <v>0</v>
          </cell>
          <cell r="L563">
            <v>5520.04</v>
          </cell>
          <cell r="M563">
            <v>1160.16</v>
          </cell>
          <cell r="N563">
            <v>456</v>
          </cell>
          <cell r="O563">
            <v>484</v>
          </cell>
          <cell r="P563">
            <v>5808</v>
          </cell>
          <cell r="Q563">
            <v>1293</v>
          </cell>
          <cell r="R563">
            <v>0</v>
          </cell>
          <cell r="S563">
            <v>0</v>
          </cell>
          <cell r="T563">
            <v>14207.2</v>
          </cell>
          <cell r="U563">
            <v>12</v>
          </cell>
        </row>
        <row r="564">
          <cell r="A564" t="str">
            <v>DBCS-TRANS</v>
          </cell>
          <cell r="B564" t="str">
            <v>30-1800</v>
          </cell>
          <cell r="C564" t="str">
            <v>ROAD MAINT</v>
          </cell>
          <cell r="D564" t="str">
            <v>1501</v>
          </cell>
          <cell r="E564" t="str">
            <v>905300</v>
          </cell>
          <cell r="F564" t="str">
            <v>T7</v>
          </cell>
          <cell r="G564" t="str">
            <v>1325</v>
          </cell>
          <cell r="H564">
            <v>0</v>
          </cell>
          <cell r="I564" t="str">
            <v>Actual</v>
          </cell>
          <cell r="J564">
            <v>0</v>
          </cell>
          <cell r="K564">
            <v>0</v>
          </cell>
          <cell r="L564">
            <v>2582.73</v>
          </cell>
          <cell r="M564">
            <v>906.73</v>
          </cell>
          <cell r="N564">
            <v>456</v>
          </cell>
          <cell r="O564">
            <v>484</v>
          </cell>
          <cell r="P564">
            <v>5808</v>
          </cell>
          <cell r="Q564">
            <v>328.72</v>
          </cell>
          <cell r="R564">
            <v>0</v>
          </cell>
          <cell r="S564">
            <v>0</v>
          </cell>
          <cell r="T564">
            <v>10052.18</v>
          </cell>
          <cell r="U564">
            <v>12</v>
          </cell>
        </row>
        <row r="565">
          <cell r="A565" t="str">
            <v>DBCS-TRANS</v>
          </cell>
          <cell r="B565" t="str">
            <v>30-1800</v>
          </cell>
          <cell r="C565" t="str">
            <v>ROAD MAINT</v>
          </cell>
          <cell r="D565" t="str">
            <v>1501</v>
          </cell>
          <cell r="E565" t="str">
            <v>905300</v>
          </cell>
          <cell r="F565" t="str">
            <v>T8</v>
          </cell>
          <cell r="G565" t="str">
            <v>1325</v>
          </cell>
          <cell r="H565">
            <v>0</v>
          </cell>
          <cell r="I565" t="str">
            <v>Actual</v>
          </cell>
          <cell r="J565">
            <v>0</v>
          </cell>
          <cell r="K565">
            <v>0</v>
          </cell>
          <cell r="L565">
            <v>1819.5</v>
          </cell>
          <cell r="M565">
            <v>809.01</v>
          </cell>
          <cell r="N565">
            <v>456</v>
          </cell>
          <cell r="O565">
            <v>484</v>
          </cell>
          <cell r="P565">
            <v>5808</v>
          </cell>
          <cell r="Q565">
            <v>434.72</v>
          </cell>
          <cell r="R565">
            <v>0</v>
          </cell>
          <cell r="S565">
            <v>0</v>
          </cell>
          <cell r="T565">
            <v>9297.23</v>
          </cell>
          <cell r="U565">
            <v>12</v>
          </cell>
        </row>
        <row r="566">
          <cell r="A566" t="str">
            <v>DBCS-TRANS</v>
          </cell>
          <cell r="B566" t="str">
            <v>30-1800</v>
          </cell>
          <cell r="C566" t="str">
            <v>ROAD MAINT</v>
          </cell>
          <cell r="D566" t="str">
            <v>1501</v>
          </cell>
          <cell r="E566" t="str">
            <v>905300</v>
          </cell>
          <cell r="F566" t="str">
            <v>T9</v>
          </cell>
          <cell r="G566" t="str">
            <v>1325</v>
          </cell>
          <cell r="H566">
            <v>0</v>
          </cell>
          <cell r="I566" t="str">
            <v>Actual</v>
          </cell>
          <cell r="J566">
            <v>0</v>
          </cell>
          <cell r="K566">
            <v>0</v>
          </cell>
          <cell r="L566">
            <v>1110</v>
          </cell>
          <cell r="M566">
            <v>547.64</v>
          </cell>
          <cell r="N566">
            <v>456</v>
          </cell>
          <cell r="O566">
            <v>484</v>
          </cell>
          <cell r="P566">
            <v>5808</v>
          </cell>
          <cell r="Q566">
            <v>0</v>
          </cell>
          <cell r="R566">
            <v>0</v>
          </cell>
          <cell r="S566">
            <v>0</v>
          </cell>
          <cell r="T566">
            <v>7891.64</v>
          </cell>
          <cell r="U566">
            <v>12</v>
          </cell>
        </row>
        <row r="567">
          <cell r="A567" t="str">
            <v>DBCS-TRANS</v>
          </cell>
          <cell r="B567" t="str">
            <v>30-1800</v>
          </cell>
          <cell r="C567" t="str">
            <v>ROAD MAINT</v>
          </cell>
          <cell r="D567" t="str">
            <v>1501</v>
          </cell>
          <cell r="E567" t="str">
            <v>905300</v>
          </cell>
          <cell r="F567" t="str">
            <v>U13</v>
          </cell>
          <cell r="G567" t="str">
            <v>1500</v>
          </cell>
          <cell r="H567">
            <v>0</v>
          </cell>
          <cell r="I567" t="str">
            <v>Actual</v>
          </cell>
          <cell r="J567">
            <v>0</v>
          </cell>
          <cell r="K567">
            <v>0</v>
          </cell>
          <cell r="L567">
            <v>159.4</v>
          </cell>
          <cell r="M567">
            <v>63.47</v>
          </cell>
          <cell r="N567">
            <v>456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648.87</v>
          </cell>
          <cell r="U567">
            <v>12</v>
          </cell>
        </row>
        <row r="568">
          <cell r="A568" t="str">
            <v>DBCS-TRANS</v>
          </cell>
          <cell r="B568" t="str">
            <v>30-1800</v>
          </cell>
          <cell r="C568" t="str">
            <v>ROAD MAINT</v>
          </cell>
          <cell r="D568" t="str">
            <v>1501</v>
          </cell>
          <cell r="E568" t="str">
            <v>905300</v>
          </cell>
          <cell r="F568" t="str">
            <v>U22</v>
          </cell>
          <cell r="G568" t="str">
            <v>2000</v>
          </cell>
          <cell r="H568">
            <v>0</v>
          </cell>
          <cell r="I568" t="str">
            <v>Actual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456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426</v>
          </cell>
          <cell r="U568">
            <v>12</v>
          </cell>
        </row>
        <row r="569">
          <cell r="A569" t="str">
            <v>DBCS-TRANS</v>
          </cell>
          <cell r="B569" t="str">
            <v>30-1800</v>
          </cell>
          <cell r="C569" t="str">
            <v>ROAD MAINT</v>
          </cell>
          <cell r="D569" t="str">
            <v>1501</v>
          </cell>
          <cell r="E569" t="str">
            <v>905300</v>
          </cell>
          <cell r="F569" t="str">
            <v>U23</v>
          </cell>
          <cell r="G569" t="str">
            <v>2000</v>
          </cell>
          <cell r="H569">
            <v>0</v>
          </cell>
          <cell r="I569" t="str">
            <v>Actual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456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426</v>
          </cell>
          <cell r="U569">
            <v>12</v>
          </cell>
        </row>
        <row r="570">
          <cell r="A570" t="str">
            <v>DBCS-TRANS</v>
          </cell>
          <cell r="B570" t="str">
            <v>30-1800</v>
          </cell>
          <cell r="C570" t="str">
            <v>ROAD MAINT</v>
          </cell>
          <cell r="D570" t="str">
            <v>1501</v>
          </cell>
          <cell r="E570" t="str">
            <v>905300</v>
          </cell>
          <cell r="F570" t="str">
            <v>U24</v>
          </cell>
          <cell r="G570" t="str">
            <v>2000</v>
          </cell>
          <cell r="H570">
            <v>0</v>
          </cell>
          <cell r="I570" t="str">
            <v>Actual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456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426</v>
          </cell>
          <cell r="U570">
            <v>12</v>
          </cell>
        </row>
        <row r="571">
          <cell r="A571" t="str">
            <v>DBCS-TRANS</v>
          </cell>
          <cell r="B571" t="str">
            <v>30-1800</v>
          </cell>
          <cell r="C571" t="str">
            <v>ROAD MAINT</v>
          </cell>
          <cell r="D571" t="str">
            <v>1501</v>
          </cell>
          <cell r="E571" t="str">
            <v>905300</v>
          </cell>
          <cell r="F571" t="str">
            <v>P17</v>
          </cell>
          <cell r="G571" t="str">
            <v>1209</v>
          </cell>
          <cell r="H571">
            <v>6763</v>
          </cell>
          <cell r="I571">
            <v>0.25</v>
          </cell>
          <cell r="J571">
            <v>1500</v>
          </cell>
          <cell r="K571">
            <v>190.75</v>
          </cell>
          <cell r="L571">
            <v>0</v>
          </cell>
          <cell r="M571">
            <v>0</v>
          </cell>
          <cell r="N571">
            <v>456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2282.76</v>
          </cell>
          <cell r="U571">
            <v>12</v>
          </cell>
        </row>
        <row r="572">
          <cell r="A572" t="str">
            <v>DBCS-TRANS</v>
          </cell>
          <cell r="B572" t="str">
            <v>30-1800</v>
          </cell>
          <cell r="C572" t="str">
            <v>ROAD MAINT</v>
          </cell>
          <cell r="D572" t="str">
            <v>1501</v>
          </cell>
          <cell r="E572" t="str">
            <v>905300</v>
          </cell>
          <cell r="F572" t="str">
            <v>P88</v>
          </cell>
          <cell r="G572" t="str">
            <v>1254</v>
          </cell>
          <cell r="H572">
            <v>7058</v>
          </cell>
          <cell r="I572">
            <v>0.65</v>
          </cell>
          <cell r="J572">
            <v>3900</v>
          </cell>
          <cell r="K572">
            <v>687.6999999999998</v>
          </cell>
          <cell r="L572">
            <v>0</v>
          </cell>
          <cell r="M572">
            <v>0</v>
          </cell>
          <cell r="N572">
            <v>456</v>
          </cell>
          <cell r="O572">
            <v>218</v>
          </cell>
          <cell r="P572">
            <v>2616</v>
          </cell>
          <cell r="Q572">
            <v>0</v>
          </cell>
          <cell r="R572">
            <v>0</v>
          </cell>
          <cell r="S572">
            <v>0</v>
          </cell>
          <cell r="T572">
            <v>8485.1</v>
          </cell>
          <cell r="U572">
            <v>12</v>
          </cell>
        </row>
        <row r="573">
          <cell r="A573" t="str">
            <v>DBCS-TRANS</v>
          </cell>
          <cell r="B573" t="str">
            <v>30-1800</v>
          </cell>
          <cell r="C573" t="str">
            <v>ROAD MAINT</v>
          </cell>
          <cell r="D573" t="str">
            <v>1501</v>
          </cell>
          <cell r="E573" t="str">
            <v>905300</v>
          </cell>
          <cell r="F573" t="str">
            <v>P7</v>
          </cell>
          <cell r="G573" t="str">
            <v>1209</v>
          </cell>
          <cell r="H573">
            <v>9788</v>
          </cell>
          <cell r="I573">
            <v>0.25</v>
          </cell>
          <cell r="J573">
            <v>1500</v>
          </cell>
          <cell r="K573">
            <v>947</v>
          </cell>
          <cell r="L573">
            <v>0</v>
          </cell>
          <cell r="M573">
            <v>0</v>
          </cell>
          <cell r="N573">
            <v>456</v>
          </cell>
          <cell r="O573">
            <v>290</v>
          </cell>
          <cell r="P573">
            <v>3480</v>
          </cell>
          <cell r="Q573">
            <v>5111.63</v>
          </cell>
          <cell r="R573">
            <v>0</v>
          </cell>
          <cell r="S573">
            <v>0</v>
          </cell>
          <cell r="T573">
            <v>11494.94</v>
          </cell>
          <cell r="U573">
            <v>12</v>
          </cell>
        </row>
        <row r="574">
          <cell r="A574" t="str">
            <v>DBCS-TRANS</v>
          </cell>
          <cell r="B574" t="str">
            <v>30-1800</v>
          </cell>
          <cell r="C574" t="str">
            <v>ROAD MAINT</v>
          </cell>
          <cell r="D574" t="str">
            <v>1501</v>
          </cell>
          <cell r="E574" t="str">
            <v>905300</v>
          </cell>
          <cell r="F574" t="str">
            <v>P86</v>
          </cell>
          <cell r="G574" t="str">
            <v>1254</v>
          </cell>
          <cell r="H574">
            <v>8089</v>
          </cell>
          <cell r="I574">
            <v>0.65</v>
          </cell>
          <cell r="J574">
            <v>3900</v>
          </cell>
          <cell r="K574">
            <v>1357.8500000000004</v>
          </cell>
          <cell r="L574">
            <v>0</v>
          </cell>
          <cell r="M574">
            <v>0</v>
          </cell>
          <cell r="N574">
            <v>456</v>
          </cell>
          <cell r="O574">
            <v>218</v>
          </cell>
          <cell r="P574">
            <v>2616</v>
          </cell>
          <cell r="Q574">
            <v>0</v>
          </cell>
          <cell r="R574">
            <v>0</v>
          </cell>
          <cell r="S574">
            <v>0</v>
          </cell>
          <cell r="T574">
            <v>8415.55</v>
          </cell>
          <cell r="U574">
            <v>12</v>
          </cell>
        </row>
        <row r="575">
          <cell r="A575" t="str">
            <v>DBCS-TRANS</v>
          </cell>
          <cell r="B575" t="str">
            <v>30-1800</v>
          </cell>
          <cell r="C575" t="str">
            <v>ROAD MAINT</v>
          </cell>
          <cell r="D575" t="str">
            <v>1501</v>
          </cell>
          <cell r="E575" t="str">
            <v>905300</v>
          </cell>
          <cell r="F575" t="str">
            <v>P59</v>
          </cell>
          <cell r="G575" t="str">
            <v>1255</v>
          </cell>
          <cell r="H575">
            <v>8458</v>
          </cell>
          <cell r="I575">
            <v>0.65</v>
          </cell>
          <cell r="J575">
            <v>3900</v>
          </cell>
          <cell r="K575">
            <v>1597.6999999999998</v>
          </cell>
          <cell r="L575">
            <v>0</v>
          </cell>
          <cell r="M575">
            <v>0</v>
          </cell>
          <cell r="N575">
            <v>456</v>
          </cell>
          <cell r="O575">
            <v>167</v>
          </cell>
          <cell r="P575">
            <v>2004</v>
          </cell>
          <cell r="Q575">
            <v>0</v>
          </cell>
          <cell r="R575">
            <v>0</v>
          </cell>
          <cell r="S575">
            <v>0</v>
          </cell>
          <cell r="T575">
            <v>8502.3</v>
          </cell>
          <cell r="U575">
            <v>12</v>
          </cell>
        </row>
        <row r="576">
          <cell r="A576" t="str">
            <v>DBCS-TRANS</v>
          </cell>
          <cell r="B576" t="str">
            <v>30-1800</v>
          </cell>
          <cell r="C576" t="str">
            <v>ROAD MAINT</v>
          </cell>
          <cell r="D576" t="str">
            <v>1501</v>
          </cell>
          <cell r="E576" t="str">
            <v>905300</v>
          </cell>
          <cell r="F576" t="str">
            <v>P8</v>
          </cell>
          <cell r="G576" t="str">
            <v>1209</v>
          </cell>
          <cell r="H576">
            <v>12842</v>
          </cell>
          <cell r="I576">
            <v>0.25</v>
          </cell>
          <cell r="J576">
            <v>1500</v>
          </cell>
          <cell r="K576">
            <v>1710.5</v>
          </cell>
          <cell r="L576">
            <v>0</v>
          </cell>
          <cell r="M576">
            <v>0</v>
          </cell>
          <cell r="N576">
            <v>456</v>
          </cell>
          <cell r="O576">
            <v>290</v>
          </cell>
          <cell r="P576">
            <v>3480</v>
          </cell>
          <cell r="Q576">
            <v>241.5</v>
          </cell>
          <cell r="R576">
            <v>0</v>
          </cell>
          <cell r="S576">
            <v>0</v>
          </cell>
          <cell r="T576">
            <v>7168.88</v>
          </cell>
          <cell r="U576">
            <v>12</v>
          </cell>
        </row>
        <row r="577">
          <cell r="A577" t="str">
            <v>DBCS-TRANS</v>
          </cell>
          <cell r="B577" t="str">
            <v>30-1800</v>
          </cell>
          <cell r="C577" t="str">
            <v>ROAD MAINT</v>
          </cell>
          <cell r="D577" t="str">
            <v>1501</v>
          </cell>
          <cell r="E577" t="str">
            <v>905300</v>
          </cell>
          <cell r="F577" t="str">
            <v>P13</v>
          </cell>
          <cell r="G577" t="str">
            <v>1209</v>
          </cell>
          <cell r="H577">
            <v>13165</v>
          </cell>
          <cell r="I577">
            <v>0.25</v>
          </cell>
          <cell r="J577">
            <v>1500</v>
          </cell>
          <cell r="K577">
            <v>1791.25</v>
          </cell>
          <cell r="L577">
            <v>0</v>
          </cell>
          <cell r="M577">
            <v>0</v>
          </cell>
          <cell r="N577">
            <v>456</v>
          </cell>
          <cell r="O577">
            <v>290</v>
          </cell>
          <cell r="P577">
            <v>3480</v>
          </cell>
          <cell r="Q577">
            <v>0</v>
          </cell>
          <cell r="R577">
            <v>0</v>
          </cell>
          <cell r="S577">
            <v>0</v>
          </cell>
          <cell r="T577">
            <v>6750.66</v>
          </cell>
          <cell r="U577">
            <v>12</v>
          </cell>
        </row>
        <row r="578">
          <cell r="A578" t="str">
            <v>DBCS-TRANS</v>
          </cell>
          <cell r="B578" t="str">
            <v>30-1800</v>
          </cell>
          <cell r="C578" t="str">
            <v>ROAD MAINT</v>
          </cell>
          <cell r="D578" t="str">
            <v>1501</v>
          </cell>
          <cell r="E578" t="str">
            <v>905300</v>
          </cell>
          <cell r="F578" t="str">
            <v>P35</v>
          </cell>
          <cell r="G578" t="str">
            <v>1209</v>
          </cell>
          <cell r="H578">
            <v>13545</v>
          </cell>
          <cell r="I578">
            <v>0.25</v>
          </cell>
          <cell r="J578">
            <v>1500</v>
          </cell>
          <cell r="K578">
            <v>1886.25</v>
          </cell>
          <cell r="L578">
            <v>0</v>
          </cell>
          <cell r="M578">
            <v>0</v>
          </cell>
          <cell r="N578">
            <v>456</v>
          </cell>
          <cell r="O578">
            <v>290</v>
          </cell>
          <cell r="P578">
            <v>3480</v>
          </cell>
          <cell r="Q578">
            <v>0</v>
          </cell>
          <cell r="R578">
            <v>0</v>
          </cell>
          <cell r="S578">
            <v>0</v>
          </cell>
          <cell r="T578">
            <v>6914.25</v>
          </cell>
          <cell r="U578">
            <v>12</v>
          </cell>
        </row>
        <row r="579">
          <cell r="A579" t="str">
            <v>DBCS-TRANS</v>
          </cell>
          <cell r="B579" t="str">
            <v>30-1800</v>
          </cell>
          <cell r="C579" t="str">
            <v>ROAD MAINT</v>
          </cell>
          <cell r="D579" t="str">
            <v>1501</v>
          </cell>
          <cell r="E579" t="str">
            <v>905300</v>
          </cell>
          <cell r="F579" t="str">
            <v>P85</v>
          </cell>
          <cell r="G579" t="str">
            <v>1255</v>
          </cell>
          <cell r="H579">
            <v>9126</v>
          </cell>
          <cell r="I579">
            <v>0.65</v>
          </cell>
          <cell r="J579">
            <v>3900</v>
          </cell>
          <cell r="K579">
            <v>2031.9000000000005</v>
          </cell>
          <cell r="L579">
            <v>0</v>
          </cell>
          <cell r="M579">
            <v>0</v>
          </cell>
          <cell r="N579">
            <v>456</v>
          </cell>
          <cell r="O579">
            <v>167</v>
          </cell>
          <cell r="P579">
            <v>2004</v>
          </cell>
          <cell r="Q579">
            <v>0</v>
          </cell>
          <cell r="R579">
            <v>0</v>
          </cell>
          <cell r="S579">
            <v>0</v>
          </cell>
          <cell r="T579">
            <v>9180.9</v>
          </cell>
          <cell r="U579">
            <v>12</v>
          </cell>
        </row>
        <row r="580">
          <cell r="A580" t="str">
            <v>DBCS-TRANS</v>
          </cell>
          <cell r="B580" t="str">
            <v>30-1800</v>
          </cell>
          <cell r="C580" t="str">
            <v>ROAD MAINT</v>
          </cell>
          <cell r="D580" t="str">
            <v>1501</v>
          </cell>
          <cell r="E580" t="str">
            <v>905300</v>
          </cell>
          <cell r="F580" t="str">
            <v>P69</v>
          </cell>
          <cell r="G580" t="str">
            <v>1255</v>
          </cell>
          <cell r="H580">
            <v>9690</v>
          </cell>
          <cell r="I580">
            <v>0.65</v>
          </cell>
          <cell r="J580">
            <v>3900</v>
          </cell>
          <cell r="K580">
            <v>2398.5</v>
          </cell>
          <cell r="L580">
            <v>0</v>
          </cell>
          <cell r="M580">
            <v>0</v>
          </cell>
          <cell r="N580">
            <v>456</v>
          </cell>
          <cell r="O580">
            <v>234</v>
          </cell>
          <cell r="P580">
            <v>2808</v>
          </cell>
          <cell r="Q580">
            <v>550.55</v>
          </cell>
          <cell r="R580">
            <v>0</v>
          </cell>
          <cell r="S580">
            <v>0</v>
          </cell>
          <cell r="T580">
            <v>10152.6</v>
          </cell>
          <cell r="U580">
            <v>12</v>
          </cell>
        </row>
        <row r="581">
          <cell r="A581" t="str">
            <v>DBCS-TRANS</v>
          </cell>
          <cell r="B581" t="str">
            <v>30-1800</v>
          </cell>
          <cell r="C581" t="str">
            <v>ROAD MAINT</v>
          </cell>
          <cell r="D581" t="str">
            <v>1501</v>
          </cell>
          <cell r="E581" t="str">
            <v>905300</v>
          </cell>
          <cell r="F581" t="str">
            <v>P89</v>
          </cell>
          <cell r="G581" t="str">
            <v>1254</v>
          </cell>
          <cell r="H581">
            <v>9744</v>
          </cell>
          <cell r="I581">
            <v>0.65</v>
          </cell>
          <cell r="J581">
            <v>3900</v>
          </cell>
          <cell r="K581">
            <v>2433.6000000000004</v>
          </cell>
          <cell r="L581">
            <v>0</v>
          </cell>
          <cell r="M581">
            <v>0</v>
          </cell>
          <cell r="N581">
            <v>456</v>
          </cell>
          <cell r="O581">
            <v>218</v>
          </cell>
          <cell r="P581">
            <v>2616</v>
          </cell>
          <cell r="Q581">
            <v>368.29</v>
          </cell>
          <cell r="R581">
            <v>0</v>
          </cell>
          <cell r="S581">
            <v>0</v>
          </cell>
          <cell r="T581">
            <v>10035.74</v>
          </cell>
          <cell r="U581">
            <v>12</v>
          </cell>
        </row>
        <row r="582">
          <cell r="A582" t="str">
            <v>DBCS-TRANS</v>
          </cell>
          <cell r="B582" t="str">
            <v>30-1800</v>
          </cell>
          <cell r="C582" t="str">
            <v>ROAD MAINT</v>
          </cell>
          <cell r="D582" t="str">
            <v>1501</v>
          </cell>
          <cell r="E582" t="str">
            <v>905300</v>
          </cell>
          <cell r="F582" t="str">
            <v>P6</v>
          </cell>
          <cell r="G582" t="str">
            <v>1209</v>
          </cell>
          <cell r="H582">
            <v>20662</v>
          </cell>
          <cell r="I582">
            <v>0.25</v>
          </cell>
          <cell r="J582">
            <v>1500</v>
          </cell>
          <cell r="K582">
            <v>3665.5</v>
          </cell>
          <cell r="L582">
            <v>0</v>
          </cell>
          <cell r="M582">
            <v>0</v>
          </cell>
          <cell r="N582">
            <v>456</v>
          </cell>
          <cell r="O582">
            <v>290</v>
          </cell>
          <cell r="P582">
            <v>3480</v>
          </cell>
          <cell r="Q582">
            <v>0</v>
          </cell>
          <cell r="R582">
            <v>0</v>
          </cell>
          <cell r="S582">
            <v>0</v>
          </cell>
          <cell r="T582">
            <v>8340.58</v>
          </cell>
          <cell r="U582">
            <v>12</v>
          </cell>
        </row>
        <row r="583">
          <cell r="A583" t="str">
            <v>DBCS-TRANS</v>
          </cell>
          <cell r="B583" t="str">
            <v>30-1800</v>
          </cell>
          <cell r="C583" t="str">
            <v>ROAD MAINT</v>
          </cell>
          <cell r="D583" t="str">
            <v>1501</v>
          </cell>
          <cell r="E583" t="str">
            <v>905300</v>
          </cell>
          <cell r="F583" t="str">
            <v>TARPOTS (N)</v>
          </cell>
          <cell r="G583" t="str">
            <v>2020</v>
          </cell>
          <cell r="H583">
            <v>0</v>
          </cell>
          <cell r="I583" t="str">
            <v>Actual</v>
          </cell>
          <cell r="J583">
            <v>0</v>
          </cell>
          <cell r="K583">
            <v>0</v>
          </cell>
          <cell r="L583">
            <v>1472.93</v>
          </cell>
          <cell r="M583">
            <v>434.15</v>
          </cell>
          <cell r="N583">
            <v>2100</v>
          </cell>
          <cell r="O583">
            <v>1008</v>
          </cell>
          <cell r="P583">
            <v>12096</v>
          </cell>
          <cell r="Q583">
            <v>0</v>
          </cell>
          <cell r="R583">
            <v>0</v>
          </cell>
          <cell r="S583">
            <v>0</v>
          </cell>
          <cell r="T583">
            <v>16103.08</v>
          </cell>
          <cell r="U583">
            <v>12</v>
          </cell>
        </row>
        <row r="584">
          <cell r="A584" t="str">
            <v>DBCS-TRANS</v>
          </cell>
          <cell r="B584" t="str">
            <v>30-1800</v>
          </cell>
          <cell r="C584" t="str">
            <v>ROAD MAINT</v>
          </cell>
          <cell r="D584" t="str">
            <v>1501</v>
          </cell>
          <cell r="E584" t="str">
            <v>905300</v>
          </cell>
          <cell r="F584" t="str">
            <v>SANDER (S)</v>
          </cell>
          <cell r="G584" t="str">
            <v>3001</v>
          </cell>
          <cell r="H584">
            <v>0</v>
          </cell>
          <cell r="I584" t="str">
            <v>Actual</v>
          </cell>
          <cell r="J584">
            <v>0</v>
          </cell>
          <cell r="K584">
            <v>0</v>
          </cell>
          <cell r="L584">
            <v>3441.07</v>
          </cell>
          <cell r="M584">
            <v>0</v>
          </cell>
          <cell r="N584">
            <v>8400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11841.07</v>
          </cell>
          <cell r="U584">
            <v>12</v>
          </cell>
        </row>
        <row r="585">
          <cell r="A585" t="str">
            <v>DBCS-TRANS</v>
          </cell>
          <cell r="B585" t="str">
            <v>30-1800</v>
          </cell>
          <cell r="C585" t="str">
            <v>ROAD MAINT</v>
          </cell>
          <cell r="D585" t="str">
            <v>1501</v>
          </cell>
          <cell r="E585" t="str">
            <v>905300</v>
          </cell>
          <cell r="F585" t="str">
            <v>G5</v>
          </cell>
          <cell r="G585" t="str">
            <v>1600</v>
          </cell>
          <cell r="H585">
            <v>0</v>
          </cell>
          <cell r="I585" t="str">
            <v>Actual</v>
          </cell>
          <cell r="J585">
            <v>0</v>
          </cell>
          <cell r="K585">
            <v>0</v>
          </cell>
          <cell r="L585">
            <v>2176.97</v>
          </cell>
          <cell r="M585">
            <v>512.68</v>
          </cell>
          <cell r="N585">
            <v>456</v>
          </cell>
          <cell r="O585">
            <v>985</v>
          </cell>
          <cell r="P585">
            <v>11820</v>
          </cell>
          <cell r="Q585">
            <v>0</v>
          </cell>
          <cell r="R585">
            <v>0</v>
          </cell>
          <cell r="S585">
            <v>0</v>
          </cell>
          <cell r="T585">
            <v>15958.65</v>
          </cell>
          <cell r="U585">
            <v>13</v>
          </cell>
        </row>
        <row r="586">
          <cell r="A586" t="str">
            <v>DBCS-TRANS</v>
          </cell>
          <cell r="B586" t="str">
            <v>30-1800</v>
          </cell>
          <cell r="C586" t="str">
            <v>ROAD MAINT</v>
          </cell>
          <cell r="D586" t="str">
            <v>1501</v>
          </cell>
          <cell r="E586" t="str">
            <v>905300</v>
          </cell>
          <cell r="F586" t="str">
            <v>G6</v>
          </cell>
          <cell r="G586" t="str">
            <v>1600</v>
          </cell>
          <cell r="H586">
            <v>0</v>
          </cell>
          <cell r="I586" t="str">
            <v>Actual</v>
          </cell>
          <cell r="J586">
            <v>0</v>
          </cell>
          <cell r="K586">
            <v>0</v>
          </cell>
          <cell r="L586">
            <v>1358.91</v>
          </cell>
          <cell r="M586">
            <v>748.72</v>
          </cell>
          <cell r="N586">
            <v>456</v>
          </cell>
          <cell r="O586">
            <v>985</v>
          </cell>
          <cell r="P586">
            <v>11820</v>
          </cell>
          <cell r="Q586">
            <v>0</v>
          </cell>
          <cell r="R586">
            <v>0</v>
          </cell>
          <cell r="S586">
            <v>0</v>
          </cell>
          <cell r="T586">
            <v>15376.63</v>
          </cell>
          <cell r="U586">
            <v>13</v>
          </cell>
        </row>
        <row r="587">
          <cell r="A587" t="str">
            <v>DBCS-TRANS</v>
          </cell>
          <cell r="B587" t="str">
            <v>30-1900</v>
          </cell>
          <cell r="C587" t="str">
            <v>TRAFFIC AIDS</v>
          </cell>
          <cell r="D587" t="str">
            <v>1501</v>
          </cell>
          <cell r="E587" t="str">
            <v>905400</v>
          </cell>
          <cell r="F587" t="str">
            <v>COMPRESSORS</v>
          </cell>
          <cell r="G587" t="str">
            <v>XXXX</v>
          </cell>
          <cell r="H587">
            <v>0</v>
          </cell>
          <cell r="I587" t="str">
            <v>Actual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12</v>
          </cell>
        </row>
        <row r="588">
          <cell r="A588" t="str">
            <v>DBCS-TRANS</v>
          </cell>
          <cell r="B588" t="str">
            <v>30-1900</v>
          </cell>
          <cell r="C588" t="str">
            <v>TRAFFIC AIDS</v>
          </cell>
          <cell r="D588" t="str">
            <v>1501</v>
          </cell>
          <cell r="E588" t="str">
            <v>905400</v>
          </cell>
          <cell r="F588" t="str">
            <v>MISC SM EQUIP (TA)</v>
          </cell>
          <cell r="G588" t="str">
            <v>XXXX</v>
          </cell>
          <cell r="H588">
            <v>0</v>
          </cell>
          <cell r="I588" t="str">
            <v>Actual</v>
          </cell>
          <cell r="J588">
            <v>0</v>
          </cell>
          <cell r="K588">
            <v>0</v>
          </cell>
          <cell r="L588">
            <v>101.32</v>
          </cell>
          <cell r="M588">
            <v>11.1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112.42</v>
          </cell>
          <cell r="U588">
            <v>12</v>
          </cell>
        </row>
        <row r="589">
          <cell r="A589" t="str">
            <v>DBCS-TRANS</v>
          </cell>
          <cell r="B589" t="str">
            <v>30-1900</v>
          </cell>
          <cell r="C589" t="str">
            <v>TRAFFIC AIDS</v>
          </cell>
          <cell r="D589" t="str">
            <v>1501</v>
          </cell>
          <cell r="E589" t="str">
            <v>905400</v>
          </cell>
          <cell r="F589" t="str">
            <v>STRIPING (Propane)</v>
          </cell>
          <cell r="G589" t="str">
            <v>XXXX</v>
          </cell>
          <cell r="H589">
            <v>0</v>
          </cell>
          <cell r="I589" t="str">
            <v>Actual</v>
          </cell>
          <cell r="J589">
            <v>0</v>
          </cell>
          <cell r="K589">
            <v>0</v>
          </cell>
          <cell r="L589">
            <v>0</v>
          </cell>
          <cell r="M589">
            <v>702.52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702.52</v>
          </cell>
          <cell r="U589">
            <v>12</v>
          </cell>
        </row>
        <row r="590">
          <cell r="A590" t="str">
            <v>DBCS-TRANS</v>
          </cell>
          <cell r="B590" t="str">
            <v>30-1900</v>
          </cell>
          <cell r="C590" t="str">
            <v>TRAFFIC AIDS</v>
          </cell>
          <cell r="D590" t="str">
            <v>1501</v>
          </cell>
          <cell r="E590" t="str">
            <v>905400</v>
          </cell>
          <cell r="F590" t="str">
            <v>TRAFFIC (misc)</v>
          </cell>
          <cell r="G590" t="str">
            <v>XXXX</v>
          </cell>
          <cell r="H590">
            <v>0</v>
          </cell>
          <cell r="I590" t="str">
            <v>Actual</v>
          </cell>
          <cell r="J590">
            <v>0</v>
          </cell>
          <cell r="K590">
            <v>0</v>
          </cell>
          <cell r="L590">
            <v>1901.57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33.69</v>
          </cell>
          <cell r="T590">
            <v>1935.26</v>
          </cell>
          <cell r="U590">
            <v>12</v>
          </cell>
        </row>
        <row r="591">
          <cell r="A591" t="str">
            <v>DBCS-TRANS</v>
          </cell>
          <cell r="B591" t="str">
            <v>30-1900</v>
          </cell>
          <cell r="C591" t="str">
            <v>TRAFFIC AIDS</v>
          </cell>
          <cell r="D591" t="str">
            <v>1501</v>
          </cell>
          <cell r="E591" t="str">
            <v>905400</v>
          </cell>
          <cell r="F591" t="str">
            <v>YEON</v>
          </cell>
          <cell r="G591" t="str">
            <v>XXXX</v>
          </cell>
          <cell r="H591">
            <v>0</v>
          </cell>
          <cell r="I591" t="str">
            <v>Actual</v>
          </cell>
          <cell r="J591">
            <v>0</v>
          </cell>
          <cell r="K591">
            <v>0</v>
          </cell>
          <cell r="L591">
            <v>66.71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33.38</v>
          </cell>
          <cell r="T591">
            <v>100.09</v>
          </cell>
          <cell r="U591">
            <v>12</v>
          </cell>
        </row>
        <row r="592">
          <cell r="A592" t="str">
            <v>DBCS-TRANS</v>
          </cell>
          <cell r="B592" t="str">
            <v>30-1900</v>
          </cell>
          <cell r="C592" t="str">
            <v>TRAFFIC AIDS</v>
          </cell>
          <cell r="D592" t="str">
            <v>1501</v>
          </cell>
          <cell r="E592" t="str">
            <v>905400</v>
          </cell>
          <cell r="F592" t="str">
            <v>P29</v>
          </cell>
          <cell r="G592" t="str">
            <v>1205</v>
          </cell>
          <cell r="H592">
            <v>4639</v>
          </cell>
          <cell r="I592">
            <v>0.35</v>
          </cell>
          <cell r="J592">
            <v>2100</v>
          </cell>
          <cell r="K592">
            <v>0</v>
          </cell>
          <cell r="L592">
            <v>0</v>
          </cell>
          <cell r="M592">
            <v>0</v>
          </cell>
          <cell r="N592">
            <v>456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2810.2</v>
          </cell>
          <cell r="U592">
            <v>12</v>
          </cell>
        </row>
        <row r="593">
          <cell r="A593" t="str">
            <v>DBCS-TRANS</v>
          </cell>
          <cell r="B593" t="str">
            <v>30-1900</v>
          </cell>
          <cell r="C593" t="str">
            <v>TRAFFIC AIDS</v>
          </cell>
          <cell r="D593" t="str">
            <v>1501</v>
          </cell>
          <cell r="E593" t="str">
            <v>905400</v>
          </cell>
          <cell r="F593" t="str">
            <v>P2</v>
          </cell>
          <cell r="G593" t="str">
            <v>1205</v>
          </cell>
          <cell r="H593">
            <v>5852</v>
          </cell>
          <cell r="I593">
            <v>0.35</v>
          </cell>
          <cell r="J593">
            <v>2100</v>
          </cell>
          <cell r="K593">
            <v>0</v>
          </cell>
          <cell r="L593">
            <v>0</v>
          </cell>
          <cell r="M593">
            <v>0</v>
          </cell>
          <cell r="N593">
            <v>456</v>
          </cell>
          <cell r="O593">
            <v>0</v>
          </cell>
          <cell r="P593">
            <v>0</v>
          </cell>
          <cell r="Q593">
            <v>64.78</v>
          </cell>
          <cell r="R593">
            <v>0</v>
          </cell>
          <cell r="S593">
            <v>0</v>
          </cell>
          <cell r="T593">
            <v>2770.33</v>
          </cell>
          <cell r="U593">
            <v>12</v>
          </cell>
        </row>
        <row r="594">
          <cell r="A594" t="str">
            <v>DBCS-TRANS</v>
          </cell>
          <cell r="B594" t="str">
            <v>30-1900</v>
          </cell>
          <cell r="C594" t="str">
            <v>TRAFFIC AIDS</v>
          </cell>
          <cell r="D594" t="str">
            <v>1501</v>
          </cell>
          <cell r="E594" t="str">
            <v>905400</v>
          </cell>
          <cell r="F594" t="str">
            <v>P1</v>
          </cell>
          <cell r="G594" t="str">
            <v>1227</v>
          </cell>
          <cell r="H594">
            <v>0</v>
          </cell>
          <cell r="I594" t="str">
            <v>Actual</v>
          </cell>
          <cell r="J594">
            <v>0</v>
          </cell>
          <cell r="K594">
            <v>0</v>
          </cell>
          <cell r="L594">
            <v>607.94</v>
          </cell>
          <cell r="M594">
            <v>698.69</v>
          </cell>
          <cell r="N594">
            <v>456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1732.63</v>
          </cell>
          <cell r="U594">
            <v>12</v>
          </cell>
        </row>
        <row r="595">
          <cell r="A595" t="str">
            <v>DBCS-TRANS</v>
          </cell>
          <cell r="B595" t="str">
            <v>30-1900</v>
          </cell>
          <cell r="C595" t="str">
            <v>TRAFFIC AIDS</v>
          </cell>
          <cell r="D595" t="str">
            <v>1501</v>
          </cell>
          <cell r="E595" t="str">
            <v>905400</v>
          </cell>
          <cell r="F595" t="str">
            <v>P32</v>
          </cell>
          <cell r="G595" t="str">
            <v>1211</v>
          </cell>
          <cell r="H595">
            <v>0</v>
          </cell>
          <cell r="I595" t="str">
            <v>Actual</v>
          </cell>
          <cell r="J595">
            <v>0</v>
          </cell>
          <cell r="K595">
            <v>0</v>
          </cell>
          <cell r="L595">
            <v>68</v>
          </cell>
          <cell r="M595">
            <v>128.66</v>
          </cell>
          <cell r="N595">
            <v>456</v>
          </cell>
          <cell r="O595">
            <v>183</v>
          </cell>
          <cell r="P595">
            <v>2196</v>
          </cell>
          <cell r="Q595">
            <v>0</v>
          </cell>
          <cell r="R595">
            <v>0</v>
          </cell>
          <cell r="S595">
            <v>0</v>
          </cell>
          <cell r="T595">
            <v>2818.66</v>
          </cell>
          <cell r="U595">
            <v>12</v>
          </cell>
        </row>
        <row r="596">
          <cell r="A596" t="str">
            <v>DBCS-TRANS</v>
          </cell>
          <cell r="B596" t="str">
            <v>30-1900</v>
          </cell>
          <cell r="C596" t="str">
            <v>TRAFFIC AIDS</v>
          </cell>
          <cell r="D596" t="str">
            <v>1501</v>
          </cell>
          <cell r="E596" t="str">
            <v>905400</v>
          </cell>
          <cell r="F596" t="str">
            <v>P33</v>
          </cell>
          <cell r="G596" t="str">
            <v>1211</v>
          </cell>
          <cell r="H596">
            <v>0</v>
          </cell>
          <cell r="I596" t="str">
            <v>Actual</v>
          </cell>
          <cell r="J596">
            <v>0</v>
          </cell>
          <cell r="K596">
            <v>0</v>
          </cell>
          <cell r="L596">
            <v>91.98</v>
          </cell>
          <cell r="M596">
            <v>271.14</v>
          </cell>
          <cell r="N596">
            <v>456</v>
          </cell>
          <cell r="O596">
            <v>183</v>
          </cell>
          <cell r="P596">
            <v>2196</v>
          </cell>
          <cell r="Q596">
            <v>0</v>
          </cell>
          <cell r="R596">
            <v>0</v>
          </cell>
          <cell r="S596">
            <v>0</v>
          </cell>
          <cell r="T596">
            <v>2985.12</v>
          </cell>
          <cell r="U596">
            <v>12</v>
          </cell>
        </row>
        <row r="597">
          <cell r="A597" t="str">
            <v>DBCS-TRANS</v>
          </cell>
          <cell r="B597" t="str">
            <v>30-1900</v>
          </cell>
          <cell r="C597" t="str">
            <v>TRAFFIC AIDS</v>
          </cell>
          <cell r="D597" t="str">
            <v>1501</v>
          </cell>
          <cell r="E597" t="str">
            <v>905400</v>
          </cell>
          <cell r="F597" t="str">
            <v>P37</v>
          </cell>
          <cell r="G597" t="str">
            <v>1211</v>
          </cell>
          <cell r="H597">
            <v>0</v>
          </cell>
          <cell r="I597" t="str">
            <v>Actual</v>
          </cell>
          <cell r="J597">
            <v>0</v>
          </cell>
          <cell r="K597">
            <v>0</v>
          </cell>
          <cell r="L597">
            <v>759.25</v>
          </cell>
          <cell r="M597">
            <v>1487.08</v>
          </cell>
          <cell r="N597">
            <v>456</v>
          </cell>
          <cell r="O597">
            <v>209</v>
          </cell>
          <cell r="P597">
            <v>2508</v>
          </cell>
          <cell r="Q597">
            <v>0</v>
          </cell>
          <cell r="R597">
            <v>0</v>
          </cell>
          <cell r="S597">
            <v>0</v>
          </cell>
          <cell r="T597">
            <v>5180.33</v>
          </cell>
          <cell r="U597">
            <v>12</v>
          </cell>
        </row>
        <row r="598">
          <cell r="A598" t="str">
            <v>DBCS-TRANS</v>
          </cell>
          <cell r="B598" t="str">
            <v>30-1900</v>
          </cell>
          <cell r="C598" t="str">
            <v>TRAFFIC AIDS</v>
          </cell>
          <cell r="D598" t="str">
            <v>1501</v>
          </cell>
          <cell r="E598" t="str">
            <v>905400</v>
          </cell>
          <cell r="F598" t="str">
            <v>P46</v>
          </cell>
          <cell r="G598" t="str">
            <v>1227</v>
          </cell>
          <cell r="H598">
            <v>0</v>
          </cell>
          <cell r="I598" t="str">
            <v>Actual</v>
          </cell>
          <cell r="J598">
            <v>0</v>
          </cell>
          <cell r="K598">
            <v>0</v>
          </cell>
          <cell r="L598">
            <v>2612.6</v>
          </cell>
          <cell r="M598">
            <v>1263.66</v>
          </cell>
          <cell r="N598">
            <v>456</v>
          </cell>
          <cell r="O598">
            <v>275</v>
          </cell>
          <cell r="P598">
            <v>3300</v>
          </cell>
          <cell r="Q598">
            <v>0</v>
          </cell>
          <cell r="R598">
            <v>0</v>
          </cell>
          <cell r="S598">
            <v>0</v>
          </cell>
          <cell r="T598">
            <v>7602.26</v>
          </cell>
          <cell r="U598">
            <v>12</v>
          </cell>
        </row>
        <row r="599">
          <cell r="A599" t="str">
            <v>DBCS-TRANS</v>
          </cell>
          <cell r="B599" t="str">
            <v>30-1900</v>
          </cell>
          <cell r="C599" t="str">
            <v>TRAFFIC AIDS</v>
          </cell>
          <cell r="D599" t="str">
            <v>1501</v>
          </cell>
          <cell r="E599" t="str">
            <v>905400</v>
          </cell>
          <cell r="F599" t="str">
            <v>P49</v>
          </cell>
          <cell r="G599" t="str">
            <v>1211</v>
          </cell>
          <cell r="H599">
            <v>0</v>
          </cell>
          <cell r="I599" t="str">
            <v>Actual</v>
          </cell>
          <cell r="J599">
            <v>0</v>
          </cell>
          <cell r="K599">
            <v>0</v>
          </cell>
          <cell r="L599">
            <v>1332.73</v>
          </cell>
          <cell r="M599">
            <v>595.8</v>
          </cell>
          <cell r="N599">
            <v>456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2354.53</v>
          </cell>
          <cell r="U599">
            <v>12</v>
          </cell>
        </row>
        <row r="600">
          <cell r="A600" t="str">
            <v>DBCS-TRANS</v>
          </cell>
          <cell r="B600" t="str">
            <v>30-1900</v>
          </cell>
          <cell r="C600" t="str">
            <v>TRAFFIC AIDS</v>
          </cell>
          <cell r="D600" t="str">
            <v>1501</v>
          </cell>
          <cell r="E600" t="str">
            <v>905400</v>
          </cell>
          <cell r="F600" t="str">
            <v>P55</v>
          </cell>
          <cell r="G600" t="str">
            <v>1211</v>
          </cell>
          <cell r="H600">
            <v>0</v>
          </cell>
          <cell r="I600" t="str">
            <v>Actual</v>
          </cell>
          <cell r="J600">
            <v>0</v>
          </cell>
          <cell r="K600">
            <v>0</v>
          </cell>
          <cell r="L600">
            <v>474.18</v>
          </cell>
          <cell r="M600">
            <v>1413.42</v>
          </cell>
          <cell r="N600">
            <v>456</v>
          </cell>
          <cell r="O600">
            <v>218</v>
          </cell>
          <cell r="P600">
            <v>2616</v>
          </cell>
          <cell r="Q600">
            <v>1450.98</v>
          </cell>
          <cell r="R600">
            <v>0</v>
          </cell>
          <cell r="S600">
            <v>0</v>
          </cell>
          <cell r="T600">
            <v>6380.58</v>
          </cell>
          <cell r="U600">
            <v>12</v>
          </cell>
        </row>
        <row r="601">
          <cell r="A601" t="str">
            <v>DBCS-TRANS</v>
          </cell>
          <cell r="B601" t="str">
            <v>30-1900</v>
          </cell>
          <cell r="C601" t="str">
            <v>TRAFFIC AIDS</v>
          </cell>
          <cell r="D601" t="str">
            <v>1501</v>
          </cell>
          <cell r="E601" t="str">
            <v>905400</v>
          </cell>
          <cell r="F601" t="str">
            <v>T19</v>
          </cell>
          <cell r="G601" t="str">
            <v>1335</v>
          </cell>
          <cell r="H601">
            <v>0</v>
          </cell>
          <cell r="I601" t="str">
            <v>Actual</v>
          </cell>
          <cell r="J601">
            <v>0</v>
          </cell>
          <cell r="K601">
            <v>0</v>
          </cell>
          <cell r="L601">
            <v>0</v>
          </cell>
          <cell r="M601">
            <v>33.34</v>
          </cell>
          <cell r="N601">
            <v>456</v>
          </cell>
          <cell r="O601">
            <v>140</v>
          </cell>
          <cell r="P601">
            <v>1680</v>
          </cell>
          <cell r="Q601">
            <v>0</v>
          </cell>
          <cell r="R601">
            <v>341.45</v>
          </cell>
          <cell r="S601">
            <v>0</v>
          </cell>
          <cell r="T601">
            <v>2480.79</v>
          </cell>
          <cell r="U601">
            <v>12</v>
          </cell>
        </row>
        <row r="602">
          <cell r="A602" t="str">
            <v>DBCS-TRANS</v>
          </cell>
          <cell r="B602" t="str">
            <v>30-1900</v>
          </cell>
          <cell r="C602" t="str">
            <v>TRAFFIC AIDS</v>
          </cell>
          <cell r="D602" t="str">
            <v>1501</v>
          </cell>
          <cell r="E602" t="str">
            <v>905400</v>
          </cell>
          <cell r="F602" t="str">
            <v>T32</v>
          </cell>
          <cell r="G602" t="str">
            <v>1335</v>
          </cell>
          <cell r="H602">
            <v>0</v>
          </cell>
          <cell r="I602" t="str">
            <v>Actual</v>
          </cell>
          <cell r="J602">
            <v>0</v>
          </cell>
          <cell r="K602">
            <v>0</v>
          </cell>
          <cell r="L602">
            <v>6621.32</v>
          </cell>
          <cell r="M602">
            <v>890.17</v>
          </cell>
          <cell r="N602">
            <v>456</v>
          </cell>
          <cell r="O602">
            <v>630</v>
          </cell>
          <cell r="P602">
            <v>7560</v>
          </cell>
          <cell r="Q602">
            <v>0</v>
          </cell>
          <cell r="R602">
            <v>0</v>
          </cell>
          <cell r="S602">
            <v>0</v>
          </cell>
          <cell r="T602">
            <v>15497.49</v>
          </cell>
          <cell r="U602">
            <v>12</v>
          </cell>
        </row>
        <row r="603">
          <cell r="A603" t="str">
            <v>DBCS-TRANS</v>
          </cell>
          <cell r="B603" t="str">
            <v>30-1950</v>
          </cell>
          <cell r="C603" t="str">
            <v>TRAFFIC ENGINEERING</v>
          </cell>
          <cell r="D603" t="str">
            <v>1501</v>
          </cell>
          <cell r="E603" t="str">
            <v>905410</v>
          </cell>
          <cell r="F603" t="str">
            <v>P20</v>
          </cell>
          <cell r="G603" t="str">
            <v>1300</v>
          </cell>
          <cell r="H603">
            <v>0</v>
          </cell>
          <cell r="I603" t="str">
            <v>Actual</v>
          </cell>
          <cell r="L603">
            <v>159</v>
          </cell>
          <cell r="M603">
            <v>0</v>
          </cell>
          <cell r="N603">
            <v>38</v>
          </cell>
          <cell r="O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235</v>
          </cell>
          <cell r="U603">
            <v>2</v>
          </cell>
        </row>
        <row r="604">
          <cell r="A604" t="str">
            <v>DBCS-TRANS</v>
          </cell>
          <cell r="B604" t="str">
            <v>30-1950</v>
          </cell>
          <cell r="C604" t="str">
            <v>TRAFFIC ENGINEERING</v>
          </cell>
          <cell r="D604" t="str">
            <v>1501</v>
          </cell>
          <cell r="E604" t="str">
            <v>905410</v>
          </cell>
          <cell r="F604" t="str">
            <v>P77</v>
          </cell>
          <cell r="G604" t="str">
            <v>1222</v>
          </cell>
          <cell r="H604">
            <v>2570</v>
          </cell>
          <cell r="I604">
            <v>0.27</v>
          </cell>
          <cell r="J604">
            <v>1620</v>
          </cell>
          <cell r="K604">
            <v>0</v>
          </cell>
          <cell r="L604">
            <v>0</v>
          </cell>
          <cell r="M604">
            <v>0</v>
          </cell>
          <cell r="N604">
            <v>456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1862.13</v>
          </cell>
          <cell r="U604">
            <v>12</v>
          </cell>
        </row>
        <row r="605">
          <cell r="A605" t="str">
            <v>DBCS-TRANS</v>
          </cell>
          <cell r="B605" t="str">
            <v>30-1950</v>
          </cell>
          <cell r="C605" t="str">
            <v>TRAFFIC ENGINEERING</v>
          </cell>
          <cell r="D605" t="str">
            <v>1501</v>
          </cell>
          <cell r="E605" t="str">
            <v>905410</v>
          </cell>
          <cell r="F605" t="str">
            <v>P22</v>
          </cell>
          <cell r="G605" t="str">
            <v>1300</v>
          </cell>
          <cell r="H605">
            <v>0</v>
          </cell>
          <cell r="I605" t="str">
            <v>Actual</v>
          </cell>
          <cell r="J605">
            <v>0</v>
          </cell>
          <cell r="K605">
            <v>0</v>
          </cell>
          <cell r="L605">
            <v>2840.18</v>
          </cell>
          <cell r="M605">
            <v>1229.35</v>
          </cell>
          <cell r="N605">
            <v>456</v>
          </cell>
          <cell r="O605">
            <v>511</v>
          </cell>
          <cell r="P605">
            <v>6132</v>
          </cell>
          <cell r="Q605">
            <v>360.2</v>
          </cell>
          <cell r="R605">
            <v>0</v>
          </cell>
          <cell r="S605">
            <v>0</v>
          </cell>
          <cell r="T605">
            <v>10987.73</v>
          </cell>
          <cell r="U605">
            <v>12</v>
          </cell>
        </row>
        <row r="606">
          <cell r="A606" t="str">
            <v>DBCS-TRANS</v>
          </cell>
          <cell r="B606" t="str">
            <v>30-1950</v>
          </cell>
          <cell r="C606" t="str">
            <v>TRAFFIC ENGINEERING</v>
          </cell>
          <cell r="D606" t="str">
            <v>1501</v>
          </cell>
          <cell r="E606" t="str">
            <v>905410</v>
          </cell>
          <cell r="F606" t="str">
            <v>P31</v>
          </cell>
          <cell r="G606" t="str">
            <v>1300</v>
          </cell>
          <cell r="H606">
            <v>0</v>
          </cell>
          <cell r="I606" t="str">
            <v>Actual</v>
          </cell>
          <cell r="J606">
            <v>0</v>
          </cell>
          <cell r="K606">
            <v>0</v>
          </cell>
          <cell r="L606">
            <v>3644.22</v>
          </cell>
          <cell r="M606">
            <v>2108.03</v>
          </cell>
          <cell r="N606">
            <v>456</v>
          </cell>
          <cell r="O606">
            <v>511</v>
          </cell>
          <cell r="P606">
            <v>6132</v>
          </cell>
          <cell r="Q606">
            <v>0</v>
          </cell>
          <cell r="R606">
            <v>0</v>
          </cell>
          <cell r="S606">
            <v>0</v>
          </cell>
          <cell r="T606">
            <v>12310.25</v>
          </cell>
          <cell r="U606">
            <v>12</v>
          </cell>
        </row>
        <row r="607">
          <cell r="A607" t="str">
            <v>DBCS-TRANS</v>
          </cell>
          <cell r="B607" t="str">
            <v>30-1950</v>
          </cell>
          <cell r="C607" t="str">
            <v>TRAFFIC ENGINEERING</v>
          </cell>
          <cell r="D607" t="str">
            <v>1501</v>
          </cell>
          <cell r="E607" t="str">
            <v>905410</v>
          </cell>
          <cell r="F607" t="str">
            <v>P34</v>
          </cell>
          <cell r="G607" t="str">
            <v>1300</v>
          </cell>
          <cell r="H607">
            <v>0</v>
          </cell>
          <cell r="I607" t="str">
            <v>Actual</v>
          </cell>
          <cell r="J607">
            <v>0</v>
          </cell>
          <cell r="K607">
            <v>0</v>
          </cell>
          <cell r="L607">
            <v>7053.68</v>
          </cell>
          <cell r="M607">
            <v>1831.58</v>
          </cell>
          <cell r="N607">
            <v>456</v>
          </cell>
          <cell r="O607">
            <v>511</v>
          </cell>
          <cell r="P607">
            <v>6132</v>
          </cell>
          <cell r="Q607">
            <v>0</v>
          </cell>
          <cell r="R607">
            <v>0</v>
          </cell>
          <cell r="S607">
            <v>0</v>
          </cell>
          <cell r="T607">
            <v>15443.26</v>
          </cell>
          <cell r="U607">
            <v>12</v>
          </cell>
        </row>
        <row r="608">
          <cell r="A608" t="str">
            <v>DBCS-TRANS</v>
          </cell>
          <cell r="B608" t="str">
            <v>30-2000</v>
          </cell>
          <cell r="C608" t="str">
            <v>BRIDGE MAINT</v>
          </cell>
          <cell r="D608" t="str">
            <v>1509</v>
          </cell>
          <cell r="E608" t="str">
            <v>6610A</v>
          </cell>
          <cell r="F608" t="str">
            <v>P18</v>
          </cell>
          <cell r="G608" t="str">
            <v>1254</v>
          </cell>
          <cell r="H608">
            <v>0</v>
          </cell>
          <cell r="I608">
            <v>0.65</v>
          </cell>
          <cell r="L608">
            <v>0</v>
          </cell>
          <cell r="M608">
            <v>0</v>
          </cell>
          <cell r="N608">
            <v>0</v>
          </cell>
          <cell r="O608">
            <v>218</v>
          </cell>
          <cell r="Q608">
            <v>0</v>
          </cell>
          <cell r="R608">
            <v>0</v>
          </cell>
          <cell r="S608">
            <v>0</v>
          </cell>
          <cell r="T608">
            <v>436</v>
          </cell>
          <cell r="U608">
            <v>2</v>
          </cell>
        </row>
        <row r="609">
          <cell r="A609" t="str">
            <v>DBCS-TRANS</v>
          </cell>
          <cell r="B609" t="str">
            <v>30-2000</v>
          </cell>
          <cell r="C609" t="str">
            <v>BRIDGE MAINT</v>
          </cell>
          <cell r="D609" t="str">
            <v>1509</v>
          </cell>
          <cell r="E609" t="str">
            <v>6610A</v>
          </cell>
          <cell r="F609" t="str">
            <v>P19</v>
          </cell>
          <cell r="G609" t="str">
            <v>1254</v>
          </cell>
          <cell r="H609">
            <v>0</v>
          </cell>
          <cell r="I609">
            <v>0.65</v>
          </cell>
          <cell r="L609">
            <v>0</v>
          </cell>
          <cell r="M609">
            <v>0</v>
          </cell>
          <cell r="N609">
            <v>0</v>
          </cell>
          <cell r="O609">
            <v>218</v>
          </cell>
          <cell r="Q609">
            <v>0</v>
          </cell>
          <cell r="R609">
            <v>0</v>
          </cell>
          <cell r="S609">
            <v>0</v>
          </cell>
          <cell r="T609">
            <v>436</v>
          </cell>
          <cell r="U609">
            <v>2</v>
          </cell>
        </row>
        <row r="610">
          <cell r="A610" t="str">
            <v>DBCS-TRANS</v>
          </cell>
          <cell r="B610" t="str">
            <v>30-2000</v>
          </cell>
          <cell r="C610" t="str">
            <v>BRIDGE MAINT</v>
          </cell>
          <cell r="D610" t="str">
            <v>1509</v>
          </cell>
          <cell r="E610" t="str">
            <v>6610A</v>
          </cell>
          <cell r="F610" t="str">
            <v>BRIDGE (Misc)</v>
          </cell>
          <cell r="G610" t="str">
            <v>XXXX</v>
          </cell>
          <cell r="H610">
            <v>0</v>
          </cell>
          <cell r="I610" t="str">
            <v>Actual</v>
          </cell>
          <cell r="J610">
            <v>0</v>
          </cell>
          <cell r="K610">
            <v>0</v>
          </cell>
          <cell r="L610">
            <v>782.83</v>
          </cell>
          <cell r="M610">
            <v>14.42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797.25</v>
          </cell>
          <cell r="U610">
            <v>12</v>
          </cell>
        </row>
        <row r="611">
          <cell r="A611" t="str">
            <v>DBCS-TRANS</v>
          </cell>
          <cell r="B611" t="str">
            <v>30-2000</v>
          </cell>
          <cell r="C611" t="str">
            <v>BRIDGE MAINT</v>
          </cell>
          <cell r="D611" t="str">
            <v>1509</v>
          </cell>
          <cell r="E611" t="str">
            <v>6610A</v>
          </cell>
          <cell r="F611" t="str">
            <v>E215508/OR285XC Boat</v>
          </cell>
          <cell r="G611" t="str">
            <v>XXXX</v>
          </cell>
          <cell r="H611">
            <v>0</v>
          </cell>
          <cell r="I611" t="str">
            <v>Actual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12</v>
          </cell>
        </row>
        <row r="612">
          <cell r="A612" t="str">
            <v>DBCS-TRANS</v>
          </cell>
          <cell r="B612" t="str">
            <v>30-2000</v>
          </cell>
          <cell r="C612" t="str">
            <v>BRIDGE MAINT</v>
          </cell>
          <cell r="D612" t="str">
            <v>1509</v>
          </cell>
          <cell r="E612" t="str">
            <v>6610A</v>
          </cell>
          <cell r="F612" t="str">
            <v>P38</v>
          </cell>
          <cell r="G612" t="str">
            <v>1226</v>
          </cell>
          <cell r="H612">
            <v>225</v>
          </cell>
          <cell r="I612">
            <v>0.27</v>
          </cell>
          <cell r="J612">
            <v>1620</v>
          </cell>
          <cell r="K612">
            <v>0</v>
          </cell>
          <cell r="L612">
            <v>0</v>
          </cell>
          <cell r="M612">
            <v>0</v>
          </cell>
          <cell r="N612">
            <v>456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1776</v>
          </cell>
          <cell r="U612">
            <v>12</v>
          </cell>
        </row>
        <row r="613">
          <cell r="A613" t="str">
            <v>DBCS-TRANS</v>
          </cell>
          <cell r="B613" t="str">
            <v>30-2000</v>
          </cell>
          <cell r="C613" t="str">
            <v>BRIDGE MAINT</v>
          </cell>
          <cell r="D613" t="str">
            <v>1509</v>
          </cell>
          <cell r="E613" t="str">
            <v>6610A</v>
          </cell>
          <cell r="F613" t="str">
            <v>P26</v>
          </cell>
          <cell r="G613" t="str">
            <v>1255</v>
          </cell>
          <cell r="H613">
            <v>3847</v>
          </cell>
          <cell r="I613">
            <v>0.65</v>
          </cell>
          <cell r="J613">
            <v>3900</v>
          </cell>
          <cell r="K613">
            <v>0</v>
          </cell>
          <cell r="L613">
            <v>0</v>
          </cell>
          <cell r="M613">
            <v>0</v>
          </cell>
          <cell r="N613">
            <v>456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3754.65</v>
          </cell>
          <cell r="U613">
            <v>12</v>
          </cell>
        </row>
        <row r="614">
          <cell r="A614" t="str">
            <v>DBCS-TRANS</v>
          </cell>
          <cell r="B614" t="str">
            <v>30-2000</v>
          </cell>
          <cell r="C614" t="str">
            <v>BRIDGE MAINT</v>
          </cell>
          <cell r="D614" t="str">
            <v>1509</v>
          </cell>
          <cell r="E614" t="str">
            <v>6610A</v>
          </cell>
          <cell r="F614" t="str">
            <v>P9</v>
          </cell>
          <cell r="G614" t="str">
            <v>1206</v>
          </cell>
          <cell r="H614">
            <v>2494</v>
          </cell>
          <cell r="I614">
            <v>0.35</v>
          </cell>
          <cell r="J614">
            <v>2100</v>
          </cell>
          <cell r="K614">
            <v>0</v>
          </cell>
          <cell r="L614">
            <v>0</v>
          </cell>
          <cell r="M614">
            <v>0</v>
          </cell>
          <cell r="N614">
            <v>456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2181.25</v>
          </cell>
          <cell r="U614">
            <v>12</v>
          </cell>
        </row>
        <row r="615">
          <cell r="A615" t="str">
            <v>DBCS-TRANS</v>
          </cell>
          <cell r="B615" t="str">
            <v>30-2000</v>
          </cell>
          <cell r="C615" t="str">
            <v>BRIDGE MAINT</v>
          </cell>
          <cell r="D615" t="str">
            <v>1509</v>
          </cell>
          <cell r="E615" t="str">
            <v>6610A</v>
          </cell>
          <cell r="F615" t="str">
            <v>P10</v>
          </cell>
          <cell r="G615" t="str">
            <v>1206</v>
          </cell>
          <cell r="H615">
            <v>2800</v>
          </cell>
          <cell r="I615">
            <v>0.35</v>
          </cell>
          <cell r="J615">
            <v>2100</v>
          </cell>
          <cell r="K615">
            <v>0</v>
          </cell>
          <cell r="L615">
            <v>0</v>
          </cell>
          <cell r="M615">
            <v>0</v>
          </cell>
          <cell r="N615">
            <v>456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2176</v>
          </cell>
          <cell r="U615">
            <v>12</v>
          </cell>
        </row>
        <row r="616">
          <cell r="A616" t="str">
            <v>DBCS-TRANS</v>
          </cell>
          <cell r="B616" t="str">
            <v>30-2000</v>
          </cell>
          <cell r="C616" t="str">
            <v>BRIDGE MAINT</v>
          </cell>
          <cell r="D616" t="str">
            <v>1509</v>
          </cell>
          <cell r="E616" t="str">
            <v>6610A</v>
          </cell>
          <cell r="F616" t="str">
            <v>P56</v>
          </cell>
          <cell r="G616" t="str">
            <v>1200</v>
          </cell>
          <cell r="H616">
            <v>3331</v>
          </cell>
          <cell r="I616">
            <v>0.21</v>
          </cell>
          <cell r="J616">
            <v>1260</v>
          </cell>
          <cell r="K616">
            <v>0</v>
          </cell>
          <cell r="L616">
            <v>0</v>
          </cell>
          <cell r="M616">
            <v>0</v>
          </cell>
          <cell r="N616">
            <v>456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1486.08</v>
          </cell>
          <cell r="U616">
            <v>12</v>
          </cell>
        </row>
        <row r="617">
          <cell r="A617" t="str">
            <v>DBCS-TRANS</v>
          </cell>
          <cell r="B617" t="str">
            <v>30-2000</v>
          </cell>
          <cell r="C617" t="str">
            <v>BRIDGE MAINT</v>
          </cell>
          <cell r="D617" t="str">
            <v>1509</v>
          </cell>
          <cell r="E617" t="str">
            <v>6610A</v>
          </cell>
          <cell r="F617" t="str">
            <v>P11</v>
          </cell>
          <cell r="G617" t="str">
            <v>1209</v>
          </cell>
          <cell r="H617">
            <v>4739</v>
          </cell>
          <cell r="I617">
            <v>0.25</v>
          </cell>
          <cell r="J617">
            <v>1500</v>
          </cell>
          <cell r="K617">
            <v>0</v>
          </cell>
          <cell r="L617">
            <v>0</v>
          </cell>
          <cell r="M617">
            <v>0</v>
          </cell>
          <cell r="N617">
            <v>456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1639.55</v>
          </cell>
          <cell r="U617">
            <v>12</v>
          </cell>
        </row>
        <row r="618">
          <cell r="A618" t="str">
            <v>DBCS-TRANS</v>
          </cell>
          <cell r="B618" t="str">
            <v>30-2000</v>
          </cell>
          <cell r="C618" t="str">
            <v>BRIDGE MAINT</v>
          </cell>
          <cell r="D618" t="str">
            <v>1509</v>
          </cell>
          <cell r="E618" t="str">
            <v>6610A</v>
          </cell>
          <cell r="F618" t="str">
            <v>MISC BRIDGE EQUIP (BR)</v>
          </cell>
          <cell r="G618" t="str">
            <v>XXXX</v>
          </cell>
          <cell r="H618">
            <v>0</v>
          </cell>
          <cell r="I618" t="str">
            <v>Actual</v>
          </cell>
          <cell r="J618">
            <v>0</v>
          </cell>
          <cell r="K618">
            <v>0</v>
          </cell>
          <cell r="L618">
            <v>26.89</v>
          </cell>
          <cell r="M618">
            <v>54.2</v>
          </cell>
          <cell r="N618">
            <v>456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507.09</v>
          </cell>
          <cell r="U618">
            <v>12</v>
          </cell>
        </row>
        <row r="619">
          <cell r="A619" t="str">
            <v>DBCS-TRANS</v>
          </cell>
          <cell r="B619" t="str">
            <v>30-2000</v>
          </cell>
          <cell r="C619" t="str">
            <v>BRIDGE MAINT</v>
          </cell>
          <cell r="D619" t="str">
            <v>1509</v>
          </cell>
          <cell r="E619" t="str">
            <v>6610A</v>
          </cell>
          <cell r="F619" t="str">
            <v>P24</v>
          </cell>
          <cell r="G619" t="str">
            <v>1300</v>
          </cell>
          <cell r="H619">
            <v>0</v>
          </cell>
          <cell r="I619" t="str">
            <v>Actual</v>
          </cell>
          <cell r="J619">
            <v>0</v>
          </cell>
          <cell r="K619">
            <v>0</v>
          </cell>
          <cell r="L619">
            <v>872.2</v>
          </cell>
          <cell r="M619">
            <v>2593.42</v>
          </cell>
          <cell r="N619">
            <v>456</v>
          </cell>
          <cell r="O619">
            <v>593</v>
          </cell>
          <cell r="P619">
            <v>7116</v>
          </cell>
          <cell r="Q619">
            <v>650.59</v>
          </cell>
          <cell r="R619">
            <v>0</v>
          </cell>
          <cell r="S619">
            <v>0</v>
          </cell>
          <cell r="T619">
            <v>11658.21</v>
          </cell>
          <cell r="U619">
            <v>12</v>
          </cell>
        </row>
        <row r="620">
          <cell r="A620" t="str">
            <v>DBCS-TRANS</v>
          </cell>
          <cell r="B620" t="str">
            <v>30-2000</v>
          </cell>
          <cell r="C620" t="str">
            <v>BRIDGE MAINT</v>
          </cell>
          <cell r="D620" t="str">
            <v>1509</v>
          </cell>
          <cell r="E620" t="str">
            <v>6610A</v>
          </cell>
          <cell r="F620" t="str">
            <v>P39</v>
          </cell>
          <cell r="G620" t="str">
            <v>1257</v>
          </cell>
          <cell r="H620">
            <v>0</v>
          </cell>
          <cell r="I620" t="str">
            <v>Actual</v>
          </cell>
          <cell r="J620">
            <v>0</v>
          </cell>
          <cell r="K620">
            <v>0</v>
          </cell>
          <cell r="L620">
            <v>488.73</v>
          </cell>
          <cell r="M620">
            <v>545.36</v>
          </cell>
          <cell r="N620">
            <v>456</v>
          </cell>
          <cell r="O620">
            <v>183</v>
          </cell>
          <cell r="P620">
            <v>2196</v>
          </cell>
          <cell r="Q620">
            <v>0</v>
          </cell>
          <cell r="R620">
            <v>0</v>
          </cell>
          <cell r="S620">
            <v>0</v>
          </cell>
          <cell r="T620">
            <v>3656.09</v>
          </cell>
          <cell r="U620">
            <v>12</v>
          </cell>
        </row>
        <row r="621">
          <cell r="A621" t="str">
            <v>DBCS-TRANS</v>
          </cell>
          <cell r="B621" t="str">
            <v>30-2000</v>
          </cell>
          <cell r="C621" t="str">
            <v>BRIDGE MAINT</v>
          </cell>
          <cell r="D621" t="str">
            <v>1509</v>
          </cell>
          <cell r="E621" t="str">
            <v>6610A</v>
          </cell>
          <cell r="F621" t="str">
            <v>T27</v>
          </cell>
          <cell r="G621" t="str">
            <v>1335</v>
          </cell>
          <cell r="H621">
            <v>0</v>
          </cell>
          <cell r="I621" t="str">
            <v>Actual</v>
          </cell>
          <cell r="J621">
            <v>0</v>
          </cell>
          <cell r="K621">
            <v>0</v>
          </cell>
          <cell r="L621">
            <v>300.25</v>
          </cell>
          <cell r="M621">
            <v>204.45</v>
          </cell>
          <cell r="N621">
            <v>456</v>
          </cell>
          <cell r="O621">
            <v>277</v>
          </cell>
          <cell r="P621">
            <v>3324</v>
          </cell>
          <cell r="Q621">
            <v>0</v>
          </cell>
          <cell r="R621">
            <v>0</v>
          </cell>
          <cell r="S621">
            <v>0</v>
          </cell>
          <cell r="T621">
            <v>4254.7</v>
          </cell>
          <cell r="U621">
            <v>12</v>
          </cell>
        </row>
        <row r="622">
          <cell r="A622" t="str">
            <v>DBCS-TRANS</v>
          </cell>
          <cell r="B622" t="str">
            <v>30-2000</v>
          </cell>
          <cell r="C622" t="str">
            <v>BRIDGE MAINT</v>
          </cell>
          <cell r="D622" t="str">
            <v>1509</v>
          </cell>
          <cell r="E622" t="str">
            <v>6610A</v>
          </cell>
          <cell r="F622" t="str">
            <v>T39</v>
          </cell>
          <cell r="G622" t="str">
            <v>1335</v>
          </cell>
          <cell r="H622">
            <v>0</v>
          </cell>
          <cell r="I622" t="str">
            <v>Actual</v>
          </cell>
          <cell r="J622">
            <v>0</v>
          </cell>
          <cell r="K622">
            <v>0</v>
          </cell>
          <cell r="L622">
            <v>329.54</v>
          </cell>
          <cell r="M622">
            <v>194.65</v>
          </cell>
          <cell r="N622">
            <v>456</v>
          </cell>
          <cell r="O622">
            <v>285</v>
          </cell>
          <cell r="P622">
            <v>3420</v>
          </cell>
          <cell r="Q622">
            <v>0</v>
          </cell>
          <cell r="R622">
            <v>0</v>
          </cell>
          <cell r="S622">
            <v>0</v>
          </cell>
          <cell r="T622">
            <v>4370.19</v>
          </cell>
          <cell r="U622">
            <v>12</v>
          </cell>
        </row>
        <row r="623">
          <cell r="A623" t="str">
            <v>DBCS-TRANS</v>
          </cell>
          <cell r="B623" t="str">
            <v>30-2000</v>
          </cell>
          <cell r="C623" t="str">
            <v>BRIDGE MAINT</v>
          </cell>
          <cell r="D623" t="str">
            <v>1509</v>
          </cell>
          <cell r="E623" t="str">
            <v>6610A</v>
          </cell>
          <cell r="F623" t="str">
            <v>P90</v>
          </cell>
          <cell r="G623" t="str">
            <v>1209</v>
          </cell>
          <cell r="H623">
            <v>6619</v>
          </cell>
          <cell r="I623">
            <v>0.25</v>
          </cell>
          <cell r="J623">
            <v>1500</v>
          </cell>
          <cell r="K623">
            <v>154.75</v>
          </cell>
          <cell r="L623">
            <v>0</v>
          </cell>
          <cell r="M623">
            <v>0</v>
          </cell>
          <cell r="N623">
            <v>456</v>
          </cell>
          <cell r="O623">
            <v>145</v>
          </cell>
          <cell r="P623">
            <v>1740</v>
          </cell>
          <cell r="Q623">
            <v>0</v>
          </cell>
          <cell r="R623">
            <v>0</v>
          </cell>
          <cell r="S623">
            <v>0</v>
          </cell>
          <cell r="T623">
            <v>3730.83</v>
          </cell>
          <cell r="U623">
            <v>12</v>
          </cell>
        </row>
        <row r="624">
          <cell r="A624" t="str">
            <v>DBCS-TRANS</v>
          </cell>
          <cell r="B624" t="str">
            <v>30-2000</v>
          </cell>
          <cell r="C624" t="str">
            <v>BRIDGE MAINT</v>
          </cell>
          <cell r="D624" t="str">
            <v>1509</v>
          </cell>
          <cell r="E624" t="str">
            <v>6610A</v>
          </cell>
          <cell r="F624" t="str">
            <v>P76</v>
          </cell>
          <cell r="G624" t="str">
            <v>1222</v>
          </cell>
          <cell r="H624">
            <v>7451</v>
          </cell>
          <cell r="I624">
            <v>0.27</v>
          </cell>
          <cell r="J624">
            <v>1620</v>
          </cell>
          <cell r="K624">
            <v>391.7700000000002</v>
          </cell>
          <cell r="L624">
            <v>0</v>
          </cell>
          <cell r="M624">
            <v>0</v>
          </cell>
          <cell r="N624">
            <v>456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2502.57</v>
          </cell>
          <cell r="U624">
            <v>12</v>
          </cell>
        </row>
        <row r="625">
          <cell r="A625" t="str">
            <v>DBCS-TRANS</v>
          </cell>
          <cell r="B625" t="str">
            <v>30-2000</v>
          </cell>
          <cell r="C625" t="str">
            <v>BRIDGE MAINT</v>
          </cell>
          <cell r="D625" t="str">
            <v>1509</v>
          </cell>
          <cell r="E625" t="str">
            <v>6610A</v>
          </cell>
          <cell r="F625" t="str">
            <v>P12</v>
          </cell>
          <cell r="G625" t="str">
            <v>1209</v>
          </cell>
          <cell r="H625">
            <v>11837</v>
          </cell>
          <cell r="I625">
            <v>0.25</v>
          </cell>
          <cell r="J625">
            <v>1500</v>
          </cell>
          <cell r="K625">
            <v>1459.25</v>
          </cell>
          <cell r="L625">
            <v>0</v>
          </cell>
          <cell r="M625">
            <v>0</v>
          </cell>
          <cell r="N625">
            <v>456</v>
          </cell>
          <cell r="O625">
            <v>145</v>
          </cell>
          <cell r="P625">
            <v>1740</v>
          </cell>
          <cell r="Q625">
            <v>0</v>
          </cell>
          <cell r="R625">
            <v>0</v>
          </cell>
          <cell r="S625">
            <v>0</v>
          </cell>
          <cell r="T625">
            <v>4736.57</v>
          </cell>
          <cell r="U625">
            <v>12</v>
          </cell>
        </row>
        <row r="626">
          <cell r="A626" t="str">
            <v>DBCS-TRANS</v>
          </cell>
          <cell r="B626" t="str">
            <v>30-2100</v>
          </cell>
          <cell r="C626" t="str">
            <v>BRIDGE ENG</v>
          </cell>
          <cell r="D626" t="str">
            <v>1509</v>
          </cell>
          <cell r="E626" t="str">
            <v>6700A</v>
          </cell>
          <cell r="F626" t="str">
            <v>P52</v>
          </cell>
          <cell r="G626" t="str">
            <v>1200</v>
          </cell>
          <cell r="H626">
            <v>55</v>
          </cell>
          <cell r="I626">
            <v>0.21</v>
          </cell>
          <cell r="L626">
            <v>0</v>
          </cell>
          <cell r="M626">
            <v>0</v>
          </cell>
          <cell r="N626">
            <v>38</v>
          </cell>
          <cell r="O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119</v>
          </cell>
          <cell r="U626">
            <v>1</v>
          </cell>
        </row>
        <row r="627">
          <cell r="A627" t="str">
            <v>DBCS-TRANS</v>
          </cell>
          <cell r="B627" t="str">
            <v>30-2100</v>
          </cell>
          <cell r="C627" t="str">
            <v>BRIDGE ENG</v>
          </cell>
          <cell r="D627" t="str">
            <v>1509</v>
          </cell>
          <cell r="E627" t="str">
            <v>6700A</v>
          </cell>
          <cell r="F627" t="str">
            <v>P51</v>
          </cell>
          <cell r="G627" t="str">
            <v>1202</v>
          </cell>
          <cell r="H627">
            <v>1380</v>
          </cell>
          <cell r="I627">
            <v>0.21</v>
          </cell>
          <cell r="J627">
            <v>1260</v>
          </cell>
          <cell r="K627">
            <v>0</v>
          </cell>
          <cell r="L627">
            <v>0</v>
          </cell>
          <cell r="M627">
            <v>0</v>
          </cell>
          <cell r="N627">
            <v>456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1476</v>
          </cell>
          <cell r="U627">
            <v>12</v>
          </cell>
        </row>
        <row r="628">
          <cell r="A628" t="str">
            <v>DBCS-TRANS</v>
          </cell>
          <cell r="B628" t="str">
            <v>30-2100</v>
          </cell>
          <cell r="C628" t="str">
            <v>BRIDGE ENG</v>
          </cell>
          <cell r="D628" t="str">
            <v>1509</v>
          </cell>
          <cell r="E628" t="str">
            <v>6700A</v>
          </cell>
          <cell r="F628" t="str">
            <v>P21</v>
          </cell>
          <cell r="G628" t="str">
            <v>1200</v>
          </cell>
          <cell r="H628">
            <v>2915</v>
          </cell>
          <cell r="I628">
            <v>0.21</v>
          </cell>
          <cell r="J628">
            <v>1260</v>
          </cell>
          <cell r="K628">
            <v>0</v>
          </cell>
          <cell r="L628">
            <v>0</v>
          </cell>
          <cell r="M628">
            <v>0</v>
          </cell>
          <cell r="N628">
            <v>456</v>
          </cell>
          <cell r="O628">
            <v>103</v>
          </cell>
          <cell r="P628">
            <v>1236</v>
          </cell>
          <cell r="Q628">
            <v>0</v>
          </cell>
          <cell r="R628">
            <v>0</v>
          </cell>
          <cell r="S628">
            <v>0</v>
          </cell>
          <cell r="T628">
            <v>2712</v>
          </cell>
          <cell r="U628">
            <v>12</v>
          </cell>
        </row>
        <row r="629">
          <cell r="A629" t="str">
            <v>DBCS-TRANS</v>
          </cell>
          <cell r="B629" t="str">
            <v>30-2100</v>
          </cell>
          <cell r="C629" t="str">
            <v>BRIDGE ENG</v>
          </cell>
          <cell r="D629" t="str">
            <v>1509</v>
          </cell>
          <cell r="E629" t="str">
            <v>6700A</v>
          </cell>
          <cell r="F629" t="str">
            <v>P4</v>
          </cell>
          <cell r="G629" t="str">
            <v>1247</v>
          </cell>
          <cell r="H629">
            <v>3513</v>
          </cell>
          <cell r="I629">
            <v>0.24</v>
          </cell>
          <cell r="J629">
            <v>1440</v>
          </cell>
          <cell r="K629">
            <v>0</v>
          </cell>
          <cell r="L629">
            <v>0</v>
          </cell>
          <cell r="M629">
            <v>0</v>
          </cell>
          <cell r="N629">
            <v>456</v>
          </cell>
          <cell r="O629">
            <v>313</v>
          </cell>
          <cell r="P629">
            <v>3756</v>
          </cell>
          <cell r="Q629">
            <v>0</v>
          </cell>
          <cell r="R629">
            <v>0</v>
          </cell>
          <cell r="S629">
            <v>0</v>
          </cell>
          <cell r="T629">
            <v>5448.24</v>
          </cell>
          <cell r="U629">
            <v>12</v>
          </cell>
        </row>
        <row r="630">
          <cell r="A630" t="str">
            <v>DBCS-TRANS</v>
          </cell>
          <cell r="B630" t="str">
            <v>30-2100</v>
          </cell>
          <cell r="C630" t="str">
            <v>BRIDGE ENG</v>
          </cell>
          <cell r="D630" t="str">
            <v>1509</v>
          </cell>
          <cell r="E630" t="str">
            <v>6700A</v>
          </cell>
          <cell r="F630" t="str">
            <v>P78</v>
          </cell>
          <cell r="G630" t="str">
            <v>1201</v>
          </cell>
          <cell r="H630">
            <v>3298</v>
          </cell>
          <cell r="I630">
            <v>0.21</v>
          </cell>
          <cell r="J630">
            <v>1260</v>
          </cell>
          <cell r="K630">
            <v>0</v>
          </cell>
          <cell r="L630">
            <v>0</v>
          </cell>
          <cell r="M630">
            <v>0</v>
          </cell>
          <cell r="N630">
            <v>456</v>
          </cell>
          <cell r="O630">
            <v>129</v>
          </cell>
          <cell r="P630">
            <v>1548</v>
          </cell>
          <cell r="Q630">
            <v>0</v>
          </cell>
          <cell r="R630">
            <v>0</v>
          </cell>
          <cell r="S630">
            <v>0</v>
          </cell>
          <cell r="T630">
            <v>3101.49</v>
          </cell>
          <cell r="U630">
            <v>12</v>
          </cell>
        </row>
        <row r="631">
          <cell r="A631" t="str">
            <v>DBCS-TRANS</v>
          </cell>
          <cell r="B631" t="str">
            <v>30-2100</v>
          </cell>
          <cell r="C631" t="str">
            <v>BRIDGE ENG</v>
          </cell>
          <cell r="D631" t="str">
            <v>1509</v>
          </cell>
          <cell r="E631" t="str">
            <v>6700A</v>
          </cell>
          <cell r="F631" t="str">
            <v>P3</v>
          </cell>
          <cell r="G631" t="str">
            <v>1212</v>
          </cell>
          <cell r="H631">
            <v>4029</v>
          </cell>
          <cell r="I631">
            <v>0.2</v>
          </cell>
          <cell r="J631">
            <v>1200</v>
          </cell>
          <cell r="K631">
            <v>0</v>
          </cell>
          <cell r="L631">
            <v>0</v>
          </cell>
          <cell r="M631">
            <v>0</v>
          </cell>
          <cell r="N631">
            <v>456</v>
          </cell>
          <cell r="O631">
            <v>163</v>
          </cell>
          <cell r="P631">
            <v>1956</v>
          </cell>
          <cell r="Q631">
            <v>0</v>
          </cell>
          <cell r="R631">
            <v>0</v>
          </cell>
          <cell r="S631">
            <v>0</v>
          </cell>
          <cell r="T631">
            <v>3449.6</v>
          </cell>
          <cell r="U631">
            <v>12</v>
          </cell>
        </row>
        <row r="632">
          <cell r="A632" t="str">
            <v>DBCS-TRANS</v>
          </cell>
          <cell r="B632" t="str">
            <v>30-2100</v>
          </cell>
          <cell r="C632" t="str">
            <v>BRIDGE ENG</v>
          </cell>
          <cell r="D632" t="str">
            <v>1509</v>
          </cell>
          <cell r="E632" t="str">
            <v>6700A</v>
          </cell>
          <cell r="F632" t="str">
            <v>15</v>
          </cell>
          <cell r="G632" t="str">
            <v>1020</v>
          </cell>
          <cell r="H632">
            <v>4609</v>
          </cell>
          <cell r="I632">
            <v>0.13</v>
          </cell>
          <cell r="J632">
            <v>780</v>
          </cell>
          <cell r="K632">
            <v>0</v>
          </cell>
          <cell r="L632">
            <v>0</v>
          </cell>
          <cell r="M632">
            <v>0</v>
          </cell>
          <cell r="N632">
            <v>456</v>
          </cell>
          <cell r="O632">
            <v>111</v>
          </cell>
          <cell r="P632">
            <v>1332</v>
          </cell>
          <cell r="Q632">
            <v>0</v>
          </cell>
          <cell r="R632">
            <v>0</v>
          </cell>
          <cell r="S632">
            <v>0</v>
          </cell>
          <cell r="T632">
            <v>2641.69</v>
          </cell>
          <cell r="U632">
            <v>12</v>
          </cell>
        </row>
        <row r="633">
          <cell r="A633" t="str">
            <v>DBCS</v>
          </cell>
          <cell r="B633" t="str">
            <v>30-2200</v>
          </cell>
          <cell r="C633" t="str">
            <v>ANIMAL CONTROL</v>
          </cell>
          <cell r="D633" t="str">
            <v>1000</v>
          </cell>
          <cell r="E633" t="str">
            <v>903300</v>
          </cell>
          <cell r="F633" t="str">
            <v>E220747</v>
          </cell>
          <cell r="G633" t="str">
            <v>1209</v>
          </cell>
          <cell r="H633">
            <v>0</v>
          </cell>
          <cell r="I633">
            <v>0.25</v>
          </cell>
          <cell r="L633">
            <v>0</v>
          </cell>
          <cell r="M633">
            <v>0</v>
          </cell>
          <cell r="N633">
            <v>38</v>
          </cell>
          <cell r="O633">
            <v>329</v>
          </cell>
          <cell r="Q633">
            <v>0</v>
          </cell>
          <cell r="R633">
            <v>0</v>
          </cell>
          <cell r="S633">
            <v>0</v>
          </cell>
          <cell r="T633">
            <v>658</v>
          </cell>
          <cell r="U633">
            <v>2</v>
          </cell>
        </row>
        <row r="634">
          <cell r="A634" t="str">
            <v>DBCS</v>
          </cell>
          <cell r="B634" t="str">
            <v>30-2200</v>
          </cell>
          <cell r="C634" t="str">
            <v>ANIMAL CONTROL</v>
          </cell>
          <cell r="D634" t="str">
            <v>1000</v>
          </cell>
          <cell r="E634" t="str">
            <v>903300</v>
          </cell>
          <cell r="F634" t="str">
            <v>E220749</v>
          </cell>
          <cell r="G634" t="str">
            <v>1209</v>
          </cell>
          <cell r="H634">
            <v>0</v>
          </cell>
          <cell r="I634">
            <v>0.25</v>
          </cell>
          <cell r="L634">
            <v>0</v>
          </cell>
          <cell r="M634">
            <v>0</v>
          </cell>
          <cell r="N634">
            <v>38</v>
          </cell>
          <cell r="O634">
            <v>329</v>
          </cell>
          <cell r="Q634">
            <v>0</v>
          </cell>
          <cell r="R634">
            <v>0</v>
          </cell>
          <cell r="S634">
            <v>0</v>
          </cell>
          <cell r="T634">
            <v>658</v>
          </cell>
          <cell r="U634">
            <v>2</v>
          </cell>
        </row>
        <row r="635">
          <cell r="A635" t="str">
            <v>DBCS</v>
          </cell>
          <cell r="B635" t="str">
            <v>30-2200</v>
          </cell>
          <cell r="C635" t="str">
            <v>ANIMAL CONTROL</v>
          </cell>
          <cell r="D635" t="str">
            <v>1000</v>
          </cell>
          <cell r="E635" t="str">
            <v>903300</v>
          </cell>
          <cell r="F635" t="str">
            <v>E220750</v>
          </cell>
          <cell r="G635" t="str">
            <v>1209</v>
          </cell>
          <cell r="H635">
            <v>0</v>
          </cell>
          <cell r="I635">
            <v>0.25</v>
          </cell>
          <cell r="L635">
            <v>0</v>
          </cell>
          <cell r="M635">
            <v>0</v>
          </cell>
          <cell r="N635">
            <v>38</v>
          </cell>
          <cell r="O635">
            <v>329</v>
          </cell>
          <cell r="Q635">
            <v>0</v>
          </cell>
          <cell r="R635">
            <v>0</v>
          </cell>
          <cell r="S635">
            <v>0</v>
          </cell>
          <cell r="T635">
            <v>658</v>
          </cell>
          <cell r="U635">
            <v>2</v>
          </cell>
        </row>
        <row r="636">
          <cell r="A636" t="str">
            <v>DBCS</v>
          </cell>
          <cell r="B636" t="str">
            <v>30-2200</v>
          </cell>
          <cell r="C636" t="str">
            <v>ANIMAL CONTROL</v>
          </cell>
          <cell r="D636" t="str">
            <v>1000</v>
          </cell>
          <cell r="E636" t="str">
            <v>903300</v>
          </cell>
          <cell r="F636" t="str">
            <v>E223351</v>
          </cell>
          <cell r="G636" t="str">
            <v>1209</v>
          </cell>
          <cell r="H636">
            <v>197</v>
          </cell>
          <cell r="I636">
            <v>0.25</v>
          </cell>
          <cell r="L636">
            <v>0</v>
          </cell>
          <cell r="M636">
            <v>0</v>
          </cell>
          <cell r="N636">
            <v>38</v>
          </cell>
          <cell r="O636">
            <v>329</v>
          </cell>
          <cell r="Q636">
            <v>0</v>
          </cell>
          <cell r="R636">
            <v>0</v>
          </cell>
          <cell r="S636">
            <v>0</v>
          </cell>
          <cell r="T636">
            <v>821</v>
          </cell>
          <cell r="U636">
            <v>2</v>
          </cell>
        </row>
        <row r="637">
          <cell r="A637" t="str">
            <v>DBCS</v>
          </cell>
          <cell r="B637" t="str">
            <v>30-2200</v>
          </cell>
          <cell r="C637" t="str">
            <v>ANIMAL CONTROL</v>
          </cell>
          <cell r="D637" t="str">
            <v>1000</v>
          </cell>
          <cell r="E637" t="str">
            <v>903300</v>
          </cell>
          <cell r="F637" t="str">
            <v>E196174</v>
          </cell>
          <cell r="G637" t="str">
            <v>1213</v>
          </cell>
          <cell r="H637">
            <v>3650</v>
          </cell>
          <cell r="I637">
            <v>0.25</v>
          </cell>
          <cell r="L637">
            <v>0</v>
          </cell>
          <cell r="M637">
            <v>0</v>
          </cell>
          <cell r="N637">
            <v>38</v>
          </cell>
          <cell r="O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1357.25</v>
          </cell>
          <cell r="U637">
            <v>7</v>
          </cell>
        </row>
        <row r="638">
          <cell r="A638" t="str">
            <v>DBCS</v>
          </cell>
          <cell r="B638" t="str">
            <v>30-2200</v>
          </cell>
          <cell r="C638" t="str">
            <v>ANIMAL CONTROL</v>
          </cell>
          <cell r="D638" t="str">
            <v>1000</v>
          </cell>
          <cell r="E638" t="str">
            <v>903300</v>
          </cell>
          <cell r="F638" t="str">
            <v>E203413</v>
          </cell>
          <cell r="G638" t="str">
            <v>1209</v>
          </cell>
          <cell r="H638">
            <v>8546</v>
          </cell>
          <cell r="I638">
            <v>0.25</v>
          </cell>
          <cell r="L638">
            <v>0</v>
          </cell>
          <cell r="M638">
            <v>0</v>
          </cell>
          <cell r="N638">
            <v>38</v>
          </cell>
          <cell r="O638">
            <v>3610</v>
          </cell>
          <cell r="Q638">
            <v>0</v>
          </cell>
          <cell r="R638">
            <v>0</v>
          </cell>
          <cell r="S638">
            <v>0</v>
          </cell>
          <cell r="T638">
            <v>5767.05</v>
          </cell>
          <cell r="U638">
            <v>10</v>
          </cell>
        </row>
        <row r="639">
          <cell r="A639" t="str">
            <v>DBCS</v>
          </cell>
          <cell r="B639" t="str">
            <v>30-2200</v>
          </cell>
          <cell r="C639" t="str">
            <v>ANIMAL CONTROL</v>
          </cell>
          <cell r="D639" t="str">
            <v>1000</v>
          </cell>
          <cell r="E639" t="str">
            <v>903300</v>
          </cell>
          <cell r="F639" t="str">
            <v>ACONTROL (Misc)</v>
          </cell>
          <cell r="G639" t="str">
            <v>XXXX</v>
          </cell>
          <cell r="H639">
            <v>0</v>
          </cell>
          <cell r="I639" t="str">
            <v>Actual</v>
          </cell>
          <cell r="L639">
            <v>89.17</v>
          </cell>
          <cell r="M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  <cell r="S639">
            <v>42.88</v>
          </cell>
          <cell r="T639">
            <v>132.05</v>
          </cell>
          <cell r="U639">
            <v>11</v>
          </cell>
        </row>
        <row r="640">
          <cell r="A640" t="str">
            <v>DBCS</v>
          </cell>
          <cell r="B640" t="str">
            <v>30-2200</v>
          </cell>
          <cell r="C640" t="str">
            <v>ANIMAL CONTROL</v>
          </cell>
          <cell r="D640" t="str">
            <v>1000</v>
          </cell>
          <cell r="E640" t="str">
            <v>903300</v>
          </cell>
          <cell r="F640" t="str">
            <v>E203412</v>
          </cell>
          <cell r="G640" t="str">
            <v>1209</v>
          </cell>
          <cell r="H640">
            <v>11360</v>
          </cell>
          <cell r="I640">
            <v>0.25</v>
          </cell>
          <cell r="L640">
            <v>0</v>
          </cell>
          <cell r="M640">
            <v>0</v>
          </cell>
          <cell r="N640">
            <v>38</v>
          </cell>
          <cell r="O640">
            <v>3610</v>
          </cell>
          <cell r="Q640">
            <v>0</v>
          </cell>
          <cell r="R640">
            <v>0</v>
          </cell>
          <cell r="S640">
            <v>0</v>
          </cell>
          <cell r="T640">
            <v>6450.85</v>
          </cell>
          <cell r="U640">
            <v>11</v>
          </cell>
        </row>
        <row r="641">
          <cell r="A641" t="str">
            <v>DBCS</v>
          </cell>
          <cell r="B641" t="str">
            <v>30-2200</v>
          </cell>
          <cell r="C641" t="str">
            <v>ANIMAL CONTROL</v>
          </cell>
          <cell r="D641" t="str">
            <v>1000</v>
          </cell>
          <cell r="E641" t="str">
            <v>903300</v>
          </cell>
          <cell r="F641" t="str">
            <v>E192848</v>
          </cell>
          <cell r="G641" t="str">
            <v>3007</v>
          </cell>
          <cell r="H641">
            <v>0</v>
          </cell>
          <cell r="I641" t="str">
            <v>Actual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12</v>
          </cell>
        </row>
        <row r="642">
          <cell r="A642" t="str">
            <v>DBCS</v>
          </cell>
          <cell r="B642" t="str">
            <v>30-2200</v>
          </cell>
          <cell r="C642" t="str">
            <v>ANIMAL CONTROL</v>
          </cell>
          <cell r="D642" t="str">
            <v>1000</v>
          </cell>
          <cell r="E642" t="str">
            <v>903300</v>
          </cell>
          <cell r="F642" t="str">
            <v>E217480</v>
          </cell>
          <cell r="G642" t="str">
            <v>1226</v>
          </cell>
          <cell r="H642">
            <v>1525</v>
          </cell>
          <cell r="I642">
            <v>0.27</v>
          </cell>
          <cell r="J642">
            <v>1620</v>
          </cell>
          <cell r="K642">
            <v>0</v>
          </cell>
          <cell r="L642">
            <v>0</v>
          </cell>
          <cell r="M642">
            <v>0</v>
          </cell>
          <cell r="N642">
            <v>456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1824.33</v>
          </cell>
          <cell r="U642">
            <v>12</v>
          </cell>
        </row>
        <row r="643">
          <cell r="A643" t="str">
            <v>DBCS</v>
          </cell>
          <cell r="B643" t="str">
            <v>30-2200</v>
          </cell>
          <cell r="C643" t="str">
            <v>ANIMAL CONTROL</v>
          </cell>
          <cell r="D643" t="str">
            <v>1000</v>
          </cell>
          <cell r="E643" t="str">
            <v>903300</v>
          </cell>
          <cell r="F643" t="str">
            <v>E200980</v>
          </cell>
          <cell r="G643" t="str">
            <v>1201</v>
          </cell>
          <cell r="H643">
            <v>8084</v>
          </cell>
          <cell r="I643">
            <v>0.21</v>
          </cell>
          <cell r="J643">
            <v>1260</v>
          </cell>
          <cell r="K643">
            <v>437.6399999999999</v>
          </cell>
          <cell r="L643">
            <v>0</v>
          </cell>
          <cell r="M643">
            <v>0</v>
          </cell>
          <cell r="N643">
            <v>456</v>
          </cell>
          <cell r="O643">
            <v>0</v>
          </cell>
          <cell r="P643">
            <v>0</v>
          </cell>
          <cell r="Q643">
            <v>0</v>
          </cell>
          <cell r="R643">
            <v>132.5</v>
          </cell>
          <cell r="S643">
            <v>0</v>
          </cell>
          <cell r="T643">
            <v>4454.44</v>
          </cell>
          <cell r="U643">
            <v>12</v>
          </cell>
        </row>
        <row r="644">
          <cell r="A644" t="str">
            <v>DBCS</v>
          </cell>
          <cell r="B644" t="str">
            <v>30-2200</v>
          </cell>
          <cell r="C644" t="str">
            <v>ANIMAL CONTROL</v>
          </cell>
          <cell r="D644" t="str">
            <v>1000</v>
          </cell>
          <cell r="E644" t="str">
            <v>903300</v>
          </cell>
          <cell r="F644" t="str">
            <v>E196175</v>
          </cell>
          <cell r="G644" t="str">
            <v>1213</v>
          </cell>
          <cell r="H644">
            <v>8228</v>
          </cell>
          <cell r="I644">
            <v>0.25</v>
          </cell>
          <cell r="J644">
            <v>1500</v>
          </cell>
          <cell r="K644">
            <v>557</v>
          </cell>
          <cell r="L644">
            <v>0</v>
          </cell>
          <cell r="M644">
            <v>0</v>
          </cell>
          <cell r="N644">
            <v>456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2657.5</v>
          </cell>
          <cell r="U644">
            <v>12</v>
          </cell>
        </row>
        <row r="645">
          <cell r="A645" t="str">
            <v>DBCS</v>
          </cell>
          <cell r="B645" t="str">
            <v>30-2200</v>
          </cell>
          <cell r="C645" t="str">
            <v>ANIMAL CONTROL</v>
          </cell>
          <cell r="D645" t="str">
            <v>1000</v>
          </cell>
          <cell r="E645" t="str">
            <v>903300</v>
          </cell>
          <cell r="F645" t="str">
            <v>E203415</v>
          </cell>
          <cell r="G645" t="str">
            <v>1209</v>
          </cell>
          <cell r="H645">
            <v>9281</v>
          </cell>
          <cell r="I645">
            <v>0.25</v>
          </cell>
          <cell r="J645">
            <v>1500</v>
          </cell>
          <cell r="K645">
            <v>820.25</v>
          </cell>
          <cell r="L645">
            <v>0</v>
          </cell>
          <cell r="M645">
            <v>0</v>
          </cell>
          <cell r="N645">
            <v>456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6101.63</v>
          </cell>
          <cell r="U645">
            <v>12</v>
          </cell>
        </row>
        <row r="646">
          <cell r="A646" t="str">
            <v>DBCS</v>
          </cell>
          <cell r="B646" t="str">
            <v>30-2200</v>
          </cell>
          <cell r="C646" t="str">
            <v>ANIMAL CONTROL</v>
          </cell>
          <cell r="D646" t="str">
            <v>1000</v>
          </cell>
          <cell r="E646" t="str">
            <v>903300</v>
          </cell>
          <cell r="F646" t="str">
            <v>E195899</v>
          </cell>
          <cell r="G646" t="str">
            <v>1226</v>
          </cell>
          <cell r="H646">
            <v>9314</v>
          </cell>
          <cell r="I646">
            <v>0.27</v>
          </cell>
          <cell r="J646">
            <v>1620</v>
          </cell>
          <cell r="K646">
            <v>894.7800000000002</v>
          </cell>
          <cell r="L646">
            <v>0</v>
          </cell>
          <cell r="M646">
            <v>0</v>
          </cell>
          <cell r="N646">
            <v>456</v>
          </cell>
          <cell r="O646">
            <v>0</v>
          </cell>
          <cell r="P646">
            <v>0</v>
          </cell>
          <cell r="Q646">
            <v>0</v>
          </cell>
          <cell r="R646">
            <v>192.5</v>
          </cell>
          <cell r="S646">
            <v>0</v>
          </cell>
          <cell r="T646">
            <v>3241.28</v>
          </cell>
          <cell r="U646">
            <v>12</v>
          </cell>
        </row>
        <row r="647">
          <cell r="A647" t="str">
            <v>DBCS</v>
          </cell>
          <cell r="B647" t="str">
            <v>30-2200</v>
          </cell>
          <cell r="C647" t="str">
            <v>ANIMAL CONTROL</v>
          </cell>
          <cell r="D647" t="str">
            <v>1000</v>
          </cell>
          <cell r="E647" t="str">
            <v>903300</v>
          </cell>
          <cell r="F647" t="str">
            <v>E183346</v>
          </cell>
          <cell r="G647" t="str">
            <v>1201</v>
          </cell>
          <cell r="H647">
            <v>10311</v>
          </cell>
          <cell r="I647">
            <v>0.21</v>
          </cell>
          <cell r="J647">
            <v>1260</v>
          </cell>
          <cell r="K647">
            <v>905.31</v>
          </cell>
          <cell r="L647">
            <v>0</v>
          </cell>
          <cell r="M647">
            <v>0</v>
          </cell>
          <cell r="N647">
            <v>456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4941.31</v>
          </cell>
          <cell r="U647">
            <v>12</v>
          </cell>
        </row>
        <row r="648">
          <cell r="A648" t="str">
            <v>DBCS</v>
          </cell>
          <cell r="B648" t="str">
            <v>30-2200</v>
          </cell>
          <cell r="C648" t="str">
            <v>ANIMAL CONTROL</v>
          </cell>
          <cell r="D648" t="str">
            <v>1000</v>
          </cell>
          <cell r="E648" t="str">
            <v>903300</v>
          </cell>
          <cell r="F648" t="str">
            <v>E200979</v>
          </cell>
          <cell r="G648" t="str">
            <v>1210</v>
          </cell>
          <cell r="H648">
            <v>9135</v>
          </cell>
          <cell r="I648">
            <v>0.35</v>
          </cell>
          <cell r="J648">
            <v>2100</v>
          </cell>
          <cell r="K648">
            <v>1097.25</v>
          </cell>
          <cell r="L648">
            <v>0</v>
          </cell>
          <cell r="M648">
            <v>0</v>
          </cell>
          <cell r="N648">
            <v>456</v>
          </cell>
          <cell r="O648">
            <v>274</v>
          </cell>
          <cell r="P648">
            <v>3288</v>
          </cell>
          <cell r="Q648">
            <v>0</v>
          </cell>
          <cell r="R648">
            <v>0</v>
          </cell>
          <cell r="S648">
            <v>0</v>
          </cell>
          <cell r="T648">
            <v>6985.45</v>
          </cell>
          <cell r="U648">
            <v>12</v>
          </cell>
        </row>
        <row r="649">
          <cell r="A649" t="str">
            <v>DBCS</v>
          </cell>
          <cell r="B649" t="str">
            <v>30-2200</v>
          </cell>
          <cell r="C649" t="str">
            <v>ANIMAL CONTROL</v>
          </cell>
          <cell r="D649" t="str">
            <v>1000</v>
          </cell>
          <cell r="E649" t="str">
            <v>903300</v>
          </cell>
          <cell r="F649" t="str">
            <v>E203411</v>
          </cell>
          <cell r="G649" t="str">
            <v>1209</v>
          </cell>
          <cell r="H649">
            <v>12622</v>
          </cell>
          <cell r="I649">
            <v>0.25</v>
          </cell>
          <cell r="J649">
            <v>1500</v>
          </cell>
          <cell r="K649">
            <v>1655.5</v>
          </cell>
          <cell r="L649">
            <v>0</v>
          </cell>
          <cell r="M649">
            <v>0</v>
          </cell>
          <cell r="N649">
            <v>456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6798.54</v>
          </cell>
          <cell r="U649">
            <v>12</v>
          </cell>
        </row>
        <row r="650">
          <cell r="A650" t="str">
            <v>DBCS</v>
          </cell>
          <cell r="B650" t="str">
            <v>30-2200</v>
          </cell>
          <cell r="C650" t="str">
            <v>ANIMAL CONTROL</v>
          </cell>
          <cell r="D650" t="str">
            <v>1000</v>
          </cell>
          <cell r="E650" t="str">
            <v>903300</v>
          </cell>
          <cell r="F650" t="str">
            <v>E206759</v>
          </cell>
          <cell r="G650" t="str">
            <v>1206</v>
          </cell>
          <cell r="H650">
            <v>12011</v>
          </cell>
          <cell r="I650">
            <v>0.35</v>
          </cell>
          <cell r="J650">
            <v>2100</v>
          </cell>
          <cell r="K650">
            <v>2103.8499999999995</v>
          </cell>
          <cell r="L650">
            <v>0</v>
          </cell>
          <cell r="M650">
            <v>0</v>
          </cell>
          <cell r="N650">
            <v>456</v>
          </cell>
          <cell r="O650">
            <v>430</v>
          </cell>
          <cell r="P650">
            <v>5160</v>
          </cell>
          <cell r="Q650">
            <v>0</v>
          </cell>
          <cell r="R650">
            <v>0</v>
          </cell>
          <cell r="S650">
            <v>0</v>
          </cell>
          <cell r="T650">
            <v>9789.85</v>
          </cell>
          <cell r="U650">
            <v>12</v>
          </cell>
        </row>
        <row r="651">
          <cell r="A651" t="str">
            <v>DBCS</v>
          </cell>
          <cell r="B651" t="str">
            <v>30-2200</v>
          </cell>
          <cell r="C651" t="str">
            <v>ANIMAL CONTROL</v>
          </cell>
          <cell r="D651" t="str">
            <v>1000</v>
          </cell>
          <cell r="E651" t="str">
            <v>903300</v>
          </cell>
          <cell r="F651" t="str">
            <v>E217452</v>
          </cell>
          <cell r="G651" t="str">
            <v>1206</v>
          </cell>
          <cell r="H651">
            <v>14662</v>
          </cell>
          <cell r="I651">
            <v>0.35</v>
          </cell>
          <cell r="J651">
            <v>2100</v>
          </cell>
          <cell r="K651">
            <v>3031.7</v>
          </cell>
          <cell r="L651">
            <v>0</v>
          </cell>
          <cell r="M651">
            <v>0</v>
          </cell>
          <cell r="N651">
            <v>456</v>
          </cell>
          <cell r="O651">
            <v>515</v>
          </cell>
          <cell r="P651">
            <v>6180</v>
          </cell>
          <cell r="Q651">
            <v>0</v>
          </cell>
          <cell r="R651">
            <v>0</v>
          </cell>
          <cell r="S651">
            <v>0</v>
          </cell>
          <cell r="T651">
            <v>11737.7</v>
          </cell>
          <cell r="U651">
            <v>12</v>
          </cell>
        </row>
        <row r="652">
          <cell r="A652" t="str">
            <v>DBCS</v>
          </cell>
          <cell r="B652" t="str">
            <v>30-2200</v>
          </cell>
          <cell r="C652" t="str">
            <v>ANIMAL CONTROL</v>
          </cell>
          <cell r="D652" t="str">
            <v>1000</v>
          </cell>
          <cell r="E652" t="str">
            <v>903300</v>
          </cell>
          <cell r="F652" t="str">
            <v>E215542</v>
          </cell>
          <cell r="G652" t="str">
            <v>1226</v>
          </cell>
          <cell r="H652">
            <v>17358</v>
          </cell>
          <cell r="I652">
            <v>0.27</v>
          </cell>
          <cell r="J652">
            <v>1620</v>
          </cell>
          <cell r="K652">
            <v>3066.66</v>
          </cell>
          <cell r="L652">
            <v>0</v>
          </cell>
          <cell r="M652">
            <v>0</v>
          </cell>
          <cell r="N652">
            <v>456</v>
          </cell>
          <cell r="O652">
            <v>366</v>
          </cell>
          <cell r="P652">
            <v>4392</v>
          </cell>
          <cell r="Q652">
            <v>0</v>
          </cell>
          <cell r="R652">
            <v>347.99</v>
          </cell>
          <cell r="S652">
            <v>0</v>
          </cell>
          <cell r="T652">
            <v>9852.65</v>
          </cell>
          <cell r="U652">
            <v>12</v>
          </cell>
        </row>
        <row r="653">
          <cell r="A653" t="str">
            <v>DBCS</v>
          </cell>
          <cell r="B653" t="str">
            <v>30-2200</v>
          </cell>
          <cell r="C653" t="str">
            <v>ANIMAL CONTROL</v>
          </cell>
          <cell r="D653" t="str">
            <v>1000</v>
          </cell>
          <cell r="E653" t="str">
            <v>903300</v>
          </cell>
          <cell r="F653" t="str">
            <v>E206760</v>
          </cell>
          <cell r="G653" t="str">
            <v>1206</v>
          </cell>
          <cell r="H653">
            <v>15914</v>
          </cell>
          <cell r="I653">
            <v>0.35</v>
          </cell>
          <cell r="J653">
            <v>2100</v>
          </cell>
          <cell r="K653">
            <v>3469.8999999999996</v>
          </cell>
          <cell r="L653">
            <v>0</v>
          </cell>
          <cell r="M653">
            <v>0</v>
          </cell>
          <cell r="N653">
            <v>456</v>
          </cell>
          <cell r="O653">
            <v>430</v>
          </cell>
          <cell r="P653">
            <v>5160</v>
          </cell>
          <cell r="Q653">
            <v>0</v>
          </cell>
          <cell r="R653">
            <v>0</v>
          </cell>
          <cell r="S653">
            <v>0</v>
          </cell>
          <cell r="T653">
            <v>11155.9</v>
          </cell>
          <cell r="U653">
            <v>12</v>
          </cell>
        </row>
        <row r="654">
          <cell r="A654" t="str">
            <v>DBCS</v>
          </cell>
          <cell r="B654" t="str">
            <v>30-2200</v>
          </cell>
          <cell r="C654" t="str">
            <v>ANIMAL CONTROL</v>
          </cell>
          <cell r="D654" t="str">
            <v>1000</v>
          </cell>
          <cell r="E654" t="str">
            <v>903300</v>
          </cell>
          <cell r="F654" t="str">
            <v>E217451</v>
          </cell>
          <cell r="G654" t="str">
            <v>1206</v>
          </cell>
          <cell r="H654">
            <v>18427</v>
          </cell>
          <cell r="I654">
            <v>0.35</v>
          </cell>
          <cell r="J654">
            <v>2100</v>
          </cell>
          <cell r="K654">
            <v>4349.45</v>
          </cell>
          <cell r="L654">
            <v>0</v>
          </cell>
          <cell r="M654">
            <v>0</v>
          </cell>
          <cell r="N654">
            <v>456</v>
          </cell>
          <cell r="O654">
            <v>515</v>
          </cell>
          <cell r="P654">
            <v>6180</v>
          </cell>
          <cell r="Q654">
            <v>0</v>
          </cell>
          <cell r="R654">
            <v>0</v>
          </cell>
          <cell r="S654">
            <v>0</v>
          </cell>
          <cell r="T654">
            <v>13055.45</v>
          </cell>
          <cell r="U654">
            <v>12</v>
          </cell>
        </row>
        <row r="655">
          <cell r="A655" t="str">
            <v>DBCS</v>
          </cell>
          <cell r="B655" t="str">
            <v>30-2400</v>
          </cell>
          <cell r="C655" t="str">
            <v>DISTRIBUTION</v>
          </cell>
          <cell r="D655" t="str">
            <v>3504</v>
          </cell>
          <cell r="E655" t="str">
            <v>904400</v>
          </cell>
          <cell r="F655" t="str">
            <v>E220734</v>
          </cell>
          <cell r="G655" t="str">
            <v>1222</v>
          </cell>
          <cell r="H655">
            <v>1624</v>
          </cell>
          <cell r="I655">
            <v>0.27</v>
          </cell>
          <cell r="L655">
            <v>0</v>
          </cell>
          <cell r="M655">
            <v>0</v>
          </cell>
          <cell r="N655">
            <v>38</v>
          </cell>
          <cell r="O655">
            <v>0</v>
          </cell>
          <cell r="Q655">
            <v>790.95</v>
          </cell>
          <cell r="R655">
            <v>1249.47</v>
          </cell>
          <cell r="S655">
            <v>0</v>
          </cell>
          <cell r="T655">
            <v>2650.38</v>
          </cell>
          <cell r="U655">
            <v>4</v>
          </cell>
        </row>
        <row r="656">
          <cell r="A656" t="str">
            <v>DBCS</v>
          </cell>
          <cell r="B656" t="str">
            <v>30-2400</v>
          </cell>
          <cell r="C656" t="str">
            <v>DISTRIBUTION</v>
          </cell>
          <cell r="D656" t="str">
            <v>3504</v>
          </cell>
          <cell r="E656" t="str">
            <v>904400</v>
          </cell>
          <cell r="F656" t="str">
            <v>E220735</v>
          </cell>
          <cell r="G656" t="str">
            <v>1222</v>
          </cell>
          <cell r="H656">
            <v>4541</v>
          </cell>
          <cell r="I656">
            <v>0.27</v>
          </cell>
          <cell r="L656">
            <v>0</v>
          </cell>
          <cell r="M656">
            <v>0</v>
          </cell>
          <cell r="N656">
            <v>38</v>
          </cell>
          <cell r="O656">
            <v>0</v>
          </cell>
          <cell r="Q656">
            <v>0</v>
          </cell>
          <cell r="R656">
            <v>873.93</v>
          </cell>
          <cell r="S656">
            <v>0</v>
          </cell>
          <cell r="T656">
            <v>2211</v>
          </cell>
          <cell r="U656">
            <v>4</v>
          </cell>
        </row>
        <row r="657">
          <cell r="A657" t="str">
            <v>DBCS</v>
          </cell>
          <cell r="B657" t="str">
            <v>30-2400</v>
          </cell>
          <cell r="C657" t="str">
            <v>DISTRIBUTION</v>
          </cell>
          <cell r="D657" t="str">
            <v>3504</v>
          </cell>
          <cell r="E657" t="str">
            <v>904400</v>
          </cell>
          <cell r="F657" t="str">
            <v>E198924</v>
          </cell>
          <cell r="G657" t="str">
            <v>1222</v>
          </cell>
          <cell r="H657">
            <v>12140</v>
          </cell>
          <cell r="I657">
            <v>0.27</v>
          </cell>
          <cell r="L657">
            <v>0</v>
          </cell>
          <cell r="M657">
            <v>0</v>
          </cell>
          <cell r="N657">
            <v>38</v>
          </cell>
          <cell r="O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3592.8</v>
          </cell>
          <cell r="U657">
            <v>9</v>
          </cell>
        </row>
        <row r="658">
          <cell r="A658" t="str">
            <v>DBCS</v>
          </cell>
          <cell r="B658" t="str">
            <v>30-2400</v>
          </cell>
          <cell r="C658" t="str">
            <v>DISTRIBUTION</v>
          </cell>
          <cell r="D658" t="str">
            <v>3504</v>
          </cell>
          <cell r="E658" t="str">
            <v>904400</v>
          </cell>
          <cell r="F658" t="str">
            <v>E198925</v>
          </cell>
          <cell r="G658" t="str">
            <v>1222</v>
          </cell>
          <cell r="H658">
            <v>4360</v>
          </cell>
          <cell r="I658">
            <v>0.27</v>
          </cell>
          <cell r="L658">
            <v>0</v>
          </cell>
          <cell r="M658">
            <v>0</v>
          </cell>
          <cell r="N658">
            <v>38</v>
          </cell>
          <cell r="O658">
            <v>0</v>
          </cell>
          <cell r="Q658">
            <v>0</v>
          </cell>
          <cell r="R658">
            <v>0</v>
          </cell>
          <cell r="S658">
            <v>25</v>
          </cell>
          <cell r="T658">
            <v>1625.2</v>
          </cell>
          <cell r="U658">
            <v>9</v>
          </cell>
        </row>
        <row r="659">
          <cell r="A659" t="str">
            <v>DBCS</v>
          </cell>
          <cell r="B659" t="str">
            <v>30-2400</v>
          </cell>
          <cell r="C659" t="str">
            <v>DISTRIBUTION</v>
          </cell>
          <cell r="D659" t="str">
            <v>3504</v>
          </cell>
          <cell r="E659" t="str">
            <v>904400</v>
          </cell>
          <cell r="F659" t="str">
            <v>DISTMISC</v>
          </cell>
          <cell r="G659" t="str">
            <v>XXXX</v>
          </cell>
          <cell r="H659">
            <v>0</v>
          </cell>
          <cell r="I659" t="str">
            <v>Actual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12</v>
          </cell>
        </row>
        <row r="660">
          <cell r="A660" t="str">
            <v>DBCS</v>
          </cell>
          <cell r="B660" t="str">
            <v>30-2400</v>
          </cell>
          <cell r="C660" t="str">
            <v>DISTRIBUTION</v>
          </cell>
          <cell r="D660" t="str">
            <v>3504</v>
          </cell>
          <cell r="E660" t="str">
            <v>904400</v>
          </cell>
          <cell r="F660" t="str">
            <v>E204985</v>
          </cell>
          <cell r="G660" t="str">
            <v>1335</v>
          </cell>
          <cell r="H660">
            <v>0</v>
          </cell>
          <cell r="I660" t="str">
            <v>Actual</v>
          </cell>
          <cell r="J660">
            <v>0</v>
          </cell>
          <cell r="K660">
            <v>0</v>
          </cell>
          <cell r="L660">
            <v>436.5</v>
          </cell>
          <cell r="M660">
            <v>129.48</v>
          </cell>
          <cell r="N660">
            <v>456</v>
          </cell>
          <cell r="O660">
            <v>380</v>
          </cell>
          <cell r="P660">
            <v>4560</v>
          </cell>
          <cell r="Q660">
            <v>34.15</v>
          </cell>
          <cell r="R660">
            <v>0</v>
          </cell>
          <cell r="S660">
            <v>0</v>
          </cell>
          <cell r="T660">
            <v>2722.62</v>
          </cell>
          <cell r="U660">
            <v>12</v>
          </cell>
        </row>
        <row r="661">
          <cell r="A661" t="str">
            <v>DBCS</v>
          </cell>
          <cell r="B661" t="str">
            <v>30-2400</v>
          </cell>
          <cell r="C661" t="str">
            <v>DISTRIBUTION</v>
          </cell>
          <cell r="D661" t="str">
            <v>3504</v>
          </cell>
          <cell r="E661" t="str">
            <v>904400</v>
          </cell>
          <cell r="F661" t="str">
            <v>E195896/spare van</v>
          </cell>
          <cell r="G661" t="str">
            <v>1222</v>
          </cell>
          <cell r="H661">
            <v>6570</v>
          </cell>
          <cell r="I661">
            <v>0.27</v>
          </cell>
          <cell r="J661">
            <v>1620</v>
          </cell>
          <cell r="K661">
            <v>153.9000000000001</v>
          </cell>
          <cell r="L661">
            <v>0</v>
          </cell>
          <cell r="M661">
            <v>0</v>
          </cell>
          <cell r="N661">
            <v>456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2571.42</v>
          </cell>
          <cell r="U661">
            <v>12</v>
          </cell>
        </row>
        <row r="662">
          <cell r="A662" t="str">
            <v>DBCS</v>
          </cell>
          <cell r="B662" t="str">
            <v>30-2400</v>
          </cell>
          <cell r="C662" t="str">
            <v>DISTRIBUTION</v>
          </cell>
          <cell r="D662" t="str">
            <v>3504</v>
          </cell>
          <cell r="E662" t="str">
            <v>904400</v>
          </cell>
          <cell r="F662" t="str">
            <v>E206764</v>
          </cell>
          <cell r="G662" t="str">
            <v>1202</v>
          </cell>
          <cell r="H662">
            <v>8217</v>
          </cell>
          <cell r="I662">
            <v>0.21</v>
          </cell>
          <cell r="J662">
            <v>1260</v>
          </cell>
          <cell r="K662">
            <v>465.56999999999994</v>
          </cell>
          <cell r="L662">
            <v>0</v>
          </cell>
          <cell r="M662">
            <v>0</v>
          </cell>
          <cell r="N662">
            <v>456</v>
          </cell>
          <cell r="O662">
            <v>278</v>
          </cell>
          <cell r="P662">
            <v>3336</v>
          </cell>
          <cell r="Q662">
            <v>0</v>
          </cell>
          <cell r="R662">
            <v>0</v>
          </cell>
          <cell r="S662">
            <v>0</v>
          </cell>
          <cell r="T662">
            <v>5487.57</v>
          </cell>
          <cell r="U662">
            <v>12</v>
          </cell>
        </row>
        <row r="663">
          <cell r="A663" t="str">
            <v>DBCS</v>
          </cell>
          <cell r="B663" t="str">
            <v>30-2400</v>
          </cell>
          <cell r="C663" t="str">
            <v>DISTRIBUTION</v>
          </cell>
          <cell r="D663" t="str">
            <v>3504</v>
          </cell>
          <cell r="E663" t="str">
            <v>904400</v>
          </cell>
          <cell r="F663" t="str">
            <v>E212159</v>
          </cell>
          <cell r="G663" t="str">
            <v>1202</v>
          </cell>
          <cell r="H663">
            <v>8358</v>
          </cell>
          <cell r="I663">
            <v>0.21</v>
          </cell>
          <cell r="J663">
            <v>1260</v>
          </cell>
          <cell r="K663">
            <v>495.17999999999984</v>
          </cell>
          <cell r="L663">
            <v>0</v>
          </cell>
          <cell r="M663">
            <v>0</v>
          </cell>
          <cell r="N663">
            <v>456</v>
          </cell>
          <cell r="O663">
            <v>318</v>
          </cell>
          <cell r="P663">
            <v>3816</v>
          </cell>
          <cell r="Q663">
            <v>0</v>
          </cell>
          <cell r="R663">
            <v>0</v>
          </cell>
          <cell r="S663">
            <v>0</v>
          </cell>
          <cell r="T663">
            <v>6054.3</v>
          </cell>
          <cell r="U663">
            <v>12</v>
          </cell>
        </row>
        <row r="664">
          <cell r="A664" t="str">
            <v>DBCS</v>
          </cell>
          <cell r="B664" t="str">
            <v>30-2400</v>
          </cell>
          <cell r="C664" t="str">
            <v>DISTRIBUTION</v>
          </cell>
          <cell r="D664" t="str">
            <v>3504</v>
          </cell>
          <cell r="E664" t="str">
            <v>904400</v>
          </cell>
          <cell r="F664" t="str">
            <v>E206763</v>
          </cell>
          <cell r="G664" t="str">
            <v>1202</v>
          </cell>
          <cell r="H664">
            <v>12925</v>
          </cell>
          <cell r="I664">
            <v>0.21</v>
          </cell>
          <cell r="J664">
            <v>1260</v>
          </cell>
          <cell r="K664">
            <v>1454.25</v>
          </cell>
          <cell r="L664">
            <v>0</v>
          </cell>
          <cell r="M664">
            <v>0</v>
          </cell>
          <cell r="N664">
            <v>456</v>
          </cell>
          <cell r="O664">
            <v>278</v>
          </cell>
          <cell r="P664">
            <v>3336</v>
          </cell>
          <cell r="Q664">
            <v>0</v>
          </cell>
          <cell r="R664">
            <v>0</v>
          </cell>
          <cell r="S664">
            <v>0</v>
          </cell>
          <cell r="T664">
            <v>6476.25</v>
          </cell>
          <cell r="U664">
            <v>12</v>
          </cell>
        </row>
        <row r="665">
          <cell r="A665" t="str">
            <v>DBCS</v>
          </cell>
          <cell r="B665" t="str">
            <v>30-2400</v>
          </cell>
          <cell r="C665" t="str">
            <v>DISTRIBUTION</v>
          </cell>
          <cell r="D665" t="str">
            <v>3504</v>
          </cell>
          <cell r="E665" t="str">
            <v>904400</v>
          </cell>
          <cell r="F665" t="str">
            <v>E217453</v>
          </cell>
          <cell r="G665" t="str">
            <v>1222</v>
          </cell>
          <cell r="H665">
            <v>18513</v>
          </cell>
          <cell r="I665">
            <v>0.27</v>
          </cell>
          <cell r="J665">
            <v>1620</v>
          </cell>
          <cell r="K665">
            <v>3378.51</v>
          </cell>
          <cell r="L665">
            <v>0</v>
          </cell>
          <cell r="M665">
            <v>0</v>
          </cell>
          <cell r="N665">
            <v>456</v>
          </cell>
          <cell r="O665">
            <v>267</v>
          </cell>
          <cell r="P665">
            <v>3204</v>
          </cell>
          <cell r="Q665">
            <v>0</v>
          </cell>
          <cell r="R665">
            <v>0</v>
          </cell>
          <cell r="S665">
            <v>0</v>
          </cell>
          <cell r="T665">
            <v>8930.06</v>
          </cell>
          <cell r="U665">
            <v>12</v>
          </cell>
        </row>
        <row r="666">
          <cell r="A666" t="str">
            <v>DBCS</v>
          </cell>
          <cell r="B666" t="str">
            <v>30-2500</v>
          </cell>
          <cell r="C666" t="str">
            <v>FM-O&amp;M</v>
          </cell>
          <cell r="D666" t="str">
            <v>3505</v>
          </cell>
          <cell r="E666" t="str">
            <v>902200</v>
          </cell>
          <cell r="F666" t="str">
            <v>E170775</v>
          </cell>
          <cell r="G666" t="str">
            <v>1222</v>
          </cell>
          <cell r="H666">
            <v>0</v>
          </cell>
          <cell r="I666">
            <v>0.27</v>
          </cell>
          <cell r="L666">
            <v>0</v>
          </cell>
          <cell r="M666">
            <v>0</v>
          </cell>
          <cell r="N666">
            <v>38</v>
          </cell>
          <cell r="O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286</v>
          </cell>
          <cell r="U666">
            <v>2</v>
          </cell>
        </row>
        <row r="667">
          <cell r="A667" t="str">
            <v>DBCS</v>
          </cell>
          <cell r="B667" t="str">
            <v>30-2500</v>
          </cell>
          <cell r="C667" t="str">
            <v>FM-O&amp;M</v>
          </cell>
          <cell r="D667" t="str">
            <v>3505</v>
          </cell>
          <cell r="E667" t="str">
            <v>902200</v>
          </cell>
          <cell r="F667" t="str">
            <v>E170788</v>
          </cell>
          <cell r="G667" t="str">
            <v>1200</v>
          </cell>
          <cell r="H667">
            <v>865</v>
          </cell>
          <cell r="I667">
            <v>0.21</v>
          </cell>
          <cell r="L667">
            <v>0</v>
          </cell>
          <cell r="M667">
            <v>0</v>
          </cell>
          <cell r="N667">
            <v>38</v>
          </cell>
          <cell r="O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411.55</v>
          </cell>
          <cell r="U667">
            <v>2</v>
          </cell>
        </row>
        <row r="668">
          <cell r="A668" t="str">
            <v>DBCS</v>
          </cell>
          <cell r="B668" t="str">
            <v>30-2500</v>
          </cell>
          <cell r="C668" t="str">
            <v>FM-O&amp;M</v>
          </cell>
          <cell r="D668" t="str">
            <v>3505</v>
          </cell>
          <cell r="E668" t="str">
            <v>902200</v>
          </cell>
          <cell r="F668" t="str">
            <v>E172737</v>
          </cell>
          <cell r="G668" t="str">
            <v>1200</v>
          </cell>
          <cell r="H668">
            <v>75</v>
          </cell>
          <cell r="I668">
            <v>0.21</v>
          </cell>
          <cell r="L668">
            <v>0</v>
          </cell>
          <cell r="M668">
            <v>0</v>
          </cell>
          <cell r="N668">
            <v>38</v>
          </cell>
          <cell r="O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286</v>
          </cell>
          <cell r="U668">
            <v>2</v>
          </cell>
        </row>
        <row r="669">
          <cell r="A669" t="str">
            <v>DBCS</v>
          </cell>
          <cell r="B669" t="str">
            <v>30-2500</v>
          </cell>
          <cell r="C669" t="str">
            <v>FM-O&amp;M</v>
          </cell>
          <cell r="D669" t="str">
            <v>3505</v>
          </cell>
          <cell r="E669" t="str">
            <v>902200</v>
          </cell>
          <cell r="F669" t="str">
            <v>E180019</v>
          </cell>
          <cell r="G669" t="str">
            <v>1200</v>
          </cell>
          <cell r="H669">
            <v>93</v>
          </cell>
          <cell r="I669">
            <v>0.21</v>
          </cell>
          <cell r="L669">
            <v>0</v>
          </cell>
          <cell r="M669">
            <v>0</v>
          </cell>
          <cell r="N669">
            <v>38</v>
          </cell>
          <cell r="O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238</v>
          </cell>
          <cell r="U669">
            <v>2</v>
          </cell>
        </row>
        <row r="670">
          <cell r="A670" t="str">
            <v>DBCS</v>
          </cell>
          <cell r="B670" t="str">
            <v>30-2500</v>
          </cell>
          <cell r="C670" t="str">
            <v>FM-O&amp;M</v>
          </cell>
          <cell r="D670" t="str">
            <v>3505</v>
          </cell>
          <cell r="E670" t="str">
            <v>902200</v>
          </cell>
          <cell r="F670" t="str">
            <v>E196394</v>
          </cell>
          <cell r="G670" t="str">
            <v>1200</v>
          </cell>
          <cell r="H670">
            <v>284</v>
          </cell>
          <cell r="I670">
            <v>0.21</v>
          </cell>
          <cell r="L670">
            <v>0</v>
          </cell>
          <cell r="M670">
            <v>0</v>
          </cell>
          <cell r="N670">
            <v>38</v>
          </cell>
          <cell r="O670">
            <v>103</v>
          </cell>
          <cell r="Q670">
            <v>0</v>
          </cell>
          <cell r="R670">
            <v>0</v>
          </cell>
          <cell r="S670">
            <v>0</v>
          </cell>
          <cell r="T670">
            <v>444</v>
          </cell>
          <cell r="U670">
            <v>2</v>
          </cell>
        </row>
        <row r="671">
          <cell r="A671" t="str">
            <v>DBCS</v>
          </cell>
          <cell r="B671" t="str">
            <v>30-2500</v>
          </cell>
          <cell r="C671" t="str">
            <v>FM-O&amp;M</v>
          </cell>
          <cell r="D671" t="str">
            <v>3505</v>
          </cell>
          <cell r="E671" t="str">
            <v>902200</v>
          </cell>
          <cell r="F671" t="str">
            <v>E220736</v>
          </cell>
          <cell r="G671" t="str">
            <v>1226</v>
          </cell>
          <cell r="H671">
            <v>0</v>
          </cell>
          <cell r="I671">
            <v>0.27</v>
          </cell>
          <cell r="L671">
            <v>0</v>
          </cell>
          <cell r="M671">
            <v>0</v>
          </cell>
          <cell r="N671">
            <v>38</v>
          </cell>
          <cell r="O671">
            <v>133</v>
          </cell>
          <cell r="Q671">
            <v>0</v>
          </cell>
          <cell r="R671">
            <v>0</v>
          </cell>
          <cell r="S671">
            <v>0</v>
          </cell>
          <cell r="T671">
            <v>266</v>
          </cell>
          <cell r="U671">
            <v>2</v>
          </cell>
        </row>
        <row r="672">
          <cell r="A672" t="str">
            <v>DBCS</v>
          </cell>
          <cell r="B672" t="str">
            <v>30-2500</v>
          </cell>
          <cell r="C672" t="str">
            <v>FM-O&amp;M</v>
          </cell>
          <cell r="D672" t="str">
            <v>3505</v>
          </cell>
          <cell r="E672" t="str">
            <v>902200</v>
          </cell>
          <cell r="F672" t="str">
            <v>E220737</v>
          </cell>
          <cell r="G672" t="str">
            <v>1226</v>
          </cell>
          <cell r="H672">
            <v>0</v>
          </cell>
          <cell r="I672">
            <v>0.27</v>
          </cell>
          <cell r="L672">
            <v>0</v>
          </cell>
          <cell r="M672">
            <v>0</v>
          </cell>
          <cell r="N672">
            <v>38</v>
          </cell>
          <cell r="O672">
            <v>133</v>
          </cell>
          <cell r="Q672">
            <v>0</v>
          </cell>
          <cell r="R672">
            <v>0</v>
          </cell>
          <cell r="S672">
            <v>0</v>
          </cell>
          <cell r="T672">
            <v>266</v>
          </cell>
          <cell r="U672">
            <v>2</v>
          </cell>
        </row>
        <row r="673">
          <cell r="A673" t="str">
            <v>DBCS</v>
          </cell>
          <cell r="B673" t="str">
            <v>30-2500</v>
          </cell>
          <cell r="C673" t="str">
            <v>FM-O&amp;M</v>
          </cell>
          <cell r="D673" t="str">
            <v>3505</v>
          </cell>
          <cell r="E673" t="str">
            <v>902200</v>
          </cell>
          <cell r="F673" t="str">
            <v>E220738</v>
          </cell>
          <cell r="G673" t="str">
            <v>1226</v>
          </cell>
          <cell r="H673">
            <v>0</v>
          </cell>
          <cell r="I673">
            <v>0.27</v>
          </cell>
          <cell r="L673">
            <v>0</v>
          </cell>
          <cell r="M673">
            <v>0</v>
          </cell>
          <cell r="N673">
            <v>38</v>
          </cell>
          <cell r="O673">
            <v>133</v>
          </cell>
          <cell r="Q673">
            <v>0</v>
          </cell>
          <cell r="R673">
            <v>0</v>
          </cell>
          <cell r="S673">
            <v>0</v>
          </cell>
          <cell r="T673">
            <v>266</v>
          </cell>
          <cell r="U673">
            <v>2</v>
          </cell>
        </row>
        <row r="674">
          <cell r="A674" t="str">
            <v>DBCS</v>
          </cell>
          <cell r="B674" t="str">
            <v>30-2500</v>
          </cell>
          <cell r="C674" t="str">
            <v>FM-O&amp;M</v>
          </cell>
          <cell r="D674" t="str">
            <v>3505</v>
          </cell>
          <cell r="E674" t="str">
            <v>902200</v>
          </cell>
          <cell r="F674" t="str">
            <v>E180011</v>
          </cell>
          <cell r="G674" t="str">
            <v>1222</v>
          </cell>
          <cell r="H674">
            <v>1000</v>
          </cell>
          <cell r="I674">
            <v>0.27</v>
          </cell>
          <cell r="L674">
            <v>0</v>
          </cell>
          <cell r="M674">
            <v>0</v>
          </cell>
          <cell r="N674">
            <v>38</v>
          </cell>
          <cell r="O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448</v>
          </cell>
          <cell r="U674">
            <v>5</v>
          </cell>
        </row>
        <row r="675">
          <cell r="A675" t="str">
            <v>DBCS</v>
          </cell>
          <cell r="B675" t="str">
            <v>30-2500</v>
          </cell>
          <cell r="C675" t="str">
            <v>FM-O&amp;M</v>
          </cell>
          <cell r="D675" t="str">
            <v>3505</v>
          </cell>
          <cell r="E675" t="str">
            <v>902200</v>
          </cell>
          <cell r="F675" t="str">
            <v>FMMISC</v>
          </cell>
          <cell r="G675" t="str">
            <v>XXXX</v>
          </cell>
          <cell r="H675">
            <v>0</v>
          </cell>
          <cell r="I675" t="str">
            <v>Actual</v>
          </cell>
          <cell r="L675">
            <v>0</v>
          </cell>
          <cell r="M675">
            <v>107.15</v>
          </cell>
          <cell r="N675">
            <v>0</v>
          </cell>
          <cell r="O675">
            <v>133</v>
          </cell>
          <cell r="Q675">
            <v>0</v>
          </cell>
          <cell r="R675">
            <v>0</v>
          </cell>
          <cell r="S675">
            <v>0</v>
          </cell>
          <cell r="T675">
            <v>107.15</v>
          </cell>
          <cell r="U675">
            <v>11</v>
          </cell>
        </row>
        <row r="676">
          <cell r="A676" t="str">
            <v>DBCS</v>
          </cell>
          <cell r="B676" t="str">
            <v>30-2500</v>
          </cell>
          <cell r="C676" t="str">
            <v>FM-O&amp;M</v>
          </cell>
          <cell r="D676" t="str">
            <v>3505</v>
          </cell>
          <cell r="E676" t="str">
            <v>902200</v>
          </cell>
          <cell r="F676" t="str">
            <v>E175600</v>
          </cell>
          <cell r="G676" t="str">
            <v>1222</v>
          </cell>
          <cell r="H676">
            <v>597</v>
          </cell>
          <cell r="I676">
            <v>0.27</v>
          </cell>
          <cell r="J676">
            <v>1620</v>
          </cell>
          <cell r="K676">
            <v>0</v>
          </cell>
          <cell r="L676">
            <v>0</v>
          </cell>
          <cell r="M676">
            <v>0</v>
          </cell>
          <cell r="N676">
            <v>456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1776</v>
          </cell>
          <cell r="U676">
            <v>12</v>
          </cell>
        </row>
        <row r="677">
          <cell r="A677" t="str">
            <v>DBCS</v>
          </cell>
          <cell r="B677" t="str">
            <v>30-2500</v>
          </cell>
          <cell r="C677" t="str">
            <v>FM-O&amp;M</v>
          </cell>
          <cell r="D677" t="str">
            <v>3505</v>
          </cell>
          <cell r="E677" t="str">
            <v>902200</v>
          </cell>
          <cell r="F677" t="str">
            <v>E215506</v>
          </cell>
          <cell r="G677" t="str">
            <v>1222</v>
          </cell>
          <cell r="H677">
            <v>1389</v>
          </cell>
          <cell r="I677">
            <v>0.27</v>
          </cell>
          <cell r="J677">
            <v>1620</v>
          </cell>
          <cell r="K677">
            <v>0</v>
          </cell>
          <cell r="L677">
            <v>0</v>
          </cell>
          <cell r="M677">
            <v>0</v>
          </cell>
          <cell r="N677">
            <v>456</v>
          </cell>
          <cell r="O677">
            <v>145</v>
          </cell>
          <cell r="P677">
            <v>1740</v>
          </cell>
          <cell r="Q677">
            <v>0</v>
          </cell>
          <cell r="R677">
            <v>0</v>
          </cell>
          <cell r="S677">
            <v>0</v>
          </cell>
          <cell r="T677">
            <v>3516</v>
          </cell>
          <cell r="U677">
            <v>12</v>
          </cell>
        </row>
        <row r="678">
          <cell r="A678" t="str">
            <v>DBCS</v>
          </cell>
          <cell r="B678" t="str">
            <v>30-2500</v>
          </cell>
          <cell r="C678" t="str">
            <v>FM-O&amp;M</v>
          </cell>
          <cell r="D678" t="str">
            <v>3505</v>
          </cell>
          <cell r="E678" t="str">
            <v>902200</v>
          </cell>
          <cell r="F678" t="str">
            <v>E170774</v>
          </cell>
          <cell r="G678" t="str">
            <v>1222</v>
          </cell>
          <cell r="H678">
            <v>1950</v>
          </cell>
          <cell r="I678">
            <v>0.27</v>
          </cell>
          <cell r="J678">
            <v>1620</v>
          </cell>
          <cell r="K678">
            <v>0</v>
          </cell>
          <cell r="L678">
            <v>0</v>
          </cell>
          <cell r="M678">
            <v>0</v>
          </cell>
          <cell r="N678">
            <v>456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25</v>
          </cell>
          <cell r="T678">
            <v>1846.63</v>
          </cell>
          <cell r="U678">
            <v>12</v>
          </cell>
        </row>
        <row r="679">
          <cell r="A679" t="str">
            <v>DBCS</v>
          </cell>
          <cell r="B679" t="str">
            <v>30-2500</v>
          </cell>
          <cell r="C679" t="str">
            <v>FM-O&amp;M</v>
          </cell>
          <cell r="D679" t="str">
            <v>3505</v>
          </cell>
          <cell r="E679" t="str">
            <v>902200</v>
          </cell>
          <cell r="F679" t="str">
            <v>E187740</v>
          </cell>
          <cell r="G679" t="str">
            <v>1222</v>
          </cell>
          <cell r="H679">
            <v>2000</v>
          </cell>
          <cell r="I679">
            <v>0.27</v>
          </cell>
          <cell r="J679">
            <v>1620</v>
          </cell>
          <cell r="K679">
            <v>0</v>
          </cell>
          <cell r="L679">
            <v>0</v>
          </cell>
          <cell r="M679">
            <v>0</v>
          </cell>
          <cell r="N679">
            <v>456</v>
          </cell>
          <cell r="O679">
            <v>145</v>
          </cell>
          <cell r="P679">
            <v>1740</v>
          </cell>
          <cell r="Q679">
            <v>0</v>
          </cell>
          <cell r="R679">
            <v>0</v>
          </cell>
          <cell r="S679">
            <v>0</v>
          </cell>
          <cell r="T679">
            <v>3516</v>
          </cell>
          <cell r="U679">
            <v>12</v>
          </cell>
        </row>
        <row r="680">
          <cell r="A680" t="str">
            <v>DBCS</v>
          </cell>
          <cell r="B680" t="str">
            <v>30-2500</v>
          </cell>
          <cell r="C680" t="str">
            <v>FM-O&amp;M</v>
          </cell>
          <cell r="D680" t="str">
            <v>3505</v>
          </cell>
          <cell r="E680" t="str">
            <v>902200</v>
          </cell>
          <cell r="F680" t="str">
            <v>E170778</v>
          </cell>
          <cell r="G680" t="str">
            <v>1222</v>
          </cell>
          <cell r="H680">
            <v>2253</v>
          </cell>
          <cell r="I680">
            <v>0.27</v>
          </cell>
          <cell r="J680">
            <v>1620</v>
          </cell>
          <cell r="K680">
            <v>0</v>
          </cell>
          <cell r="L680">
            <v>0</v>
          </cell>
          <cell r="M680">
            <v>0</v>
          </cell>
          <cell r="N680">
            <v>456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1776</v>
          </cell>
          <cell r="U680">
            <v>12</v>
          </cell>
        </row>
        <row r="681">
          <cell r="A681" t="str">
            <v>DBCS</v>
          </cell>
          <cell r="B681" t="str">
            <v>30-2500</v>
          </cell>
          <cell r="C681" t="str">
            <v>FM-O&amp;M</v>
          </cell>
          <cell r="D681" t="str">
            <v>3505</v>
          </cell>
          <cell r="E681" t="str">
            <v>902200</v>
          </cell>
          <cell r="F681" t="str">
            <v>E170776</v>
          </cell>
          <cell r="G681" t="str">
            <v>1222</v>
          </cell>
          <cell r="H681">
            <v>2460</v>
          </cell>
          <cell r="I681">
            <v>0.27</v>
          </cell>
          <cell r="J681">
            <v>1620</v>
          </cell>
          <cell r="K681">
            <v>0</v>
          </cell>
          <cell r="L681">
            <v>0</v>
          </cell>
          <cell r="M681">
            <v>0</v>
          </cell>
          <cell r="N681">
            <v>456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1888.59</v>
          </cell>
          <cell r="U681">
            <v>12</v>
          </cell>
        </row>
        <row r="682">
          <cell r="A682" t="str">
            <v>DBCS</v>
          </cell>
          <cell r="B682" t="str">
            <v>30-2500</v>
          </cell>
          <cell r="C682" t="str">
            <v>FM-O&amp;M</v>
          </cell>
          <cell r="D682" t="str">
            <v>3505</v>
          </cell>
          <cell r="E682" t="str">
            <v>902200</v>
          </cell>
          <cell r="F682" t="str">
            <v>E211387</v>
          </cell>
          <cell r="G682" t="str">
            <v>1226</v>
          </cell>
          <cell r="H682">
            <v>2817</v>
          </cell>
          <cell r="I682">
            <v>0.27</v>
          </cell>
          <cell r="J682">
            <v>1620</v>
          </cell>
          <cell r="K682">
            <v>0</v>
          </cell>
          <cell r="L682">
            <v>0</v>
          </cell>
          <cell r="M682">
            <v>0</v>
          </cell>
          <cell r="N682">
            <v>456</v>
          </cell>
          <cell r="O682">
            <v>133</v>
          </cell>
          <cell r="P682">
            <v>1596</v>
          </cell>
          <cell r="Q682">
            <v>0</v>
          </cell>
          <cell r="R682">
            <v>0</v>
          </cell>
          <cell r="S682">
            <v>0</v>
          </cell>
          <cell r="T682">
            <v>3691.95</v>
          </cell>
          <cell r="U682">
            <v>12</v>
          </cell>
        </row>
        <row r="683">
          <cell r="A683" t="str">
            <v>DBCS</v>
          </cell>
          <cell r="B683" t="str">
            <v>30-2500</v>
          </cell>
          <cell r="C683" t="str">
            <v>FM-O&amp;M</v>
          </cell>
          <cell r="D683" t="str">
            <v>3505</v>
          </cell>
          <cell r="E683" t="str">
            <v>902200</v>
          </cell>
          <cell r="F683" t="str">
            <v>E196351</v>
          </cell>
          <cell r="G683" t="str">
            <v>1226</v>
          </cell>
          <cell r="H683">
            <v>3169</v>
          </cell>
          <cell r="I683">
            <v>0.27</v>
          </cell>
          <cell r="J683">
            <v>1620</v>
          </cell>
          <cell r="K683">
            <v>0</v>
          </cell>
          <cell r="L683">
            <v>0</v>
          </cell>
          <cell r="M683">
            <v>0</v>
          </cell>
          <cell r="N683">
            <v>456</v>
          </cell>
          <cell r="O683">
            <v>133</v>
          </cell>
          <cell r="P683">
            <v>1596</v>
          </cell>
          <cell r="Q683">
            <v>0</v>
          </cell>
          <cell r="R683">
            <v>0</v>
          </cell>
          <cell r="S683">
            <v>0</v>
          </cell>
          <cell r="T683">
            <v>3678.18</v>
          </cell>
          <cell r="U683">
            <v>12</v>
          </cell>
        </row>
        <row r="684">
          <cell r="A684" t="str">
            <v>DBCS</v>
          </cell>
          <cell r="B684" t="str">
            <v>30-2500</v>
          </cell>
          <cell r="C684" t="str">
            <v>FM-O&amp;M</v>
          </cell>
          <cell r="D684" t="str">
            <v>3505</v>
          </cell>
          <cell r="E684" t="str">
            <v>902200</v>
          </cell>
          <cell r="F684" t="str">
            <v>E177069</v>
          </cell>
          <cell r="G684" t="str">
            <v>1202</v>
          </cell>
          <cell r="H684">
            <v>2362</v>
          </cell>
          <cell r="I684">
            <v>0.21</v>
          </cell>
          <cell r="J684">
            <v>1260</v>
          </cell>
          <cell r="K684">
            <v>0</v>
          </cell>
          <cell r="L684">
            <v>0</v>
          </cell>
          <cell r="M684">
            <v>0</v>
          </cell>
          <cell r="N684">
            <v>456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1926.39</v>
          </cell>
          <cell r="U684">
            <v>12</v>
          </cell>
        </row>
        <row r="685">
          <cell r="A685" t="str">
            <v>DBCS</v>
          </cell>
          <cell r="B685" t="str">
            <v>30-2500</v>
          </cell>
          <cell r="C685" t="str">
            <v>FM-O&amp;M</v>
          </cell>
          <cell r="D685" t="str">
            <v>3505</v>
          </cell>
          <cell r="E685" t="str">
            <v>902200</v>
          </cell>
          <cell r="F685" t="str">
            <v>E211384</v>
          </cell>
          <cell r="G685" t="str">
            <v>1226</v>
          </cell>
          <cell r="H685">
            <v>4334</v>
          </cell>
          <cell r="I685">
            <v>0.27</v>
          </cell>
          <cell r="J685">
            <v>1620</v>
          </cell>
          <cell r="K685">
            <v>0</v>
          </cell>
          <cell r="L685">
            <v>0</v>
          </cell>
          <cell r="M685">
            <v>0</v>
          </cell>
          <cell r="N685">
            <v>456</v>
          </cell>
          <cell r="O685">
            <v>133</v>
          </cell>
          <cell r="P685">
            <v>1596</v>
          </cell>
          <cell r="Q685">
            <v>0</v>
          </cell>
          <cell r="R685">
            <v>0</v>
          </cell>
          <cell r="S685">
            <v>0</v>
          </cell>
          <cell r="T685">
            <v>3916.86</v>
          </cell>
          <cell r="U685">
            <v>12</v>
          </cell>
        </row>
        <row r="686">
          <cell r="A686" t="str">
            <v>DBCS</v>
          </cell>
          <cell r="B686" t="str">
            <v>30-2500</v>
          </cell>
          <cell r="C686" t="str">
            <v>FM-O&amp;M</v>
          </cell>
          <cell r="D686" t="str">
            <v>3505</v>
          </cell>
          <cell r="E686" t="str">
            <v>902200</v>
          </cell>
          <cell r="F686" t="str">
            <v>E180015</v>
          </cell>
          <cell r="G686" t="str">
            <v>1020</v>
          </cell>
          <cell r="H686">
            <v>2725</v>
          </cell>
          <cell r="I686">
            <v>0.13</v>
          </cell>
          <cell r="J686">
            <v>780</v>
          </cell>
          <cell r="K686">
            <v>0</v>
          </cell>
          <cell r="L686">
            <v>0</v>
          </cell>
          <cell r="M686">
            <v>0</v>
          </cell>
          <cell r="N686">
            <v>456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1077.95</v>
          </cell>
          <cell r="U686">
            <v>12</v>
          </cell>
        </row>
        <row r="687">
          <cell r="A687" t="str">
            <v>DBCS</v>
          </cell>
          <cell r="B687" t="str">
            <v>30-2500</v>
          </cell>
          <cell r="C687" t="str">
            <v>FM-O&amp;M</v>
          </cell>
          <cell r="D687" t="str">
            <v>3505</v>
          </cell>
          <cell r="E687" t="str">
            <v>902200</v>
          </cell>
          <cell r="F687" t="str">
            <v>E187728</v>
          </cell>
          <cell r="G687" t="str">
            <v>1222</v>
          </cell>
          <cell r="H687">
            <v>4438</v>
          </cell>
          <cell r="I687">
            <v>0.27</v>
          </cell>
          <cell r="J687">
            <v>1620</v>
          </cell>
          <cell r="K687">
            <v>0</v>
          </cell>
          <cell r="L687">
            <v>0</v>
          </cell>
          <cell r="M687">
            <v>0</v>
          </cell>
          <cell r="N687">
            <v>456</v>
          </cell>
          <cell r="O687">
            <v>145</v>
          </cell>
          <cell r="P687">
            <v>1740</v>
          </cell>
          <cell r="Q687">
            <v>0</v>
          </cell>
          <cell r="R687">
            <v>0</v>
          </cell>
          <cell r="S687">
            <v>0</v>
          </cell>
          <cell r="T687">
            <v>3807.06</v>
          </cell>
          <cell r="U687">
            <v>12</v>
          </cell>
        </row>
        <row r="688">
          <cell r="A688" t="str">
            <v>DBCS</v>
          </cell>
          <cell r="B688" t="str">
            <v>30-2500</v>
          </cell>
          <cell r="C688" t="str">
            <v>FM-O&amp;M</v>
          </cell>
          <cell r="D688" t="str">
            <v>3505</v>
          </cell>
          <cell r="E688" t="str">
            <v>902200</v>
          </cell>
          <cell r="F688" t="str">
            <v>E217476</v>
          </cell>
          <cell r="G688" t="str">
            <v>1226</v>
          </cell>
          <cell r="H688">
            <v>4492</v>
          </cell>
          <cell r="I688">
            <v>0.27</v>
          </cell>
          <cell r="J688">
            <v>1620</v>
          </cell>
          <cell r="K688">
            <v>0</v>
          </cell>
          <cell r="L688">
            <v>0</v>
          </cell>
          <cell r="M688">
            <v>0</v>
          </cell>
          <cell r="N688">
            <v>456</v>
          </cell>
          <cell r="O688">
            <v>133</v>
          </cell>
          <cell r="P688">
            <v>1596</v>
          </cell>
          <cell r="Q688">
            <v>0</v>
          </cell>
          <cell r="R688">
            <v>0</v>
          </cell>
          <cell r="S688">
            <v>0</v>
          </cell>
          <cell r="T688">
            <v>3808.59</v>
          </cell>
          <cell r="U688">
            <v>12</v>
          </cell>
        </row>
        <row r="689">
          <cell r="A689" t="str">
            <v>DBCS</v>
          </cell>
          <cell r="B689" t="str">
            <v>30-2500</v>
          </cell>
          <cell r="C689" t="str">
            <v>FM-O&amp;M</v>
          </cell>
          <cell r="D689" t="str">
            <v>3505</v>
          </cell>
          <cell r="E689" t="str">
            <v>902200</v>
          </cell>
          <cell r="F689" t="str">
            <v>E181861</v>
          </cell>
          <cell r="G689" t="str">
            <v>1020</v>
          </cell>
          <cell r="H689">
            <v>3338</v>
          </cell>
          <cell r="I689">
            <v>0.13</v>
          </cell>
          <cell r="J689">
            <v>780</v>
          </cell>
          <cell r="K689">
            <v>0</v>
          </cell>
          <cell r="L689">
            <v>0</v>
          </cell>
          <cell r="M689">
            <v>0</v>
          </cell>
          <cell r="N689">
            <v>456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1077.3</v>
          </cell>
          <cell r="U689">
            <v>12</v>
          </cell>
        </row>
        <row r="690">
          <cell r="A690" t="str">
            <v>DBCS</v>
          </cell>
          <cell r="B690" t="str">
            <v>30-2500</v>
          </cell>
          <cell r="C690" t="str">
            <v>FM-O&amp;M</v>
          </cell>
          <cell r="D690" t="str">
            <v>3505</v>
          </cell>
          <cell r="E690" t="str">
            <v>902200</v>
          </cell>
          <cell r="F690" t="str">
            <v>E208691</v>
          </cell>
          <cell r="G690" t="str">
            <v>1202</v>
          </cell>
          <cell r="H690">
            <v>4619</v>
          </cell>
          <cell r="I690">
            <v>0.21</v>
          </cell>
          <cell r="J690">
            <v>1260</v>
          </cell>
          <cell r="K690">
            <v>0</v>
          </cell>
          <cell r="L690">
            <v>0</v>
          </cell>
          <cell r="M690">
            <v>0</v>
          </cell>
          <cell r="N690">
            <v>456</v>
          </cell>
          <cell r="O690">
            <v>140</v>
          </cell>
          <cell r="P690">
            <v>1680</v>
          </cell>
          <cell r="Q690">
            <v>0</v>
          </cell>
          <cell r="R690">
            <v>0</v>
          </cell>
          <cell r="S690">
            <v>0</v>
          </cell>
          <cell r="T690">
            <v>3511.61</v>
          </cell>
          <cell r="U690">
            <v>12</v>
          </cell>
        </row>
        <row r="691">
          <cell r="A691" t="str">
            <v>DBCS</v>
          </cell>
          <cell r="B691" t="str">
            <v>30-2500</v>
          </cell>
          <cell r="C691" t="str">
            <v>FM-O&amp;M</v>
          </cell>
          <cell r="D691" t="str">
            <v>3505</v>
          </cell>
          <cell r="E691" t="str">
            <v>902200</v>
          </cell>
          <cell r="F691" t="str">
            <v>E206794</v>
          </cell>
          <cell r="G691" t="str">
            <v>1020</v>
          </cell>
          <cell r="H691">
            <v>3900</v>
          </cell>
          <cell r="I691">
            <v>0.13</v>
          </cell>
          <cell r="J691">
            <v>780</v>
          </cell>
          <cell r="K691">
            <v>0</v>
          </cell>
          <cell r="L691">
            <v>0</v>
          </cell>
          <cell r="M691">
            <v>0</v>
          </cell>
          <cell r="N691">
            <v>456</v>
          </cell>
          <cell r="O691">
            <v>111</v>
          </cell>
          <cell r="P691">
            <v>1332</v>
          </cell>
          <cell r="Q691">
            <v>0</v>
          </cell>
          <cell r="R691">
            <v>0</v>
          </cell>
          <cell r="S691">
            <v>0</v>
          </cell>
          <cell r="T691">
            <v>2493.75</v>
          </cell>
          <cell r="U691">
            <v>12</v>
          </cell>
        </row>
        <row r="692">
          <cell r="A692" t="str">
            <v>DBCS</v>
          </cell>
          <cell r="B692" t="str">
            <v>30-2500</v>
          </cell>
          <cell r="C692" t="str">
            <v>FM-O&amp;M</v>
          </cell>
          <cell r="D692" t="str">
            <v>3505</v>
          </cell>
          <cell r="E692" t="str">
            <v>902200</v>
          </cell>
          <cell r="F692" t="str">
            <v>E198936</v>
          </cell>
          <cell r="G692" t="str">
            <v>1020</v>
          </cell>
          <cell r="H692">
            <v>4045</v>
          </cell>
          <cell r="I692">
            <v>0.13</v>
          </cell>
          <cell r="J692">
            <v>780</v>
          </cell>
          <cell r="K692">
            <v>0</v>
          </cell>
          <cell r="L692">
            <v>0</v>
          </cell>
          <cell r="M692">
            <v>0</v>
          </cell>
          <cell r="N692">
            <v>456</v>
          </cell>
          <cell r="O692">
            <v>111</v>
          </cell>
          <cell r="P692">
            <v>1332</v>
          </cell>
          <cell r="Q692">
            <v>0</v>
          </cell>
          <cell r="R692">
            <v>0</v>
          </cell>
          <cell r="S692">
            <v>0</v>
          </cell>
          <cell r="T692">
            <v>2488.42</v>
          </cell>
          <cell r="U692">
            <v>12</v>
          </cell>
        </row>
        <row r="693">
          <cell r="A693" t="str">
            <v>DBCS</v>
          </cell>
          <cell r="B693" t="str">
            <v>30-2500</v>
          </cell>
          <cell r="C693" t="str">
            <v>FM-O&amp;M</v>
          </cell>
          <cell r="D693" t="str">
            <v>3505</v>
          </cell>
          <cell r="E693" t="str">
            <v>902200</v>
          </cell>
          <cell r="F693" t="str">
            <v>E196384</v>
          </cell>
          <cell r="G693" t="str">
            <v>1226</v>
          </cell>
          <cell r="H693">
            <v>5148</v>
          </cell>
          <cell r="I693">
            <v>0.27</v>
          </cell>
          <cell r="J693">
            <v>1620</v>
          </cell>
          <cell r="K693">
            <v>0</v>
          </cell>
          <cell r="L693">
            <v>0</v>
          </cell>
          <cell r="M693">
            <v>0</v>
          </cell>
          <cell r="N693">
            <v>456</v>
          </cell>
          <cell r="O693">
            <v>133</v>
          </cell>
          <cell r="P693">
            <v>1596</v>
          </cell>
          <cell r="Q693">
            <v>0</v>
          </cell>
          <cell r="R693">
            <v>0</v>
          </cell>
          <cell r="S693">
            <v>0</v>
          </cell>
          <cell r="T693">
            <v>3913.89</v>
          </cell>
          <cell r="U693">
            <v>12</v>
          </cell>
        </row>
        <row r="694">
          <cell r="A694" t="str">
            <v>DBCS</v>
          </cell>
          <cell r="B694" t="str">
            <v>30-2500</v>
          </cell>
          <cell r="C694" t="str">
            <v>FM-O&amp;M</v>
          </cell>
          <cell r="D694" t="str">
            <v>3505</v>
          </cell>
          <cell r="E694" t="str">
            <v>902200</v>
          </cell>
          <cell r="F694" t="str">
            <v>E196371</v>
          </cell>
          <cell r="G694" t="str">
            <v>1226</v>
          </cell>
          <cell r="H694">
            <v>5175</v>
          </cell>
          <cell r="I694">
            <v>0.27</v>
          </cell>
          <cell r="J694">
            <v>1620</v>
          </cell>
          <cell r="K694">
            <v>0</v>
          </cell>
          <cell r="L694">
            <v>0</v>
          </cell>
          <cell r="M694">
            <v>0</v>
          </cell>
          <cell r="N694">
            <v>456</v>
          </cell>
          <cell r="O694">
            <v>133</v>
          </cell>
          <cell r="P694">
            <v>1596</v>
          </cell>
          <cell r="Q694">
            <v>0</v>
          </cell>
          <cell r="R694">
            <v>0</v>
          </cell>
          <cell r="S694">
            <v>0</v>
          </cell>
          <cell r="T694">
            <v>4088.04</v>
          </cell>
          <cell r="U694">
            <v>12</v>
          </cell>
        </row>
        <row r="695">
          <cell r="A695" t="str">
            <v>DBCS</v>
          </cell>
          <cell r="B695" t="str">
            <v>30-2500</v>
          </cell>
          <cell r="C695" t="str">
            <v>FM-O&amp;M</v>
          </cell>
          <cell r="D695" t="str">
            <v>3505</v>
          </cell>
          <cell r="E695" t="str">
            <v>902200</v>
          </cell>
          <cell r="F695" t="str">
            <v>E209656</v>
          </cell>
          <cell r="G695" t="str">
            <v>1226</v>
          </cell>
          <cell r="H695">
            <v>5189</v>
          </cell>
          <cell r="I695">
            <v>0.27</v>
          </cell>
          <cell r="J695">
            <v>1620</v>
          </cell>
          <cell r="K695">
            <v>0</v>
          </cell>
          <cell r="L695">
            <v>0</v>
          </cell>
          <cell r="M695">
            <v>0</v>
          </cell>
          <cell r="N695">
            <v>456</v>
          </cell>
          <cell r="O695">
            <v>133</v>
          </cell>
          <cell r="P695">
            <v>1596</v>
          </cell>
          <cell r="Q695">
            <v>1730.73</v>
          </cell>
          <cell r="R695">
            <v>0</v>
          </cell>
          <cell r="S695">
            <v>0</v>
          </cell>
          <cell r="T695">
            <v>5719.68</v>
          </cell>
          <cell r="U695">
            <v>12</v>
          </cell>
        </row>
        <row r="696">
          <cell r="A696" t="str">
            <v>DBCS</v>
          </cell>
          <cell r="B696" t="str">
            <v>30-2500</v>
          </cell>
          <cell r="C696" t="str">
            <v>FM-O&amp;M</v>
          </cell>
          <cell r="D696" t="str">
            <v>3505</v>
          </cell>
          <cell r="E696" t="str">
            <v>902200</v>
          </cell>
          <cell r="F696" t="str">
            <v>E201036</v>
          </cell>
          <cell r="G696" t="str">
            <v>1226</v>
          </cell>
          <cell r="H696">
            <v>5302</v>
          </cell>
          <cell r="I696">
            <v>0.27</v>
          </cell>
          <cell r="J696">
            <v>1620</v>
          </cell>
          <cell r="K696">
            <v>0</v>
          </cell>
          <cell r="L696">
            <v>0</v>
          </cell>
          <cell r="M696">
            <v>0</v>
          </cell>
          <cell r="N696">
            <v>456</v>
          </cell>
          <cell r="O696">
            <v>133</v>
          </cell>
          <cell r="P696">
            <v>1596</v>
          </cell>
          <cell r="Q696">
            <v>0</v>
          </cell>
          <cell r="R696">
            <v>0</v>
          </cell>
          <cell r="S696">
            <v>0</v>
          </cell>
          <cell r="T696">
            <v>4110.18</v>
          </cell>
          <cell r="U696">
            <v>12</v>
          </cell>
        </row>
        <row r="697">
          <cell r="A697" t="str">
            <v>DBCS</v>
          </cell>
          <cell r="B697" t="str">
            <v>30-2500</v>
          </cell>
          <cell r="C697" t="str">
            <v>FM-O&amp;M</v>
          </cell>
          <cell r="D697" t="str">
            <v>3505</v>
          </cell>
          <cell r="E697" t="str">
            <v>902200</v>
          </cell>
          <cell r="F697" t="str">
            <v>E175599</v>
          </cell>
          <cell r="G697" t="str">
            <v>1222</v>
          </cell>
          <cell r="H697">
            <v>5458</v>
          </cell>
          <cell r="I697">
            <v>0.27</v>
          </cell>
          <cell r="J697">
            <v>1620</v>
          </cell>
          <cell r="K697">
            <v>0</v>
          </cell>
          <cell r="L697">
            <v>0</v>
          </cell>
          <cell r="M697">
            <v>0</v>
          </cell>
          <cell r="N697">
            <v>456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2242.02</v>
          </cell>
          <cell r="U697">
            <v>12</v>
          </cell>
        </row>
        <row r="698">
          <cell r="A698" t="str">
            <v>DBCS</v>
          </cell>
          <cell r="B698" t="str">
            <v>30-2500</v>
          </cell>
          <cell r="C698" t="str">
            <v>FM-O&amp;M</v>
          </cell>
          <cell r="D698" t="str">
            <v>3505</v>
          </cell>
          <cell r="E698" t="str">
            <v>902200</v>
          </cell>
          <cell r="F698" t="str">
            <v>E206795</v>
          </cell>
          <cell r="G698" t="str">
            <v>1020</v>
          </cell>
          <cell r="H698">
            <v>4898</v>
          </cell>
          <cell r="I698">
            <v>0.13</v>
          </cell>
          <cell r="J698">
            <v>780</v>
          </cell>
          <cell r="K698">
            <v>0</v>
          </cell>
          <cell r="L698">
            <v>0</v>
          </cell>
          <cell r="M698">
            <v>0</v>
          </cell>
          <cell r="N698">
            <v>456</v>
          </cell>
          <cell r="O698">
            <v>111</v>
          </cell>
          <cell r="P698">
            <v>1332</v>
          </cell>
          <cell r="Q698">
            <v>0</v>
          </cell>
          <cell r="R698">
            <v>0</v>
          </cell>
          <cell r="S698">
            <v>0</v>
          </cell>
          <cell r="T698">
            <v>2524.56</v>
          </cell>
          <cell r="U698">
            <v>12</v>
          </cell>
        </row>
        <row r="699">
          <cell r="A699" t="str">
            <v>DBCS</v>
          </cell>
          <cell r="B699" t="str">
            <v>30-2500</v>
          </cell>
          <cell r="C699" t="str">
            <v>FM-O&amp;M</v>
          </cell>
          <cell r="D699" t="str">
            <v>3505</v>
          </cell>
          <cell r="E699" t="str">
            <v>902200</v>
          </cell>
          <cell r="F699" t="str">
            <v>E206796</v>
          </cell>
          <cell r="G699" t="str">
            <v>1020</v>
          </cell>
          <cell r="H699">
            <v>5193</v>
          </cell>
          <cell r="I699">
            <v>0.13</v>
          </cell>
          <cell r="J699">
            <v>780</v>
          </cell>
          <cell r="K699">
            <v>0</v>
          </cell>
          <cell r="L699">
            <v>0</v>
          </cell>
          <cell r="M699">
            <v>0</v>
          </cell>
          <cell r="N699">
            <v>456</v>
          </cell>
          <cell r="O699">
            <v>111</v>
          </cell>
          <cell r="P699">
            <v>1332</v>
          </cell>
          <cell r="Q699">
            <v>0</v>
          </cell>
          <cell r="R699">
            <v>0</v>
          </cell>
          <cell r="S699">
            <v>0</v>
          </cell>
          <cell r="T699">
            <v>2549.65</v>
          </cell>
          <cell r="U699">
            <v>12</v>
          </cell>
        </row>
        <row r="700">
          <cell r="A700" t="str">
            <v>DBCS</v>
          </cell>
          <cell r="B700" t="str">
            <v>30-2500</v>
          </cell>
          <cell r="C700" t="str">
            <v>FM-O&amp;M</v>
          </cell>
          <cell r="D700" t="str">
            <v>3505</v>
          </cell>
          <cell r="E700" t="str">
            <v>902200</v>
          </cell>
          <cell r="F700" t="str">
            <v>E211383</v>
          </cell>
          <cell r="G700" t="str">
            <v>1226</v>
          </cell>
          <cell r="H700">
            <v>5871</v>
          </cell>
          <cell r="I700">
            <v>0.27</v>
          </cell>
          <cell r="J700">
            <v>1620</v>
          </cell>
          <cell r="K700">
            <v>0</v>
          </cell>
          <cell r="L700">
            <v>0</v>
          </cell>
          <cell r="M700">
            <v>0</v>
          </cell>
          <cell r="N700">
            <v>456</v>
          </cell>
          <cell r="O700">
            <v>133</v>
          </cell>
          <cell r="P700">
            <v>1596</v>
          </cell>
          <cell r="Q700">
            <v>0</v>
          </cell>
          <cell r="R700">
            <v>0</v>
          </cell>
          <cell r="S700">
            <v>0</v>
          </cell>
          <cell r="T700">
            <v>4094.25</v>
          </cell>
          <cell r="U700">
            <v>12</v>
          </cell>
        </row>
        <row r="701">
          <cell r="A701" t="str">
            <v>DBCS</v>
          </cell>
          <cell r="B701" t="str">
            <v>30-2500</v>
          </cell>
          <cell r="C701" t="str">
            <v>FM-O&amp;M</v>
          </cell>
          <cell r="D701" t="str">
            <v>3505</v>
          </cell>
          <cell r="E701" t="str">
            <v>902200</v>
          </cell>
          <cell r="F701" t="str">
            <v>E211386</v>
          </cell>
          <cell r="G701" t="str">
            <v>1226</v>
          </cell>
          <cell r="H701">
            <v>5906</v>
          </cell>
          <cell r="I701">
            <v>0.27</v>
          </cell>
          <cell r="J701">
            <v>1620</v>
          </cell>
          <cell r="K701">
            <v>0</v>
          </cell>
          <cell r="L701">
            <v>0</v>
          </cell>
          <cell r="M701">
            <v>0</v>
          </cell>
          <cell r="N701">
            <v>456</v>
          </cell>
          <cell r="O701">
            <v>133</v>
          </cell>
          <cell r="P701">
            <v>1596</v>
          </cell>
          <cell r="Q701">
            <v>0</v>
          </cell>
          <cell r="R701">
            <v>0</v>
          </cell>
          <cell r="S701">
            <v>0</v>
          </cell>
          <cell r="T701">
            <v>4222.23</v>
          </cell>
          <cell r="U701">
            <v>12</v>
          </cell>
        </row>
        <row r="702">
          <cell r="A702" t="str">
            <v>DBCS</v>
          </cell>
          <cell r="B702" t="str">
            <v>30-2500</v>
          </cell>
          <cell r="C702" t="str">
            <v>FM-O&amp;M</v>
          </cell>
          <cell r="D702" t="str">
            <v>3505</v>
          </cell>
          <cell r="E702" t="str">
            <v>902200</v>
          </cell>
          <cell r="F702" t="str">
            <v>E196352</v>
          </cell>
          <cell r="G702" t="str">
            <v>1226</v>
          </cell>
          <cell r="H702">
            <v>5970</v>
          </cell>
          <cell r="I702">
            <v>0.27</v>
          </cell>
          <cell r="J702">
            <v>1620</v>
          </cell>
          <cell r="K702">
            <v>0</v>
          </cell>
          <cell r="L702">
            <v>0</v>
          </cell>
          <cell r="M702">
            <v>0</v>
          </cell>
          <cell r="N702">
            <v>456</v>
          </cell>
          <cell r="O702">
            <v>133</v>
          </cell>
          <cell r="P702">
            <v>1596</v>
          </cell>
          <cell r="Q702">
            <v>0</v>
          </cell>
          <cell r="R702">
            <v>0</v>
          </cell>
          <cell r="S702">
            <v>0</v>
          </cell>
          <cell r="T702">
            <v>4177.14</v>
          </cell>
          <cell r="U702">
            <v>12</v>
          </cell>
        </row>
        <row r="703">
          <cell r="A703" t="str">
            <v>DBCS</v>
          </cell>
          <cell r="B703" t="str">
            <v>30-2500</v>
          </cell>
          <cell r="C703" t="str">
            <v>FM-O&amp;M</v>
          </cell>
          <cell r="D703" t="str">
            <v>3505</v>
          </cell>
          <cell r="E703" t="str">
            <v>902200</v>
          </cell>
          <cell r="F703" t="str">
            <v>E196354</v>
          </cell>
          <cell r="G703" t="str">
            <v>1226</v>
          </cell>
          <cell r="H703">
            <v>6127</v>
          </cell>
          <cell r="I703">
            <v>0.27</v>
          </cell>
          <cell r="J703">
            <v>1620</v>
          </cell>
          <cell r="K703">
            <v>34.29000000000019</v>
          </cell>
          <cell r="L703">
            <v>0</v>
          </cell>
          <cell r="M703">
            <v>0</v>
          </cell>
          <cell r="N703">
            <v>456</v>
          </cell>
          <cell r="O703">
            <v>133</v>
          </cell>
          <cell r="P703">
            <v>1596</v>
          </cell>
          <cell r="Q703">
            <v>0</v>
          </cell>
          <cell r="R703">
            <v>0</v>
          </cell>
          <cell r="S703">
            <v>0</v>
          </cell>
          <cell r="T703">
            <v>4355.34</v>
          </cell>
          <cell r="U703">
            <v>12</v>
          </cell>
        </row>
        <row r="704">
          <cell r="A704" t="str">
            <v>DBCS</v>
          </cell>
          <cell r="B704" t="str">
            <v>30-2500</v>
          </cell>
          <cell r="C704" t="str">
            <v>FM-O&amp;M</v>
          </cell>
          <cell r="D704" t="str">
            <v>3505</v>
          </cell>
          <cell r="E704" t="str">
            <v>902200</v>
          </cell>
          <cell r="F704" t="str">
            <v>E180012</v>
          </cell>
          <cell r="G704" t="str">
            <v>1222</v>
          </cell>
          <cell r="H704">
            <v>6132</v>
          </cell>
          <cell r="I704">
            <v>0.27</v>
          </cell>
          <cell r="J704">
            <v>1620</v>
          </cell>
          <cell r="K704">
            <v>35.6400000000001</v>
          </cell>
          <cell r="L704">
            <v>0</v>
          </cell>
          <cell r="M704">
            <v>0</v>
          </cell>
          <cell r="N704">
            <v>456</v>
          </cell>
          <cell r="O704">
            <v>0</v>
          </cell>
          <cell r="P704">
            <v>0</v>
          </cell>
          <cell r="Q704">
            <v>0</v>
          </cell>
          <cell r="R704">
            <v>424</v>
          </cell>
          <cell r="S704">
            <v>0</v>
          </cell>
          <cell r="T704">
            <v>2808.58</v>
          </cell>
          <cell r="U704">
            <v>12</v>
          </cell>
        </row>
        <row r="705">
          <cell r="A705" t="str">
            <v>DBCS</v>
          </cell>
          <cell r="B705" t="str">
            <v>30-2500</v>
          </cell>
          <cell r="C705" t="str">
            <v>FM-O&amp;M</v>
          </cell>
          <cell r="D705" t="str">
            <v>3505</v>
          </cell>
          <cell r="E705" t="str">
            <v>902200</v>
          </cell>
          <cell r="F705" t="str">
            <v>E183336</v>
          </cell>
          <cell r="G705" t="str">
            <v>1222</v>
          </cell>
          <cell r="H705">
            <v>6142</v>
          </cell>
          <cell r="I705">
            <v>0.27</v>
          </cell>
          <cell r="J705">
            <v>1620</v>
          </cell>
          <cell r="K705">
            <v>38.340000000000146</v>
          </cell>
          <cell r="L705">
            <v>0</v>
          </cell>
          <cell r="M705">
            <v>0</v>
          </cell>
          <cell r="N705">
            <v>456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3705.25</v>
          </cell>
          <cell r="U705">
            <v>12</v>
          </cell>
        </row>
        <row r="706">
          <cell r="A706" t="str">
            <v>DBCS</v>
          </cell>
          <cell r="B706" t="str">
            <v>30-2500</v>
          </cell>
          <cell r="C706" t="str">
            <v>FM-O&amp;M</v>
          </cell>
          <cell r="D706" t="str">
            <v>3505</v>
          </cell>
          <cell r="E706" t="str">
            <v>902200</v>
          </cell>
          <cell r="F706" t="str">
            <v>E187739</v>
          </cell>
          <cell r="G706" t="str">
            <v>1222</v>
          </cell>
          <cell r="H706">
            <v>6233</v>
          </cell>
          <cell r="I706">
            <v>0.27</v>
          </cell>
          <cell r="J706">
            <v>1620</v>
          </cell>
          <cell r="K706">
            <v>62.91000000000008</v>
          </cell>
          <cell r="L706">
            <v>0</v>
          </cell>
          <cell r="M706">
            <v>0</v>
          </cell>
          <cell r="N706">
            <v>456</v>
          </cell>
          <cell r="O706">
            <v>145</v>
          </cell>
          <cell r="P706">
            <v>1740</v>
          </cell>
          <cell r="Q706">
            <v>0</v>
          </cell>
          <cell r="R706">
            <v>0</v>
          </cell>
          <cell r="S706">
            <v>0</v>
          </cell>
          <cell r="T706">
            <v>3953.94</v>
          </cell>
          <cell r="U706">
            <v>12</v>
          </cell>
        </row>
        <row r="707">
          <cell r="A707" t="str">
            <v>DBCS</v>
          </cell>
          <cell r="B707" t="str">
            <v>30-2500</v>
          </cell>
          <cell r="C707" t="str">
            <v>FM-O&amp;M</v>
          </cell>
          <cell r="D707" t="str">
            <v>3505</v>
          </cell>
          <cell r="E707" t="str">
            <v>902200</v>
          </cell>
          <cell r="F707" t="str">
            <v>E211385</v>
          </cell>
          <cell r="G707" t="str">
            <v>1226</v>
          </cell>
          <cell r="H707">
            <v>6703</v>
          </cell>
          <cell r="I707">
            <v>0.27</v>
          </cell>
          <cell r="J707">
            <v>1620</v>
          </cell>
          <cell r="K707">
            <v>189.81000000000017</v>
          </cell>
          <cell r="L707">
            <v>0</v>
          </cell>
          <cell r="M707">
            <v>0</v>
          </cell>
          <cell r="N707">
            <v>456</v>
          </cell>
          <cell r="O707">
            <v>133</v>
          </cell>
          <cell r="P707">
            <v>1596</v>
          </cell>
          <cell r="Q707">
            <v>0</v>
          </cell>
          <cell r="R707">
            <v>0</v>
          </cell>
          <cell r="S707">
            <v>0</v>
          </cell>
          <cell r="T707">
            <v>4488.72</v>
          </cell>
          <cell r="U707">
            <v>12</v>
          </cell>
        </row>
        <row r="708">
          <cell r="A708" t="str">
            <v>DBCS</v>
          </cell>
          <cell r="B708" t="str">
            <v>30-2500</v>
          </cell>
          <cell r="C708" t="str">
            <v>FM-O&amp;M</v>
          </cell>
          <cell r="D708" t="str">
            <v>3505</v>
          </cell>
          <cell r="E708" t="str">
            <v>902200</v>
          </cell>
          <cell r="F708" t="str">
            <v>E201038</v>
          </cell>
          <cell r="G708" t="str">
            <v>1226</v>
          </cell>
          <cell r="H708">
            <v>6890</v>
          </cell>
          <cell r="I708">
            <v>0.27</v>
          </cell>
          <cell r="J708">
            <v>1620</v>
          </cell>
          <cell r="K708">
            <v>240.30000000000018</v>
          </cell>
          <cell r="L708">
            <v>0</v>
          </cell>
          <cell r="M708">
            <v>0</v>
          </cell>
          <cell r="N708">
            <v>456</v>
          </cell>
          <cell r="O708">
            <v>133</v>
          </cell>
          <cell r="P708">
            <v>1596</v>
          </cell>
          <cell r="Q708">
            <v>0</v>
          </cell>
          <cell r="R708">
            <v>0</v>
          </cell>
          <cell r="S708">
            <v>0</v>
          </cell>
          <cell r="T708">
            <v>4261.92</v>
          </cell>
          <cell r="U708">
            <v>12</v>
          </cell>
        </row>
        <row r="709">
          <cell r="A709" t="str">
            <v>DBCS</v>
          </cell>
          <cell r="B709" t="str">
            <v>30-2500</v>
          </cell>
          <cell r="C709" t="str">
            <v>FM-O&amp;M</v>
          </cell>
          <cell r="D709" t="str">
            <v>3505</v>
          </cell>
          <cell r="E709" t="str">
            <v>902200</v>
          </cell>
          <cell r="F709" t="str">
            <v>E204953</v>
          </cell>
          <cell r="G709" t="str">
            <v>1226</v>
          </cell>
          <cell r="H709">
            <v>7042</v>
          </cell>
          <cell r="I709">
            <v>0.27</v>
          </cell>
          <cell r="J709">
            <v>1620</v>
          </cell>
          <cell r="K709">
            <v>281.34000000000015</v>
          </cell>
          <cell r="L709">
            <v>0</v>
          </cell>
          <cell r="M709">
            <v>0</v>
          </cell>
          <cell r="N709">
            <v>456</v>
          </cell>
          <cell r="O709">
            <v>133</v>
          </cell>
          <cell r="P709">
            <v>1596</v>
          </cell>
          <cell r="Q709">
            <v>0</v>
          </cell>
          <cell r="R709">
            <v>0</v>
          </cell>
          <cell r="S709">
            <v>0</v>
          </cell>
          <cell r="T709">
            <v>4193.34</v>
          </cell>
          <cell r="U709">
            <v>12</v>
          </cell>
        </row>
        <row r="710">
          <cell r="A710" t="str">
            <v>DBCS</v>
          </cell>
          <cell r="B710" t="str">
            <v>30-2500</v>
          </cell>
          <cell r="C710" t="str">
            <v>FM-O&amp;M</v>
          </cell>
          <cell r="D710" t="str">
            <v>3505</v>
          </cell>
          <cell r="E710" t="str">
            <v>902200</v>
          </cell>
          <cell r="F710" t="str">
            <v>E177055</v>
          </cell>
          <cell r="G710" t="str">
            <v>1222</v>
          </cell>
          <cell r="H710">
            <v>7276</v>
          </cell>
          <cell r="I710">
            <v>0.27</v>
          </cell>
          <cell r="J710">
            <v>1620</v>
          </cell>
          <cell r="K710">
            <v>344.5200000000002</v>
          </cell>
          <cell r="L710">
            <v>0</v>
          </cell>
          <cell r="M710">
            <v>0</v>
          </cell>
          <cell r="N710">
            <v>456</v>
          </cell>
          <cell r="O710">
            <v>0</v>
          </cell>
          <cell r="P710">
            <v>0</v>
          </cell>
          <cell r="Q710">
            <v>104.55</v>
          </cell>
          <cell r="R710">
            <v>0</v>
          </cell>
          <cell r="S710">
            <v>0</v>
          </cell>
          <cell r="T710">
            <v>2700.81</v>
          </cell>
          <cell r="U710">
            <v>12</v>
          </cell>
        </row>
        <row r="711">
          <cell r="A711" t="str">
            <v>DBCS</v>
          </cell>
          <cell r="B711" t="str">
            <v>30-2500</v>
          </cell>
          <cell r="C711" t="str">
            <v>FM-O&amp;M</v>
          </cell>
          <cell r="D711" t="str">
            <v>3505</v>
          </cell>
          <cell r="E711" t="str">
            <v>902200</v>
          </cell>
          <cell r="F711" t="str">
            <v>E200995</v>
          </cell>
          <cell r="G711" t="str">
            <v>1226</v>
          </cell>
          <cell r="H711">
            <v>7545</v>
          </cell>
          <cell r="I711">
            <v>0.27</v>
          </cell>
          <cell r="J711">
            <v>1620</v>
          </cell>
          <cell r="K711">
            <v>417.1500000000001</v>
          </cell>
          <cell r="L711">
            <v>0</v>
          </cell>
          <cell r="M711">
            <v>0</v>
          </cell>
          <cell r="N711">
            <v>456</v>
          </cell>
          <cell r="O711">
            <v>133</v>
          </cell>
          <cell r="P711">
            <v>1596</v>
          </cell>
          <cell r="Q711">
            <v>0</v>
          </cell>
          <cell r="R711">
            <v>0</v>
          </cell>
          <cell r="S711">
            <v>0</v>
          </cell>
          <cell r="T711">
            <v>4658.28</v>
          </cell>
          <cell r="U711">
            <v>12</v>
          </cell>
        </row>
        <row r="712">
          <cell r="A712" t="str">
            <v>DBCS</v>
          </cell>
          <cell r="B712" t="str">
            <v>30-2500</v>
          </cell>
          <cell r="C712" t="str">
            <v>FM-O&amp;M</v>
          </cell>
          <cell r="D712" t="str">
            <v>3505</v>
          </cell>
          <cell r="E712" t="str">
            <v>902200</v>
          </cell>
          <cell r="F712" t="str">
            <v>E187717</v>
          </cell>
          <cell r="G712" t="str">
            <v>1202</v>
          </cell>
          <cell r="H712">
            <v>8405</v>
          </cell>
          <cell r="I712">
            <v>0.21</v>
          </cell>
          <cell r="J712">
            <v>1260</v>
          </cell>
          <cell r="K712">
            <v>505.04999999999995</v>
          </cell>
          <cell r="L712">
            <v>0</v>
          </cell>
          <cell r="M712">
            <v>0</v>
          </cell>
          <cell r="N712">
            <v>456</v>
          </cell>
          <cell r="O712">
            <v>140</v>
          </cell>
          <cell r="P712">
            <v>1680</v>
          </cell>
          <cell r="Q712">
            <v>1289.4</v>
          </cell>
          <cell r="R712">
            <v>0</v>
          </cell>
          <cell r="S712">
            <v>0</v>
          </cell>
          <cell r="T712">
            <v>5339.45</v>
          </cell>
          <cell r="U712">
            <v>12</v>
          </cell>
        </row>
        <row r="713">
          <cell r="A713" t="str">
            <v>DBCS</v>
          </cell>
          <cell r="B713" t="str">
            <v>30-2500</v>
          </cell>
          <cell r="C713" t="str">
            <v>FM-O&amp;M</v>
          </cell>
          <cell r="D713" t="str">
            <v>3505</v>
          </cell>
          <cell r="E713" t="str">
            <v>902200</v>
          </cell>
          <cell r="F713" t="str">
            <v>E201037</v>
          </cell>
          <cell r="G713" t="str">
            <v>1226</v>
          </cell>
          <cell r="H713">
            <v>7898</v>
          </cell>
          <cell r="I713">
            <v>0.27</v>
          </cell>
          <cell r="J713">
            <v>1620</v>
          </cell>
          <cell r="K713">
            <v>512.46</v>
          </cell>
          <cell r="L713">
            <v>0</v>
          </cell>
          <cell r="M713">
            <v>0</v>
          </cell>
          <cell r="N713">
            <v>456</v>
          </cell>
          <cell r="O713">
            <v>133</v>
          </cell>
          <cell r="P713">
            <v>1596</v>
          </cell>
          <cell r="Q713">
            <v>0</v>
          </cell>
          <cell r="R713">
            <v>0</v>
          </cell>
          <cell r="S713">
            <v>0</v>
          </cell>
          <cell r="T713">
            <v>4574.58</v>
          </cell>
          <cell r="U713">
            <v>12</v>
          </cell>
        </row>
        <row r="714">
          <cell r="A714" t="str">
            <v>DBCS</v>
          </cell>
          <cell r="B714" t="str">
            <v>30-2500</v>
          </cell>
          <cell r="C714" t="str">
            <v>FM-O&amp;M</v>
          </cell>
          <cell r="D714" t="str">
            <v>3505</v>
          </cell>
          <cell r="E714" t="str">
            <v>902200</v>
          </cell>
          <cell r="F714" t="str">
            <v>E204954</v>
          </cell>
          <cell r="G714" t="str">
            <v>1226</v>
          </cell>
          <cell r="H714">
            <v>8153</v>
          </cell>
          <cell r="I714">
            <v>0.27</v>
          </cell>
          <cell r="J714">
            <v>1620</v>
          </cell>
          <cell r="K714">
            <v>581.31</v>
          </cell>
          <cell r="L714">
            <v>0</v>
          </cell>
          <cell r="M714">
            <v>0</v>
          </cell>
          <cell r="N714">
            <v>456</v>
          </cell>
          <cell r="O714">
            <v>133</v>
          </cell>
          <cell r="P714">
            <v>1596</v>
          </cell>
          <cell r="Q714">
            <v>0</v>
          </cell>
          <cell r="R714">
            <v>0</v>
          </cell>
          <cell r="S714">
            <v>0</v>
          </cell>
          <cell r="T714">
            <v>4785.99</v>
          </cell>
          <cell r="U714">
            <v>12</v>
          </cell>
        </row>
        <row r="715">
          <cell r="A715" t="str">
            <v>DBCS</v>
          </cell>
          <cell r="B715" t="str">
            <v>30-2500</v>
          </cell>
          <cell r="C715" t="str">
            <v>FM-O&amp;M</v>
          </cell>
          <cell r="D715" t="str">
            <v>3505</v>
          </cell>
          <cell r="E715" t="str">
            <v>902200</v>
          </cell>
          <cell r="F715" t="str">
            <v>E195901</v>
          </cell>
          <cell r="G715" t="str">
            <v>1200</v>
          </cell>
          <cell r="H715">
            <v>9239</v>
          </cell>
          <cell r="I715">
            <v>0.21</v>
          </cell>
          <cell r="J715">
            <v>1260</v>
          </cell>
          <cell r="K715">
            <v>680.1899999999998</v>
          </cell>
          <cell r="L715">
            <v>0</v>
          </cell>
          <cell r="M715">
            <v>0</v>
          </cell>
          <cell r="N715">
            <v>456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2510.25</v>
          </cell>
          <cell r="U715">
            <v>12</v>
          </cell>
        </row>
        <row r="716">
          <cell r="A716" t="str">
            <v>DBCS</v>
          </cell>
          <cell r="B716" t="str">
            <v>30-2500</v>
          </cell>
          <cell r="C716" t="str">
            <v>FM-O&amp;M</v>
          </cell>
          <cell r="D716" t="str">
            <v>3505</v>
          </cell>
          <cell r="E716" t="str">
            <v>902200</v>
          </cell>
          <cell r="F716" t="str">
            <v>E196353</v>
          </cell>
          <cell r="G716" t="str">
            <v>1226</v>
          </cell>
          <cell r="H716">
            <v>9079</v>
          </cell>
          <cell r="I716">
            <v>0.27</v>
          </cell>
          <cell r="J716">
            <v>1620</v>
          </cell>
          <cell r="K716">
            <v>831.3300000000004</v>
          </cell>
          <cell r="L716">
            <v>0</v>
          </cell>
          <cell r="M716">
            <v>0</v>
          </cell>
          <cell r="N716">
            <v>456</v>
          </cell>
          <cell r="O716">
            <v>133</v>
          </cell>
          <cell r="P716">
            <v>1596</v>
          </cell>
          <cell r="Q716">
            <v>0</v>
          </cell>
          <cell r="R716">
            <v>0</v>
          </cell>
          <cell r="S716">
            <v>0</v>
          </cell>
          <cell r="T716">
            <v>4955.82</v>
          </cell>
          <cell r="U716">
            <v>12</v>
          </cell>
        </row>
        <row r="717">
          <cell r="A717" t="str">
            <v>DBCS</v>
          </cell>
          <cell r="B717" t="str">
            <v>30-2500</v>
          </cell>
          <cell r="C717" t="str">
            <v>FM-O&amp;M</v>
          </cell>
          <cell r="D717" t="str">
            <v>3505</v>
          </cell>
          <cell r="E717" t="str">
            <v>902200</v>
          </cell>
          <cell r="F717" t="str">
            <v>E187727</v>
          </cell>
          <cell r="G717" t="str">
            <v>1222</v>
          </cell>
          <cell r="H717">
            <v>9229</v>
          </cell>
          <cell r="I717">
            <v>0.27</v>
          </cell>
          <cell r="J717">
            <v>1620</v>
          </cell>
          <cell r="K717">
            <v>871.8300000000004</v>
          </cell>
          <cell r="L717">
            <v>0</v>
          </cell>
          <cell r="M717">
            <v>0</v>
          </cell>
          <cell r="N717">
            <v>456</v>
          </cell>
          <cell r="O717">
            <v>145</v>
          </cell>
          <cell r="P717">
            <v>1740</v>
          </cell>
          <cell r="Q717">
            <v>0</v>
          </cell>
          <cell r="R717">
            <v>0</v>
          </cell>
          <cell r="S717">
            <v>0</v>
          </cell>
          <cell r="T717">
            <v>4657.83</v>
          </cell>
          <cell r="U717">
            <v>12</v>
          </cell>
        </row>
        <row r="718">
          <cell r="A718" t="str">
            <v>DBCS</v>
          </cell>
          <cell r="B718" t="str">
            <v>30-2500</v>
          </cell>
          <cell r="C718" t="str">
            <v>FM-O&amp;M</v>
          </cell>
          <cell r="D718" t="str">
            <v>3505</v>
          </cell>
          <cell r="E718" t="str">
            <v>902200</v>
          </cell>
          <cell r="F718" t="str">
            <v>E217475</v>
          </cell>
          <cell r="G718" t="str">
            <v>1226</v>
          </cell>
          <cell r="H718">
            <v>10955</v>
          </cell>
          <cell r="I718">
            <v>0.27</v>
          </cell>
          <cell r="J718">
            <v>1620</v>
          </cell>
          <cell r="K718">
            <v>1337.8500000000004</v>
          </cell>
          <cell r="L718">
            <v>0</v>
          </cell>
          <cell r="M718">
            <v>0</v>
          </cell>
          <cell r="N718">
            <v>456</v>
          </cell>
          <cell r="O718">
            <v>133</v>
          </cell>
          <cell r="P718">
            <v>1596</v>
          </cell>
          <cell r="Q718">
            <v>0</v>
          </cell>
          <cell r="R718">
            <v>0</v>
          </cell>
          <cell r="S718">
            <v>0</v>
          </cell>
          <cell r="T718">
            <v>5388.63</v>
          </cell>
          <cell r="U718">
            <v>12</v>
          </cell>
        </row>
        <row r="719">
          <cell r="A719" t="str">
            <v>DBCS</v>
          </cell>
          <cell r="B719" t="str">
            <v>30-2500</v>
          </cell>
          <cell r="C719" t="str">
            <v>FM-O&amp;M</v>
          </cell>
          <cell r="D719" t="str">
            <v>3505</v>
          </cell>
          <cell r="E719" t="str">
            <v>902200</v>
          </cell>
          <cell r="F719" t="str">
            <v>E213202</v>
          </cell>
          <cell r="G719" t="str">
            <v>1226</v>
          </cell>
          <cell r="H719">
            <v>11435</v>
          </cell>
          <cell r="I719">
            <v>0.27</v>
          </cell>
          <cell r="J719">
            <v>1620</v>
          </cell>
          <cell r="K719">
            <v>1467.4500000000003</v>
          </cell>
          <cell r="L719">
            <v>0</v>
          </cell>
          <cell r="M719">
            <v>0</v>
          </cell>
          <cell r="N719">
            <v>456</v>
          </cell>
          <cell r="O719">
            <v>133</v>
          </cell>
          <cell r="P719">
            <v>1596</v>
          </cell>
          <cell r="Q719">
            <v>0</v>
          </cell>
          <cell r="R719">
            <v>0</v>
          </cell>
          <cell r="S719">
            <v>0</v>
          </cell>
          <cell r="T719">
            <v>5379.45</v>
          </cell>
          <cell r="U719">
            <v>12</v>
          </cell>
        </row>
        <row r="720">
          <cell r="A720" t="str">
            <v>DBCS</v>
          </cell>
          <cell r="B720" t="str">
            <v>30-2500</v>
          </cell>
          <cell r="C720" t="str">
            <v>FM-O&amp;M</v>
          </cell>
          <cell r="D720" t="str">
            <v>3505</v>
          </cell>
          <cell r="E720" t="str">
            <v>902200</v>
          </cell>
          <cell r="F720" t="str">
            <v>E201035</v>
          </cell>
          <cell r="G720" t="str">
            <v>1226</v>
          </cell>
          <cell r="H720">
            <v>11585</v>
          </cell>
          <cell r="I720">
            <v>0.27</v>
          </cell>
          <cell r="J720">
            <v>1620</v>
          </cell>
          <cell r="K720">
            <v>1507.9500000000003</v>
          </cell>
          <cell r="L720">
            <v>0</v>
          </cell>
          <cell r="M720">
            <v>0</v>
          </cell>
          <cell r="N720">
            <v>456</v>
          </cell>
          <cell r="O720">
            <v>133</v>
          </cell>
          <cell r="P720">
            <v>1596</v>
          </cell>
          <cell r="Q720">
            <v>0</v>
          </cell>
          <cell r="R720">
            <v>0</v>
          </cell>
          <cell r="S720">
            <v>0</v>
          </cell>
          <cell r="T720">
            <v>5239.86</v>
          </cell>
          <cell r="U720">
            <v>12</v>
          </cell>
        </row>
        <row r="721">
          <cell r="A721" t="str">
            <v>DBCS</v>
          </cell>
          <cell r="B721" t="str">
            <v>30-2500</v>
          </cell>
          <cell r="C721" t="str">
            <v>FM-O&amp;M</v>
          </cell>
          <cell r="D721" t="str">
            <v>3505</v>
          </cell>
          <cell r="E721" t="str">
            <v>902200</v>
          </cell>
          <cell r="F721" t="str">
            <v>E212158</v>
          </cell>
          <cell r="G721" t="str">
            <v>1202</v>
          </cell>
          <cell r="H721">
            <v>14176</v>
          </cell>
          <cell r="I721">
            <v>0.21</v>
          </cell>
          <cell r="J721">
            <v>1260</v>
          </cell>
          <cell r="K721">
            <v>1716.96</v>
          </cell>
          <cell r="L721">
            <v>0</v>
          </cell>
          <cell r="M721">
            <v>0</v>
          </cell>
          <cell r="N721">
            <v>456</v>
          </cell>
          <cell r="O721">
            <v>140</v>
          </cell>
          <cell r="P721">
            <v>1680</v>
          </cell>
          <cell r="Q721">
            <v>0</v>
          </cell>
          <cell r="R721">
            <v>0</v>
          </cell>
          <cell r="S721">
            <v>0</v>
          </cell>
          <cell r="T721">
            <v>5245.16</v>
          </cell>
          <cell r="U721">
            <v>12</v>
          </cell>
        </row>
        <row r="722">
          <cell r="A722" t="str">
            <v>DBCS</v>
          </cell>
          <cell r="B722" t="str">
            <v>30-2500</v>
          </cell>
          <cell r="C722" t="str">
            <v>FM-O&amp;M</v>
          </cell>
          <cell r="D722" t="str">
            <v>3505</v>
          </cell>
          <cell r="E722" t="str">
            <v>902200</v>
          </cell>
          <cell r="F722" t="str">
            <v>E196372</v>
          </cell>
          <cell r="G722" t="str">
            <v>1226</v>
          </cell>
          <cell r="H722">
            <v>12927</v>
          </cell>
          <cell r="I722">
            <v>0.27</v>
          </cell>
          <cell r="J722">
            <v>1620</v>
          </cell>
          <cell r="K722">
            <v>1870.2900000000004</v>
          </cell>
          <cell r="L722">
            <v>0</v>
          </cell>
          <cell r="M722">
            <v>0</v>
          </cell>
          <cell r="N722">
            <v>456</v>
          </cell>
          <cell r="O722">
            <v>133</v>
          </cell>
          <cell r="P722">
            <v>1596</v>
          </cell>
          <cell r="Q722">
            <v>0</v>
          </cell>
          <cell r="R722">
            <v>0</v>
          </cell>
          <cell r="S722">
            <v>0</v>
          </cell>
          <cell r="T722">
            <v>5890.29</v>
          </cell>
          <cell r="U722">
            <v>12</v>
          </cell>
        </row>
        <row r="723">
          <cell r="A723" t="str">
            <v>DBCS</v>
          </cell>
          <cell r="B723" t="str">
            <v>30-2600</v>
          </cell>
          <cell r="C723" t="str">
            <v>FM-CIP</v>
          </cell>
          <cell r="D723" t="str">
            <v>3505</v>
          </cell>
          <cell r="E723" t="str">
            <v>902500</v>
          </cell>
          <cell r="F723" t="str">
            <v>E181862</v>
          </cell>
          <cell r="G723" t="str">
            <v>1020</v>
          </cell>
          <cell r="H723">
            <v>2800</v>
          </cell>
          <cell r="I723">
            <v>0.13</v>
          </cell>
          <cell r="J723">
            <v>780</v>
          </cell>
          <cell r="K723">
            <v>0</v>
          </cell>
          <cell r="L723">
            <v>0</v>
          </cell>
          <cell r="M723">
            <v>0</v>
          </cell>
          <cell r="N723">
            <v>456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1076</v>
          </cell>
          <cell r="U723">
            <v>12</v>
          </cell>
        </row>
        <row r="724">
          <cell r="A724" t="str">
            <v>DBCS</v>
          </cell>
          <cell r="B724" t="str">
            <v>30-2600</v>
          </cell>
          <cell r="C724" t="str">
            <v>FM-CIP</v>
          </cell>
          <cell r="D724" t="str">
            <v>3505</v>
          </cell>
          <cell r="E724" t="str">
            <v>902500</v>
          </cell>
          <cell r="F724" t="str">
            <v>E211105</v>
          </cell>
          <cell r="G724" t="str">
            <v>1020</v>
          </cell>
          <cell r="H724">
            <v>4572</v>
          </cell>
          <cell r="I724">
            <v>0.13</v>
          </cell>
          <cell r="J724">
            <v>780</v>
          </cell>
          <cell r="K724">
            <v>0</v>
          </cell>
          <cell r="L724">
            <v>0</v>
          </cell>
          <cell r="M724">
            <v>0</v>
          </cell>
          <cell r="N724">
            <v>456</v>
          </cell>
          <cell r="O724">
            <v>111</v>
          </cell>
          <cell r="P724">
            <v>1332</v>
          </cell>
          <cell r="Q724">
            <v>0</v>
          </cell>
          <cell r="R724">
            <v>0</v>
          </cell>
          <cell r="S724">
            <v>0</v>
          </cell>
          <cell r="T724">
            <v>2564.08</v>
          </cell>
          <cell r="U724">
            <v>12</v>
          </cell>
        </row>
        <row r="725">
          <cell r="A725" t="str">
            <v>DBCS</v>
          </cell>
          <cell r="B725" t="str">
            <v>30-2600</v>
          </cell>
          <cell r="C725" t="str">
            <v>FM-CIP</v>
          </cell>
          <cell r="D725" t="str">
            <v>3505</v>
          </cell>
          <cell r="E725" t="str">
            <v>902500</v>
          </cell>
          <cell r="F725" t="str">
            <v>E206798</v>
          </cell>
          <cell r="G725" t="str">
            <v>1020</v>
          </cell>
          <cell r="H725">
            <v>5410</v>
          </cell>
          <cell r="I725">
            <v>0.13</v>
          </cell>
          <cell r="J725">
            <v>780</v>
          </cell>
          <cell r="K725">
            <v>0</v>
          </cell>
          <cell r="L725">
            <v>0</v>
          </cell>
          <cell r="M725">
            <v>0</v>
          </cell>
          <cell r="N725">
            <v>456</v>
          </cell>
          <cell r="O725">
            <v>111</v>
          </cell>
          <cell r="P725">
            <v>1332</v>
          </cell>
          <cell r="Q725">
            <v>0</v>
          </cell>
          <cell r="R725">
            <v>0</v>
          </cell>
          <cell r="S725">
            <v>0</v>
          </cell>
          <cell r="T725">
            <v>2568.5</v>
          </cell>
          <cell r="U725">
            <v>12</v>
          </cell>
        </row>
        <row r="726">
          <cell r="A726" t="str">
            <v>DBCS</v>
          </cell>
          <cell r="B726" t="str">
            <v>30-2600</v>
          </cell>
          <cell r="C726" t="str">
            <v>FM-CIP</v>
          </cell>
          <cell r="D726" t="str">
            <v>3505</v>
          </cell>
          <cell r="E726" t="str">
            <v>902500</v>
          </cell>
          <cell r="F726" t="str">
            <v>E206797</v>
          </cell>
          <cell r="G726" t="str">
            <v>1020</v>
          </cell>
          <cell r="H726">
            <v>5963</v>
          </cell>
          <cell r="I726">
            <v>0.13</v>
          </cell>
          <cell r="J726">
            <v>780</v>
          </cell>
          <cell r="K726">
            <v>0</v>
          </cell>
          <cell r="L726">
            <v>0</v>
          </cell>
          <cell r="M726">
            <v>0</v>
          </cell>
          <cell r="N726">
            <v>456</v>
          </cell>
          <cell r="O726">
            <v>111</v>
          </cell>
          <cell r="P726">
            <v>1332</v>
          </cell>
          <cell r="Q726">
            <v>0</v>
          </cell>
          <cell r="R726">
            <v>0</v>
          </cell>
          <cell r="S726">
            <v>0</v>
          </cell>
          <cell r="T726">
            <v>2666.39</v>
          </cell>
          <cell r="U726">
            <v>12</v>
          </cell>
        </row>
        <row r="727">
          <cell r="A727" t="str">
            <v>DBCS</v>
          </cell>
          <cell r="B727" t="str">
            <v>30-2700</v>
          </cell>
          <cell r="C727" t="str">
            <v>FM-CUSTODIAL</v>
          </cell>
          <cell r="D727" t="str">
            <v>3505</v>
          </cell>
          <cell r="E727" t="str">
            <v>902300</v>
          </cell>
          <cell r="F727" t="str">
            <v>E206799</v>
          </cell>
          <cell r="G727" t="str">
            <v>1020</v>
          </cell>
          <cell r="H727">
            <v>3521</v>
          </cell>
          <cell r="I727">
            <v>0.13</v>
          </cell>
          <cell r="J727">
            <v>780</v>
          </cell>
          <cell r="K727">
            <v>0</v>
          </cell>
          <cell r="L727">
            <v>0</v>
          </cell>
          <cell r="M727">
            <v>0</v>
          </cell>
          <cell r="N727">
            <v>456</v>
          </cell>
          <cell r="O727">
            <v>111</v>
          </cell>
          <cell r="P727">
            <v>1332</v>
          </cell>
          <cell r="Q727">
            <v>0</v>
          </cell>
          <cell r="R727">
            <v>0</v>
          </cell>
          <cell r="S727">
            <v>0</v>
          </cell>
          <cell r="T727">
            <v>2460.21</v>
          </cell>
          <cell r="U727">
            <v>12</v>
          </cell>
        </row>
        <row r="728">
          <cell r="A728" t="str">
            <v>DBCS</v>
          </cell>
          <cell r="B728" t="str">
            <v>30-2750</v>
          </cell>
          <cell r="C728" t="str">
            <v>EMER MGMT</v>
          </cell>
          <cell r="D728" t="str">
            <v>1505</v>
          </cell>
          <cell r="E728" t="str">
            <v>EM001</v>
          </cell>
          <cell r="F728" t="str">
            <v>E142427</v>
          </cell>
          <cell r="G728" t="str">
            <v>1301</v>
          </cell>
          <cell r="H728">
            <v>0</v>
          </cell>
          <cell r="I728" t="str">
            <v>Actual</v>
          </cell>
          <cell r="J728">
            <v>0</v>
          </cell>
          <cell r="K728">
            <v>0</v>
          </cell>
          <cell r="L728">
            <v>0</v>
          </cell>
          <cell r="M728">
            <v>188.53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241.53</v>
          </cell>
          <cell r="U728">
            <v>12</v>
          </cell>
        </row>
        <row r="729">
          <cell r="A729" t="str">
            <v>DBCS</v>
          </cell>
          <cell r="B729" t="str">
            <v>30-2750</v>
          </cell>
          <cell r="C729" t="str">
            <v>EMER MGMT</v>
          </cell>
          <cell r="D729" t="str">
            <v>1505</v>
          </cell>
          <cell r="E729" t="str">
            <v>EM001</v>
          </cell>
          <cell r="F729" t="str">
            <v>E203424</v>
          </cell>
          <cell r="G729" t="str">
            <v>1212</v>
          </cell>
          <cell r="H729">
            <v>26839</v>
          </cell>
          <cell r="I729">
            <v>0.2</v>
          </cell>
          <cell r="J729">
            <v>1200</v>
          </cell>
          <cell r="K729">
            <v>4167.8</v>
          </cell>
          <cell r="L729">
            <v>0</v>
          </cell>
          <cell r="M729">
            <v>0</v>
          </cell>
          <cell r="N729">
            <v>456</v>
          </cell>
          <cell r="O729">
            <v>285</v>
          </cell>
          <cell r="P729">
            <v>3420</v>
          </cell>
          <cell r="Q729">
            <v>906.44</v>
          </cell>
          <cell r="R729">
            <v>0</v>
          </cell>
          <cell r="S729">
            <v>0</v>
          </cell>
          <cell r="T729">
            <v>9707.24</v>
          </cell>
          <cell r="U729">
            <v>12</v>
          </cell>
        </row>
        <row r="730">
          <cell r="A730" t="str">
            <v>DBCS</v>
          </cell>
          <cell r="B730" t="str">
            <v>70-0000</v>
          </cell>
          <cell r="C730" t="str">
            <v>CENTRAL STORES</v>
          </cell>
          <cell r="D730" t="str">
            <v>1000</v>
          </cell>
          <cell r="E730" t="str">
            <v>704500</v>
          </cell>
          <cell r="F730" t="str">
            <v>E204985</v>
          </cell>
          <cell r="G730" t="str">
            <v>1335</v>
          </cell>
          <cell r="H730">
            <v>0</v>
          </cell>
          <cell r="I730" t="str">
            <v>Actual</v>
          </cell>
          <cell r="L730">
            <v>967.58</v>
          </cell>
          <cell r="M730">
            <v>155.62</v>
          </cell>
          <cell r="Q730">
            <v>114.31</v>
          </cell>
          <cell r="R730">
            <v>0</v>
          </cell>
          <cell r="S730">
            <v>0</v>
          </cell>
          <cell r="T730">
            <v>4101.02</v>
          </cell>
          <cell r="U730">
            <v>10</v>
          </cell>
        </row>
        <row r="731">
          <cell r="A731" t="str">
            <v>DBCS</v>
          </cell>
          <cell r="B731" t="str">
            <v>70-1000</v>
          </cell>
          <cell r="C731" t="str">
            <v>ISD</v>
          </cell>
          <cell r="D731" t="str">
            <v>3503</v>
          </cell>
          <cell r="E731" t="str">
            <v>709000</v>
          </cell>
          <cell r="F731" t="str">
            <v>E169455</v>
          </cell>
          <cell r="G731" t="str">
            <v>1202</v>
          </cell>
          <cell r="H731">
            <v>211</v>
          </cell>
          <cell r="I731">
            <v>0.21</v>
          </cell>
          <cell r="L731">
            <v>0</v>
          </cell>
          <cell r="M731">
            <v>0</v>
          </cell>
          <cell r="N731">
            <v>38</v>
          </cell>
          <cell r="O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714</v>
          </cell>
          <cell r="U731">
            <v>6</v>
          </cell>
        </row>
        <row r="732">
          <cell r="A732" t="str">
            <v>DBCS</v>
          </cell>
          <cell r="B732" t="str">
            <v>70-1100</v>
          </cell>
          <cell r="C732" t="str">
            <v>TELECOM</v>
          </cell>
          <cell r="D732" t="str">
            <v>3502</v>
          </cell>
          <cell r="E732" t="str">
            <v>709520</v>
          </cell>
          <cell r="F732" t="str">
            <v>E220748</v>
          </cell>
          <cell r="G732" t="str">
            <v>1202</v>
          </cell>
          <cell r="H732">
            <v>582</v>
          </cell>
          <cell r="I732">
            <v>0.21</v>
          </cell>
          <cell r="L732">
            <v>0</v>
          </cell>
          <cell r="M732">
            <v>0</v>
          </cell>
          <cell r="N732">
            <v>38</v>
          </cell>
          <cell r="O732">
            <v>139</v>
          </cell>
          <cell r="Q732">
            <v>0</v>
          </cell>
          <cell r="R732">
            <v>616</v>
          </cell>
          <cell r="S732">
            <v>0</v>
          </cell>
          <cell r="T732">
            <v>915.22</v>
          </cell>
          <cell r="U732">
            <v>1</v>
          </cell>
        </row>
        <row r="733">
          <cell r="A733" t="str">
            <v>DBCS</v>
          </cell>
          <cell r="B733" t="str">
            <v>70-1100</v>
          </cell>
          <cell r="C733" t="str">
            <v>TELECOM</v>
          </cell>
          <cell r="D733" t="str">
            <v>3502</v>
          </cell>
          <cell r="E733" t="str">
            <v>709520</v>
          </cell>
          <cell r="F733" t="str">
            <v>E181368</v>
          </cell>
          <cell r="G733" t="str">
            <v>1202</v>
          </cell>
          <cell r="H733">
            <v>7920</v>
          </cell>
          <cell r="I733">
            <v>0.21</v>
          </cell>
          <cell r="L733">
            <v>0</v>
          </cell>
          <cell r="M733">
            <v>0</v>
          </cell>
          <cell r="N733">
            <v>38</v>
          </cell>
          <cell r="O733">
            <v>139</v>
          </cell>
          <cell r="Q733">
            <v>0</v>
          </cell>
          <cell r="R733">
            <v>0</v>
          </cell>
          <cell r="S733">
            <v>0</v>
          </cell>
          <cell r="T733">
            <v>2190.2</v>
          </cell>
          <cell r="U733">
            <v>11</v>
          </cell>
        </row>
        <row r="734">
          <cell r="A734" t="str">
            <v>DBCS</v>
          </cell>
          <cell r="B734" t="str">
            <v>70-2300</v>
          </cell>
          <cell r="C734" t="str">
            <v>ELECTIONS</v>
          </cell>
          <cell r="D734" t="str">
            <v>1000</v>
          </cell>
          <cell r="E734" t="str">
            <v>908000</v>
          </cell>
          <cell r="F734" t="str">
            <v>E170769</v>
          </cell>
          <cell r="G734" t="str">
            <v>1222</v>
          </cell>
          <cell r="H734">
            <v>2074</v>
          </cell>
          <cell r="I734">
            <v>0.27</v>
          </cell>
          <cell r="J734">
            <v>1620</v>
          </cell>
          <cell r="K734">
            <v>0</v>
          </cell>
          <cell r="L734">
            <v>0</v>
          </cell>
          <cell r="M734">
            <v>0</v>
          </cell>
          <cell r="N734">
            <v>456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1870.77</v>
          </cell>
          <cell r="U734">
            <v>12</v>
          </cell>
        </row>
        <row r="735">
          <cell r="A735" t="str">
            <v>DBCS</v>
          </cell>
          <cell r="B735" t="str">
            <v>70-2300</v>
          </cell>
          <cell r="C735" t="str">
            <v>ELECTIONS</v>
          </cell>
          <cell r="D735" t="str">
            <v>1000</v>
          </cell>
          <cell r="E735" t="str">
            <v>908000</v>
          </cell>
          <cell r="F735" t="str">
            <v>E211393</v>
          </cell>
          <cell r="G735" t="str">
            <v>1024</v>
          </cell>
          <cell r="H735">
            <v>2180</v>
          </cell>
          <cell r="I735">
            <v>0.15</v>
          </cell>
          <cell r="J735">
            <v>900</v>
          </cell>
          <cell r="K735">
            <v>0</v>
          </cell>
          <cell r="L735">
            <v>0</v>
          </cell>
          <cell r="M735">
            <v>0</v>
          </cell>
          <cell r="N735">
            <v>456</v>
          </cell>
          <cell r="O735">
            <v>125</v>
          </cell>
          <cell r="P735">
            <v>1500</v>
          </cell>
          <cell r="Q735">
            <v>0</v>
          </cell>
          <cell r="R735">
            <v>0</v>
          </cell>
          <cell r="S735">
            <v>0</v>
          </cell>
          <cell r="T735">
            <v>2676</v>
          </cell>
          <cell r="U735">
            <v>12</v>
          </cell>
        </row>
        <row r="736">
          <cell r="A736" t="str">
            <v>DBCS</v>
          </cell>
          <cell r="B736" t="str">
            <v>70-2400</v>
          </cell>
          <cell r="C736" t="str">
            <v>ITS (DJC MIS)</v>
          </cell>
          <cell r="D736" t="str">
            <v>3503</v>
          </cell>
          <cell r="E736" t="str">
            <v>709607</v>
          </cell>
          <cell r="F736" t="str">
            <v>E223352</v>
          </cell>
          <cell r="G736" t="str">
            <v>1024</v>
          </cell>
          <cell r="H736">
            <v>726</v>
          </cell>
          <cell r="I736">
            <v>0.15</v>
          </cell>
          <cell r="L736">
            <v>0</v>
          </cell>
          <cell r="M736">
            <v>0</v>
          </cell>
          <cell r="N736">
            <v>38</v>
          </cell>
          <cell r="O736">
            <v>155</v>
          </cell>
          <cell r="Q736">
            <v>0</v>
          </cell>
          <cell r="R736">
            <v>0</v>
          </cell>
          <cell r="S736">
            <v>0</v>
          </cell>
          <cell r="T736">
            <v>364.35</v>
          </cell>
          <cell r="U736">
            <v>2</v>
          </cell>
        </row>
        <row r="737">
          <cell r="A737" t="str">
            <v>DBCS</v>
          </cell>
          <cell r="B737" t="str">
            <v>70-2400</v>
          </cell>
          <cell r="C737" t="str">
            <v>ITS (DJC MIS)</v>
          </cell>
          <cell r="D737" t="str">
            <v>3503</v>
          </cell>
          <cell r="E737" t="str">
            <v>709607</v>
          </cell>
          <cell r="F737" t="str">
            <v>E196369</v>
          </cell>
          <cell r="G737" t="str">
            <v>1202</v>
          </cell>
          <cell r="H737">
            <v>3427</v>
          </cell>
          <cell r="I737">
            <v>0.21</v>
          </cell>
          <cell r="L737">
            <v>0</v>
          </cell>
          <cell r="M737">
            <v>0</v>
          </cell>
          <cell r="N737">
            <v>38</v>
          </cell>
          <cell r="O737">
            <v>140</v>
          </cell>
          <cell r="Q737">
            <v>0</v>
          </cell>
          <cell r="R737">
            <v>0</v>
          </cell>
          <cell r="S737">
            <v>0</v>
          </cell>
          <cell r="T737">
            <v>2863</v>
          </cell>
          <cell r="U737">
            <v>11</v>
          </cell>
        </row>
        <row r="738">
          <cell r="A738" t="str">
            <v>LIB</v>
          </cell>
          <cell r="B738" t="str">
            <v>80-1000</v>
          </cell>
          <cell r="C738" t="str">
            <v>Facilites &amp; Material Movement</v>
          </cell>
          <cell r="D738" t="str">
            <v>1510</v>
          </cell>
          <cell r="E738" t="str">
            <v>803420</v>
          </cell>
          <cell r="F738" t="str">
            <v>LIBRARY</v>
          </cell>
          <cell r="G738" t="str">
            <v>XXXX</v>
          </cell>
          <cell r="H738">
            <v>0</v>
          </cell>
          <cell r="I738" t="str">
            <v>Actual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12</v>
          </cell>
        </row>
        <row r="739">
          <cell r="A739" t="str">
            <v>LIB</v>
          </cell>
          <cell r="B739" t="str">
            <v>80-1000</v>
          </cell>
          <cell r="C739" t="str">
            <v>Facilites &amp; Material Movement</v>
          </cell>
          <cell r="D739" t="str">
            <v>1510</v>
          </cell>
          <cell r="E739" t="str">
            <v>803420</v>
          </cell>
          <cell r="F739" t="str">
            <v>E177075</v>
          </cell>
          <cell r="G739" t="str">
            <v>1024</v>
          </cell>
          <cell r="H739">
            <v>4271</v>
          </cell>
          <cell r="I739">
            <v>0.15</v>
          </cell>
          <cell r="J739">
            <v>900</v>
          </cell>
          <cell r="K739">
            <v>0</v>
          </cell>
          <cell r="L739">
            <v>0</v>
          </cell>
          <cell r="M739">
            <v>0</v>
          </cell>
          <cell r="N739">
            <v>456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1293.3</v>
          </cell>
          <cell r="U739">
            <v>12</v>
          </cell>
        </row>
        <row r="740">
          <cell r="A740" t="str">
            <v>LIB</v>
          </cell>
          <cell r="B740" t="str">
            <v>80-1000</v>
          </cell>
          <cell r="C740" t="str">
            <v>Facilites &amp; Material Movement</v>
          </cell>
          <cell r="D740" t="str">
            <v>1510</v>
          </cell>
          <cell r="E740" t="str">
            <v>803420</v>
          </cell>
          <cell r="F740" t="str">
            <v>E185178</v>
          </cell>
          <cell r="G740" t="str">
            <v>1202</v>
          </cell>
          <cell r="H740">
            <v>5206</v>
          </cell>
          <cell r="I740">
            <v>0.21</v>
          </cell>
          <cell r="J740">
            <v>1260</v>
          </cell>
          <cell r="K740">
            <v>0</v>
          </cell>
          <cell r="L740">
            <v>0</v>
          </cell>
          <cell r="M740">
            <v>0</v>
          </cell>
          <cell r="N740">
            <v>456</v>
          </cell>
          <cell r="O740">
            <v>0</v>
          </cell>
          <cell r="P740">
            <v>0</v>
          </cell>
          <cell r="Q740">
            <v>0</v>
          </cell>
          <cell r="R740">
            <v>265</v>
          </cell>
          <cell r="S740">
            <v>59</v>
          </cell>
          <cell r="T740">
            <v>1855.23</v>
          </cell>
          <cell r="U740">
            <v>12</v>
          </cell>
        </row>
        <row r="741">
          <cell r="A741" t="str">
            <v>LIB</v>
          </cell>
          <cell r="B741" t="str">
            <v>80-1000</v>
          </cell>
          <cell r="C741" t="str">
            <v>Facilites &amp; Material Movement</v>
          </cell>
          <cell r="D741" t="str">
            <v>1510</v>
          </cell>
          <cell r="E741" t="str">
            <v>803420</v>
          </cell>
          <cell r="F741" t="str">
            <v>E177065</v>
          </cell>
          <cell r="G741" t="str">
            <v>1227</v>
          </cell>
          <cell r="H741">
            <v>0</v>
          </cell>
          <cell r="I741" t="str">
            <v>Actual</v>
          </cell>
          <cell r="J741">
            <v>0</v>
          </cell>
          <cell r="K741">
            <v>0</v>
          </cell>
          <cell r="L741">
            <v>2162.7</v>
          </cell>
          <cell r="M741">
            <v>838.53</v>
          </cell>
          <cell r="N741">
            <v>456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3427.23</v>
          </cell>
          <cell r="U741">
            <v>12</v>
          </cell>
        </row>
        <row r="742">
          <cell r="A742" t="str">
            <v>LIB</v>
          </cell>
          <cell r="B742" t="str">
            <v>80-1000</v>
          </cell>
          <cell r="C742" t="str">
            <v>Facilites &amp; Material Movement</v>
          </cell>
          <cell r="D742" t="str">
            <v>1510</v>
          </cell>
          <cell r="E742" t="str">
            <v>803420</v>
          </cell>
          <cell r="F742" t="str">
            <v>E177079</v>
          </cell>
          <cell r="G742" t="str">
            <v>1340</v>
          </cell>
          <cell r="H742">
            <v>0</v>
          </cell>
          <cell r="I742" t="str">
            <v>Actual</v>
          </cell>
          <cell r="J742">
            <v>0</v>
          </cell>
          <cell r="K742">
            <v>0</v>
          </cell>
          <cell r="L742">
            <v>283.14</v>
          </cell>
          <cell r="M742">
            <v>91.39</v>
          </cell>
          <cell r="N742">
            <v>456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800.53</v>
          </cell>
          <cell r="U742">
            <v>12</v>
          </cell>
        </row>
        <row r="743">
          <cell r="A743" t="str">
            <v>LIB</v>
          </cell>
          <cell r="B743" t="str">
            <v>80-1000</v>
          </cell>
          <cell r="C743" t="str">
            <v>Facilites &amp; Material Movement</v>
          </cell>
          <cell r="D743" t="str">
            <v>1510</v>
          </cell>
          <cell r="E743" t="str">
            <v>803420</v>
          </cell>
          <cell r="F743" t="str">
            <v>E188843</v>
          </cell>
          <cell r="G743" t="str">
            <v>1335</v>
          </cell>
          <cell r="H743">
            <v>0</v>
          </cell>
          <cell r="I743" t="str">
            <v>Actual</v>
          </cell>
          <cell r="J743">
            <v>0</v>
          </cell>
          <cell r="K743">
            <v>0</v>
          </cell>
          <cell r="L743">
            <v>2193.12</v>
          </cell>
          <cell r="M743">
            <v>882.95</v>
          </cell>
          <cell r="N743">
            <v>456</v>
          </cell>
          <cell r="O743">
            <v>380</v>
          </cell>
          <cell r="P743">
            <v>4560</v>
          </cell>
          <cell r="Q743">
            <v>252</v>
          </cell>
          <cell r="R743">
            <v>0</v>
          </cell>
          <cell r="S743">
            <v>0</v>
          </cell>
          <cell r="T743">
            <v>8314.07</v>
          </cell>
          <cell r="U743">
            <v>12</v>
          </cell>
        </row>
        <row r="744">
          <cell r="A744" t="str">
            <v>LIB</v>
          </cell>
          <cell r="B744" t="str">
            <v>80-1000</v>
          </cell>
          <cell r="C744" t="str">
            <v>Facilites &amp; Material Movement</v>
          </cell>
          <cell r="D744" t="str">
            <v>1510</v>
          </cell>
          <cell r="E744" t="str">
            <v>803420</v>
          </cell>
          <cell r="F744" t="str">
            <v>E208671</v>
          </cell>
          <cell r="G744" t="str">
            <v>1335</v>
          </cell>
          <cell r="H744">
            <v>0</v>
          </cell>
          <cell r="I744" t="str">
            <v>Actual</v>
          </cell>
          <cell r="J744">
            <v>0</v>
          </cell>
          <cell r="K744">
            <v>0</v>
          </cell>
          <cell r="L744">
            <v>1502.77</v>
          </cell>
          <cell r="M744">
            <v>977.07</v>
          </cell>
          <cell r="N744">
            <v>456</v>
          </cell>
          <cell r="O744">
            <v>298</v>
          </cell>
          <cell r="P744">
            <v>3576</v>
          </cell>
          <cell r="Q744">
            <v>2626.71</v>
          </cell>
          <cell r="R744">
            <v>0</v>
          </cell>
          <cell r="S744">
            <v>0</v>
          </cell>
          <cell r="T744">
            <v>9108.55</v>
          </cell>
          <cell r="U744">
            <v>12</v>
          </cell>
        </row>
        <row r="745">
          <cell r="A745" t="str">
            <v>LIB</v>
          </cell>
          <cell r="B745" t="str">
            <v>80-1000</v>
          </cell>
          <cell r="C745" t="str">
            <v>Facilites &amp; Material Movement</v>
          </cell>
          <cell r="D745" t="str">
            <v>1510</v>
          </cell>
          <cell r="E745" t="str">
            <v>803420</v>
          </cell>
          <cell r="F745" t="str">
            <v>E213216</v>
          </cell>
          <cell r="G745" t="str">
            <v>1335</v>
          </cell>
          <cell r="H745">
            <v>0</v>
          </cell>
          <cell r="I745" t="str">
            <v>Actual</v>
          </cell>
          <cell r="J745">
            <v>0</v>
          </cell>
          <cell r="K745">
            <v>0</v>
          </cell>
          <cell r="L745">
            <v>2143.62</v>
          </cell>
          <cell r="M745">
            <v>1033.3</v>
          </cell>
          <cell r="N745">
            <v>456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3602.92</v>
          </cell>
          <cell r="U745">
            <v>12</v>
          </cell>
        </row>
        <row r="746">
          <cell r="A746" t="str">
            <v>LIB</v>
          </cell>
          <cell r="B746" t="str">
            <v>80-1200</v>
          </cell>
          <cell r="C746" t="str">
            <v>OUTREACH</v>
          </cell>
          <cell r="D746" t="str">
            <v>1510</v>
          </cell>
          <cell r="E746" t="str">
            <v>804210</v>
          </cell>
          <cell r="F746" t="str">
            <v>E177071</v>
          </cell>
          <cell r="G746" t="str">
            <v>1226</v>
          </cell>
          <cell r="H746">
            <v>994</v>
          </cell>
          <cell r="I746">
            <v>0.27</v>
          </cell>
          <cell r="L746">
            <v>0</v>
          </cell>
          <cell r="M746">
            <v>0</v>
          </cell>
          <cell r="N746">
            <v>38</v>
          </cell>
          <cell r="O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652.19</v>
          </cell>
          <cell r="U746">
            <v>4</v>
          </cell>
        </row>
        <row r="747">
          <cell r="A747" t="str">
            <v>LIB</v>
          </cell>
          <cell r="B747" t="str">
            <v>80-1200</v>
          </cell>
          <cell r="C747" t="str">
            <v>OUTREACH</v>
          </cell>
          <cell r="D747" t="str">
            <v>1510</v>
          </cell>
          <cell r="E747" t="str">
            <v>804210</v>
          </cell>
          <cell r="F747" t="str">
            <v>E218952</v>
          </cell>
          <cell r="G747" t="str">
            <v>1340</v>
          </cell>
          <cell r="H747">
            <v>0</v>
          </cell>
          <cell r="I747" t="str">
            <v>Actual</v>
          </cell>
          <cell r="J747">
            <v>0</v>
          </cell>
          <cell r="K747">
            <v>0</v>
          </cell>
          <cell r="L747">
            <v>553.62</v>
          </cell>
          <cell r="M747">
            <v>846.93</v>
          </cell>
          <cell r="N747">
            <v>456</v>
          </cell>
          <cell r="O747">
            <v>0</v>
          </cell>
          <cell r="P747">
            <v>0</v>
          </cell>
          <cell r="Q747">
            <v>2357.16</v>
          </cell>
          <cell r="R747">
            <v>1621.76</v>
          </cell>
          <cell r="S747">
            <v>0</v>
          </cell>
          <cell r="T747">
            <v>5805.47</v>
          </cell>
          <cell r="U747">
            <v>12</v>
          </cell>
        </row>
        <row r="748">
          <cell r="A748" t="str">
            <v>LIB</v>
          </cell>
          <cell r="B748" t="str">
            <v>80-1300</v>
          </cell>
          <cell r="C748" t="str">
            <v>SENIOR SERVICES</v>
          </cell>
          <cell r="D748" t="str">
            <v>1510</v>
          </cell>
          <cell r="E748" t="str">
            <v>LIB04.1</v>
          </cell>
          <cell r="F748" t="str">
            <v>E213230</v>
          </cell>
          <cell r="G748" t="str">
            <v>1202</v>
          </cell>
          <cell r="H748">
            <v>0</v>
          </cell>
          <cell r="I748">
            <v>0.21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Q748">
            <v>753.82</v>
          </cell>
          <cell r="R748">
            <v>0</v>
          </cell>
          <cell r="S748">
            <v>525</v>
          </cell>
          <cell r="T748">
            <v>1278.82</v>
          </cell>
          <cell r="U7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illing statemen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ULY 01 BILLING MASTER"/>
      <sheetName val="Sheet2"/>
      <sheetName val="By Bldg"/>
      <sheetName val="LSE OTH"/>
      <sheetName val="BIL-IGA"/>
      <sheetName val="VACANT"/>
      <sheetName val="010 CFS"/>
      <sheetName val="010 CCFC"/>
      <sheetName val="011 ADS"/>
      <sheetName val="015 HEALTH"/>
      <sheetName val="022 DCJ"/>
      <sheetName val="023 DA"/>
      <sheetName val="025 SHERIFF"/>
      <sheetName val="030 DES"/>
      <sheetName val="050 NON DEPT"/>
      <sheetName val="070 DSS"/>
      <sheetName val="080  LIBRARIES"/>
      <sheetName val="111"/>
      <sheetName val="014"/>
      <sheetName val="101"/>
      <sheetName val="106"/>
      <sheetName val="107"/>
      <sheetName val="109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ULY 01 BILLING MASTER"/>
      <sheetName val="Total sqft"/>
      <sheetName val="By Bldg"/>
      <sheetName val="LSE OTH"/>
      <sheetName val="BIL-IGA"/>
      <sheetName val="VACANT"/>
      <sheetName val="014"/>
      <sheetName val="101"/>
      <sheetName val="106"/>
      <sheetName val="107"/>
      <sheetName val="109"/>
      <sheetName val="111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  <sheetName val="all budge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NGE NOTES"/>
      <sheetName val="FY04 REVENUE CORRECTING WORKING"/>
      <sheetName val="FY04 B166 COST 11 18 02"/>
      <sheetName val="40 HEALTH 1-23-03 MEETING"/>
      <sheetName val="80 LIBRARY 1-23-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B1"/>
    </sheetView>
  </sheetViews>
  <sheetFormatPr defaultColWidth="7.10546875" defaultRowHeight="15"/>
  <cols>
    <col min="1" max="1" width="5.6640625" style="43" bestFit="1" customWidth="1"/>
    <col min="2" max="2" width="33.88671875" style="43" bestFit="1" customWidth="1"/>
    <col min="3" max="3" width="7.5546875" style="43" bestFit="1" customWidth="1"/>
    <col min="4" max="4" width="1.99609375" style="70" bestFit="1" customWidth="1"/>
    <col min="5" max="5" width="7.5546875" style="43" bestFit="1" customWidth="1"/>
    <col min="6" max="6" width="7.77734375" style="43" bestFit="1" customWidth="1"/>
    <col min="7" max="7" width="2.10546875" style="43" customWidth="1"/>
    <col min="8" max="8" width="8.3359375" style="72" bestFit="1" customWidth="1"/>
    <col min="9" max="9" width="7.3359375" style="43" bestFit="1" customWidth="1"/>
    <col min="10" max="10" width="7.77734375" style="43" bestFit="1" customWidth="1"/>
    <col min="11" max="16384" width="7.10546875" style="43" customWidth="1"/>
  </cols>
  <sheetData>
    <row r="1" spans="1:10" ht="18">
      <c r="A1" s="327" t="s">
        <v>363</v>
      </c>
      <c r="B1" s="327"/>
      <c r="C1" s="42" t="s">
        <v>463</v>
      </c>
      <c r="D1" s="42"/>
      <c r="E1" s="42" t="s">
        <v>490</v>
      </c>
      <c r="F1" s="319"/>
      <c r="G1" s="319"/>
      <c r="H1" s="319"/>
      <c r="I1" s="319"/>
      <c r="J1" s="319"/>
    </row>
    <row r="2" spans="1:10" s="46" customFormat="1" ht="15">
      <c r="A2" s="329" t="s">
        <v>366</v>
      </c>
      <c r="B2" s="329"/>
      <c r="C2" s="317">
        <v>86</v>
      </c>
      <c r="D2" s="45" t="s">
        <v>367</v>
      </c>
      <c r="E2" s="317">
        <v>86</v>
      </c>
      <c r="F2" s="319" t="s">
        <v>368</v>
      </c>
      <c r="G2" s="319"/>
      <c r="H2" s="319"/>
      <c r="I2" s="319"/>
      <c r="J2" s="319"/>
    </row>
    <row r="3" spans="1:10" s="46" customFormat="1" ht="15">
      <c r="A3" s="329" t="s">
        <v>369</v>
      </c>
      <c r="B3" s="329"/>
      <c r="C3" s="317">
        <v>68</v>
      </c>
      <c r="D3" s="45" t="s">
        <v>367</v>
      </c>
      <c r="E3" s="317">
        <v>68</v>
      </c>
      <c r="F3" s="319" t="s">
        <v>370</v>
      </c>
      <c r="G3" s="319"/>
      <c r="H3" s="319"/>
      <c r="I3" s="319"/>
      <c r="J3" s="319"/>
    </row>
    <row r="4" spans="1:11" s="46" customFormat="1" ht="15">
      <c r="A4" s="329" t="s">
        <v>371</v>
      </c>
      <c r="B4" s="329"/>
      <c r="C4" s="318">
        <v>0.07</v>
      </c>
      <c r="D4" s="45" t="s">
        <v>367</v>
      </c>
      <c r="E4" s="318">
        <v>0.07</v>
      </c>
      <c r="F4" s="319"/>
      <c r="G4" s="319"/>
      <c r="H4" s="319"/>
      <c r="I4" s="319"/>
      <c r="J4" s="319"/>
      <c r="K4" s="47"/>
    </row>
    <row r="5" spans="1:10" s="46" customFormat="1" ht="15">
      <c r="A5" s="329" t="s">
        <v>372</v>
      </c>
      <c r="B5" s="329"/>
      <c r="C5" s="317">
        <v>5</v>
      </c>
      <c r="D5" s="45" t="s">
        <v>367</v>
      </c>
      <c r="E5" s="317">
        <v>5</v>
      </c>
      <c r="F5" s="319" t="s">
        <v>373</v>
      </c>
      <c r="G5" s="319"/>
      <c r="H5" s="319"/>
      <c r="I5" s="319"/>
      <c r="J5" s="319"/>
    </row>
    <row r="6" spans="1:10" s="46" customFormat="1" ht="15">
      <c r="A6" s="329" t="s">
        <v>374</v>
      </c>
      <c r="B6" s="329"/>
      <c r="C6" s="317">
        <v>1560</v>
      </c>
      <c r="D6" s="45" t="s">
        <v>367</v>
      </c>
      <c r="E6" s="317">
        <v>1560</v>
      </c>
      <c r="F6" s="319" t="s">
        <v>375</v>
      </c>
      <c r="G6" s="319"/>
      <c r="H6" s="319"/>
      <c r="I6" s="319"/>
      <c r="J6" s="319"/>
    </row>
    <row r="7" spans="1:10" s="46" customFormat="1" ht="15">
      <c r="A7" s="329" t="s">
        <v>376</v>
      </c>
      <c r="B7" s="329"/>
      <c r="C7" s="317">
        <v>1.25</v>
      </c>
      <c r="D7" s="45" t="s">
        <v>367</v>
      </c>
      <c r="E7" s="317">
        <v>1.25</v>
      </c>
      <c r="F7" s="319" t="s">
        <v>377</v>
      </c>
      <c r="G7" s="319"/>
      <c r="H7" s="319"/>
      <c r="I7" s="319"/>
      <c r="J7" s="319"/>
    </row>
    <row r="8" spans="1:8" s="46" customFormat="1" ht="15">
      <c r="A8" s="44"/>
      <c r="B8" s="48"/>
      <c r="C8" s="49"/>
      <c r="D8" s="45"/>
      <c r="E8" s="49"/>
      <c r="F8" s="50"/>
      <c r="G8" s="47"/>
      <c r="H8" s="51"/>
    </row>
    <row r="9" spans="1:10" ht="15.75">
      <c r="A9" s="328" t="s">
        <v>491</v>
      </c>
      <c r="B9" s="328"/>
      <c r="C9" s="322" t="s">
        <v>463</v>
      </c>
      <c r="D9" s="322"/>
      <c r="E9" s="52" t="s">
        <v>463</v>
      </c>
      <c r="F9" s="52" t="s">
        <v>463</v>
      </c>
      <c r="H9" s="52" t="s">
        <v>490</v>
      </c>
      <c r="I9" s="52" t="s">
        <v>490</v>
      </c>
      <c r="J9" s="52" t="s">
        <v>490</v>
      </c>
    </row>
    <row r="10" spans="1:10" ht="12.75">
      <c r="A10" s="53" t="s">
        <v>378</v>
      </c>
      <c r="B10" s="54"/>
      <c r="C10" s="323" t="s">
        <v>379</v>
      </c>
      <c r="D10" s="323"/>
      <c r="E10" s="56" t="s">
        <v>380</v>
      </c>
      <c r="F10" s="56" t="s">
        <v>380</v>
      </c>
      <c r="H10" s="55" t="s">
        <v>379</v>
      </c>
      <c r="I10" s="56" t="s">
        <v>380</v>
      </c>
      <c r="J10" s="56" t="s">
        <v>380</v>
      </c>
    </row>
    <row r="11" spans="1:10" ht="12.75">
      <c r="A11" s="57" t="s">
        <v>381</v>
      </c>
      <c r="B11" s="58" t="s">
        <v>382</v>
      </c>
      <c r="C11" s="324" t="s">
        <v>383</v>
      </c>
      <c r="D11" s="324"/>
      <c r="E11" s="59" t="s">
        <v>379</v>
      </c>
      <c r="F11" s="59" t="s">
        <v>384</v>
      </c>
      <c r="H11" s="60" t="s">
        <v>383</v>
      </c>
      <c r="I11" s="59" t="s">
        <v>379</v>
      </c>
      <c r="J11" s="59" t="s">
        <v>384</v>
      </c>
    </row>
    <row r="12" spans="1:13" ht="12.75">
      <c r="A12" s="61">
        <v>1020</v>
      </c>
      <c r="B12" s="62" t="s">
        <v>385</v>
      </c>
      <c r="C12" s="325">
        <v>0.25</v>
      </c>
      <c r="D12" s="326"/>
      <c r="E12" s="63">
        <f aca="true" t="shared" si="0" ref="E12:E29">+C12*6000</f>
        <v>1500</v>
      </c>
      <c r="F12" s="63">
        <f aca="true" t="shared" si="1" ref="F12:F29">+C12*500</f>
        <v>125</v>
      </c>
      <c r="H12" s="64">
        <v>0.25</v>
      </c>
      <c r="I12" s="63">
        <v>1500</v>
      </c>
      <c r="J12" s="63">
        <v>125</v>
      </c>
      <c r="K12" s="65"/>
      <c r="L12" s="65"/>
      <c r="M12" s="65"/>
    </row>
    <row r="13" spans="1:11" ht="12.75">
      <c r="A13" s="61">
        <v>1024</v>
      </c>
      <c r="B13" s="62" t="s">
        <v>386</v>
      </c>
      <c r="C13" s="320">
        <v>0.27</v>
      </c>
      <c r="D13" s="321">
        <v>0.27</v>
      </c>
      <c r="E13" s="63">
        <f t="shared" si="0"/>
        <v>1620</v>
      </c>
      <c r="F13" s="63">
        <f t="shared" si="1"/>
        <v>135</v>
      </c>
      <c r="H13" s="64">
        <v>0.27</v>
      </c>
      <c r="I13" s="63">
        <v>1620</v>
      </c>
      <c r="J13" s="63">
        <v>135</v>
      </c>
      <c r="K13" s="65"/>
    </row>
    <row r="14" spans="1:11" ht="12.75">
      <c r="A14" s="61">
        <v>1031</v>
      </c>
      <c r="B14" s="62" t="s">
        <v>387</v>
      </c>
      <c r="C14" s="320">
        <v>0.3</v>
      </c>
      <c r="D14" s="321">
        <v>0.3</v>
      </c>
      <c r="E14" s="63">
        <f t="shared" si="0"/>
        <v>1800</v>
      </c>
      <c r="F14" s="63">
        <f t="shared" si="1"/>
        <v>150</v>
      </c>
      <c r="G14" s="46"/>
      <c r="H14" s="66">
        <v>0.3</v>
      </c>
      <c r="I14" s="63">
        <v>1800</v>
      </c>
      <c r="J14" s="63">
        <v>150</v>
      </c>
      <c r="K14" s="65"/>
    </row>
    <row r="15" spans="1:11" ht="12.75">
      <c r="A15" s="61">
        <v>1034</v>
      </c>
      <c r="B15" s="62" t="s">
        <v>388</v>
      </c>
      <c r="C15" s="320">
        <v>0.45</v>
      </c>
      <c r="D15" s="321">
        <v>0.45</v>
      </c>
      <c r="E15" s="63">
        <f t="shared" si="0"/>
        <v>2700</v>
      </c>
      <c r="F15" s="63">
        <f t="shared" si="1"/>
        <v>225</v>
      </c>
      <c r="H15" s="64">
        <v>0.45</v>
      </c>
      <c r="I15" s="63">
        <v>2700</v>
      </c>
      <c r="J15" s="63">
        <v>225</v>
      </c>
      <c r="K15" s="65"/>
    </row>
    <row r="16" spans="1:11" ht="12.75">
      <c r="A16" s="61">
        <v>1035</v>
      </c>
      <c r="B16" s="62" t="s">
        <v>389</v>
      </c>
      <c r="C16" s="320">
        <v>0.45</v>
      </c>
      <c r="D16" s="321">
        <v>0.45</v>
      </c>
      <c r="E16" s="63">
        <f t="shared" si="0"/>
        <v>2700</v>
      </c>
      <c r="F16" s="63">
        <f t="shared" si="1"/>
        <v>225</v>
      </c>
      <c r="H16" s="64">
        <v>0.45</v>
      </c>
      <c r="I16" s="63">
        <v>2700</v>
      </c>
      <c r="J16" s="63">
        <v>225</v>
      </c>
      <c r="K16" s="65"/>
    </row>
    <row r="17" spans="1:11" ht="12.75">
      <c r="A17" s="61">
        <v>1200</v>
      </c>
      <c r="B17" s="62" t="s">
        <v>390</v>
      </c>
      <c r="C17" s="320">
        <v>0.31</v>
      </c>
      <c r="D17" s="321">
        <v>0.31</v>
      </c>
      <c r="E17" s="63">
        <f t="shared" si="0"/>
        <v>1860</v>
      </c>
      <c r="F17" s="63">
        <f t="shared" si="1"/>
        <v>155</v>
      </c>
      <c r="H17" s="64">
        <v>0.31</v>
      </c>
      <c r="I17" s="63">
        <v>1860</v>
      </c>
      <c r="J17" s="63">
        <v>155</v>
      </c>
      <c r="K17" s="65"/>
    </row>
    <row r="18" spans="1:11" ht="12.75">
      <c r="A18" s="61">
        <v>1201</v>
      </c>
      <c r="B18" s="62" t="s">
        <v>391</v>
      </c>
      <c r="C18" s="320">
        <v>0.35</v>
      </c>
      <c r="D18" s="321">
        <v>0.35</v>
      </c>
      <c r="E18" s="63">
        <f t="shared" si="0"/>
        <v>2100</v>
      </c>
      <c r="F18" s="63">
        <f t="shared" si="1"/>
        <v>175</v>
      </c>
      <c r="G18" s="46"/>
      <c r="H18" s="66">
        <v>0.35</v>
      </c>
      <c r="I18" s="63">
        <v>2100</v>
      </c>
      <c r="J18" s="63">
        <v>175</v>
      </c>
      <c r="K18" s="65"/>
    </row>
    <row r="19" spans="1:11" ht="12.75">
      <c r="A19" s="61">
        <v>1202</v>
      </c>
      <c r="B19" s="62" t="s">
        <v>392</v>
      </c>
      <c r="C19" s="320">
        <v>0.34</v>
      </c>
      <c r="D19" s="321">
        <v>0.34</v>
      </c>
      <c r="E19" s="63">
        <f t="shared" si="0"/>
        <v>2040.0000000000002</v>
      </c>
      <c r="F19" s="63">
        <f t="shared" si="1"/>
        <v>170</v>
      </c>
      <c r="H19" s="66">
        <v>0.34</v>
      </c>
      <c r="I19" s="63">
        <v>2040</v>
      </c>
      <c r="J19" s="63">
        <v>170</v>
      </c>
      <c r="K19" s="65"/>
    </row>
    <row r="20" spans="1:11" ht="12.75">
      <c r="A20" s="61">
        <v>1205</v>
      </c>
      <c r="B20" s="62" t="s">
        <v>393</v>
      </c>
      <c r="C20" s="320">
        <v>0.54</v>
      </c>
      <c r="D20" s="321">
        <v>0.54</v>
      </c>
      <c r="E20" s="63">
        <f t="shared" si="0"/>
        <v>3240</v>
      </c>
      <c r="F20" s="63">
        <f t="shared" si="1"/>
        <v>270</v>
      </c>
      <c r="H20" s="66">
        <v>0.54</v>
      </c>
      <c r="I20" s="63">
        <v>3240</v>
      </c>
      <c r="J20" s="63">
        <v>270</v>
      </c>
      <c r="K20" s="65"/>
    </row>
    <row r="21" spans="1:11" ht="12.75">
      <c r="A21" s="61">
        <v>1206</v>
      </c>
      <c r="B21" s="62" t="s">
        <v>394</v>
      </c>
      <c r="C21" s="320">
        <v>0.45</v>
      </c>
      <c r="D21" s="321">
        <v>0.45</v>
      </c>
      <c r="E21" s="63">
        <f t="shared" si="0"/>
        <v>2700</v>
      </c>
      <c r="F21" s="63">
        <f t="shared" si="1"/>
        <v>225</v>
      </c>
      <c r="H21" s="66">
        <v>0.45</v>
      </c>
      <c r="I21" s="63">
        <v>2700</v>
      </c>
      <c r="J21" s="63">
        <v>225</v>
      </c>
      <c r="K21" s="65"/>
    </row>
    <row r="22" spans="1:11" ht="12.75">
      <c r="A22" s="61">
        <v>1208</v>
      </c>
      <c r="B22" s="62" t="s">
        <v>395</v>
      </c>
      <c r="C22" s="320">
        <v>0.54</v>
      </c>
      <c r="D22" s="321">
        <v>0.54</v>
      </c>
      <c r="E22" s="63">
        <f t="shared" si="0"/>
        <v>3240</v>
      </c>
      <c r="F22" s="63">
        <f t="shared" si="1"/>
        <v>270</v>
      </c>
      <c r="H22" s="66">
        <v>0.54</v>
      </c>
      <c r="I22" s="63">
        <v>3240</v>
      </c>
      <c r="J22" s="63">
        <v>270</v>
      </c>
      <c r="K22" s="65"/>
    </row>
    <row r="23" spans="1:11" ht="12.75">
      <c r="A23" s="61">
        <v>1209</v>
      </c>
      <c r="B23" s="62" t="s">
        <v>396</v>
      </c>
      <c r="C23" s="320">
        <v>0.38</v>
      </c>
      <c r="D23" s="321">
        <v>0.38</v>
      </c>
      <c r="E23" s="63">
        <f t="shared" si="0"/>
        <v>2280</v>
      </c>
      <c r="F23" s="63">
        <f t="shared" si="1"/>
        <v>190</v>
      </c>
      <c r="H23" s="66">
        <v>0.38</v>
      </c>
      <c r="I23" s="63">
        <v>2280</v>
      </c>
      <c r="J23" s="63">
        <v>190</v>
      </c>
      <c r="K23" s="65"/>
    </row>
    <row r="24" spans="1:11" ht="12.75">
      <c r="A24" s="61">
        <v>1210</v>
      </c>
      <c r="B24" s="62" t="s">
        <v>397</v>
      </c>
      <c r="C24" s="320">
        <v>0.5</v>
      </c>
      <c r="D24" s="321">
        <v>0.5</v>
      </c>
      <c r="E24" s="63">
        <f t="shared" si="0"/>
        <v>3000</v>
      </c>
      <c r="F24" s="63">
        <f t="shared" si="1"/>
        <v>250</v>
      </c>
      <c r="H24" s="66">
        <v>0.5</v>
      </c>
      <c r="I24" s="63">
        <v>3000</v>
      </c>
      <c r="J24" s="63">
        <v>250</v>
      </c>
      <c r="K24" s="65"/>
    </row>
    <row r="25" spans="1:11" ht="12.75">
      <c r="A25" s="61">
        <v>1212</v>
      </c>
      <c r="B25" s="62" t="s">
        <v>398</v>
      </c>
      <c r="C25" s="320">
        <v>0.35</v>
      </c>
      <c r="D25" s="321">
        <v>0.35</v>
      </c>
      <c r="E25" s="63">
        <f t="shared" si="0"/>
        <v>2100</v>
      </c>
      <c r="F25" s="63">
        <f t="shared" si="1"/>
        <v>175</v>
      </c>
      <c r="H25" s="66">
        <v>0.35</v>
      </c>
      <c r="I25" s="63">
        <v>2100</v>
      </c>
      <c r="J25" s="63">
        <v>175</v>
      </c>
      <c r="K25" s="65"/>
    </row>
    <row r="26" spans="1:11" ht="12.75">
      <c r="A26" s="61">
        <v>1222</v>
      </c>
      <c r="B26" s="62" t="s">
        <v>399</v>
      </c>
      <c r="C26" s="320">
        <v>0.49</v>
      </c>
      <c r="D26" s="321">
        <v>0.49</v>
      </c>
      <c r="E26" s="63">
        <f t="shared" si="0"/>
        <v>2940</v>
      </c>
      <c r="F26" s="63">
        <f t="shared" si="1"/>
        <v>245</v>
      </c>
      <c r="H26" s="66">
        <v>0.49</v>
      </c>
      <c r="I26" s="63">
        <v>2940</v>
      </c>
      <c r="J26" s="63">
        <v>245</v>
      </c>
      <c r="K26" s="65"/>
    </row>
    <row r="27" spans="1:11" ht="12.75">
      <c r="A27" s="61">
        <v>1226</v>
      </c>
      <c r="B27" s="62" t="s">
        <v>400</v>
      </c>
      <c r="C27" s="320">
        <v>0.49</v>
      </c>
      <c r="D27" s="321">
        <v>0.49</v>
      </c>
      <c r="E27" s="63">
        <f t="shared" si="0"/>
        <v>2940</v>
      </c>
      <c r="F27" s="63">
        <f t="shared" si="1"/>
        <v>245</v>
      </c>
      <c r="H27" s="66">
        <v>0.49</v>
      </c>
      <c r="I27" s="63">
        <v>2940</v>
      </c>
      <c r="J27" s="63">
        <v>245</v>
      </c>
      <c r="K27" s="65"/>
    </row>
    <row r="28" spans="1:11" ht="12.75">
      <c r="A28" s="61">
        <v>1247</v>
      </c>
      <c r="B28" s="62" t="s">
        <v>401</v>
      </c>
      <c r="C28" s="320">
        <v>0.49</v>
      </c>
      <c r="D28" s="321">
        <v>0.49</v>
      </c>
      <c r="E28" s="63">
        <f t="shared" si="0"/>
        <v>2940</v>
      </c>
      <c r="F28" s="63">
        <f t="shared" si="1"/>
        <v>245</v>
      </c>
      <c r="H28" s="66">
        <v>0.49</v>
      </c>
      <c r="I28" s="63">
        <v>2940</v>
      </c>
      <c r="J28" s="63">
        <v>245</v>
      </c>
      <c r="K28" s="65"/>
    </row>
    <row r="29" spans="1:11" ht="12.75">
      <c r="A29" s="61">
        <v>1248</v>
      </c>
      <c r="B29" s="62" t="s">
        <v>402</v>
      </c>
      <c r="C29" s="320">
        <v>0.42</v>
      </c>
      <c r="D29" s="321">
        <v>0.42</v>
      </c>
      <c r="E29" s="63">
        <f t="shared" si="0"/>
        <v>2520</v>
      </c>
      <c r="F29" s="63">
        <f t="shared" si="1"/>
        <v>210</v>
      </c>
      <c r="H29" s="66">
        <v>0.42</v>
      </c>
      <c r="I29" s="63">
        <v>2520</v>
      </c>
      <c r="J29" s="63">
        <v>210</v>
      </c>
      <c r="K29" s="65"/>
    </row>
    <row r="30" spans="1:12" ht="12.75">
      <c r="A30" s="61">
        <v>1252</v>
      </c>
      <c r="B30" s="62" t="s">
        <v>403</v>
      </c>
      <c r="C30" s="320" t="s">
        <v>8</v>
      </c>
      <c r="D30" s="321" t="s">
        <v>8</v>
      </c>
      <c r="E30" s="67" t="s">
        <v>404</v>
      </c>
      <c r="F30" s="67" t="s">
        <v>404</v>
      </c>
      <c r="H30" s="67" t="s">
        <v>8</v>
      </c>
      <c r="I30" s="67" t="s">
        <v>404</v>
      </c>
      <c r="J30" s="67" t="s">
        <v>404</v>
      </c>
      <c r="K30" s="65"/>
      <c r="L30" s="68"/>
    </row>
    <row r="31" spans="1:11" ht="12.75">
      <c r="A31" s="61">
        <v>1254</v>
      </c>
      <c r="B31" s="62" t="s">
        <v>405</v>
      </c>
      <c r="C31" s="320" t="s">
        <v>8</v>
      </c>
      <c r="D31" s="321" t="s">
        <v>8</v>
      </c>
      <c r="E31" s="67" t="s">
        <v>404</v>
      </c>
      <c r="F31" s="67" t="s">
        <v>404</v>
      </c>
      <c r="H31" s="67" t="s">
        <v>8</v>
      </c>
      <c r="I31" s="67" t="s">
        <v>404</v>
      </c>
      <c r="J31" s="67" t="s">
        <v>404</v>
      </c>
      <c r="K31" s="65"/>
    </row>
    <row r="32" spans="1:11" ht="12.75">
      <c r="A32" s="61">
        <v>1255</v>
      </c>
      <c r="B32" s="62" t="s">
        <v>406</v>
      </c>
      <c r="C32" s="320" t="s">
        <v>8</v>
      </c>
      <c r="D32" s="321" t="s">
        <v>8</v>
      </c>
      <c r="E32" s="67" t="s">
        <v>404</v>
      </c>
      <c r="F32" s="67" t="s">
        <v>404</v>
      </c>
      <c r="H32" s="67" t="s">
        <v>8</v>
      </c>
      <c r="I32" s="67" t="s">
        <v>404</v>
      </c>
      <c r="J32" s="67" t="s">
        <v>404</v>
      </c>
      <c r="K32" s="65"/>
    </row>
    <row r="33" spans="1:5" ht="12.75">
      <c r="A33" s="69"/>
      <c r="E33" s="71"/>
    </row>
    <row r="34" ht="12.75">
      <c r="E34" s="71"/>
    </row>
    <row r="35" ht="12.75">
      <c r="E35" s="71"/>
    </row>
    <row r="36" ht="12.75">
      <c r="E36" s="71"/>
    </row>
    <row r="37" ht="12.75">
      <c r="E37" s="71"/>
    </row>
  </sheetData>
  <sheetProtection/>
  <mergeCells count="39">
    <mergeCell ref="A1:B1"/>
    <mergeCell ref="A9:B9"/>
    <mergeCell ref="A2:B2"/>
    <mergeCell ref="A3:B3"/>
    <mergeCell ref="A4:B4"/>
    <mergeCell ref="A5:B5"/>
    <mergeCell ref="A6:B6"/>
    <mergeCell ref="A7:B7"/>
    <mergeCell ref="C9:D9"/>
    <mergeCell ref="C10:D10"/>
    <mergeCell ref="C11:D11"/>
    <mergeCell ref="C16:D16"/>
    <mergeCell ref="C12:D12"/>
    <mergeCell ref="C13:D13"/>
    <mergeCell ref="C14:D14"/>
    <mergeCell ref="C15:D15"/>
    <mergeCell ref="C21:D21"/>
    <mergeCell ref="C22:D22"/>
    <mergeCell ref="C23:D23"/>
    <mergeCell ref="C24:D24"/>
    <mergeCell ref="C17:D17"/>
    <mergeCell ref="C18:D18"/>
    <mergeCell ref="C19:D19"/>
    <mergeCell ref="C20:D20"/>
    <mergeCell ref="C29:D29"/>
    <mergeCell ref="C30:D30"/>
    <mergeCell ref="C31:D31"/>
    <mergeCell ref="C32:D32"/>
    <mergeCell ref="C25:D25"/>
    <mergeCell ref="C26:D26"/>
    <mergeCell ref="C27:D27"/>
    <mergeCell ref="C28:D28"/>
    <mergeCell ref="F7:J7"/>
    <mergeCell ref="F4:J4"/>
    <mergeCell ref="F1:J1"/>
    <mergeCell ref="F5:J5"/>
    <mergeCell ref="F2:J2"/>
    <mergeCell ref="F3:J3"/>
    <mergeCell ref="F6:J6"/>
  </mergeCells>
  <printOptions/>
  <pageMargins left="0.5" right="0.5" top="0.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80" zoomScaleNormal="80" zoomScalePageLayoutView="0" workbookViewId="0" topLeftCell="H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8671875" defaultRowHeight="15" outlineLevelRow="2"/>
  <cols>
    <col min="1" max="1" width="4.99609375" style="0" bestFit="1" customWidth="1"/>
    <col min="2" max="2" width="8.10546875" style="0" bestFit="1" customWidth="1"/>
    <col min="3" max="3" width="12.99609375" style="0" bestFit="1" customWidth="1"/>
    <col min="4" max="4" width="26.21484375" style="0" bestFit="1" customWidth="1"/>
    <col min="5" max="5" width="5.77734375" style="0" bestFit="1" customWidth="1"/>
    <col min="6" max="6" width="6.99609375" style="0" bestFit="1" customWidth="1"/>
    <col min="9" max="10" width="9.88671875" style="0" bestFit="1" customWidth="1"/>
    <col min="11" max="11" width="9.5546875" style="0" bestFit="1" customWidth="1"/>
    <col min="12" max="12" width="9.4453125" style="0" bestFit="1" customWidth="1"/>
    <col min="13" max="13" width="7.21484375" style="0" bestFit="1" customWidth="1"/>
    <col min="14" max="14" width="5.77734375" style="0" bestFit="1" customWidth="1"/>
    <col min="15" max="15" width="9.88671875" style="0" bestFit="1" customWidth="1"/>
    <col min="16" max="16" width="6.5546875" style="0" bestFit="1" customWidth="1"/>
    <col min="17" max="18" width="4.99609375" style="0" bestFit="1" customWidth="1"/>
    <col min="19" max="19" width="12.77734375" style="0" bestFit="1" customWidth="1"/>
    <col min="20" max="20" width="9.88671875" style="0" bestFit="1" customWidth="1"/>
  </cols>
  <sheetData>
    <row r="1" spans="1:20" ht="48" thickBo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34" t="s">
        <v>5</v>
      </c>
      <c r="G1" s="19" t="s">
        <v>6</v>
      </c>
      <c r="H1" s="15" t="s">
        <v>7</v>
      </c>
      <c r="I1" s="15" t="s">
        <v>8</v>
      </c>
      <c r="J1" s="16" t="s">
        <v>9</v>
      </c>
      <c r="K1" s="16" t="s">
        <v>10</v>
      </c>
      <c r="L1" s="15" t="s">
        <v>11</v>
      </c>
      <c r="M1" s="16" t="s">
        <v>12</v>
      </c>
      <c r="N1" s="20" t="s">
        <v>13</v>
      </c>
      <c r="O1" s="16" t="s">
        <v>14</v>
      </c>
      <c r="P1" s="15" t="s">
        <v>15</v>
      </c>
      <c r="Q1" s="16" t="s">
        <v>16</v>
      </c>
      <c r="R1" s="16" t="s">
        <v>17</v>
      </c>
      <c r="S1" s="17" t="s">
        <v>18</v>
      </c>
      <c r="T1" s="21" t="s">
        <v>19</v>
      </c>
    </row>
    <row r="2" spans="1:20" ht="15" outlineLevel="2">
      <c r="A2" s="2" t="s">
        <v>265</v>
      </c>
      <c r="B2" s="3">
        <v>804170</v>
      </c>
      <c r="C2" s="2" t="s">
        <v>266</v>
      </c>
      <c r="D2" s="2" t="s">
        <v>267</v>
      </c>
      <c r="E2" s="11">
        <v>1024</v>
      </c>
      <c r="F2" s="32">
        <v>5207</v>
      </c>
      <c r="G2" s="4">
        <v>1620</v>
      </c>
      <c r="H2" s="5">
        <v>392.85</v>
      </c>
      <c r="I2" s="4">
        <v>0</v>
      </c>
      <c r="J2" s="4">
        <v>0</v>
      </c>
      <c r="K2" s="4">
        <v>816</v>
      </c>
      <c r="L2" s="4">
        <v>0</v>
      </c>
      <c r="M2" s="4">
        <v>0</v>
      </c>
      <c r="N2" s="4">
        <v>0</v>
      </c>
      <c r="O2" s="4">
        <f>SUM(G2:N2)</f>
        <v>2828.85</v>
      </c>
      <c r="P2" s="6" t="s">
        <v>25</v>
      </c>
      <c r="Q2" s="6" t="s">
        <v>26</v>
      </c>
      <c r="R2" s="6">
        <v>2019</v>
      </c>
      <c r="S2" s="7">
        <v>1985</v>
      </c>
      <c r="T2" s="8">
        <f>O2+S2</f>
        <v>4813.85</v>
      </c>
    </row>
    <row r="3" spans="1:20" s="41" customFormat="1" ht="15.75" outlineLevel="1">
      <c r="A3" s="24"/>
      <c r="B3" s="25"/>
      <c r="C3" s="23" t="s">
        <v>472</v>
      </c>
      <c r="D3" s="24"/>
      <c r="E3" s="26">
        <f>COUNTA(E2:E2)</f>
        <v>1</v>
      </c>
      <c r="F3" s="40">
        <f aca="true" t="shared" si="0" ref="F3:O3">SUBTOTAL(9,F2:F2)</f>
        <v>5207</v>
      </c>
      <c r="G3" s="27">
        <f t="shared" si="0"/>
        <v>1620</v>
      </c>
      <c r="H3" s="28">
        <f t="shared" si="0"/>
        <v>392.85</v>
      </c>
      <c r="I3" s="27">
        <f t="shared" si="0"/>
        <v>0</v>
      </c>
      <c r="J3" s="27">
        <f t="shared" si="0"/>
        <v>0</v>
      </c>
      <c r="K3" s="27">
        <f t="shared" si="0"/>
        <v>816</v>
      </c>
      <c r="L3" s="27">
        <f t="shared" si="0"/>
        <v>0</v>
      </c>
      <c r="M3" s="27">
        <f t="shared" si="0"/>
        <v>0</v>
      </c>
      <c r="N3" s="27">
        <f t="shared" si="0"/>
        <v>0</v>
      </c>
      <c r="O3" s="27">
        <f t="shared" si="0"/>
        <v>2828.85</v>
      </c>
      <c r="P3" s="29"/>
      <c r="Q3" s="29"/>
      <c r="R3" s="29"/>
      <c r="S3" s="30">
        <f>SUBTOTAL(9,S2:S2)</f>
        <v>1985</v>
      </c>
      <c r="T3" s="31">
        <f>SUBTOTAL(9,T2:T2)</f>
        <v>4813.85</v>
      </c>
    </row>
    <row r="4" spans="1:20" ht="15" outlineLevel="2">
      <c r="A4" s="2" t="s">
        <v>265</v>
      </c>
      <c r="B4" s="3">
        <v>803420</v>
      </c>
      <c r="C4" s="2" t="s">
        <v>268</v>
      </c>
      <c r="D4" s="2" t="s">
        <v>269</v>
      </c>
      <c r="E4" s="11">
        <v>1020</v>
      </c>
      <c r="F4" s="32">
        <v>1964</v>
      </c>
      <c r="G4" s="4">
        <v>1500</v>
      </c>
      <c r="H4" s="5">
        <v>74.5</v>
      </c>
      <c r="I4" s="4">
        <v>0</v>
      </c>
      <c r="J4" s="4">
        <v>0</v>
      </c>
      <c r="K4" s="4">
        <v>816</v>
      </c>
      <c r="L4" s="4">
        <v>0</v>
      </c>
      <c r="M4" s="4">
        <v>0</v>
      </c>
      <c r="N4" s="4">
        <v>0</v>
      </c>
      <c r="O4" s="4">
        <f aca="true" t="shared" si="1" ref="O4:O12">SUM(G4:N4)</f>
        <v>2390.5</v>
      </c>
      <c r="P4" s="6" t="s">
        <v>25</v>
      </c>
      <c r="Q4" s="6" t="s">
        <v>31</v>
      </c>
      <c r="R4" s="6">
        <v>2008</v>
      </c>
      <c r="S4" s="7">
        <v>0</v>
      </c>
      <c r="T4" s="8">
        <f aca="true" t="shared" si="2" ref="T4:T12">O4+S4</f>
        <v>2390.5</v>
      </c>
    </row>
    <row r="5" spans="1:20" ht="15" outlineLevel="2">
      <c r="A5" s="2" t="s">
        <v>265</v>
      </c>
      <c r="B5" s="3">
        <v>803420</v>
      </c>
      <c r="C5" s="2" t="s">
        <v>268</v>
      </c>
      <c r="D5" s="2" t="s">
        <v>269</v>
      </c>
      <c r="E5" s="11">
        <v>1335</v>
      </c>
      <c r="F5" s="32">
        <v>0</v>
      </c>
      <c r="G5" s="4">
        <v>0</v>
      </c>
      <c r="H5" s="5">
        <v>0</v>
      </c>
      <c r="I5" s="4">
        <v>2250.01</v>
      </c>
      <c r="J5" s="4">
        <v>5139.17</v>
      </c>
      <c r="K5" s="4">
        <v>816</v>
      </c>
      <c r="L5" s="4">
        <v>0</v>
      </c>
      <c r="M5" s="4">
        <v>0</v>
      </c>
      <c r="N5" s="4">
        <v>0</v>
      </c>
      <c r="O5" s="4">
        <f t="shared" si="1"/>
        <v>8205.18</v>
      </c>
      <c r="P5" s="6" t="s">
        <v>74</v>
      </c>
      <c r="Q5" s="6" t="s">
        <v>26</v>
      </c>
      <c r="R5" s="6">
        <v>2020</v>
      </c>
      <c r="S5" s="7">
        <v>5250</v>
      </c>
      <c r="T5" s="8">
        <f t="shared" si="2"/>
        <v>13455.18</v>
      </c>
    </row>
    <row r="6" spans="1:20" ht="15" outlineLevel="2">
      <c r="A6" s="2" t="s">
        <v>265</v>
      </c>
      <c r="B6" s="3">
        <v>803420</v>
      </c>
      <c r="C6" s="2" t="s">
        <v>268</v>
      </c>
      <c r="D6" s="2" t="s">
        <v>269</v>
      </c>
      <c r="E6" s="11">
        <v>1335</v>
      </c>
      <c r="F6" s="32">
        <v>0</v>
      </c>
      <c r="G6" s="4">
        <v>0</v>
      </c>
      <c r="H6" s="5">
        <v>0</v>
      </c>
      <c r="I6" s="4">
        <v>2627.58</v>
      </c>
      <c r="J6" s="4">
        <v>5145.61</v>
      </c>
      <c r="K6" s="4">
        <v>816</v>
      </c>
      <c r="L6" s="4">
        <v>0</v>
      </c>
      <c r="M6" s="4">
        <v>0</v>
      </c>
      <c r="N6" s="4">
        <v>0</v>
      </c>
      <c r="O6" s="4">
        <f t="shared" si="1"/>
        <v>8589.189999999999</v>
      </c>
      <c r="P6" s="6" t="s">
        <v>74</v>
      </c>
      <c r="Q6" s="6" t="s">
        <v>26</v>
      </c>
      <c r="R6" s="6">
        <v>2020</v>
      </c>
      <c r="S6" s="7">
        <v>5250</v>
      </c>
      <c r="T6" s="8">
        <f t="shared" si="2"/>
        <v>13839.189999999999</v>
      </c>
    </row>
    <row r="7" spans="1:20" ht="15" outlineLevel="2">
      <c r="A7" s="2" t="s">
        <v>265</v>
      </c>
      <c r="B7" s="3">
        <v>803420</v>
      </c>
      <c r="C7" s="2" t="s">
        <v>270</v>
      </c>
      <c r="D7" s="2" t="s">
        <v>269</v>
      </c>
      <c r="E7" s="11">
        <v>1202</v>
      </c>
      <c r="F7" s="32">
        <v>6517</v>
      </c>
      <c r="G7" s="4">
        <v>2040</v>
      </c>
      <c r="H7" s="5">
        <v>418.88</v>
      </c>
      <c r="I7" s="4">
        <v>0</v>
      </c>
      <c r="J7" s="4">
        <v>0</v>
      </c>
      <c r="K7" s="4">
        <v>816</v>
      </c>
      <c r="L7" s="4">
        <v>0</v>
      </c>
      <c r="M7" s="4">
        <v>0</v>
      </c>
      <c r="N7" s="4">
        <v>0</v>
      </c>
      <c r="O7" s="4">
        <f t="shared" si="1"/>
        <v>3274.88</v>
      </c>
      <c r="P7" s="6" t="s">
        <v>25</v>
      </c>
      <c r="Q7" s="6" t="s">
        <v>26</v>
      </c>
      <c r="R7" s="6">
        <v>2014</v>
      </c>
      <c r="S7" s="7">
        <v>3990</v>
      </c>
      <c r="T7" s="8">
        <f t="shared" si="2"/>
        <v>7264.88</v>
      </c>
    </row>
    <row r="8" spans="1:20" ht="15" outlineLevel="2">
      <c r="A8" s="2" t="s">
        <v>265</v>
      </c>
      <c r="B8" s="3">
        <v>803420</v>
      </c>
      <c r="C8" s="2" t="s">
        <v>270</v>
      </c>
      <c r="D8" s="2" t="s">
        <v>269</v>
      </c>
      <c r="E8" s="11">
        <v>1335</v>
      </c>
      <c r="F8" s="32">
        <v>0</v>
      </c>
      <c r="G8" s="4">
        <v>0</v>
      </c>
      <c r="H8" s="5">
        <v>0</v>
      </c>
      <c r="I8" s="4">
        <v>2841.92</v>
      </c>
      <c r="J8" s="4">
        <v>1162.35</v>
      </c>
      <c r="K8" s="4">
        <v>816</v>
      </c>
      <c r="L8" s="4">
        <v>0</v>
      </c>
      <c r="M8" s="4">
        <v>0</v>
      </c>
      <c r="N8" s="4">
        <v>0</v>
      </c>
      <c r="O8" s="4">
        <f t="shared" si="1"/>
        <v>4820.27</v>
      </c>
      <c r="P8" s="6" t="s">
        <v>74</v>
      </c>
      <c r="Q8" s="6" t="s">
        <v>31</v>
      </c>
      <c r="R8" s="6">
        <v>2010</v>
      </c>
      <c r="S8" s="7">
        <v>0</v>
      </c>
      <c r="T8" s="8">
        <f t="shared" si="2"/>
        <v>4820.27</v>
      </c>
    </row>
    <row r="9" spans="1:20" ht="15" outlineLevel="2">
      <c r="A9" s="2" t="s">
        <v>265</v>
      </c>
      <c r="B9" s="3">
        <v>803420</v>
      </c>
      <c r="C9" s="2" t="s">
        <v>270</v>
      </c>
      <c r="D9" s="2" t="s">
        <v>269</v>
      </c>
      <c r="E9" s="11">
        <v>1020</v>
      </c>
      <c r="F9" s="32">
        <v>3314</v>
      </c>
      <c r="G9" s="4">
        <v>1500</v>
      </c>
      <c r="H9" s="5">
        <v>25.5</v>
      </c>
      <c r="I9" s="4">
        <v>0</v>
      </c>
      <c r="J9" s="4">
        <v>0</v>
      </c>
      <c r="K9" s="4">
        <v>816</v>
      </c>
      <c r="L9" s="4">
        <v>0</v>
      </c>
      <c r="M9" s="4">
        <v>0</v>
      </c>
      <c r="N9" s="4">
        <v>0</v>
      </c>
      <c r="O9" s="4">
        <f t="shared" si="1"/>
        <v>2341.5</v>
      </c>
      <c r="P9" s="6" t="s">
        <v>25</v>
      </c>
      <c r="Q9" s="6" t="s">
        <v>27</v>
      </c>
      <c r="R9" s="6">
        <v>1900</v>
      </c>
      <c r="S9" s="7">
        <v>0</v>
      </c>
      <c r="T9" s="8">
        <f t="shared" si="2"/>
        <v>2341.5</v>
      </c>
    </row>
    <row r="10" spans="1:20" ht="15" outlineLevel="2">
      <c r="A10" s="2" t="s">
        <v>265</v>
      </c>
      <c r="B10" s="3">
        <v>803420</v>
      </c>
      <c r="C10" s="2" t="s">
        <v>270</v>
      </c>
      <c r="D10" s="2" t="s">
        <v>269</v>
      </c>
      <c r="E10" s="11">
        <v>1020</v>
      </c>
      <c r="F10" s="32">
        <v>3728</v>
      </c>
      <c r="G10" s="4">
        <v>1500</v>
      </c>
      <c r="H10" s="5">
        <v>99</v>
      </c>
      <c r="I10" s="4">
        <v>0</v>
      </c>
      <c r="J10" s="4">
        <v>0</v>
      </c>
      <c r="K10" s="4">
        <v>816</v>
      </c>
      <c r="L10" s="4">
        <v>0</v>
      </c>
      <c r="M10" s="4">
        <v>0</v>
      </c>
      <c r="N10" s="4">
        <v>0</v>
      </c>
      <c r="O10" s="4">
        <f t="shared" si="1"/>
        <v>2415</v>
      </c>
      <c r="P10" s="6" t="s">
        <v>25</v>
      </c>
      <c r="Q10" s="6" t="s">
        <v>31</v>
      </c>
      <c r="R10" s="6">
        <v>2008</v>
      </c>
      <c r="S10" s="7">
        <v>0</v>
      </c>
      <c r="T10" s="8">
        <f t="shared" si="2"/>
        <v>2415</v>
      </c>
    </row>
    <row r="11" spans="1:20" ht="15" outlineLevel="2">
      <c r="A11" s="2" t="s">
        <v>265</v>
      </c>
      <c r="B11" s="3">
        <v>803420</v>
      </c>
      <c r="C11" s="2" t="s">
        <v>270</v>
      </c>
      <c r="D11" s="2" t="s">
        <v>269</v>
      </c>
      <c r="E11" s="11">
        <v>1335</v>
      </c>
      <c r="F11" s="32">
        <v>0</v>
      </c>
      <c r="G11" s="4">
        <v>0</v>
      </c>
      <c r="H11" s="5">
        <v>0</v>
      </c>
      <c r="I11" s="4">
        <v>5779.52</v>
      </c>
      <c r="J11" s="4">
        <v>3963.66</v>
      </c>
      <c r="K11" s="4">
        <v>816</v>
      </c>
      <c r="L11" s="4">
        <v>0</v>
      </c>
      <c r="M11" s="4">
        <v>0</v>
      </c>
      <c r="N11" s="4">
        <v>0</v>
      </c>
      <c r="O11" s="4">
        <f t="shared" si="1"/>
        <v>10559.18</v>
      </c>
      <c r="P11" s="6" t="s">
        <v>74</v>
      </c>
      <c r="Q11" s="6" t="s">
        <v>26</v>
      </c>
      <c r="R11" s="6">
        <v>2018</v>
      </c>
      <c r="S11" s="7">
        <v>5250</v>
      </c>
      <c r="T11" s="8">
        <f t="shared" si="2"/>
        <v>15809.18</v>
      </c>
    </row>
    <row r="12" spans="1:20" ht="15" outlineLevel="2">
      <c r="A12" s="2" t="s">
        <v>265</v>
      </c>
      <c r="B12" s="3">
        <v>803420</v>
      </c>
      <c r="C12" s="2" t="s">
        <v>270</v>
      </c>
      <c r="D12" s="2" t="s">
        <v>269</v>
      </c>
      <c r="E12" s="11">
        <v>9020</v>
      </c>
      <c r="F12" s="32">
        <v>0</v>
      </c>
      <c r="G12" s="4">
        <v>0</v>
      </c>
      <c r="H12" s="5">
        <v>0</v>
      </c>
      <c r="I12" s="4">
        <v>499.97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 t="shared" si="1"/>
        <v>499.97</v>
      </c>
      <c r="P12" s="6" t="s">
        <v>74</v>
      </c>
      <c r="Q12" s="6" t="s">
        <v>27</v>
      </c>
      <c r="R12" s="6">
        <v>1900</v>
      </c>
      <c r="S12" s="7">
        <v>0</v>
      </c>
      <c r="T12" s="8">
        <f t="shared" si="2"/>
        <v>499.97</v>
      </c>
    </row>
    <row r="13" spans="1:20" s="41" customFormat="1" ht="15.75" outlineLevel="1">
      <c r="A13" s="24"/>
      <c r="B13" s="25"/>
      <c r="C13" s="23" t="s">
        <v>332</v>
      </c>
      <c r="D13" s="24"/>
      <c r="E13" s="26">
        <f>COUNTA(E4:E12)</f>
        <v>9</v>
      </c>
      <c r="F13" s="40">
        <f aca="true" t="shared" si="3" ref="F13:O13">SUBTOTAL(9,F4:F12)</f>
        <v>15523</v>
      </c>
      <c r="G13" s="27">
        <f t="shared" si="3"/>
        <v>6540</v>
      </c>
      <c r="H13" s="28">
        <f t="shared" si="3"/>
        <v>617.88</v>
      </c>
      <c r="I13" s="27">
        <f t="shared" si="3"/>
        <v>13999</v>
      </c>
      <c r="J13" s="27">
        <f t="shared" si="3"/>
        <v>15410.789999999999</v>
      </c>
      <c r="K13" s="27">
        <f t="shared" si="3"/>
        <v>6528</v>
      </c>
      <c r="L13" s="27">
        <f t="shared" si="3"/>
        <v>0</v>
      </c>
      <c r="M13" s="27">
        <f t="shared" si="3"/>
        <v>0</v>
      </c>
      <c r="N13" s="27">
        <f t="shared" si="3"/>
        <v>0</v>
      </c>
      <c r="O13" s="27">
        <f t="shared" si="3"/>
        <v>43095.67</v>
      </c>
      <c r="P13" s="29"/>
      <c r="Q13" s="29"/>
      <c r="R13" s="29"/>
      <c r="S13" s="30">
        <f>SUBTOTAL(9,S4:S12)</f>
        <v>19740</v>
      </c>
      <c r="T13" s="31">
        <f>SUBTOTAL(9,T4:T12)</f>
        <v>62835.670000000006</v>
      </c>
    </row>
    <row r="14" spans="1:20" ht="15" outlineLevel="2">
      <c r="A14" s="2" t="s">
        <v>265</v>
      </c>
      <c r="B14" s="3">
        <v>804120</v>
      </c>
      <c r="C14" s="2" t="s">
        <v>271</v>
      </c>
      <c r="D14" s="2" t="s">
        <v>272</v>
      </c>
      <c r="E14" s="11">
        <v>1024</v>
      </c>
      <c r="F14" s="32">
        <v>6072</v>
      </c>
      <c r="G14" s="4">
        <v>1620</v>
      </c>
      <c r="H14" s="5">
        <v>500.04</v>
      </c>
      <c r="I14" s="4">
        <v>0</v>
      </c>
      <c r="J14" s="4">
        <v>0</v>
      </c>
      <c r="K14" s="4">
        <v>816</v>
      </c>
      <c r="L14" s="4">
        <v>0</v>
      </c>
      <c r="M14" s="4">
        <v>0</v>
      </c>
      <c r="N14" s="4">
        <v>0</v>
      </c>
      <c r="O14" s="4">
        <f>SUM(G14:N14)</f>
        <v>2936.04</v>
      </c>
      <c r="P14" s="6" t="s">
        <v>25</v>
      </c>
      <c r="Q14" s="6" t="s">
        <v>26</v>
      </c>
      <c r="R14" s="6">
        <v>2019</v>
      </c>
      <c r="S14" s="7">
        <v>1985</v>
      </c>
      <c r="T14" s="8">
        <f>O14+S14</f>
        <v>4921.04</v>
      </c>
    </row>
    <row r="15" spans="1:20" s="41" customFormat="1" ht="15.75" outlineLevel="1">
      <c r="A15" s="24"/>
      <c r="B15" s="25"/>
      <c r="C15" s="23" t="s">
        <v>473</v>
      </c>
      <c r="D15" s="24"/>
      <c r="E15" s="26">
        <f>COUNTA(E14:E14)</f>
        <v>1</v>
      </c>
      <c r="F15" s="40">
        <f aca="true" t="shared" si="4" ref="F15:O15">SUBTOTAL(9,F14:F14)</f>
        <v>6072</v>
      </c>
      <c r="G15" s="27">
        <f t="shared" si="4"/>
        <v>1620</v>
      </c>
      <c r="H15" s="28">
        <f t="shared" si="4"/>
        <v>500.04</v>
      </c>
      <c r="I15" s="27">
        <f t="shared" si="4"/>
        <v>0</v>
      </c>
      <c r="J15" s="27">
        <f t="shared" si="4"/>
        <v>0</v>
      </c>
      <c r="K15" s="27">
        <f t="shared" si="4"/>
        <v>816</v>
      </c>
      <c r="L15" s="27">
        <f t="shared" si="4"/>
        <v>0</v>
      </c>
      <c r="M15" s="27">
        <f t="shared" si="4"/>
        <v>0</v>
      </c>
      <c r="N15" s="27">
        <f t="shared" si="4"/>
        <v>0</v>
      </c>
      <c r="O15" s="27">
        <f t="shared" si="4"/>
        <v>2936.04</v>
      </c>
      <c r="P15" s="29"/>
      <c r="Q15" s="29"/>
      <c r="R15" s="29"/>
      <c r="S15" s="30">
        <f>SUBTOTAL(9,S14:S14)</f>
        <v>1985</v>
      </c>
      <c r="T15" s="31">
        <f>SUBTOTAL(9,T14:T14)</f>
        <v>4921.04</v>
      </c>
    </row>
    <row r="16" spans="1:20" ht="15" outlineLevel="2">
      <c r="A16" s="2" t="s">
        <v>265</v>
      </c>
      <c r="B16" s="3">
        <v>804210</v>
      </c>
      <c r="C16" s="2" t="s">
        <v>273</v>
      </c>
      <c r="D16" s="2" t="s">
        <v>274</v>
      </c>
      <c r="E16" s="11">
        <v>1340</v>
      </c>
      <c r="F16" s="32">
        <v>0</v>
      </c>
      <c r="G16" s="4">
        <v>0</v>
      </c>
      <c r="H16" s="5">
        <v>0</v>
      </c>
      <c r="I16" s="4">
        <v>2952.97</v>
      </c>
      <c r="J16" s="4">
        <v>1497.67</v>
      </c>
      <c r="K16" s="4">
        <v>816</v>
      </c>
      <c r="L16" s="4">
        <v>0</v>
      </c>
      <c r="M16" s="4">
        <v>0</v>
      </c>
      <c r="N16" s="4">
        <v>0</v>
      </c>
      <c r="O16" s="4">
        <f>SUM(G16:N16)</f>
        <v>5266.639999999999</v>
      </c>
      <c r="P16" s="6" t="s">
        <v>74</v>
      </c>
      <c r="Q16" s="6" t="s">
        <v>26</v>
      </c>
      <c r="R16" s="6">
        <v>2016</v>
      </c>
      <c r="S16" s="7">
        <v>4060</v>
      </c>
      <c r="T16" s="8">
        <f>O16+S16</f>
        <v>9326.64</v>
      </c>
    </row>
    <row r="17" spans="1:20" s="41" customFormat="1" ht="15.75" outlineLevel="1">
      <c r="A17" s="24"/>
      <c r="B17" s="25"/>
      <c r="C17" s="23" t="s">
        <v>333</v>
      </c>
      <c r="D17" s="24"/>
      <c r="E17" s="26">
        <f>COUNTA(E16:E16)</f>
        <v>1</v>
      </c>
      <c r="F17" s="40">
        <f aca="true" t="shared" si="5" ref="F17:O17">SUBTOTAL(9,F16:F16)</f>
        <v>0</v>
      </c>
      <c r="G17" s="27">
        <f t="shared" si="5"/>
        <v>0</v>
      </c>
      <c r="H17" s="28">
        <f t="shared" si="5"/>
        <v>0</v>
      </c>
      <c r="I17" s="27">
        <f t="shared" si="5"/>
        <v>2952.97</v>
      </c>
      <c r="J17" s="27">
        <f t="shared" si="5"/>
        <v>1497.67</v>
      </c>
      <c r="K17" s="27">
        <f t="shared" si="5"/>
        <v>816</v>
      </c>
      <c r="L17" s="27">
        <f t="shared" si="5"/>
        <v>0</v>
      </c>
      <c r="M17" s="27">
        <f t="shared" si="5"/>
        <v>0</v>
      </c>
      <c r="N17" s="27">
        <f t="shared" si="5"/>
        <v>0</v>
      </c>
      <c r="O17" s="27">
        <f t="shared" si="5"/>
        <v>5266.639999999999</v>
      </c>
      <c r="P17" s="29"/>
      <c r="Q17" s="29"/>
      <c r="R17" s="29"/>
      <c r="S17" s="30">
        <f>SUBTOTAL(9,S16:S16)</f>
        <v>4060</v>
      </c>
      <c r="T17" s="31">
        <f>SUBTOTAL(9,T16:T16)</f>
        <v>9326.64</v>
      </c>
    </row>
    <row r="18" spans="1:20" s="41" customFormat="1" ht="15.75" outlineLevel="1" collapsed="1">
      <c r="A18" s="24"/>
      <c r="B18" s="25"/>
      <c r="C18" s="23" t="s">
        <v>281</v>
      </c>
      <c r="D18" s="24"/>
      <c r="E18" s="26">
        <f>SUM(E3,E13,E15,E17)</f>
        <v>12</v>
      </c>
      <c r="F18" s="40">
        <f aca="true" t="shared" si="6" ref="F18:O18">SUBTOTAL(9,F2:F16)</f>
        <v>26802</v>
      </c>
      <c r="G18" s="27">
        <f t="shared" si="6"/>
        <v>9780</v>
      </c>
      <c r="H18" s="28">
        <f t="shared" si="6"/>
        <v>1510.77</v>
      </c>
      <c r="I18" s="27">
        <f t="shared" si="6"/>
        <v>16951.97</v>
      </c>
      <c r="J18" s="27">
        <f t="shared" si="6"/>
        <v>16908.46</v>
      </c>
      <c r="K18" s="27">
        <f t="shared" si="6"/>
        <v>8976</v>
      </c>
      <c r="L18" s="27">
        <f t="shared" si="6"/>
        <v>0</v>
      </c>
      <c r="M18" s="27">
        <f t="shared" si="6"/>
        <v>0</v>
      </c>
      <c r="N18" s="27">
        <f t="shared" si="6"/>
        <v>0</v>
      </c>
      <c r="O18" s="27">
        <f t="shared" si="6"/>
        <v>54127.200000000004</v>
      </c>
      <c r="P18" s="29"/>
      <c r="Q18" s="29"/>
      <c r="R18" s="29"/>
      <c r="S18" s="30">
        <f>SUBTOTAL(9,S2:S16)</f>
        <v>27770</v>
      </c>
      <c r="T18" s="31">
        <f>SUBTOTAL(9,T2:T16)</f>
        <v>81897.19999999998</v>
      </c>
    </row>
    <row r="19" spans="5:16" ht="15">
      <c r="E19">
        <f>E18-COUNTA(E5:E6,E8,E11:E12,E16)</f>
        <v>6</v>
      </c>
      <c r="O19" s="314" t="s">
        <v>488</v>
      </c>
      <c r="P19" s="14">
        <f>COUNTIF(P2:P18,"N")</f>
        <v>6</v>
      </c>
    </row>
    <row r="20" spans="15:16" ht="15">
      <c r="O20" s="314" t="s">
        <v>489</v>
      </c>
      <c r="P20" s="14">
        <f>COUNTIF(P2:P18,"y")</f>
        <v>6</v>
      </c>
    </row>
    <row r="21" spans="15:16" ht="15">
      <c r="O21" s="314" t="s">
        <v>410</v>
      </c>
      <c r="P21" s="14">
        <f>SUM(P19:P20)</f>
        <v>12</v>
      </c>
    </row>
  </sheetData>
  <sheetProtection/>
  <printOptions/>
  <pageMargins left="0.25" right="0.25" top="0.5" bottom="0.25" header="0.5" footer="0.5"/>
  <pageSetup fitToHeight="50" fitToWidth="1" horizontalDpi="600" verticalDpi="600" orientation="landscape" paperSize="17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5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8671875" defaultRowHeight="15" outlineLevelRow="2"/>
  <cols>
    <col min="1" max="1" width="6.3359375" style="0" bestFit="1" customWidth="1"/>
    <col min="2" max="2" width="14.88671875" style="0" bestFit="1" customWidth="1"/>
    <col min="3" max="3" width="12.3359375" style="0" bestFit="1" customWidth="1"/>
    <col min="4" max="4" width="24.5546875" style="0" bestFit="1" customWidth="1"/>
    <col min="5" max="5" width="5.88671875" style="0" bestFit="1" customWidth="1"/>
    <col min="6" max="6" width="9.4453125" style="0" bestFit="1" customWidth="1"/>
    <col min="7" max="11" width="10.88671875" style="0" bestFit="1" customWidth="1"/>
    <col min="12" max="12" width="9.88671875" style="0" bestFit="1" customWidth="1"/>
    <col min="13" max="13" width="10.88671875" style="0" bestFit="1" customWidth="1"/>
    <col min="15" max="15" width="12.3359375" style="0" bestFit="1" customWidth="1"/>
    <col min="16" max="16" width="6.3359375" style="0" customWidth="1"/>
    <col min="17" max="18" width="4.99609375" style="0" bestFit="1" customWidth="1"/>
    <col min="19" max="19" width="12.77734375" style="0" bestFit="1" customWidth="1"/>
    <col min="20" max="20" width="12.3359375" style="0" bestFit="1" customWidth="1"/>
  </cols>
  <sheetData>
    <row r="1" spans="1:20" ht="48" thickBo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34" t="s">
        <v>5</v>
      </c>
      <c r="G1" s="19" t="s">
        <v>6</v>
      </c>
      <c r="H1" s="15" t="s">
        <v>7</v>
      </c>
      <c r="I1" s="15" t="s">
        <v>8</v>
      </c>
      <c r="J1" s="16" t="s">
        <v>9</v>
      </c>
      <c r="K1" s="16" t="s">
        <v>10</v>
      </c>
      <c r="L1" s="15" t="s">
        <v>11</v>
      </c>
      <c r="M1" s="16" t="s">
        <v>12</v>
      </c>
      <c r="N1" s="20" t="s">
        <v>13</v>
      </c>
      <c r="O1" s="16" t="s">
        <v>14</v>
      </c>
      <c r="P1" s="15" t="s">
        <v>15</v>
      </c>
      <c r="Q1" s="16" t="s">
        <v>16</v>
      </c>
      <c r="R1" s="16" t="s">
        <v>17</v>
      </c>
      <c r="S1" s="17" t="s">
        <v>18</v>
      </c>
      <c r="T1" s="21" t="s">
        <v>19</v>
      </c>
    </row>
    <row r="2" spans="1:20" ht="15" outlineLevel="2">
      <c r="A2" s="2" t="s">
        <v>144</v>
      </c>
      <c r="B2" s="3">
        <v>600000</v>
      </c>
      <c r="C2" s="2" t="s">
        <v>145</v>
      </c>
      <c r="D2" s="2" t="s">
        <v>146</v>
      </c>
      <c r="E2" s="11">
        <v>1031</v>
      </c>
      <c r="F2" s="32">
        <v>12598</v>
      </c>
      <c r="G2" s="4">
        <v>1800</v>
      </c>
      <c r="H2" s="5">
        <v>1982.4</v>
      </c>
      <c r="I2" s="4">
        <v>0</v>
      </c>
      <c r="J2" s="4">
        <v>0</v>
      </c>
      <c r="K2" s="4">
        <v>816</v>
      </c>
      <c r="L2" s="4">
        <v>0</v>
      </c>
      <c r="M2" s="4">
        <v>0</v>
      </c>
      <c r="N2" s="4">
        <v>172</v>
      </c>
      <c r="O2" s="4">
        <f>SUM(G2:N2)</f>
        <v>4770.4</v>
      </c>
      <c r="P2" s="6" t="s">
        <v>25</v>
      </c>
      <c r="Q2" s="6" t="s">
        <v>26</v>
      </c>
      <c r="R2" s="6">
        <v>2015</v>
      </c>
      <c r="S2" s="7">
        <v>4115</v>
      </c>
      <c r="T2" s="8">
        <f>O2+S2</f>
        <v>8885.4</v>
      </c>
    </row>
    <row r="3" spans="1:20" s="41" customFormat="1" ht="15.75" outlineLevel="1">
      <c r="A3" s="24"/>
      <c r="B3" s="25"/>
      <c r="C3" s="23" t="s">
        <v>334</v>
      </c>
      <c r="D3" s="24"/>
      <c r="E3" s="26">
        <f>COUNTA(E2:E2)</f>
        <v>1</v>
      </c>
      <c r="F3" s="40">
        <f aca="true" t="shared" si="0" ref="F3:O3">SUBTOTAL(9,F2:F2)</f>
        <v>12598</v>
      </c>
      <c r="G3" s="27">
        <f t="shared" si="0"/>
        <v>1800</v>
      </c>
      <c r="H3" s="28">
        <f t="shared" si="0"/>
        <v>1982.4</v>
      </c>
      <c r="I3" s="27">
        <f t="shared" si="0"/>
        <v>0</v>
      </c>
      <c r="J3" s="27">
        <f t="shared" si="0"/>
        <v>0</v>
      </c>
      <c r="K3" s="27">
        <f t="shared" si="0"/>
        <v>816</v>
      </c>
      <c r="L3" s="27">
        <f t="shared" si="0"/>
        <v>0</v>
      </c>
      <c r="M3" s="27">
        <f t="shared" si="0"/>
        <v>0</v>
      </c>
      <c r="N3" s="27">
        <f t="shared" si="0"/>
        <v>172</v>
      </c>
      <c r="O3" s="27">
        <f t="shared" si="0"/>
        <v>4770.4</v>
      </c>
      <c r="P3" s="29"/>
      <c r="Q3" s="29"/>
      <c r="R3" s="29"/>
      <c r="S3" s="30">
        <f>SUBTOTAL(9,S2:S2)</f>
        <v>4115</v>
      </c>
      <c r="T3" s="31">
        <f>SUBTOTAL(9,T2:T2)</f>
        <v>8885.4</v>
      </c>
    </row>
    <row r="4" spans="1:20" ht="15" outlineLevel="2">
      <c r="A4" s="2" t="s">
        <v>144</v>
      </c>
      <c r="B4" s="3">
        <v>601080</v>
      </c>
      <c r="C4" s="2" t="s">
        <v>147</v>
      </c>
      <c r="D4" s="2" t="s">
        <v>148</v>
      </c>
      <c r="E4" s="11">
        <v>1024</v>
      </c>
      <c r="F4" s="32">
        <v>2418</v>
      </c>
      <c r="G4" s="4">
        <v>1620</v>
      </c>
      <c r="H4" s="5">
        <v>75.87</v>
      </c>
      <c r="I4" s="4">
        <v>0</v>
      </c>
      <c r="J4" s="4">
        <v>0</v>
      </c>
      <c r="K4" s="4">
        <v>816</v>
      </c>
      <c r="L4" s="4">
        <v>0</v>
      </c>
      <c r="M4" s="4">
        <v>0</v>
      </c>
      <c r="N4" s="4">
        <v>0</v>
      </c>
      <c r="O4" s="4">
        <f>SUM(G4:N4)</f>
        <v>2511.87</v>
      </c>
      <c r="P4" s="6" t="s">
        <v>25</v>
      </c>
      <c r="Q4" s="6" t="s">
        <v>26</v>
      </c>
      <c r="R4" s="6">
        <v>2018</v>
      </c>
      <c r="S4" s="7">
        <v>1985</v>
      </c>
      <c r="T4" s="8">
        <f>O4+S4</f>
        <v>4496.87</v>
      </c>
    </row>
    <row r="5" spans="1:20" s="41" customFormat="1" ht="15.75" outlineLevel="1">
      <c r="A5" s="24"/>
      <c r="B5" s="25"/>
      <c r="C5" s="23" t="s">
        <v>474</v>
      </c>
      <c r="D5" s="24"/>
      <c r="E5" s="26">
        <f>COUNTA(E4:E4)</f>
        <v>1</v>
      </c>
      <c r="F5" s="40">
        <f aca="true" t="shared" si="1" ref="F5:O5">SUBTOTAL(9,F4:F4)</f>
        <v>2418</v>
      </c>
      <c r="G5" s="27">
        <f t="shared" si="1"/>
        <v>1620</v>
      </c>
      <c r="H5" s="28">
        <f t="shared" si="1"/>
        <v>75.87</v>
      </c>
      <c r="I5" s="27">
        <f t="shared" si="1"/>
        <v>0</v>
      </c>
      <c r="J5" s="27">
        <f t="shared" si="1"/>
        <v>0</v>
      </c>
      <c r="K5" s="27">
        <f t="shared" si="1"/>
        <v>816</v>
      </c>
      <c r="L5" s="27">
        <f t="shared" si="1"/>
        <v>0</v>
      </c>
      <c r="M5" s="27">
        <f t="shared" si="1"/>
        <v>0</v>
      </c>
      <c r="N5" s="27">
        <f t="shared" si="1"/>
        <v>0</v>
      </c>
      <c r="O5" s="27">
        <f t="shared" si="1"/>
        <v>2511.87</v>
      </c>
      <c r="P5" s="29"/>
      <c r="Q5" s="29"/>
      <c r="R5" s="29"/>
      <c r="S5" s="30">
        <f>SUBTOTAL(9,S4:S4)</f>
        <v>1985</v>
      </c>
      <c r="T5" s="31">
        <f>SUBTOTAL(9,T4:T4)</f>
        <v>4496.87</v>
      </c>
    </row>
    <row r="6" spans="1:20" ht="15" outlineLevel="2">
      <c r="A6" s="2" t="s">
        <v>144</v>
      </c>
      <c r="B6" s="3">
        <v>601090</v>
      </c>
      <c r="C6" s="2" t="s">
        <v>149</v>
      </c>
      <c r="D6" s="2" t="s">
        <v>150</v>
      </c>
      <c r="E6" s="11">
        <v>1031</v>
      </c>
      <c r="F6" s="32">
        <v>12682</v>
      </c>
      <c r="G6" s="4">
        <v>1800</v>
      </c>
      <c r="H6" s="5">
        <v>2029.8</v>
      </c>
      <c r="I6" s="4">
        <v>0</v>
      </c>
      <c r="J6" s="4">
        <v>0</v>
      </c>
      <c r="K6" s="4">
        <v>816</v>
      </c>
      <c r="L6" s="4">
        <v>0</v>
      </c>
      <c r="M6" s="4">
        <v>0</v>
      </c>
      <c r="N6" s="4">
        <v>0</v>
      </c>
      <c r="O6" s="4">
        <f>SUM(G6:N6)</f>
        <v>4645.8</v>
      </c>
      <c r="P6" s="6" t="s">
        <v>25</v>
      </c>
      <c r="Q6" s="6" t="s">
        <v>26</v>
      </c>
      <c r="R6" s="6">
        <v>2015</v>
      </c>
      <c r="S6" s="7">
        <v>4115</v>
      </c>
      <c r="T6" s="8">
        <f>O6+S6</f>
        <v>8760.8</v>
      </c>
    </row>
    <row r="7" spans="1:20" ht="15" outlineLevel="2">
      <c r="A7" s="2" t="s">
        <v>144</v>
      </c>
      <c r="B7" s="3">
        <v>601090</v>
      </c>
      <c r="C7" s="2" t="s">
        <v>149</v>
      </c>
      <c r="D7" s="2" t="s">
        <v>150</v>
      </c>
      <c r="E7" s="11">
        <v>1212</v>
      </c>
      <c r="F7" s="32">
        <v>5000</v>
      </c>
      <c r="G7" s="4">
        <v>2100</v>
      </c>
      <c r="H7" s="5">
        <v>0</v>
      </c>
      <c r="I7" s="4">
        <v>0</v>
      </c>
      <c r="J7" s="4">
        <v>0</v>
      </c>
      <c r="K7" s="4">
        <v>816</v>
      </c>
      <c r="L7" s="4">
        <v>0</v>
      </c>
      <c r="M7" s="4">
        <v>0</v>
      </c>
      <c r="N7" s="4">
        <v>0</v>
      </c>
      <c r="O7" s="4">
        <f>SUM(G7:N7)</f>
        <v>2916</v>
      </c>
      <c r="P7" s="6" t="s">
        <v>25</v>
      </c>
      <c r="Q7" s="6" t="s">
        <v>26</v>
      </c>
      <c r="R7" s="6">
        <v>2017</v>
      </c>
      <c r="S7" s="7">
        <v>3500</v>
      </c>
      <c r="T7" s="8">
        <f>O7+S7</f>
        <v>6416</v>
      </c>
    </row>
    <row r="8" spans="1:20" ht="15" outlineLevel="2">
      <c r="A8" s="2" t="s">
        <v>144</v>
      </c>
      <c r="B8" s="3">
        <v>601090</v>
      </c>
      <c r="C8" s="2" t="s">
        <v>149</v>
      </c>
      <c r="D8" s="2" t="s">
        <v>150</v>
      </c>
      <c r="E8" s="11">
        <v>1024</v>
      </c>
      <c r="F8" s="32">
        <v>1232</v>
      </c>
      <c r="G8" s="4">
        <v>1620</v>
      </c>
      <c r="H8" s="5">
        <v>0</v>
      </c>
      <c r="I8" s="4">
        <v>0</v>
      </c>
      <c r="J8" s="4">
        <v>0</v>
      </c>
      <c r="K8" s="4">
        <v>816</v>
      </c>
      <c r="L8" s="4">
        <v>0</v>
      </c>
      <c r="M8" s="4">
        <v>0</v>
      </c>
      <c r="N8" s="4">
        <v>0</v>
      </c>
      <c r="O8" s="4">
        <f>SUM(G8:N8)</f>
        <v>2436</v>
      </c>
      <c r="P8" s="6" t="s">
        <v>25</v>
      </c>
      <c r="Q8" s="6" t="s">
        <v>26</v>
      </c>
      <c r="R8" s="6">
        <v>2022</v>
      </c>
      <c r="S8" s="7">
        <v>1985</v>
      </c>
      <c r="T8" s="8">
        <f>O8+S8</f>
        <v>4421</v>
      </c>
    </row>
    <row r="9" spans="1:20" s="41" customFormat="1" ht="15.75" outlineLevel="1">
      <c r="A9" s="24"/>
      <c r="B9" s="25"/>
      <c r="C9" s="23" t="s">
        <v>335</v>
      </c>
      <c r="D9" s="24"/>
      <c r="E9" s="26">
        <f>COUNTA(E6:E8)</f>
        <v>3</v>
      </c>
      <c r="F9" s="40">
        <f aca="true" t="shared" si="2" ref="F9:O9">SUBTOTAL(9,F6:F8)</f>
        <v>18914</v>
      </c>
      <c r="G9" s="27">
        <f t="shared" si="2"/>
        <v>5520</v>
      </c>
      <c r="H9" s="28">
        <f t="shared" si="2"/>
        <v>2029.8</v>
      </c>
      <c r="I9" s="27">
        <f t="shared" si="2"/>
        <v>0</v>
      </c>
      <c r="J9" s="27">
        <f t="shared" si="2"/>
        <v>0</v>
      </c>
      <c r="K9" s="27">
        <f t="shared" si="2"/>
        <v>2448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9997.8</v>
      </c>
      <c r="P9" s="29"/>
      <c r="Q9" s="29"/>
      <c r="R9" s="29"/>
      <c r="S9" s="30">
        <f>SUBTOTAL(9,S6:S8)</f>
        <v>9600</v>
      </c>
      <c r="T9" s="31">
        <f>SUBTOTAL(9,T6:T8)</f>
        <v>19597.8</v>
      </c>
    </row>
    <row r="10" spans="1:20" ht="15" outlineLevel="2">
      <c r="A10" s="2" t="s">
        <v>144</v>
      </c>
      <c r="B10" s="3">
        <v>601200</v>
      </c>
      <c r="C10" s="2" t="s">
        <v>151</v>
      </c>
      <c r="D10" s="2" t="s">
        <v>152</v>
      </c>
      <c r="E10" s="11">
        <v>1031</v>
      </c>
      <c r="F10" s="32">
        <v>9657</v>
      </c>
      <c r="G10" s="4">
        <v>1800</v>
      </c>
      <c r="H10" s="5">
        <v>1210.2</v>
      </c>
      <c r="I10" s="4">
        <v>0</v>
      </c>
      <c r="J10" s="4">
        <v>0</v>
      </c>
      <c r="K10" s="4">
        <v>816</v>
      </c>
      <c r="L10" s="4">
        <v>0</v>
      </c>
      <c r="M10" s="4">
        <v>0</v>
      </c>
      <c r="N10" s="4">
        <v>0</v>
      </c>
      <c r="O10" s="4">
        <f>SUM(G10:N10)</f>
        <v>3826.2</v>
      </c>
      <c r="P10" s="6" t="s">
        <v>25</v>
      </c>
      <c r="Q10" s="6" t="s">
        <v>26</v>
      </c>
      <c r="R10" s="6">
        <v>2013</v>
      </c>
      <c r="S10" s="7">
        <v>4115</v>
      </c>
      <c r="T10" s="8">
        <f>O10+S10</f>
        <v>7941.2</v>
      </c>
    </row>
    <row r="11" spans="1:20" s="41" customFormat="1" ht="15.75" outlineLevel="1">
      <c r="A11" s="24"/>
      <c r="B11" s="25"/>
      <c r="C11" s="23" t="s">
        <v>475</v>
      </c>
      <c r="D11" s="24"/>
      <c r="E11" s="26">
        <f>COUNTA(E10:E10)</f>
        <v>1</v>
      </c>
      <c r="F11" s="40">
        <f aca="true" t="shared" si="3" ref="F11:O11">SUBTOTAL(9,F10:F10)</f>
        <v>9657</v>
      </c>
      <c r="G11" s="27">
        <f t="shared" si="3"/>
        <v>1800</v>
      </c>
      <c r="H11" s="28">
        <f t="shared" si="3"/>
        <v>1210.2</v>
      </c>
      <c r="I11" s="27">
        <f t="shared" si="3"/>
        <v>0</v>
      </c>
      <c r="J11" s="27">
        <f t="shared" si="3"/>
        <v>0</v>
      </c>
      <c r="K11" s="27">
        <f t="shared" si="3"/>
        <v>816</v>
      </c>
      <c r="L11" s="27">
        <f t="shared" si="3"/>
        <v>0</v>
      </c>
      <c r="M11" s="27">
        <f t="shared" si="3"/>
        <v>0</v>
      </c>
      <c r="N11" s="27">
        <f t="shared" si="3"/>
        <v>0</v>
      </c>
      <c r="O11" s="27">
        <f t="shared" si="3"/>
        <v>3826.2</v>
      </c>
      <c r="P11" s="29"/>
      <c r="Q11" s="29"/>
      <c r="R11" s="29"/>
      <c r="S11" s="30">
        <f>SUBTOTAL(9,S10:S10)</f>
        <v>4115</v>
      </c>
      <c r="T11" s="31">
        <f>SUBTOTAL(9,T10:T10)</f>
        <v>7941.2</v>
      </c>
    </row>
    <row r="12" spans="1:20" ht="15" outlineLevel="2">
      <c r="A12" s="2" t="s">
        <v>144</v>
      </c>
      <c r="B12" s="3">
        <v>601203</v>
      </c>
      <c r="C12" s="2" t="s">
        <v>153</v>
      </c>
      <c r="D12" s="2" t="s">
        <v>154</v>
      </c>
      <c r="E12" s="11">
        <v>1205</v>
      </c>
      <c r="F12" s="32">
        <v>2386</v>
      </c>
      <c r="G12" s="4">
        <v>3240</v>
      </c>
      <c r="H12" s="5">
        <v>0.5400000000000205</v>
      </c>
      <c r="I12" s="4">
        <v>0</v>
      </c>
      <c r="J12" s="4">
        <v>0</v>
      </c>
      <c r="K12" s="4">
        <v>816</v>
      </c>
      <c r="L12" s="4">
        <v>0</v>
      </c>
      <c r="M12" s="4">
        <v>0</v>
      </c>
      <c r="N12" s="4">
        <v>0</v>
      </c>
      <c r="O12" s="4">
        <f aca="true" t="shared" si="4" ref="O12:O20">SUM(G12:N12)</f>
        <v>4056.54</v>
      </c>
      <c r="P12" s="6" t="s">
        <v>25</v>
      </c>
      <c r="Q12" s="6" t="s">
        <v>26</v>
      </c>
      <c r="R12" s="6">
        <v>2022</v>
      </c>
      <c r="S12" s="7">
        <v>1985</v>
      </c>
      <c r="T12" s="8">
        <f aca="true" t="shared" si="5" ref="T12:T20">O12+S12</f>
        <v>6041.54</v>
      </c>
    </row>
    <row r="13" spans="1:20" ht="15" outlineLevel="2">
      <c r="A13" s="2" t="s">
        <v>144</v>
      </c>
      <c r="B13" s="3">
        <v>601203</v>
      </c>
      <c r="C13" s="2" t="s">
        <v>153</v>
      </c>
      <c r="D13" s="2" t="s">
        <v>154</v>
      </c>
      <c r="E13" s="11">
        <v>9020</v>
      </c>
      <c r="F13" s="32">
        <v>0</v>
      </c>
      <c r="G13" s="4">
        <v>0</v>
      </c>
      <c r="H13" s="5">
        <v>0</v>
      </c>
      <c r="I13" s="4">
        <v>101.9</v>
      </c>
      <c r="J13" s="4">
        <v>360.07</v>
      </c>
      <c r="K13" s="4">
        <v>816</v>
      </c>
      <c r="L13" s="4">
        <v>0</v>
      </c>
      <c r="M13" s="4">
        <v>0</v>
      </c>
      <c r="N13" s="4">
        <v>0</v>
      </c>
      <c r="O13" s="4">
        <f t="shared" si="4"/>
        <v>1277.97</v>
      </c>
      <c r="P13" s="6" t="s">
        <v>74</v>
      </c>
      <c r="Q13" s="6" t="s">
        <v>26</v>
      </c>
      <c r="R13" s="6">
        <v>2018</v>
      </c>
      <c r="S13" s="7">
        <v>3835</v>
      </c>
      <c r="T13" s="8">
        <f t="shared" si="5"/>
        <v>5112.97</v>
      </c>
    </row>
    <row r="14" spans="1:20" ht="15" outlineLevel="2">
      <c r="A14" s="2" t="s">
        <v>144</v>
      </c>
      <c r="B14" s="3">
        <v>601203</v>
      </c>
      <c r="C14" s="2" t="s">
        <v>153</v>
      </c>
      <c r="D14" s="2" t="s">
        <v>154</v>
      </c>
      <c r="E14" s="11">
        <v>1212</v>
      </c>
      <c r="F14" s="32">
        <v>7316</v>
      </c>
      <c r="G14" s="4">
        <v>2100</v>
      </c>
      <c r="H14" s="5">
        <v>905.45</v>
      </c>
      <c r="I14" s="4">
        <v>0</v>
      </c>
      <c r="J14" s="4">
        <v>0</v>
      </c>
      <c r="K14" s="4">
        <v>816</v>
      </c>
      <c r="L14" s="4">
        <v>0</v>
      </c>
      <c r="M14" s="4">
        <v>0</v>
      </c>
      <c r="N14" s="4">
        <v>0</v>
      </c>
      <c r="O14" s="4">
        <f t="shared" si="4"/>
        <v>3821.45</v>
      </c>
      <c r="P14" s="6" t="s">
        <v>25</v>
      </c>
      <c r="Q14" s="6" t="s">
        <v>26</v>
      </c>
      <c r="R14" s="6">
        <v>2018</v>
      </c>
      <c r="S14" s="7">
        <v>3500</v>
      </c>
      <c r="T14" s="8">
        <f t="shared" si="5"/>
        <v>7321.45</v>
      </c>
    </row>
    <row r="15" spans="1:20" ht="15" outlineLevel="2">
      <c r="A15" s="2" t="s">
        <v>144</v>
      </c>
      <c r="B15" s="3">
        <v>601203</v>
      </c>
      <c r="C15" s="2" t="s">
        <v>153</v>
      </c>
      <c r="D15" s="2" t="s">
        <v>154</v>
      </c>
      <c r="E15" s="11">
        <v>1024</v>
      </c>
      <c r="F15" s="32">
        <v>3056</v>
      </c>
      <c r="G15" s="4">
        <v>1620</v>
      </c>
      <c r="H15" s="5">
        <v>338.85</v>
      </c>
      <c r="I15" s="4">
        <v>0</v>
      </c>
      <c r="J15" s="4">
        <v>0</v>
      </c>
      <c r="K15" s="4">
        <v>816</v>
      </c>
      <c r="L15" s="4">
        <v>0</v>
      </c>
      <c r="M15" s="4">
        <v>0</v>
      </c>
      <c r="N15" s="4">
        <v>0</v>
      </c>
      <c r="O15" s="4">
        <f t="shared" si="4"/>
        <v>2774.85</v>
      </c>
      <c r="P15" s="6" t="s">
        <v>25</v>
      </c>
      <c r="Q15" s="6" t="s">
        <v>26</v>
      </c>
      <c r="R15" s="6">
        <v>2022</v>
      </c>
      <c r="S15" s="7">
        <v>1985</v>
      </c>
      <c r="T15" s="8">
        <f t="shared" si="5"/>
        <v>4759.85</v>
      </c>
    </row>
    <row r="16" spans="1:20" ht="15" outlineLevel="2">
      <c r="A16" s="2" t="s">
        <v>144</v>
      </c>
      <c r="B16" s="3">
        <v>601203</v>
      </c>
      <c r="C16" s="2" t="s">
        <v>153</v>
      </c>
      <c r="D16" s="2" t="s">
        <v>154</v>
      </c>
      <c r="E16" s="11">
        <v>1031</v>
      </c>
      <c r="F16" s="32">
        <v>1166</v>
      </c>
      <c r="G16" s="4">
        <v>1800</v>
      </c>
      <c r="H16" s="5">
        <v>0</v>
      </c>
      <c r="I16" s="4">
        <v>0</v>
      </c>
      <c r="J16" s="4">
        <v>0</v>
      </c>
      <c r="K16" s="4">
        <v>816</v>
      </c>
      <c r="L16" s="4">
        <v>0</v>
      </c>
      <c r="M16" s="4">
        <v>0</v>
      </c>
      <c r="N16" s="4">
        <v>0</v>
      </c>
      <c r="O16" s="4">
        <f t="shared" si="4"/>
        <v>2616</v>
      </c>
      <c r="P16" s="6" t="s">
        <v>25</v>
      </c>
      <c r="Q16" s="6" t="s">
        <v>31</v>
      </c>
      <c r="R16" s="6">
        <v>2005</v>
      </c>
      <c r="S16" s="7">
        <v>0</v>
      </c>
      <c r="T16" s="8">
        <f t="shared" si="5"/>
        <v>2616</v>
      </c>
    </row>
    <row r="17" spans="1:20" ht="15" outlineLevel="2">
      <c r="A17" s="2" t="s">
        <v>144</v>
      </c>
      <c r="B17" s="3">
        <v>601203</v>
      </c>
      <c r="C17" s="2" t="s">
        <v>153</v>
      </c>
      <c r="D17" s="2" t="s">
        <v>154</v>
      </c>
      <c r="E17" s="11" t="s">
        <v>75</v>
      </c>
      <c r="F17" s="32">
        <v>0</v>
      </c>
      <c r="G17" s="4">
        <v>0</v>
      </c>
      <c r="H17" s="5">
        <v>0</v>
      </c>
      <c r="I17" s="4">
        <v>0</v>
      </c>
      <c r="J17" s="4">
        <v>984.38</v>
      </c>
      <c r="K17" s="4">
        <v>0</v>
      </c>
      <c r="L17" s="4">
        <v>0</v>
      </c>
      <c r="M17" s="4">
        <v>0</v>
      </c>
      <c r="N17" s="4">
        <v>0</v>
      </c>
      <c r="O17" s="4">
        <f t="shared" si="4"/>
        <v>984.38</v>
      </c>
      <c r="P17" s="6" t="s">
        <v>74</v>
      </c>
      <c r="Q17" s="6" t="s">
        <v>27</v>
      </c>
      <c r="R17" s="6">
        <v>1900</v>
      </c>
      <c r="S17" s="7">
        <v>0</v>
      </c>
      <c r="T17" s="8">
        <f t="shared" si="5"/>
        <v>984.38</v>
      </c>
    </row>
    <row r="18" spans="1:20" ht="15" outlineLevel="2">
      <c r="A18" s="2" t="s">
        <v>144</v>
      </c>
      <c r="B18" s="3">
        <v>601203</v>
      </c>
      <c r="C18" s="2" t="s">
        <v>153</v>
      </c>
      <c r="D18" s="2" t="s">
        <v>154</v>
      </c>
      <c r="E18" s="11" t="s">
        <v>75</v>
      </c>
      <c r="F18" s="32">
        <v>0</v>
      </c>
      <c r="G18" s="4">
        <v>0</v>
      </c>
      <c r="H18" s="5">
        <v>0</v>
      </c>
      <c r="I18" s="4">
        <v>0</v>
      </c>
      <c r="J18" s="4">
        <v>847.23</v>
      </c>
      <c r="K18" s="4">
        <v>0</v>
      </c>
      <c r="L18" s="4">
        <v>0</v>
      </c>
      <c r="M18" s="4">
        <v>0</v>
      </c>
      <c r="N18" s="4">
        <v>0</v>
      </c>
      <c r="O18" s="4">
        <f t="shared" si="4"/>
        <v>847.23</v>
      </c>
      <c r="P18" s="6" t="s">
        <v>74</v>
      </c>
      <c r="Q18" s="6" t="s">
        <v>27</v>
      </c>
      <c r="R18" s="6">
        <v>1900</v>
      </c>
      <c r="S18" s="7">
        <v>0</v>
      </c>
      <c r="T18" s="8">
        <f t="shared" si="5"/>
        <v>847.23</v>
      </c>
    </row>
    <row r="19" spans="1:20" ht="15" outlineLevel="2">
      <c r="A19" s="2" t="s">
        <v>144</v>
      </c>
      <c r="B19" s="3">
        <v>601203</v>
      </c>
      <c r="C19" s="2" t="s">
        <v>153</v>
      </c>
      <c r="D19" s="2" t="s">
        <v>154</v>
      </c>
      <c r="E19" s="11" t="s">
        <v>75</v>
      </c>
      <c r="F19" s="32">
        <v>0</v>
      </c>
      <c r="G19" s="4">
        <v>0</v>
      </c>
      <c r="H19" s="5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f t="shared" si="4"/>
        <v>0</v>
      </c>
      <c r="P19" s="6" t="s">
        <v>74</v>
      </c>
      <c r="Q19" s="6" t="s">
        <v>27</v>
      </c>
      <c r="R19" s="6">
        <v>1900</v>
      </c>
      <c r="S19" s="7">
        <v>0</v>
      </c>
      <c r="T19" s="8">
        <f t="shared" si="5"/>
        <v>0</v>
      </c>
    </row>
    <row r="20" spans="1:20" ht="15" outlineLevel="2">
      <c r="A20" s="2" t="s">
        <v>144</v>
      </c>
      <c r="B20" s="3">
        <v>601203</v>
      </c>
      <c r="C20" s="2" t="s">
        <v>153</v>
      </c>
      <c r="D20" s="2" t="s">
        <v>154</v>
      </c>
      <c r="E20" s="11" t="s">
        <v>75</v>
      </c>
      <c r="F20" s="32">
        <v>0</v>
      </c>
      <c r="G20" s="4">
        <v>0</v>
      </c>
      <c r="H20" s="5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f t="shared" si="4"/>
        <v>0</v>
      </c>
      <c r="P20" s="6" t="s">
        <v>74</v>
      </c>
      <c r="Q20" s="6" t="s">
        <v>27</v>
      </c>
      <c r="R20" s="6">
        <v>1900</v>
      </c>
      <c r="S20" s="7">
        <v>0</v>
      </c>
      <c r="T20" s="8">
        <f t="shared" si="5"/>
        <v>0</v>
      </c>
    </row>
    <row r="21" spans="1:20" s="41" customFormat="1" ht="15.75" outlineLevel="1">
      <c r="A21" s="24"/>
      <c r="B21" s="25"/>
      <c r="C21" s="23" t="s">
        <v>336</v>
      </c>
      <c r="D21" s="24"/>
      <c r="E21" s="26">
        <f>COUNTA(E12:E20)</f>
        <v>9</v>
      </c>
      <c r="F21" s="40">
        <f aca="true" t="shared" si="6" ref="F21:O21">SUBTOTAL(9,F12:F20)</f>
        <v>13924</v>
      </c>
      <c r="G21" s="27">
        <f t="shared" si="6"/>
        <v>8760</v>
      </c>
      <c r="H21" s="28">
        <f t="shared" si="6"/>
        <v>1244.8400000000001</v>
      </c>
      <c r="I21" s="27">
        <f t="shared" si="6"/>
        <v>101.9</v>
      </c>
      <c r="J21" s="27">
        <f t="shared" si="6"/>
        <v>2191.6800000000003</v>
      </c>
      <c r="K21" s="27">
        <f t="shared" si="6"/>
        <v>4080</v>
      </c>
      <c r="L21" s="27">
        <f t="shared" si="6"/>
        <v>0</v>
      </c>
      <c r="M21" s="27">
        <f t="shared" si="6"/>
        <v>0</v>
      </c>
      <c r="N21" s="27">
        <f t="shared" si="6"/>
        <v>0</v>
      </c>
      <c r="O21" s="27">
        <f t="shared" si="6"/>
        <v>16378.419999999998</v>
      </c>
      <c r="P21" s="29"/>
      <c r="Q21" s="29"/>
      <c r="R21" s="29"/>
      <c r="S21" s="30">
        <f>SUBTOTAL(9,S12:S20)</f>
        <v>11305</v>
      </c>
      <c r="T21" s="31">
        <f>SUBTOTAL(9,T12:T20)</f>
        <v>27683.42</v>
      </c>
    </row>
    <row r="22" spans="1:20" ht="15" outlineLevel="2">
      <c r="A22" s="2" t="s">
        <v>144</v>
      </c>
      <c r="B22" s="3">
        <v>601217</v>
      </c>
      <c r="C22" s="2" t="s">
        <v>155</v>
      </c>
      <c r="D22" s="2" t="s">
        <v>156</v>
      </c>
      <c r="E22" s="11">
        <v>1024</v>
      </c>
      <c r="F22" s="32">
        <v>1824</v>
      </c>
      <c r="G22" s="4">
        <v>1620</v>
      </c>
      <c r="H22" s="5">
        <v>0</v>
      </c>
      <c r="I22" s="4">
        <v>0</v>
      </c>
      <c r="J22" s="4">
        <v>0</v>
      </c>
      <c r="K22" s="4">
        <v>816</v>
      </c>
      <c r="L22" s="4">
        <v>0</v>
      </c>
      <c r="M22" s="4">
        <v>0</v>
      </c>
      <c r="N22" s="4">
        <v>25</v>
      </c>
      <c r="O22" s="4">
        <f>SUM(G22:N22)</f>
        <v>2461</v>
      </c>
      <c r="P22" s="6" t="s">
        <v>25</v>
      </c>
      <c r="Q22" s="6" t="s">
        <v>26</v>
      </c>
      <c r="R22" s="6">
        <v>2018</v>
      </c>
      <c r="S22" s="7">
        <v>1985</v>
      </c>
      <c r="T22" s="8">
        <f>O22+S22</f>
        <v>4446</v>
      </c>
    </row>
    <row r="23" spans="1:20" s="41" customFormat="1" ht="15.75" outlineLevel="1">
      <c r="A23" s="24"/>
      <c r="B23" s="25"/>
      <c r="C23" s="23" t="s">
        <v>337</v>
      </c>
      <c r="D23" s="24"/>
      <c r="E23" s="26">
        <f>COUNTA(E22:E22)</f>
        <v>1</v>
      </c>
      <c r="F23" s="40">
        <f aca="true" t="shared" si="7" ref="F23:O23">SUBTOTAL(9,F22:F22)</f>
        <v>1824</v>
      </c>
      <c r="G23" s="27">
        <f t="shared" si="7"/>
        <v>1620</v>
      </c>
      <c r="H23" s="28">
        <f t="shared" si="7"/>
        <v>0</v>
      </c>
      <c r="I23" s="27">
        <f t="shared" si="7"/>
        <v>0</v>
      </c>
      <c r="J23" s="27">
        <f t="shared" si="7"/>
        <v>0</v>
      </c>
      <c r="K23" s="27">
        <f t="shared" si="7"/>
        <v>816</v>
      </c>
      <c r="L23" s="27">
        <f t="shared" si="7"/>
        <v>0</v>
      </c>
      <c r="M23" s="27">
        <f t="shared" si="7"/>
        <v>0</v>
      </c>
      <c r="N23" s="27">
        <f t="shared" si="7"/>
        <v>25</v>
      </c>
      <c r="O23" s="27">
        <f t="shared" si="7"/>
        <v>2461</v>
      </c>
      <c r="P23" s="29"/>
      <c r="Q23" s="29"/>
      <c r="R23" s="29"/>
      <c r="S23" s="30">
        <f>SUBTOTAL(9,S22:S22)</f>
        <v>1985</v>
      </c>
      <c r="T23" s="31">
        <f>SUBTOTAL(9,T22:T22)</f>
        <v>4446</v>
      </c>
    </row>
    <row r="24" spans="1:20" ht="15" outlineLevel="2">
      <c r="A24" s="2" t="s">
        <v>144</v>
      </c>
      <c r="B24" s="3">
        <v>601350</v>
      </c>
      <c r="C24" s="2" t="s">
        <v>157</v>
      </c>
      <c r="D24" s="2" t="s">
        <v>158</v>
      </c>
      <c r="E24" s="11">
        <v>1335</v>
      </c>
      <c r="F24" s="32">
        <v>0</v>
      </c>
      <c r="G24" s="4">
        <v>0</v>
      </c>
      <c r="H24" s="5">
        <v>0</v>
      </c>
      <c r="I24" s="4">
        <v>3965.66</v>
      </c>
      <c r="J24" s="4">
        <v>2051.4</v>
      </c>
      <c r="K24" s="4">
        <v>816</v>
      </c>
      <c r="L24" s="4">
        <v>0</v>
      </c>
      <c r="M24" s="4">
        <v>1149.34</v>
      </c>
      <c r="N24" s="4">
        <v>0</v>
      </c>
      <c r="O24" s="4">
        <f>SUM(G24:N24)</f>
        <v>7982.4</v>
      </c>
      <c r="P24" s="6" t="s">
        <v>74</v>
      </c>
      <c r="Q24" s="6" t="s">
        <v>31</v>
      </c>
      <c r="R24" s="6">
        <v>2012</v>
      </c>
      <c r="S24" s="7">
        <v>0</v>
      </c>
      <c r="T24" s="8">
        <f>O24+S24</f>
        <v>7982.4</v>
      </c>
    </row>
    <row r="25" spans="1:20" ht="15" outlineLevel="2">
      <c r="A25" s="2" t="s">
        <v>144</v>
      </c>
      <c r="B25" s="3">
        <v>601350</v>
      </c>
      <c r="C25" s="2" t="s">
        <v>157</v>
      </c>
      <c r="D25" s="2" t="s">
        <v>158</v>
      </c>
      <c r="E25" s="11">
        <v>1034</v>
      </c>
      <c r="F25" s="32">
        <v>4333</v>
      </c>
      <c r="G25" s="4">
        <v>2700</v>
      </c>
      <c r="H25" s="5">
        <v>62.55</v>
      </c>
      <c r="I25" s="4">
        <v>0</v>
      </c>
      <c r="J25" s="4">
        <v>0</v>
      </c>
      <c r="K25" s="4">
        <v>816</v>
      </c>
      <c r="L25" s="4">
        <v>0</v>
      </c>
      <c r="M25" s="4">
        <v>0</v>
      </c>
      <c r="N25" s="4">
        <v>0</v>
      </c>
      <c r="O25" s="4">
        <f>SUM(G25:N25)</f>
        <v>3578.55</v>
      </c>
      <c r="P25" s="6" t="s">
        <v>25</v>
      </c>
      <c r="Q25" s="6" t="s">
        <v>159</v>
      </c>
      <c r="R25" s="6">
        <v>2007</v>
      </c>
      <c r="S25" s="7">
        <v>0</v>
      </c>
      <c r="T25" s="8">
        <f>O25+S25</f>
        <v>3578.55</v>
      </c>
    </row>
    <row r="26" spans="1:20" ht="15" outlineLevel="2">
      <c r="A26" s="2" t="s">
        <v>144</v>
      </c>
      <c r="B26" s="3">
        <v>601350</v>
      </c>
      <c r="C26" s="2" t="s">
        <v>157</v>
      </c>
      <c r="D26" s="2" t="s">
        <v>158</v>
      </c>
      <c r="E26" s="11">
        <v>1020</v>
      </c>
      <c r="F26" s="32">
        <v>6927</v>
      </c>
      <c r="G26" s="4">
        <v>1500</v>
      </c>
      <c r="H26" s="5">
        <v>597</v>
      </c>
      <c r="I26" s="4">
        <v>0</v>
      </c>
      <c r="J26" s="4">
        <v>0</v>
      </c>
      <c r="K26" s="4">
        <v>816</v>
      </c>
      <c r="L26" s="4">
        <v>0</v>
      </c>
      <c r="M26" s="4">
        <v>0</v>
      </c>
      <c r="N26" s="4">
        <v>0</v>
      </c>
      <c r="O26" s="4">
        <f>SUM(G26:N26)</f>
        <v>2913</v>
      </c>
      <c r="P26" s="6" t="s">
        <v>25</v>
      </c>
      <c r="Q26" s="6" t="s">
        <v>26</v>
      </c>
      <c r="R26" s="6">
        <v>2022</v>
      </c>
      <c r="S26" s="7">
        <v>1575</v>
      </c>
      <c r="T26" s="8">
        <f>O26+S26</f>
        <v>4488</v>
      </c>
    </row>
    <row r="27" spans="1:20" ht="15" outlineLevel="2">
      <c r="A27" s="2" t="s">
        <v>144</v>
      </c>
      <c r="B27" s="3">
        <v>601350</v>
      </c>
      <c r="C27" s="2" t="s">
        <v>157</v>
      </c>
      <c r="D27" s="2" t="s">
        <v>158</v>
      </c>
      <c r="E27" s="11">
        <v>1212</v>
      </c>
      <c r="F27" s="32">
        <v>15762</v>
      </c>
      <c r="G27" s="4">
        <v>2100</v>
      </c>
      <c r="H27" s="5">
        <v>3416.7</v>
      </c>
      <c r="I27" s="4">
        <v>0</v>
      </c>
      <c r="J27" s="4">
        <v>0</v>
      </c>
      <c r="K27" s="4">
        <v>816</v>
      </c>
      <c r="L27" s="4">
        <v>0</v>
      </c>
      <c r="M27" s="4">
        <v>0</v>
      </c>
      <c r="N27" s="4">
        <v>0</v>
      </c>
      <c r="O27" s="4">
        <f>SUM(G27:N27)</f>
        <v>6332.7</v>
      </c>
      <c r="P27" s="6" t="s">
        <v>25</v>
      </c>
      <c r="Q27" s="6" t="s">
        <v>26</v>
      </c>
      <c r="R27" s="6">
        <v>2016</v>
      </c>
      <c r="S27" s="7">
        <v>3500</v>
      </c>
      <c r="T27" s="8">
        <f>O27+S27</f>
        <v>9832.7</v>
      </c>
    </row>
    <row r="28" spans="1:20" ht="15" outlineLevel="2">
      <c r="A28" s="2" t="s">
        <v>144</v>
      </c>
      <c r="B28" s="3">
        <v>601350</v>
      </c>
      <c r="C28" s="2" t="s">
        <v>157</v>
      </c>
      <c r="D28" s="2" t="s">
        <v>158</v>
      </c>
      <c r="E28" s="11">
        <v>1340</v>
      </c>
      <c r="F28" s="32">
        <v>0</v>
      </c>
      <c r="G28" s="4">
        <v>0</v>
      </c>
      <c r="H28" s="5">
        <v>0</v>
      </c>
      <c r="I28" s="4">
        <v>1221.3</v>
      </c>
      <c r="J28" s="4">
        <v>2413.63</v>
      </c>
      <c r="K28" s="4">
        <v>816</v>
      </c>
      <c r="L28" s="4">
        <v>586.08</v>
      </c>
      <c r="M28" s="4">
        <v>1609.33</v>
      </c>
      <c r="N28" s="4">
        <v>0</v>
      </c>
      <c r="O28" s="4">
        <f>SUM(G28:N28)</f>
        <v>6646.34</v>
      </c>
      <c r="P28" s="6" t="s">
        <v>74</v>
      </c>
      <c r="Q28" s="6" t="s">
        <v>26</v>
      </c>
      <c r="R28" s="6">
        <v>2017</v>
      </c>
      <c r="S28" s="7">
        <v>7000</v>
      </c>
      <c r="T28" s="8">
        <f>O28+S28</f>
        <v>13646.34</v>
      </c>
    </row>
    <row r="29" spans="1:20" s="41" customFormat="1" ht="15.75" outlineLevel="1">
      <c r="A29" s="24"/>
      <c r="B29" s="25"/>
      <c r="C29" s="23" t="s">
        <v>338</v>
      </c>
      <c r="D29" s="24"/>
      <c r="E29" s="26">
        <f>COUNTA(E24:E28)</f>
        <v>5</v>
      </c>
      <c r="F29" s="40">
        <f aca="true" t="shared" si="8" ref="F29:O29">SUBTOTAL(9,F24:F28)</f>
        <v>27022</v>
      </c>
      <c r="G29" s="27">
        <f t="shared" si="8"/>
        <v>6300</v>
      </c>
      <c r="H29" s="28">
        <f t="shared" si="8"/>
        <v>4076.25</v>
      </c>
      <c r="I29" s="27">
        <f t="shared" si="8"/>
        <v>5186.96</v>
      </c>
      <c r="J29" s="27">
        <f t="shared" si="8"/>
        <v>4465.030000000001</v>
      </c>
      <c r="K29" s="27">
        <f t="shared" si="8"/>
        <v>4080</v>
      </c>
      <c r="L29" s="27">
        <f t="shared" si="8"/>
        <v>586.08</v>
      </c>
      <c r="M29" s="27">
        <f t="shared" si="8"/>
        <v>2758.67</v>
      </c>
      <c r="N29" s="27">
        <f t="shared" si="8"/>
        <v>0</v>
      </c>
      <c r="O29" s="27">
        <f t="shared" si="8"/>
        <v>27452.99</v>
      </c>
      <c r="P29" s="29"/>
      <c r="Q29" s="29"/>
      <c r="R29" s="29"/>
      <c r="S29" s="30">
        <f>SUBTOTAL(9,S24:S28)</f>
        <v>12075</v>
      </c>
      <c r="T29" s="31">
        <f>SUBTOTAL(9,T24:T28)</f>
        <v>39527.990000000005</v>
      </c>
    </row>
    <row r="30" spans="1:20" ht="15" outlineLevel="2">
      <c r="A30" s="2" t="s">
        <v>144</v>
      </c>
      <c r="B30" s="3">
        <v>601390</v>
      </c>
      <c r="C30" s="2" t="s">
        <v>160</v>
      </c>
      <c r="D30" s="2" t="s">
        <v>161</v>
      </c>
      <c r="E30" s="11">
        <v>1202</v>
      </c>
      <c r="F30" s="32">
        <v>5441</v>
      </c>
      <c r="G30" s="4">
        <v>2040</v>
      </c>
      <c r="H30" s="5">
        <v>241.4</v>
      </c>
      <c r="I30" s="4">
        <v>0</v>
      </c>
      <c r="J30" s="4">
        <v>0</v>
      </c>
      <c r="K30" s="4">
        <v>816</v>
      </c>
      <c r="L30" s="4">
        <v>0</v>
      </c>
      <c r="M30" s="4">
        <v>0</v>
      </c>
      <c r="N30" s="4">
        <v>0</v>
      </c>
      <c r="O30" s="4">
        <f>SUM(G30:N30)</f>
        <v>3097.4</v>
      </c>
      <c r="P30" s="6" t="s">
        <v>25</v>
      </c>
      <c r="Q30" s="6" t="s">
        <v>26</v>
      </c>
      <c r="R30" s="6">
        <v>2014</v>
      </c>
      <c r="S30" s="7">
        <v>3890</v>
      </c>
      <c r="T30" s="8">
        <f>O30+S30</f>
        <v>6987.4</v>
      </c>
    </row>
    <row r="31" spans="1:20" ht="15" outlineLevel="2">
      <c r="A31" s="2" t="s">
        <v>144</v>
      </c>
      <c r="B31" s="3">
        <v>601390</v>
      </c>
      <c r="C31" s="2" t="s">
        <v>160</v>
      </c>
      <c r="D31" s="2" t="s">
        <v>161</v>
      </c>
      <c r="E31" s="11">
        <v>1335</v>
      </c>
      <c r="F31" s="32">
        <v>0</v>
      </c>
      <c r="G31" s="4">
        <v>0</v>
      </c>
      <c r="H31" s="5">
        <v>0</v>
      </c>
      <c r="I31" s="4">
        <v>3540.51</v>
      </c>
      <c r="J31" s="4">
        <v>4003.03</v>
      </c>
      <c r="K31" s="4">
        <v>816</v>
      </c>
      <c r="L31" s="4">
        <v>993.41</v>
      </c>
      <c r="M31" s="4">
        <v>0</v>
      </c>
      <c r="N31" s="4">
        <v>0</v>
      </c>
      <c r="O31" s="4">
        <f>SUM(G31:N31)</f>
        <v>9352.95</v>
      </c>
      <c r="P31" s="6" t="s">
        <v>74</v>
      </c>
      <c r="Q31" s="6" t="s">
        <v>26</v>
      </c>
      <c r="R31" s="6">
        <v>2015</v>
      </c>
      <c r="S31" s="7">
        <v>9900</v>
      </c>
      <c r="T31" s="8">
        <f>O31+S31</f>
        <v>19252.95</v>
      </c>
    </row>
    <row r="32" spans="1:20" ht="15" outlineLevel="2">
      <c r="A32" s="2" t="s">
        <v>144</v>
      </c>
      <c r="B32" s="3">
        <v>601390</v>
      </c>
      <c r="C32" s="2" t="s">
        <v>160</v>
      </c>
      <c r="D32" s="2" t="s">
        <v>161</v>
      </c>
      <c r="E32" s="11">
        <v>1212</v>
      </c>
      <c r="F32" s="32">
        <f>1756+5441</f>
        <v>7197</v>
      </c>
      <c r="G32" s="4">
        <v>2100</v>
      </c>
      <c r="H32" s="5">
        <f>75.6+241.4</f>
        <v>317</v>
      </c>
      <c r="I32" s="4">
        <v>0</v>
      </c>
      <c r="J32" s="4">
        <v>0</v>
      </c>
      <c r="K32" s="4">
        <v>816</v>
      </c>
      <c r="L32" s="4">
        <v>0</v>
      </c>
      <c r="M32" s="4">
        <v>0</v>
      </c>
      <c r="N32" s="4">
        <v>0</v>
      </c>
      <c r="O32" s="4">
        <f>SUM(G32:N32)</f>
        <v>3233</v>
      </c>
      <c r="P32" s="6" t="s">
        <v>25</v>
      </c>
      <c r="Q32" s="6" t="s">
        <v>26</v>
      </c>
      <c r="R32" s="6">
        <v>2021</v>
      </c>
      <c r="S32" s="7">
        <v>2995</v>
      </c>
      <c r="T32" s="8">
        <f>O32+S32</f>
        <v>6228</v>
      </c>
    </row>
    <row r="33" spans="1:20" s="41" customFormat="1" ht="15.75" outlineLevel="1">
      <c r="A33" s="24"/>
      <c r="B33" s="25"/>
      <c r="C33" s="23" t="s">
        <v>339</v>
      </c>
      <c r="D33" s="24"/>
      <c r="E33" s="26">
        <f>COUNTA(E30:E32)</f>
        <v>3</v>
      </c>
      <c r="F33" s="40">
        <f aca="true" t="shared" si="9" ref="F33:O33">SUBTOTAL(9,F30:F32)</f>
        <v>12638</v>
      </c>
      <c r="G33" s="27">
        <f t="shared" si="9"/>
        <v>4140</v>
      </c>
      <c r="H33" s="28">
        <f t="shared" si="9"/>
        <v>558.4</v>
      </c>
      <c r="I33" s="27">
        <f t="shared" si="9"/>
        <v>3540.51</v>
      </c>
      <c r="J33" s="27">
        <f t="shared" si="9"/>
        <v>4003.03</v>
      </c>
      <c r="K33" s="27">
        <f t="shared" si="9"/>
        <v>2448</v>
      </c>
      <c r="L33" s="27">
        <f t="shared" si="9"/>
        <v>993.41</v>
      </c>
      <c r="M33" s="27">
        <f t="shared" si="9"/>
        <v>0</v>
      </c>
      <c r="N33" s="27">
        <f t="shared" si="9"/>
        <v>0</v>
      </c>
      <c r="O33" s="27">
        <f t="shared" si="9"/>
        <v>15683.35</v>
      </c>
      <c r="P33" s="29"/>
      <c r="Q33" s="29"/>
      <c r="R33" s="29"/>
      <c r="S33" s="30">
        <f>SUBTOTAL(9,S30:S32)</f>
        <v>16785</v>
      </c>
      <c r="T33" s="31">
        <f>SUBTOTAL(9,T30:T32)</f>
        <v>32468.35</v>
      </c>
    </row>
    <row r="34" spans="1:20" ht="15" outlineLevel="2">
      <c r="A34" s="2" t="s">
        <v>144</v>
      </c>
      <c r="B34" s="3">
        <v>601752</v>
      </c>
      <c r="C34" s="2" t="s">
        <v>162</v>
      </c>
      <c r="D34" s="2" t="s">
        <v>163</v>
      </c>
      <c r="E34" s="11">
        <v>1202</v>
      </c>
      <c r="F34" s="32">
        <v>4092</v>
      </c>
      <c r="G34" s="4">
        <v>2040</v>
      </c>
      <c r="H34" s="5">
        <v>239.36</v>
      </c>
      <c r="I34" s="4">
        <v>0</v>
      </c>
      <c r="J34" s="4">
        <v>0</v>
      </c>
      <c r="K34" s="4">
        <v>816</v>
      </c>
      <c r="L34" s="4">
        <v>0</v>
      </c>
      <c r="M34" s="4">
        <v>0</v>
      </c>
      <c r="N34" s="4">
        <v>0</v>
      </c>
      <c r="O34" s="4">
        <f>SUM(G34:N34)</f>
        <v>3095.36</v>
      </c>
      <c r="P34" s="6" t="s">
        <v>25</v>
      </c>
      <c r="Q34" s="6" t="s">
        <v>26</v>
      </c>
      <c r="R34" s="6">
        <v>2015</v>
      </c>
      <c r="S34" s="7">
        <v>2535</v>
      </c>
      <c r="T34" s="8">
        <f>O34+S34</f>
        <v>5630.360000000001</v>
      </c>
    </row>
    <row r="35" spans="1:20" s="41" customFormat="1" ht="15.75" outlineLevel="1">
      <c r="A35" s="24"/>
      <c r="B35" s="25"/>
      <c r="C35" s="23" t="s">
        <v>340</v>
      </c>
      <c r="D35" s="24"/>
      <c r="E35" s="26">
        <f>COUNTA(E34:E34)</f>
        <v>1</v>
      </c>
      <c r="F35" s="40">
        <f aca="true" t="shared" si="10" ref="F35:O35">SUBTOTAL(9,F34:F34)</f>
        <v>4092</v>
      </c>
      <c r="G35" s="27">
        <f t="shared" si="10"/>
        <v>2040</v>
      </c>
      <c r="H35" s="28">
        <f t="shared" si="10"/>
        <v>239.36</v>
      </c>
      <c r="I35" s="27">
        <f t="shared" si="10"/>
        <v>0</v>
      </c>
      <c r="J35" s="27">
        <f t="shared" si="10"/>
        <v>0</v>
      </c>
      <c r="K35" s="27">
        <f t="shared" si="10"/>
        <v>816</v>
      </c>
      <c r="L35" s="27">
        <f t="shared" si="10"/>
        <v>0</v>
      </c>
      <c r="M35" s="27">
        <f t="shared" si="10"/>
        <v>0</v>
      </c>
      <c r="N35" s="27">
        <f t="shared" si="10"/>
        <v>0</v>
      </c>
      <c r="O35" s="27">
        <f t="shared" si="10"/>
        <v>3095.36</v>
      </c>
      <c r="P35" s="29"/>
      <c r="Q35" s="29"/>
      <c r="R35" s="29"/>
      <c r="S35" s="30">
        <f>SUBTOTAL(9,S34:S34)</f>
        <v>2535</v>
      </c>
      <c r="T35" s="31">
        <f>SUBTOTAL(9,T34:T34)</f>
        <v>5630.360000000001</v>
      </c>
    </row>
    <row r="36" spans="1:20" ht="15" outlineLevel="2">
      <c r="A36" s="2" t="s">
        <v>144</v>
      </c>
      <c r="B36" s="3">
        <v>601400</v>
      </c>
      <c r="C36" s="2" t="s">
        <v>164</v>
      </c>
      <c r="D36" s="2" t="s">
        <v>165</v>
      </c>
      <c r="E36" s="11">
        <v>1031</v>
      </c>
      <c r="F36" s="32">
        <v>13442</v>
      </c>
      <c r="G36" s="4">
        <v>1800</v>
      </c>
      <c r="H36" s="5">
        <v>2232.6</v>
      </c>
      <c r="I36" s="4">
        <v>0</v>
      </c>
      <c r="J36" s="4">
        <v>0</v>
      </c>
      <c r="K36" s="4">
        <v>816</v>
      </c>
      <c r="L36" s="4">
        <v>0</v>
      </c>
      <c r="M36" s="4">
        <v>0</v>
      </c>
      <c r="N36" s="4">
        <v>369</v>
      </c>
      <c r="O36" s="4">
        <f>SUM(G36:N36)</f>
        <v>5217.6</v>
      </c>
      <c r="P36" s="6" t="s">
        <v>25</v>
      </c>
      <c r="Q36" s="6" t="s">
        <v>26</v>
      </c>
      <c r="R36" s="6">
        <v>2022</v>
      </c>
      <c r="S36" s="7">
        <v>4115</v>
      </c>
      <c r="T36" s="8">
        <f>O36+S36</f>
        <v>9332.6</v>
      </c>
    </row>
    <row r="37" spans="1:20" ht="15" outlineLevel="2">
      <c r="A37" s="2" t="s">
        <v>144</v>
      </c>
      <c r="B37" s="3">
        <v>601400</v>
      </c>
      <c r="C37" s="2" t="s">
        <v>164</v>
      </c>
      <c r="D37" s="2" t="s">
        <v>165</v>
      </c>
      <c r="E37" s="11">
        <v>1212</v>
      </c>
      <c r="F37" s="32">
        <v>14262</v>
      </c>
      <c r="G37" s="4">
        <v>2100</v>
      </c>
      <c r="H37" s="5">
        <v>3400</v>
      </c>
      <c r="I37" s="4">
        <v>0</v>
      </c>
      <c r="J37" s="4">
        <v>0</v>
      </c>
      <c r="K37" s="4">
        <v>816</v>
      </c>
      <c r="L37" s="4">
        <v>0</v>
      </c>
      <c r="M37" s="4">
        <v>0</v>
      </c>
      <c r="N37" s="4">
        <v>0</v>
      </c>
      <c r="O37" s="4">
        <f>SUM(G37:N37)</f>
        <v>6316</v>
      </c>
      <c r="P37" s="6" t="s">
        <v>25</v>
      </c>
      <c r="Q37" s="6" t="s">
        <v>26</v>
      </c>
      <c r="R37" s="6">
        <v>2018</v>
      </c>
      <c r="S37" s="7">
        <v>3500</v>
      </c>
      <c r="T37" s="8">
        <f>O37+S37</f>
        <v>9816</v>
      </c>
    </row>
    <row r="38" spans="1:20" ht="15" outlineLevel="2">
      <c r="A38" s="2" t="s">
        <v>144</v>
      </c>
      <c r="B38" s="3">
        <v>601400</v>
      </c>
      <c r="C38" s="2" t="s">
        <v>164</v>
      </c>
      <c r="D38" s="2" t="s">
        <v>165</v>
      </c>
      <c r="E38" s="11">
        <v>1024</v>
      </c>
      <c r="F38" s="32">
        <v>18010</v>
      </c>
      <c r="G38" s="4">
        <v>1620</v>
      </c>
      <c r="H38" s="5">
        <v>3242.7</v>
      </c>
      <c r="I38" s="4">
        <v>0</v>
      </c>
      <c r="J38" s="4">
        <v>0</v>
      </c>
      <c r="K38" s="4">
        <v>816</v>
      </c>
      <c r="L38" s="4">
        <v>0</v>
      </c>
      <c r="M38" s="4">
        <v>0</v>
      </c>
      <c r="N38" s="4">
        <v>0</v>
      </c>
      <c r="O38" s="4">
        <f>SUM(G38:N38)</f>
        <v>5678.7</v>
      </c>
      <c r="P38" s="6" t="s">
        <v>25</v>
      </c>
      <c r="Q38" s="6" t="s">
        <v>26</v>
      </c>
      <c r="R38" s="6">
        <v>2019</v>
      </c>
      <c r="S38" s="7">
        <v>1985</v>
      </c>
      <c r="T38" s="8">
        <f>O38+S38</f>
        <v>7663.7</v>
      </c>
    </row>
    <row r="39" spans="1:20" ht="15" outlineLevel="2">
      <c r="A39" s="2" t="s">
        <v>144</v>
      </c>
      <c r="B39" s="3">
        <v>601400</v>
      </c>
      <c r="C39" s="2" t="s">
        <v>164</v>
      </c>
      <c r="D39" s="2" t="s">
        <v>165</v>
      </c>
      <c r="E39" s="11">
        <v>1212</v>
      </c>
      <c r="F39" s="32">
        <v>6000</v>
      </c>
      <c r="G39" s="4">
        <v>2100</v>
      </c>
      <c r="H39" s="5">
        <v>0</v>
      </c>
      <c r="I39" s="4">
        <v>0</v>
      </c>
      <c r="J39" s="4">
        <v>0</v>
      </c>
      <c r="K39" s="4">
        <v>816</v>
      </c>
      <c r="L39" s="4">
        <v>0</v>
      </c>
      <c r="M39" s="4">
        <v>0</v>
      </c>
      <c r="N39" s="4">
        <v>0</v>
      </c>
      <c r="O39" s="4">
        <f>SUM(G39:N39)</f>
        <v>2916</v>
      </c>
      <c r="P39" s="6" t="s">
        <v>25</v>
      </c>
      <c r="Q39" s="6" t="s">
        <v>26</v>
      </c>
      <c r="R39" s="6">
        <v>2017</v>
      </c>
      <c r="S39" s="7">
        <v>3500</v>
      </c>
      <c r="T39" s="8">
        <f>O39+S39</f>
        <v>6416</v>
      </c>
    </row>
    <row r="40" spans="1:20" s="41" customFormat="1" ht="15.75" outlineLevel="1">
      <c r="A40" s="24"/>
      <c r="B40" s="25"/>
      <c r="C40" s="23" t="s">
        <v>341</v>
      </c>
      <c r="D40" s="24"/>
      <c r="E40" s="26">
        <f>COUNTA(E36:E39)</f>
        <v>4</v>
      </c>
      <c r="F40" s="40">
        <f aca="true" t="shared" si="11" ref="F40:O40">SUBTOTAL(9,F36:F39)</f>
        <v>51714</v>
      </c>
      <c r="G40" s="27">
        <f t="shared" si="11"/>
        <v>7620</v>
      </c>
      <c r="H40" s="28">
        <f t="shared" si="11"/>
        <v>8875.3</v>
      </c>
      <c r="I40" s="27">
        <f t="shared" si="11"/>
        <v>0</v>
      </c>
      <c r="J40" s="27">
        <f t="shared" si="11"/>
        <v>0</v>
      </c>
      <c r="K40" s="27">
        <f t="shared" si="11"/>
        <v>3264</v>
      </c>
      <c r="L40" s="27">
        <f t="shared" si="11"/>
        <v>0</v>
      </c>
      <c r="M40" s="27">
        <f t="shared" si="11"/>
        <v>0</v>
      </c>
      <c r="N40" s="27">
        <f t="shared" si="11"/>
        <v>369</v>
      </c>
      <c r="O40" s="27">
        <f t="shared" si="11"/>
        <v>20128.3</v>
      </c>
      <c r="P40" s="29"/>
      <c r="Q40" s="29"/>
      <c r="R40" s="29"/>
      <c r="S40" s="30">
        <f>SUBTOTAL(9,S36:S39)</f>
        <v>13100</v>
      </c>
      <c r="T40" s="31">
        <f>SUBTOTAL(9,T36:T39)</f>
        <v>33228.3</v>
      </c>
    </row>
    <row r="41" spans="1:20" ht="15" outlineLevel="2">
      <c r="A41" s="2" t="s">
        <v>144</v>
      </c>
      <c r="B41" s="3">
        <v>601040</v>
      </c>
      <c r="C41" s="2" t="s">
        <v>166</v>
      </c>
      <c r="D41" s="2" t="s">
        <v>167</v>
      </c>
      <c r="E41" s="11">
        <v>9020</v>
      </c>
      <c r="F41" s="32">
        <v>0</v>
      </c>
      <c r="G41" s="4">
        <v>0</v>
      </c>
      <c r="H41" s="5">
        <v>0</v>
      </c>
      <c r="I41" s="4">
        <v>1096.17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f aca="true" t="shared" si="12" ref="O41:O47">SUM(G41:N41)</f>
        <v>1096.17</v>
      </c>
      <c r="P41" s="6" t="s">
        <v>74</v>
      </c>
      <c r="Q41" s="6" t="s">
        <v>31</v>
      </c>
      <c r="R41" s="6">
        <v>2002</v>
      </c>
      <c r="S41" s="7">
        <v>0</v>
      </c>
      <c r="T41" s="8">
        <f aca="true" t="shared" si="13" ref="T41:T47">O41+S41</f>
        <v>1096.17</v>
      </c>
    </row>
    <row r="42" spans="1:20" ht="15" outlineLevel="2">
      <c r="A42" s="2" t="s">
        <v>144</v>
      </c>
      <c r="B42" s="3">
        <v>601040</v>
      </c>
      <c r="C42" s="2" t="s">
        <v>166</v>
      </c>
      <c r="D42" s="2" t="s">
        <v>167</v>
      </c>
      <c r="E42" s="11">
        <v>9020</v>
      </c>
      <c r="F42" s="32">
        <v>0</v>
      </c>
      <c r="G42" s="4">
        <v>0</v>
      </c>
      <c r="H42" s="5">
        <v>0</v>
      </c>
      <c r="I42" s="4">
        <v>355.93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f t="shared" si="12"/>
        <v>355.93</v>
      </c>
      <c r="P42" s="6" t="s">
        <v>74</v>
      </c>
      <c r="Q42" s="6" t="s">
        <v>31</v>
      </c>
      <c r="R42" s="6">
        <v>2002</v>
      </c>
      <c r="S42" s="7">
        <v>0</v>
      </c>
      <c r="T42" s="8">
        <f t="shared" si="13"/>
        <v>355.93</v>
      </c>
    </row>
    <row r="43" spans="1:20" ht="15" outlineLevel="2">
      <c r="A43" s="2" t="s">
        <v>144</v>
      </c>
      <c r="B43" s="3">
        <v>601040</v>
      </c>
      <c r="C43" s="2" t="s">
        <v>166</v>
      </c>
      <c r="D43" s="2" t="s">
        <v>167</v>
      </c>
      <c r="E43" s="11">
        <v>1252</v>
      </c>
      <c r="F43" s="32">
        <v>0</v>
      </c>
      <c r="G43" s="4">
        <v>0</v>
      </c>
      <c r="H43" s="5">
        <v>0</v>
      </c>
      <c r="I43" s="4">
        <v>2429.55</v>
      </c>
      <c r="J43" s="4">
        <v>1926.49</v>
      </c>
      <c r="K43" s="4">
        <v>816</v>
      </c>
      <c r="L43" s="4">
        <v>0</v>
      </c>
      <c r="M43" s="4">
        <v>0</v>
      </c>
      <c r="N43" s="4">
        <v>0</v>
      </c>
      <c r="O43" s="4">
        <f t="shared" si="12"/>
        <v>5172.04</v>
      </c>
      <c r="P43" s="6" t="s">
        <v>74</v>
      </c>
      <c r="Q43" s="6" t="s">
        <v>26</v>
      </c>
      <c r="R43" s="6">
        <v>2018</v>
      </c>
      <c r="S43" s="7">
        <v>6390</v>
      </c>
      <c r="T43" s="8">
        <f t="shared" si="13"/>
        <v>11562.04</v>
      </c>
    </row>
    <row r="44" spans="1:20" ht="15" outlineLevel="2">
      <c r="A44" s="2" t="s">
        <v>144</v>
      </c>
      <c r="B44" s="3">
        <v>601040</v>
      </c>
      <c r="C44" s="2" t="s">
        <v>166</v>
      </c>
      <c r="D44" s="2" t="s">
        <v>167</v>
      </c>
      <c r="E44" s="11">
        <v>9020</v>
      </c>
      <c r="F44" s="32">
        <v>0</v>
      </c>
      <c r="G44" s="4">
        <v>0</v>
      </c>
      <c r="H44" s="5">
        <v>0</v>
      </c>
      <c r="I44" s="4">
        <v>498.48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f t="shared" si="12"/>
        <v>498.48</v>
      </c>
      <c r="P44" s="6" t="s">
        <v>74</v>
      </c>
      <c r="Q44" s="6" t="s">
        <v>159</v>
      </c>
      <c r="R44" s="6">
        <v>2007</v>
      </c>
      <c r="S44" s="7">
        <v>0</v>
      </c>
      <c r="T44" s="8">
        <f t="shared" si="13"/>
        <v>498.48</v>
      </c>
    </row>
    <row r="45" spans="1:20" ht="15" outlineLevel="2">
      <c r="A45" s="2" t="s">
        <v>144</v>
      </c>
      <c r="B45" s="3">
        <v>601040</v>
      </c>
      <c r="C45" s="2" t="s">
        <v>166</v>
      </c>
      <c r="D45" s="2" t="s">
        <v>167</v>
      </c>
      <c r="E45" s="11">
        <v>1212</v>
      </c>
      <c r="F45" s="32">
        <v>7620</v>
      </c>
      <c r="G45" s="4">
        <v>2100</v>
      </c>
      <c r="H45" s="5">
        <v>823.9</v>
      </c>
      <c r="I45" s="4">
        <v>0</v>
      </c>
      <c r="J45" s="4">
        <v>0</v>
      </c>
      <c r="K45" s="4">
        <v>816</v>
      </c>
      <c r="L45" s="4">
        <v>0</v>
      </c>
      <c r="M45" s="4">
        <v>0</v>
      </c>
      <c r="N45" s="4">
        <v>0</v>
      </c>
      <c r="O45" s="4">
        <f t="shared" si="12"/>
        <v>3739.9</v>
      </c>
      <c r="P45" s="6" t="s">
        <v>25</v>
      </c>
      <c r="Q45" s="6" t="s">
        <v>26</v>
      </c>
      <c r="R45" s="6">
        <v>2014</v>
      </c>
      <c r="S45" s="7">
        <v>4989.6</v>
      </c>
      <c r="T45" s="8">
        <f t="shared" si="13"/>
        <v>8729.5</v>
      </c>
    </row>
    <row r="46" spans="1:20" ht="15" outlineLevel="2">
      <c r="A46" s="2" t="s">
        <v>144</v>
      </c>
      <c r="B46" s="3">
        <v>601040</v>
      </c>
      <c r="C46" s="2" t="s">
        <v>166</v>
      </c>
      <c r="D46" s="2" t="s">
        <v>167</v>
      </c>
      <c r="E46" s="11">
        <v>1031</v>
      </c>
      <c r="F46" s="32">
        <v>9246</v>
      </c>
      <c r="G46" s="4">
        <v>1800</v>
      </c>
      <c r="H46" s="5">
        <v>1148.4</v>
      </c>
      <c r="I46" s="4">
        <v>0</v>
      </c>
      <c r="J46" s="4">
        <v>0</v>
      </c>
      <c r="K46" s="4">
        <v>816</v>
      </c>
      <c r="L46" s="4">
        <v>0</v>
      </c>
      <c r="M46" s="4">
        <v>0</v>
      </c>
      <c r="N46" s="4">
        <v>0</v>
      </c>
      <c r="O46" s="4">
        <f t="shared" si="12"/>
        <v>3764.4</v>
      </c>
      <c r="P46" s="6" t="s">
        <v>25</v>
      </c>
      <c r="Q46" s="6" t="s">
        <v>26</v>
      </c>
      <c r="R46" s="6">
        <v>2014</v>
      </c>
      <c r="S46" s="7">
        <v>4115</v>
      </c>
      <c r="T46" s="8">
        <f t="shared" si="13"/>
        <v>7879.4</v>
      </c>
    </row>
    <row r="47" spans="1:20" ht="15" outlineLevel="2">
      <c r="A47" s="2" t="s">
        <v>144</v>
      </c>
      <c r="B47" s="3">
        <v>601040</v>
      </c>
      <c r="C47" s="2" t="s">
        <v>166</v>
      </c>
      <c r="D47" s="2" t="s">
        <v>167</v>
      </c>
      <c r="E47" s="11">
        <v>3007</v>
      </c>
      <c r="F47" s="32">
        <v>0</v>
      </c>
      <c r="G47" s="4">
        <v>0</v>
      </c>
      <c r="H47" s="5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f t="shared" si="12"/>
        <v>0</v>
      </c>
      <c r="P47" s="6" t="s">
        <v>74</v>
      </c>
      <c r="Q47" s="6" t="s">
        <v>27</v>
      </c>
      <c r="R47" s="6">
        <v>1900</v>
      </c>
      <c r="S47" s="7">
        <v>0</v>
      </c>
      <c r="T47" s="8">
        <f t="shared" si="13"/>
        <v>0</v>
      </c>
    </row>
    <row r="48" spans="1:20" s="41" customFormat="1" ht="15.75" outlineLevel="1">
      <c r="A48" s="24"/>
      <c r="B48" s="25"/>
      <c r="C48" s="23" t="s">
        <v>342</v>
      </c>
      <c r="D48" s="24"/>
      <c r="E48" s="26">
        <f>COUNTA(E41:E47)</f>
        <v>7</v>
      </c>
      <c r="F48" s="40">
        <f aca="true" t="shared" si="14" ref="F48:O48">SUBTOTAL(9,F41:F47)</f>
        <v>16866</v>
      </c>
      <c r="G48" s="27">
        <f t="shared" si="14"/>
        <v>3900</v>
      </c>
      <c r="H48" s="28">
        <f t="shared" si="14"/>
        <v>1972.3000000000002</v>
      </c>
      <c r="I48" s="27">
        <f t="shared" si="14"/>
        <v>4380.130000000001</v>
      </c>
      <c r="J48" s="27">
        <f t="shared" si="14"/>
        <v>1926.49</v>
      </c>
      <c r="K48" s="27">
        <f t="shared" si="14"/>
        <v>2448</v>
      </c>
      <c r="L48" s="27">
        <f t="shared" si="14"/>
        <v>0</v>
      </c>
      <c r="M48" s="27">
        <f t="shared" si="14"/>
        <v>0</v>
      </c>
      <c r="N48" s="27">
        <f t="shared" si="14"/>
        <v>0</v>
      </c>
      <c r="O48" s="27">
        <f t="shared" si="14"/>
        <v>14626.92</v>
      </c>
      <c r="P48" s="29"/>
      <c r="Q48" s="29"/>
      <c r="R48" s="29"/>
      <c r="S48" s="30">
        <f>SUBTOTAL(9,S41:S47)</f>
        <v>15494.6</v>
      </c>
      <c r="T48" s="31">
        <f>SUBTOTAL(9,T41:T47)</f>
        <v>30121.520000000004</v>
      </c>
    </row>
    <row r="49" spans="1:20" ht="15" outlineLevel="2">
      <c r="A49" s="2" t="s">
        <v>144</v>
      </c>
      <c r="B49" s="3" t="s">
        <v>168</v>
      </c>
      <c r="C49" s="2" t="s">
        <v>169</v>
      </c>
      <c r="D49" s="2" t="s">
        <v>170</v>
      </c>
      <c r="E49" s="11">
        <v>1024</v>
      </c>
      <c r="F49" s="32">
        <v>9748</v>
      </c>
      <c r="G49" s="4">
        <v>1620</v>
      </c>
      <c r="H49" s="5">
        <v>1032.48</v>
      </c>
      <c r="I49" s="4">
        <v>0</v>
      </c>
      <c r="J49" s="4">
        <v>0</v>
      </c>
      <c r="K49" s="4">
        <v>816</v>
      </c>
      <c r="L49" s="4">
        <v>0</v>
      </c>
      <c r="M49" s="4">
        <v>0</v>
      </c>
      <c r="N49" s="4">
        <v>0</v>
      </c>
      <c r="O49" s="4">
        <f>SUM(G49:N49)</f>
        <v>3468.48</v>
      </c>
      <c r="P49" s="6" t="s">
        <v>25</v>
      </c>
      <c r="Q49" s="6" t="s">
        <v>31</v>
      </c>
      <c r="R49" s="6">
        <v>2006</v>
      </c>
      <c r="S49" s="7">
        <v>0</v>
      </c>
      <c r="T49" s="8">
        <f>O49+S49</f>
        <v>3468.48</v>
      </c>
    </row>
    <row r="50" spans="1:20" ht="15" outlineLevel="2">
      <c r="A50" s="2" t="s">
        <v>144</v>
      </c>
      <c r="B50" s="3" t="s">
        <v>168</v>
      </c>
      <c r="C50" s="2" t="s">
        <v>169</v>
      </c>
      <c r="D50" s="2" t="s">
        <v>170</v>
      </c>
      <c r="E50" s="11">
        <v>3000</v>
      </c>
      <c r="F50" s="32">
        <v>0</v>
      </c>
      <c r="G50" s="4">
        <v>0</v>
      </c>
      <c r="H50" s="5">
        <v>0</v>
      </c>
      <c r="I50" s="4">
        <v>1239.15</v>
      </c>
      <c r="J50" s="4">
        <v>811.5</v>
      </c>
      <c r="K50" s="4">
        <v>816</v>
      </c>
      <c r="L50" s="4">
        <v>0</v>
      </c>
      <c r="M50" s="4">
        <v>0</v>
      </c>
      <c r="N50" s="4">
        <v>0</v>
      </c>
      <c r="O50" s="4">
        <f>SUM(G50:N50)</f>
        <v>2866.65</v>
      </c>
      <c r="P50" s="6" t="s">
        <v>74</v>
      </c>
      <c r="Q50" s="6" t="s">
        <v>27</v>
      </c>
      <c r="R50" s="6">
        <v>1900</v>
      </c>
      <c r="S50" s="7">
        <v>0</v>
      </c>
      <c r="T50" s="8">
        <f>O50+S50</f>
        <v>2866.65</v>
      </c>
    </row>
    <row r="51" spans="1:20" s="41" customFormat="1" ht="15.75" outlineLevel="1">
      <c r="A51" s="24"/>
      <c r="B51" s="25"/>
      <c r="C51" s="23" t="s">
        <v>476</v>
      </c>
      <c r="D51" s="24"/>
      <c r="E51" s="26">
        <f>COUNTA(E49:E50)</f>
        <v>2</v>
      </c>
      <c r="F51" s="40">
        <f aca="true" t="shared" si="15" ref="F51:O51">SUBTOTAL(9,F49:F50)</f>
        <v>9748</v>
      </c>
      <c r="G51" s="27">
        <f t="shared" si="15"/>
        <v>1620</v>
      </c>
      <c r="H51" s="28">
        <f t="shared" si="15"/>
        <v>1032.48</v>
      </c>
      <c r="I51" s="27">
        <f t="shared" si="15"/>
        <v>1239.15</v>
      </c>
      <c r="J51" s="27">
        <f t="shared" si="15"/>
        <v>811.5</v>
      </c>
      <c r="K51" s="27">
        <f t="shared" si="15"/>
        <v>1632</v>
      </c>
      <c r="L51" s="27">
        <f t="shared" si="15"/>
        <v>0</v>
      </c>
      <c r="M51" s="27">
        <f t="shared" si="15"/>
        <v>0</v>
      </c>
      <c r="N51" s="27">
        <f t="shared" si="15"/>
        <v>0</v>
      </c>
      <c r="O51" s="27">
        <f t="shared" si="15"/>
        <v>6335.13</v>
      </c>
      <c r="P51" s="29"/>
      <c r="Q51" s="29"/>
      <c r="R51" s="29"/>
      <c r="S51" s="30">
        <f>SUBTOTAL(9,S49:S50)</f>
        <v>0</v>
      </c>
      <c r="T51" s="31">
        <f>SUBTOTAL(9,T49:T50)</f>
        <v>6335.13</v>
      </c>
    </row>
    <row r="52" spans="1:20" ht="15" outlineLevel="2">
      <c r="A52" s="2" t="s">
        <v>144</v>
      </c>
      <c r="B52" s="3">
        <v>601410</v>
      </c>
      <c r="C52" s="2" t="s">
        <v>171</v>
      </c>
      <c r="D52" s="2" t="s">
        <v>172</v>
      </c>
      <c r="E52" s="11">
        <v>1248</v>
      </c>
      <c r="F52" s="32">
        <v>20699</v>
      </c>
      <c r="G52" s="4">
        <v>2520</v>
      </c>
      <c r="H52" s="5">
        <v>6173.58</v>
      </c>
      <c r="I52" s="4">
        <v>0</v>
      </c>
      <c r="J52" s="4">
        <v>0</v>
      </c>
      <c r="K52" s="4">
        <v>816</v>
      </c>
      <c r="L52" s="4">
        <v>0</v>
      </c>
      <c r="M52" s="4">
        <v>0</v>
      </c>
      <c r="N52" s="4">
        <v>0</v>
      </c>
      <c r="O52" s="4">
        <f aca="true" t="shared" si="16" ref="O52:O59">SUM(G52:N52)</f>
        <v>9509.58</v>
      </c>
      <c r="P52" s="6" t="s">
        <v>25</v>
      </c>
      <c r="Q52" s="6" t="s">
        <v>27</v>
      </c>
      <c r="R52" s="6">
        <v>1900</v>
      </c>
      <c r="S52" s="7">
        <v>0</v>
      </c>
      <c r="T52" s="8">
        <f aca="true" t="shared" si="17" ref="T52:T59">O52+S52</f>
        <v>9509.58</v>
      </c>
    </row>
    <row r="53" spans="1:20" ht="15" outlineLevel="2">
      <c r="A53" s="2" t="s">
        <v>144</v>
      </c>
      <c r="B53" s="3">
        <v>601410</v>
      </c>
      <c r="C53" s="2" t="s">
        <v>171</v>
      </c>
      <c r="D53" s="2" t="s">
        <v>172</v>
      </c>
      <c r="E53" s="11">
        <v>1248</v>
      </c>
      <c r="F53" s="32">
        <v>10208</v>
      </c>
      <c r="G53" s="4">
        <v>2520</v>
      </c>
      <c r="H53" s="5">
        <v>2026.92</v>
      </c>
      <c r="I53" s="4">
        <v>0</v>
      </c>
      <c r="J53" s="4">
        <v>0</v>
      </c>
      <c r="K53" s="4">
        <v>816</v>
      </c>
      <c r="L53" s="4">
        <v>2294.17</v>
      </c>
      <c r="M53" s="4">
        <v>0</v>
      </c>
      <c r="N53" s="4">
        <v>0</v>
      </c>
      <c r="O53" s="4">
        <f t="shared" si="16"/>
        <v>7657.09</v>
      </c>
      <c r="P53" s="6" t="s">
        <v>25</v>
      </c>
      <c r="Q53" s="6" t="s">
        <v>26</v>
      </c>
      <c r="R53" s="6">
        <v>2022</v>
      </c>
      <c r="S53" s="7">
        <v>7600</v>
      </c>
      <c r="T53" s="8">
        <f t="shared" si="17"/>
        <v>15257.09</v>
      </c>
    </row>
    <row r="54" spans="1:20" ht="15" outlineLevel="2">
      <c r="A54" s="2" t="s">
        <v>144</v>
      </c>
      <c r="B54" s="3">
        <v>601410</v>
      </c>
      <c r="C54" s="2" t="s">
        <v>171</v>
      </c>
      <c r="D54" s="2" t="s">
        <v>172</v>
      </c>
      <c r="E54" s="11">
        <v>1031</v>
      </c>
      <c r="F54" s="32">
        <v>13933</v>
      </c>
      <c r="G54" s="4">
        <v>1800</v>
      </c>
      <c r="H54" s="5">
        <v>2529.9</v>
      </c>
      <c r="I54" s="4">
        <v>0</v>
      </c>
      <c r="J54" s="4">
        <v>0</v>
      </c>
      <c r="K54" s="4">
        <v>816</v>
      </c>
      <c r="L54" s="4">
        <v>889</v>
      </c>
      <c r="M54" s="9">
        <v>3500</v>
      </c>
      <c r="N54" s="4">
        <v>0</v>
      </c>
      <c r="O54" s="4">
        <f t="shared" si="16"/>
        <v>9534.9</v>
      </c>
      <c r="P54" s="6" t="s">
        <v>25</v>
      </c>
      <c r="Q54" s="6" t="s">
        <v>26</v>
      </c>
      <c r="R54" s="6">
        <v>2013</v>
      </c>
      <c r="S54" s="7">
        <v>4115</v>
      </c>
      <c r="T54" s="8">
        <f t="shared" si="17"/>
        <v>13649.9</v>
      </c>
    </row>
    <row r="55" spans="1:20" ht="15" outlineLevel="2">
      <c r="A55" s="2" t="s">
        <v>144</v>
      </c>
      <c r="B55" s="3">
        <v>601410</v>
      </c>
      <c r="C55" s="2" t="s">
        <v>171</v>
      </c>
      <c r="D55" s="2" t="s">
        <v>172</v>
      </c>
      <c r="E55" s="11">
        <v>1024</v>
      </c>
      <c r="F55" s="32">
        <v>884</v>
      </c>
      <c r="G55" s="4">
        <v>1620</v>
      </c>
      <c r="H55" s="5">
        <v>0</v>
      </c>
      <c r="I55" s="4">
        <v>0</v>
      </c>
      <c r="J55" s="4">
        <v>0</v>
      </c>
      <c r="K55" s="4">
        <v>816</v>
      </c>
      <c r="L55" s="4">
        <v>0</v>
      </c>
      <c r="M55" s="4">
        <v>0</v>
      </c>
      <c r="N55" s="4">
        <v>0</v>
      </c>
      <c r="O55" s="4">
        <f t="shared" si="16"/>
        <v>2436</v>
      </c>
      <c r="P55" s="6" t="s">
        <v>25</v>
      </c>
      <c r="Q55" s="6" t="s">
        <v>26</v>
      </c>
      <c r="R55" s="6">
        <v>2022</v>
      </c>
      <c r="S55" s="7">
        <v>1985</v>
      </c>
      <c r="T55" s="8">
        <f t="shared" si="17"/>
        <v>4421</v>
      </c>
    </row>
    <row r="56" spans="1:20" ht="15" outlineLevel="2">
      <c r="A56" s="2" t="s">
        <v>144</v>
      </c>
      <c r="B56" s="3">
        <v>601410</v>
      </c>
      <c r="C56" s="2" t="s">
        <v>171</v>
      </c>
      <c r="D56" s="2" t="s">
        <v>172</v>
      </c>
      <c r="E56" s="11">
        <v>1202</v>
      </c>
      <c r="F56" s="32">
        <v>787</v>
      </c>
      <c r="G56" s="4">
        <v>2040</v>
      </c>
      <c r="H56" s="5">
        <v>0</v>
      </c>
      <c r="I56" s="4">
        <v>0</v>
      </c>
      <c r="J56" s="4">
        <v>0</v>
      </c>
      <c r="K56" s="4">
        <v>816</v>
      </c>
      <c r="L56" s="4">
        <v>0</v>
      </c>
      <c r="M56" s="4">
        <v>0</v>
      </c>
      <c r="N56" s="4">
        <v>0</v>
      </c>
      <c r="O56" s="4">
        <f t="shared" si="16"/>
        <v>2856</v>
      </c>
      <c r="P56" s="6" t="s">
        <v>25</v>
      </c>
      <c r="Q56" s="6" t="s">
        <v>26</v>
      </c>
      <c r="R56" s="6">
        <v>2017</v>
      </c>
      <c r="S56" s="7">
        <v>3729.6</v>
      </c>
      <c r="T56" s="8">
        <f t="shared" si="17"/>
        <v>6585.6</v>
      </c>
    </row>
    <row r="57" spans="1:20" ht="15" outlineLevel="2">
      <c r="A57" s="2" t="s">
        <v>144</v>
      </c>
      <c r="B57" s="3">
        <v>601410</v>
      </c>
      <c r="C57" s="2" t="s">
        <v>171</v>
      </c>
      <c r="D57" s="2" t="s">
        <v>172</v>
      </c>
      <c r="E57" s="11">
        <v>1031</v>
      </c>
      <c r="F57" s="32">
        <v>4709</v>
      </c>
      <c r="G57" s="4">
        <v>1800</v>
      </c>
      <c r="H57" s="5">
        <v>140.7</v>
      </c>
      <c r="I57" s="4">
        <v>0</v>
      </c>
      <c r="J57" s="4">
        <v>0</v>
      </c>
      <c r="K57" s="4">
        <v>816</v>
      </c>
      <c r="L57" s="4">
        <v>0</v>
      </c>
      <c r="M57" s="4">
        <v>0</v>
      </c>
      <c r="N57" s="4">
        <v>0</v>
      </c>
      <c r="O57" s="4">
        <f t="shared" si="16"/>
        <v>2756.7</v>
      </c>
      <c r="P57" s="6" t="s">
        <v>25</v>
      </c>
      <c r="Q57" s="6" t="s">
        <v>26</v>
      </c>
      <c r="R57" s="6">
        <v>2018</v>
      </c>
      <c r="S57" s="7">
        <v>2745</v>
      </c>
      <c r="T57" s="8">
        <f t="shared" si="17"/>
        <v>5501.7</v>
      </c>
    </row>
    <row r="58" spans="1:20" ht="15" outlineLevel="2">
      <c r="A58" s="2" t="s">
        <v>144</v>
      </c>
      <c r="B58" s="3">
        <v>601410</v>
      </c>
      <c r="C58" s="2" t="s">
        <v>171</v>
      </c>
      <c r="D58" s="2" t="s">
        <v>172</v>
      </c>
      <c r="E58" s="11">
        <v>1031</v>
      </c>
      <c r="F58" s="32">
        <v>5630</v>
      </c>
      <c r="G58" s="4">
        <v>1800</v>
      </c>
      <c r="H58" s="5">
        <v>428.4</v>
      </c>
      <c r="I58" s="4">
        <v>0</v>
      </c>
      <c r="J58" s="4">
        <v>0</v>
      </c>
      <c r="K58" s="4">
        <v>816</v>
      </c>
      <c r="L58" s="4">
        <v>0</v>
      </c>
      <c r="M58" s="4">
        <v>0</v>
      </c>
      <c r="N58" s="4">
        <v>0</v>
      </c>
      <c r="O58" s="4">
        <f t="shared" si="16"/>
        <v>3044.4</v>
      </c>
      <c r="P58" s="6" t="s">
        <v>25</v>
      </c>
      <c r="Q58" s="6" t="s">
        <v>26</v>
      </c>
      <c r="R58" s="6">
        <v>2018</v>
      </c>
      <c r="S58" s="7">
        <v>2745</v>
      </c>
      <c r="T58" s="8">
        <f t="shared" si="17"/>
        <v>5789.4</v>
      </c>
    </row>
    <row r="59" spans="1:20" ht="15" outlineLevel="2">
      <c r="A59" s="2" t="s">
        <v>144</v>
      </c>
      <c r="B59" s="3">
        <v>601410</v>
      </c>
      <c r="C59" s="2" t="s">
        <v>171</v>
      </c>
      <c r="D59" s="2" t="s">
        <v>172</v>
      </c>
      <c r="E59" s="11">
        <v>1024</v>
      </c>
      <c r="F59" s="32">
        <v>8760</v>
      </c>
      <c r="G59" s="4">
        <v>1620</v>
      </c>
      <c r="H59" s="5">
        <v>786.51</v>
      </c>
      <c r="I59" s="4">
        <v>0</v>
      </c>
      <c r="J59" s="4">
        <v>0</v>
      </c>
      <c r="K59" s="4">
        <v>816</v>
      </c>
      <c r="L59" s="4">
        <v>0</v>
      </c>
      <c r="M59" s="4">
        <v>0</v>
      </c>
      <c r="N59" s="4">
        <v>0</v>
      </c>
      <c r="O59" s="4">
        <f t="shared" si="16"/>
        <v>3222.51</v>
      </c>
      <c r="P59" s="6" t="s">
        <v>25</v>
      </c>
      <c r="Q59" s="6" t="s">
        <v>26</v>
      </c>
      <c r="R59" s="6">
        <v>2022</v>
      </c>
      <c r="S59" s="7">
        <v>1985</v>
      </c>
      <c r="T59" s="8">
        <f t="shared" si="17"/>
        <v>5207.51</v>
      </c>
    </row>
    <row r="60" spans="1:20" s="41" customFormat="1" ht="15.75" outlineLevel="1">
      <c r="A60" s="24"/>
      <c r="B60" s="25"/>
      <c r="C60" s="23" t="s">
        <v>343</v>
      </c>
      <c r="D60" s="24"/>
      <c r="E60" s="26">
        <f>COUNTA(E52:E59)</f>
        <v>8</v>
      </c>
      <c r="F60" s="40">
        <f aca="true" t="shared" si="18" ref="F60:O60">SUBTOTAL(9,F52:F59)</f>
        <v>65610</v>
      </c>
      <c r="G60" s="27">
        <f t="shared" si="18"/>
        <v>15720</v>
      </c>
      <c r="H60" s="28">
        <f t="shared" si="18"/>
        <v>12086.01</v>
      </c>
      <c r="I60" s="27">
        <f t="shared" si="18"/>
        <v>0</v>
      </c>
      <c r="J60" s="27">
        <f t="shared" si="18"/>
        <v>0</v>
      </c>
      <c r="K60" s="27">
        <f t="shared" si="18"/>
        <v>6528</v>
      </c>
      <c r="L60" s="27">
        <f t="shared" si="18"/>
        <v>3183.17</v>
      </c>
      <c r="M60" s="27">
        <f t="shared" si="18"/>
        <v>3500</v>
      </c>
      <c r="N60" s="27">
        <f t="shared" si="18"/>
        <v>0</v>
      </c>
      <c r="O60" s="27">
        <f t="shared" si="18"/>
        <v>41017.18</v>
      </c>
      <c r="P60" s="29"/>
      <c r="Q60" s="29"/>
      <c r="R60" s="29"/>
      <c r="S60" s="30">
        <f>SUBTOTAL(9,S52:S59)</f>
        <v>24904.6</v>
      </c>
      <c r="T60" s="31">
        <f>SUBTOTAL(9,T52:T59)</f>
        <v>65921.78</v>
      </c>
    </row>
    <row r="61" spans="1:20" ht="15" outlineLevel="2">
      <c r="A61" s="2" t="s">
        <v>144</v>
      </c>
      <c r="B61" s="3">
        <v>601422</v>
      </c>
      <c r="C61" s="2" t="s">
        <v>173</v>
      </c>
      <c r="D61" s="2" t="s">
        <v>174</v>
      </c>
      <c r="E61" s="11">
        <v>1247</v>
      </c>
      <c r="F61" s="32">
        <v>1501</v>
      </c>
      <c r="G61" s="4">
        <v>2940</v>
      </c>
      <c r="H61" s="5">
        <v>0</v>
      </c>
      <c r="I61" s="4">
        <v>0</v>
      </c>
      <c r="J61" s="4">
        <v>0</v>
      </c>
      <c r="K61" s="4">
        <v>816</v>
      </c>
      <c r="L61" s="4">
        <v>0</v>
      </c>
      <c r="M61" s="4">
        <v>0</v>
      </c>
      <c r="N61" s="4">
        <v>0</v>
      </c>
      <c r="O61" s="4">
        <f aca="true" t="shared" si="19" ref="O61:O67">SUM(G61:N61)</f>
        <v>3756</v>
      </c>
      <c r="P61" s="6" t="s">
        <v>25</v>
      </c>
      <c r="Q61" s="6" t="s">
        <v>27</v>
      </c>
      <c r="R61" s="6">
        <v>1900</v>
      </c>
      <c r="S61" s="7">
        <v>0</v>
      </c>
      <c r="T61" s="8">
        <f aca="true" t="shared" si="20" ref="T61:T67">O61+S61</f>
        <v>3756</v>
      </c>
    </row>
    <row r="62" spans="1:20" ht="15" outlineLevel="2">
      <c r="A62" s="2" t="s">
        <v>144</v>
      </c>
      <c r="B62" s="3">
        <v>601422</v>
      </c>
      <c r="C62" s="2" t="s">
        <v>173</v>
      </c>
      <c r="D62" s="2" t="s">
        <v>174</v>
      </c>
      <c r="E62" s="11">
        <v>1031</v>
      </c>
      <c r="F62" s="32">
        <v>4924</v>
      </c>
      <c r="G62" s="4">
        <v>1800</v>
      </c>
      <c r="H62" s="5">
        <v>282.9</v>
      </c>
      <c r="I62" s="4">
        <v>0</v>
      </c>
      <c r="J62" s="4">
        <v>0</v>
      </c>
      <c r="K62" s="4">
        <v>816</v>
      </c>
      <c r="L62" s="4">
        <v>0</v>
      </c>
      <c r="M62" s="4">
        <v>0</v>
      </c>
      <c r="N62" s="4">
        <v>0</v>
      </c>
      <c r="O62" s="4">
        <f t="shared" si="19"/>
        <v>2898.9</v>
      </c>
      <c r="P62" s="6" t="s">
        <v>25</v>
      </c>
      <c r="Q62" s="6" t="s">
        <v>31</v>
      </c>
      <c r="R62" s="6">
        <v>2011</v>
      </c>
      <c r="S62" s="7">
        <v>0</v>
      </c>
      <c r="T62" s="8">
        <f t="shared" si="20"/>
        <v>2898.9</v>
      </c>
    </row>
    <row r="63" spans="1:20" ht="15" outlineLevel="2">
      <c r="A63" s="2" t="s">
        <v>144</v>
      </c>
      <c r="B63" s="3">
        <v>601422</v>
      </c>
      <c r="C63" s="2" t="s">
        <v>173</v>
      </c>
      <c r="D63" s="2" t="s">
        <v>174</v>
      </c>
      <c r="E63" s="11">
        <v>1031</v>
      </c>
      <c r="F63" s="32">
        <v>2040</v>
      </c>
      <c r="G63" s="4">
        <v>1800</v>
      </c>
      <c r="H63" s="5">
        <v>0</v>
      </c>
      <c r="I63" s="4">
        <v>0</v>
      </c>
      <c r="J63" s="4">
        <v>0</v>
      </c>
      <c r="K63" s="4">
        <v>816</v>
      </c>
      <c r="L63" s="4">
        <v>0</v>
      </c>
      <c r="M63" s="4">
        <v>0</v>
      </c>
      <c r="N63" s="4">
        <v>0</v>
      </c>
      <c r="O63" s="4">
        <f t="shared" si="19"/>
        <v>2616</v>
      </c>
      <c r="P63" s="6" t="s">
        <v>25</v>
      </c>
      <c r="Q63" s="6" t="s">
        <v>27</v>
      </c>
      <c r="R63" s="6">
        <v>1900</v>
      </c>
      <c r="S63" s="7">
        <v>0</v>
      </c>
      <c r="T63" s="8">
        <f t="shared" si="20"/>
        <v>2616</v>
      </c>
    </row>
    <row r="64" spans="1:20" ht="15" outlineLevel="2">
      <c r="A64" s="2" t="s">
        <v>144</v>
      </c>
      <c r="B64" s="3">
        <v>601422</v>
      </c>
      <c r="C64" s="2" t="s">
        <v>173</v>
      </c>
      <c r="D64" s="2" t="s">
        <v>174</v>
      </c>
      <c r="E64" s="11">
        <v>1031</v>
      </c>
      <c r="F64" s="32">
        <v>2023</v>
      </c>
      <c r="G64" s="4">
        <v>1800</v>
      </c>
      <c r="H64" s="5">
        <v>0</v>
      </c>
      <c r="I64" s="4">
        <v>0</v>
      </c>
      <c r="J64" s="4">
        <v>0</v>
      </c>
      <c r="K64" s="4">
        <v>816</v>
      </c>
      <c r="L64" s="4">
        <v>0</v>
      </c>
      <c r="M64" s="4">
        <v>0</v>
      </c>
      <c r="N64" s="4">
        <v>0</v>
      </c>
      <c r="O64" s="4">
        <f t="shared" si="19"/>
        <v>2616</v>
      </c>
      <c r="P64" s="6" t="s">
        <v>25</v>
      </c>
      <c r="Q64" s="6" t="s">
        <v>26</v>
      </c>
      <c r="R64" s="6">
        <v>2015</v>
      </c>
      <c r="S64" s="7">
        <v>4115</v>
      </c>
      <c r="T64" s="8">
        <f t="shared" si="20"/>
        <v>6731</v>
      </c>
    </row>
    <row r="65" spans="1:20" ht="15" outlineLevel="2">
      <c r="A65" s="2" t="s">
        <v>144</v>
      </c>
      <c r="B65" s="3">
        <v>601422</v>
      </c>
      <c r="C65" s="2" t="s">
        <v>173</v>
      </c>
      <c r="D65" s="2" t="s">
        <v>174</v>
      </c>
      <c r="E65" s="11">
        <v>1031</v>
      </c>
      <c r="F65" s="32">
        <v>6000</v>
      </c>
      <c r="G65" s="4">
        <v>1800</v>
      </c>
      <c r="H65" s="5">
        <v>0</v>
      </c>
      <c r="I65" s="4">
        <v>0</v>
      </c>
      <c r="J65" s="4">
        <v>0</v>
      </c>
      <c r="K65" s="4">
        <v>816</v>
      </c>
      <c r="L65" s="4">
        <v>0</v>
      </c>
      <c r="M65" s="4">
        <v>0</v>
      </c>
      <c r="N65" s="4">
        <v>0</v>
      </c>
      <c r="O65" s="4">
        <f t="shared" si="19"/>
        <v>2616</v>
      </c>
      <c r="P65" s="6" t="s">
        <v>25</v>
      </c>
      <c r="Q65" s="6" t="s">
        <v>26</v>
      </c>
      <c r="R65" s="6">
        <v>2020</v>
      </c>
      <c r="S65" s="7">
        <v>2745</v>
      </c>
      <c r="T65" s="8">
        <f t="shared" si="20"/>
        <v>5361</v>
      </c>
    </row>
    <row r="66" spans="1:20" ht="15" outlineLevel="2">
      <c r="A66" s="2" t="s">
        <v>144</v>
      </c>
      <c r="B66" s="3">
        <v>601422</v>
      </c>
      <c r="C66" s="2" t="s">
        <v>173</v>
      </c>
      <c r="D66" s="2" t="s">
        <v>174</v>
      </c>
      <c r="E66" s="11">
        <v>9020</v>
      </c>
      <c r="F66" s="32">
        <v>0</v>
      </c>
      <c r="G66" s="4">
        <v>0</v>
      </c>
      <c r="H66" s="5">
        <v>0</v>
      </c>
      <c r="I66" s="4">
        <v>86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f t="shared" si="19"/>
        <v>86</v>
      </c>
      <c r="P66" s="6" t="s">
        <v>74</v>
      </c>
      <c r="Q66" s="6" t="s">
        <v>27</v>
      </c>
      <c r="R66" s="6">
        <v>1900</v>
      </c>
      <c r="S66" s="7">
        <v>0</v>
      </c>
      <c r="T66" s="8">
        <f t="shared" si="20"/>
        <v>86</v>
      </c>
    </row>
    <row r="67" spans="1:20" ht="15" outlineLevel="2">
      <c r="A67" s="2" t="s">
        <v>144</v>
      </c>
      <c r="B67" s="3">
        <v>601422</v>
      </c>
      <c r="C67" s="2" t="s">
        <v>173</v>
      </c>
      <c r="D67" s="2" t="s">
        <v>174</v>
      </c>
      <c r="E67" s="11">
        <v>3007</v>
      </c>
      <c r="F67" s="32">
        <v>0</v>
      </c>
      <c r="G67" s="4">
        <v>0</v>
      </c>
      <c r="H67" s="5">
        <v>0</v>
      </c>
      <c r="I67" s="4">
        <v>421.52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f t="shared" si="19"/>
        <v>421.52</v>
      </c>
      <c r="P67" s="6" t="s">
        <v>74</v>
      </c>
      <c r="Q67" s="6" t="s">
        <v>27</v>
      </c>
      <c r="R67" s="6">
        <v>1900</v>
      </c>
      <c r="S67" s="7">
        <v>0</v>
      </c>
      <c r="T67" s="8">
        <f t="shared" si="20"/>
        <v>421.52</v>
      </c>
    </row>
    <row r="68" spans="1:20" s="41" customFormat="1" ht="15.75" outlineLevel="1">
      <c r="A68" s="24"/>
      <c r="B68" s="25"/>
      <c r="C68" s="23" t="s">
        <v>344</v>
      </c>
      <c r="D68" s="24"/>
      <c r="E68" s="26">
        <f>COUNTA(E61:E67)</f>
        <v>7</v>
      </c>
      <c r="F68" s="40">
        <f aca="true" t="shared" si="21" ref="F68:O68">SUBTOTAL(9,F61:F67)</f>
        <v>16488</v>
      </c>
      <c r="G68" s="27">
        <f t="shared" si="21"/>
        <v>10140</v>
      </c>
      <c r="H68" s="28">
        <f t="shared" si="21"/>
        <v>282.9</v>
      </c>
      <c r="I68" s="27">
        <f t="shared" si="21"/>
        <v>507.52</v>
      </c>
      <c r="J68" s="27">
        <f t="shared" si="21"/>
        <v>0</v>
      </c>
      <c r="K68" s="27">
        <f t="shared" si="21"/>
        <v>4080</v>
      </c>
      <c r="L68" s="27">
        <f t="shared" si="21"/>
        <v>0</v>
      </c>
      <c r="M68" s="27">
        <f t="shared" si="21"/>
        <v>0</v>
      </c>
      <c r="N68" s="27">
        <f t="shared" si="21"/>
        <v>0</v>
      </c>
      <c r="O68" s="27">
        <f t="shared" si="21"/>
        <v>15010.42</v>
      </c>
      <c r="P68" s="29"/>
      <c r="Q68" s="29"/>
      <c r="R68" s="29"/>
      <c r="S68" s="30">
        <f>SUBTOTAL(9,S61:S67)</f>
        <v>6860</v>
      </c>
      <c r="T68" s="31">
        <f>SUBTOTAL(9,T61:T67)</f>
        <v>21870.420000000002</v>
      </c>
    </row>
    <row r="69" spans="1:20" ht="15" outlineLevel="2">
      <c r="A69" s="2" t="s">
        <v>144</v>
      </c>
      <c r="B69" s="3">
        <v>601476</v>
      </c>
      <c r="C69" s="2" t="s">
        <v>175</v>
      </c>
      <c r="D69" s="2" t="s">
        <v>176</v>
      </c>
      <c r="E69" s="11">
        <v>1202</v>
      </c>
      <c r="F69" s="32">
        <v>5815</v>
      </c>
      <c r="G69" s="4">
        <v>2040</v>
      </c>
      <c r="H69" s="5">
        <v>560.32</v>
      </c>
      <c r="I69" s="4">
        <v>0</v>
      </c>
      <c r="J69" s="4">
        <v>0</v>
      </c>
      <c r="K69" s="4">
        <v>816</v>
      </c>
      <c r="L69" s="4">
        <v>0</v>
      </c>
      <c r="M69" s="4">
        <v>0</v>
      </c>
      <c r="N69" s="4">
        <v>0</v>
      </c>
      <c r="O69" s="4">
        <f aca="true" t="shared" si="22" ref="O69:O74">SUM(G69:N69)</f>
        <v>3416.32</v>
      </c>
      <c r="P69" s="6" t="s">
        <v>25</v>
      </c>
      <c r="Q69" s="6" t="s">
        <v>26</v>
      </c>
      <c r="R69" s="6">
        <v>2018</v>
      </c>
      <c r="S69" s="7">
        <v>3499.65</v>
      </c>
      <c r="T69" s="8">
        <f aca="true" t="shared" si="23" ref="T69:T74">O69+S69</f>
        <v>6915.97</v>
      </c>
    </row>
    <row r="70" spans="1:20" ht="15" outlineLevel="2">
      <c r="A70" s="2" t="s">
        <v>144</v>
      </c>
      <c r="B70" s="3">
        <v>601476</v>
      </c>
      <c r="C70" s="2" t="s">
        <v>175</v>
      </c>
      <c r="D70" s="2" t="s">
        <v>176</v>
      </c>
      <c r="E70" s="11">
        <v>1024</v>
      </c>
      <c r="F70" s="32">
        <v>9172</v>
      </c>
      <c r="G70" s="4">
        <v>1620</v>
      </c>
      <c r="H70" s="5">
        <v>856.44</v>
      </c>
      <c r="I70" s="4">
        <v>0</v>
      </c>
      <c r="J70" s="4">
        <v>0</v>
      </c>
      <c r="K70" s="4">
        <v>816</v>
      </c>
      <c r="L70" s="4">
        <v>129</v>
      </c>
      <c r="M70" s="4">
        <v>0</v>
      </c>
      <c r="N70" s="4">
        <v>0</v>
      </c>
      <c r="O70" s="4">
        <f t="shared" si="22"/>
        <v>3421.44</v>
      </c>
      <c r="P70" s="6" t="s">
        <v>25</v>
      </c>
      <c r="Q70" s="6" t="s">
        <v>26</v>
      </c>
      <c r="R70" s="6">
        <v>2014</v>
      </c>
      <c r="S70" s="7">
        <v>2975</v>
      </c>
      <c r="T70" s="8">
        <f t="shared" si="23"/>
        <v>6396.4400000000005</v>
      </c>
    </row>
    <row r="71" spans="1:20" ht="15" outlineLevel="2">
      <c r="A71" s="2" t="s">
        <v>144</v>
      </c>
      <c r="B71" s="3">
        <v>601476</v>
      </c>
      <c r="C71" s="2" t="s">
        <v>175</v>
      </c>
      <c r="D71" s="2" t="s">
        <v>176</v>
      </c>
      <c r="E71" s="11">
        <v>1024</v>
      </c>
      <c r="F71" s="32">
        <v>16933</v>
      </c>
      <c r="G71" s="4">
        <v>1620</v>
      </c>
      <c r="H71" s="5">
        <v>2997</v>
      </c>
      <c r="I71" s="4">
        <v>0</v>
      </c>
      <c r="J71" s="4">
        <v>0</v>
      </c>
      <c r="K71" s="4">
        <v>816</v>
      </c>
      <c r="L71" s="4">
        <v>0</v>
      </c>
      <c r="M71" s="4">
        <v>0</v>
      </c>
      <c r="N71" s="4">
        <v>0</v>
      </c>
      <c r="O71" s="4">
        <f t="shared" si="22"/>
        <v>5433</v>
      </c>
      <c r="P71" s="6" t="s">
        <v>25</v>
      </c>
      <c r="Q71" s="6" t="s">
        <v>26</v>
      </c>
      <c r="R71" s="6">
        <v>2014</v>
      </c>
      <c r="S71" s="7">
        <v>2975</v>
      </c>
      <c r="T71" s="8">
        <f t="shared" si="23"/>
        <v>8408</v>
      </c>
    </row>
    <row r="72" spans="1:20" ht="15" outlineLevel="2">
      <c r="A72" s="2" t="s">
        <v>144</v>
      </c>
      <c r="B72" s="3">
        <v>601476</v>
      </c>
      <c r="C72" s="2" t="s">
        <v>175</v>
      </c>
      <c r="D72" s="2" t="s">
        <v>176</v>
      </c>
      <c r="E72" s="11">
        <v>1024</v>
      </c>
      <c r="F72" s="32">
        <v>7535</v>
      </c>
      <c r="G72" s="4">
        <v>1620</v>
      </c>
      <c r="H72" s="5">
        <v>702.54</v>
      </c>
      <c r="I72" s="4">
        <v>0</v>
      </c>
      <c r="J72" s="4">
        <v>0</v>
      </c>
      <c r="K72" s="4">
        <v>816</v>
      </c>
      <c r="L72" s="4">
        <v>601.2</v>
      </c>
      <c r="M72" s="4">
        <v>0</v>
      </c>
      <c r="N72" s="4">
        <v>0</v>
      </c>
      <c r="O72" s="4">
        <f t="shared" si="22"/>
        <v>3739.74</v>
      </c>
      <c r="P72" s="6" t="s">
        <v>25</v>
      </c>
      <c r="Q72" s="6" t="s">
        <v>26</v>
      </c>
      <c r="R72" s="6">
        <v>2014</v>
      </c>
      <c r="S72" s="7">
        <v>2975</v>
      </c>
      <c r="T72" s="8">
        <f t="shared" si="23"/>
        <v>6714.74</v>
      </c>
    </row>
    <row r="73" spans="1:20" ht="15" outlineLevel="2">
      <c r="A73" s="2" t="s">
        <v>144</v>
      </c>
      <c r="B73" s="3">
        <v>601476</v>
      </c>
      <c r="C73" s="2" t="s">
        <v>175</v>
      </c>
      <c r="D73" s="2" t="s">
        <v>176</v>
      </c>
      <c r="E73" s="11">
        <v>1024</v>
      </c>
      <c r="F73" s="32">
        <v>7066</v>
      </c>
      <c r="G73" s="4">
        <v>1620</v>
      </c>
      <c r="H73" s="5">
        <v>449.55</v>
      </c>
      <c r="I73" s="4">
        <v>0</v>
      </c>
      <c r="J73" s="4">
        <v>0</v>
      </c>
      <c r="K73" s="4">
        <v>816</v>
      </c>
      <c r="L73" s="4">
        <v>0</v>
      </c>
      <c r="M73" s="4">
        <v>0</v>
      </c>
      <c r="N73" s="4">
        <v>0</v>
      </c>
      <c r="O73" s="4">
        <f t="shared" si="22"/>
        <v>2885.55</v>
      </c>
      <c r="P73" s="6" t="s">
        <v>25</v>
      </c>
      <c r="Q73" s="6" t="s">
        <v>26</v>
      </c>
      <c r="R73" s="6">
        <v>2014</v>
      </c>
      <c r="S73" s="7">
        <v>2975</v>
      </c>
      <c r="T73" s="8">
        <f t="shared" si="23"/>
        <v>5860.55</v>
      </c>
    </row>
    <row r="74" spans="1:20" ht="15" outlineLevel="2">
      <c r="A74" s="2" t="s">
        <v>144</v>
      </c>
      <c r="B74" s="3">
        <v>601476</v>
      </c>
      <c r="C74" s="2" t="s">
        <v>175</v>
      </c>
      <c r="D74" s="2" t="s">
        <v>176</v>
      </c>
      <c r="E74" s="11">
        <v>1024</v>
      </c>
      <c r="F74" s="32">
        <v>9706</v>
      </c>
      <c r="G74" s="4">
        <v>1620</v>
      </c>
      <c r="H74" s="5">
        <v>1045.98</v>
      </c>
      <c r="I74" s="4">
        <v>0</v>
      </c>
      <c r="J74" s="4">
        <v>0</v>
      </c>
      <c r="K74" s="4">
        <v>816</v>
      </c>
      <c r="L74" s="4">
        <v>0</v>
      </c>
      <c r="M74" s="4">
        <v>0</v>
      </c>
      <c r="N74" s="4">
        <v>172</v>
      </c>
      <c r="O74" s="4">
        <f t="shared" si="22"/>
        <v>3653.98</v>
      </c>
      <c r="P74" s="6" t="s">
        <v>25</v>
      </c>
      <c r="Q74" s="6" t="s">
        <v>26</v>
      </c>
      <c r="R74" s="6">
        <v>2016</v>
      </c>
      <c r="S74" s="7">
        <v>2975</v>
      </c>
      <c r="T74" s="8">
        <f t="shared" si="23"/>
        <v>6628.98</v>
      </c>
    </row>
    <row r="75" spans="1:20" s="41" customFormat="1" ht="15.75" outlineLevel="1">
      <c r="A75" s="24"/>
      <c r="B75" s="25"/>
      <c r="C75" s="23" t="s">
        <v>345</v>
      </c>
      <c r="D75" s="24"/>
      <c r="E75" s="26">
        <f>COUNTA(E69:E74)</f>
        <v>6</v>
      </c>
      <c r="F75" s="40">
        <f aca="true" t="shared" si="24" ref="F75:O75">SUBTOTAL(9,F69:F74)</f>
        <v>56227</v>
      </c>
      <c r="G75" s="27">
        <f t="shared" si="24"/>
        <v>10140</v>
      </c>
      <c r="H75" s="28">
        <f t="shared" si="24"/>
        <v>6611.83</v>
      </c>
      <c r="I75" s="27">
        <f t="shared" si="24"/>
        <v>0</v>
      </c>
      <c r="J75" s="27">
        <f t="shared" si="24"/>
        <v>0</v>
      </c>
      <c r="K75" s="27">
        <f t="shared" si="24"/>
        <v>4896</v>
      </c>
      <c r="L75" s="27">
        <f t="shared" si="24"/>
        <v>730.2</v>
      </c>
      <c r="M75" s="27">
        <f t="shared" si="24"/>
        <v>0</v>
      </c>
      <c r="N75" s="27">
        <f t="shared" si="24"/>
        <v>172</v>
      </c>
      <c r="O75" s="27">
        <f t="shared" si="24"/>
        <v>22550.03</v>
      </c>
      <c r="P75" s="29"/>
      <c r="Q75" s="29"/>
      <c r="R75" s="29"/>
      <c r="S75" s="30">
        <f>SUBTOTAL(9,S69:S74)</f>
        <v>18374.65</v>
      </c>
      <c r="T75" s="31">
        <f>SUBTOTAL(9,T69:T74)</f>
        <v>40924.68000000001</v>
      </c>
    </row>
    <row r="76" spans="1:20" ht="15" outlineLevel="2">
      <c r="A76" s="2" t="s">
        <v>144</v>
      </c>
      <c r="B76" s="3">
        <v>601428</v>
      </c>
      <c r="C76" s="2" t="s">
        <v>177</v>
      </c>
      <c r="D76" s="2" t="s">
        <v>178</v>
      </c>
      <c r="E76" s="10" t="s">
        <v>75</v>
      </c>
      <c r="F76" s="32">
        <v>0</v>
      </c>
      <c r="G76" s="4">
        <v>0</v>
      </c>
      <c r="H76" s="5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f aca="true" t="shared" si="25" ref="O76:O91">SUM(G76:N76)</f>
        <v>0</v>
      </c>
      <c r="P76" s="6" t="s">
        <v>74</v>
      </c>
      <c r="Q76" s="6" t="s">
        <v>27</v>
      </c>
      <c r="R76" s="6">
        <v>1900</v>
      </c>
      <c r="S76" s="7">
        <v>0</v>
      </c>
      <c r="T76" s="8">
        <f aca="true" t="shared" si="26" ref="T76:T91">O76+S76</f>
        <v>0</v>
      </c>
    </row>
    <row r="77" spans="1:20" ht="15" outlineLevel="2">
      <c r="A77" s="2" t="s">
        <v>144</v>
      </c>
      <c r="B77" s="3">
        <v>601428</v>
      </c>
      <c r="C77" s="2" t="s">
        <v>177</v>
      </c>
      <c r="D77" s="2" t="s">
        <v>178</v>
      </c>
      <c r="E77" s="11">
        <v>3007</v>
      </c>
      <c r="F77" s="32">
        <v>0</v>
      </c>
      <c r="G77" s="4">
        <v>0</v>
      </c>
      <c r="H77" s="5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f t="shared" si="25"/>
        <v>0</v>
      </c>
      <c r="P77" s="6" t="s">
        <v>74</v>
      </c>
      <c r="Q77" s="6" t="s">
        <v>27</v>
      </c>
      <c r="R77" s="6">
        <v>1900</v>
      </c>
      <c r="S77" s="7">
        <v>0</v>
      </c>
      <c r="T77" s="8">
        <f t="shared" si="26"/>
        <v>0</v>
      </c>
    </row>
    <row r="78" spans="1:20" ht="15" outlineLevel="2">
      <c r="A78" s="2" t="s">
        <v>144</v>
      </c>
      <c r="B78" s="3">
        <v>601428</v>
      </c>
      <c r="C78" s="2" t="s">
        <v>177</v>
      </c>
      <c r="D78" s="2" t="s">
        <v>178</v>
      </c>
      <c r="E78" s="11">
        <v>1500</v>
      </c>
      <c r="F78" s="32">
        <v>0</v>
      </c>
      <c r="G78" s="4">
        <v>0</v>
      </c>
      <c r="H78" s="5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f t="shared" si="25"/>
        <v>0</v>
      </c>
      <c r="P78" s="6" t="s">
        <v>74</v>
      </c>
      <c r="Q78" s="6" t="s">
        <v>27</v>
      </c>
      <c r="R78" s="6">
        <v>1900</v>
      </c>
      <c r="S78" s="7">
        <v>0</v>
      </c>
      <c r="T78" s="8">
        <f t="shared" si="26"/>
        <v>0</v>
      </c>
    </row>
    <row r="79" spans="1:20" ht="15" outlineLevel="2">
      <c r="A79" s="2" t="s">
        <v>144</v>
      </c>
      <c r="B79" s="3">
        <v>601428</v>
      </c>
      <c r="C79" s="2" t="s">
        <v>177</v>
      </c>
      <c r="D79" s="2" t="s">
        <v>178</v>
      </c>
      <c r="E79" s="11">
        <v>1257</v>
      </c>
      <c r="F79" s="32">
        <v>0</v>
      </c>
      <c r="G79" s="4">
        <v>0</v>
      </c>
      <c r="H79" s="5">
        <v>0</v>
      </c>
      <c r="I79" s="4">
        <v>4269.9</v>
      </c>
      <c r="J79" s="4">
        <v>5280.42</v>
      </c>
      <c r="K79" s="4">
        <v>816</v>
      </c>
      <c r="L79" s="4">
        <v>0</v>
      </c>
      <c r="M79" s="4">
        <v>0</v>
      </c>
      <c r="N79" s="4">
        <v>0</v>
      </c>
      <c r="O79" s="4">
        <f t="shared" si="25"/>
        <v>10366.32</v>
      </c>
      <c r="P79" s="6" t="s">
        <v>74</v>
      </c>
      <c r="Q79" s="6" t="s">
        <v>27</v>
      </c>
      <c r="R79" s="6">
        <v>1900</v>
      </c>
      <c r="S79" s="7">
        <v>0</v>
      </c>
      <c r="T79" s="8">
        <f t="shared" si="26"/>
        <v>10366.32</v>
      </c>
    </row>
    <row r="80" spans="1:20" ht="15" outlineLevel="2">
      <c r="A80" s="2" t="s">
        <v>144</v>
      </c>
      <c r="B80" s="3">
        <v>601428</v>
      </c>
      <c r="C80" s="2" t="s">
        <v>177</v>
      </c>
      <c r="D80" s="2" t="s">
        <v>178</v>
      </c>
      <c r="E80" s="11">
        <v>1257</v>
      </c>
      <c r="F80" s="32">
        <v>0</v>
      </c>
      <c r="G80" s="4">
        <v>0</v>
      </c>
      <c r="H80" s="5">
        <v>0</v>
      </c>
      <c r="I80" s="4">
        <v>2290.03</v>
      </c>
      <c r="J80" s="4">
        <v>4908.27</v>
      </c>
      <c r="K80" s="4">
        <v>816</v>
      </c>
      <c r="L80" s="4">
        <v>0</v>
      </c>
      <c r="M80" s="4">
        <v>189.31</v>
      </c>
      <c r="N80" s="4">
        <v>0</v>
      </c>
      <c r="O80" s="4">
        <f t="shared" si="25"/>
        <v>8203.61</v>
      </c>
      <c r="P80" s="6" t="s">
        <v>74</v>
      </c>
      <c r="Q80" s="6" t="s">
        <v>27</v>
      </c>
      <c r="R80" s="6">
        <v>1900</v>
      </c>
      <c r="S80" s="7">
        <v>0</v>
      </c>
      <c r="T80" s="8">
        <f t="shared" si="26"/>
        <v>8203.61</v>
      </c>
    </row>
    <row r="81" spans="1:20" ht="15" outlineLevel="2">
      <c r="A81" s="2" t="s">
        <v>144</v>
      </c>
      <c r="B81" s="3">
        <v>601428</v>
      </c>
      <c r="C81" s="2" t="s">
        <v>177</v>
      </c>
      <c r="D81" s="2" t="s">
        <v>178</v>
      </c>
      <c r="E81" s="11">
        <v>1257</v>
      </c>
      <c r="F81" s="32">
        <v>0</v>
      </c>
      <c r="G81" s="4">
        <v>0</v>
      </c>
      <c r="H81" s="5">
        <v>0</v>
      </c>
      <c r="I81" s="4">
        <v>5112.63</v>
      </c>
      <c r="J81" s="4">
        <v>7958.91</v>
      </c>
      <c r="K81" s="4">
        <v>816</v>
      </c>
      <c r="L81" s="4">
        <v>0</v>
      </c>
      <c r="M81" s="4">
        <v>0</v>
      </c>
      <c r="N81" s="4">
        <v>0</v>
      </c>
      <c r="O81" s="4">
        <f t="shared" si="25"/>
        <v>13887.54</v>
      </c>
      <c r="P81" s="6" t="s">
        <v>74</v>
      </c>
      <c r="Q81" s="6" t="s">
        <v>27</v>
      </c>
      <c r="R81" s="6">
        <v>1900</v>
      </c>
      <c r="S81" s="7">
        <v>0</v>
      </c>
      <c r="T81" s="8">
        <f t="shared" si="26"/>
        <v>13887.54</v>
      </c>
    </row>
    <row r="82" spans="1:20" ht="15" outlineLevel="2">
      <c r="A82" s="2" t="s">
        <v>144</v>
      </c>
      <c r="B82" s="3">
        <v>601428</v>
      </c>
      <c r="C82" s="2" t="s">
        <v>177</v>
      </c>
      <c r="D82" s="2" t="s">
        <v>178</v>
      </c>
      <c r="E82" s="11">
        <v>1210</v>
      </c>
      <c r="F82" s="32">
        <v>4770</v>
      </c>
      <c r="G82" s="4">
        <v>3000</v>
      </c>
      <c r="H82" s="5">
        <v>1069</v>
      </c>
      <c r="I82" s="4">
        <v>0</v>
      </c>
      <c r="J82" s="4">
        <v>0</v>
      </c>
      <c r="K82" s="4">
        <v>816</v>
      </c>
      <c r="L82" s="4">
        <v>0</v>
      </c>
      <c r="M82" s="4">
        <v>0</v>
      </c>
      <c r="N82" s="4">
        <v>0</v>
      </c>
      <c r="O82" s="4">
        <f t="shared" si="25"/>
        <v>4885</v>
      </c>
      <c r="P82" s="6" t="s">
        <v>25</v>
      </c>
      <c r="Q82" s="6" t="s">
        <v>27</v>
      </c>
      <c r="R82" s="6">
        <v>1900</v>
      </c>
      <c r="S82" s="7">
        <v>0</v>
      </c>
      <c r="T82" s="8">
        <f t="shared" si="26"/>
        <v>4885</v>
      </c>
    </row>
    <row r="83" spans="1:20" ht="15" outlineLevel="2">
      <c r="A83" s="2" t="s">
        <v>144</v>
      </c>
      <c r="B83" s="3">
        <v>601428</v>
      </c>
      <c r="C83" s="2" t="s">
        <v>177</v>
      </c>
      <c r="D83" s="2" t="s">
        <v>178</v>
      </c>
      <c r="E83" s="11">
        <v>1257</v>
      </c>
      <c r="F83" s="32">
        <v>0</v>
      </c>
      <c r="G83" s="4">
        <v>0</v>
      </c>
      <c r="H83" s="5">
        <v>0</v>
      </c>
      <c r="I83" s="4">
        <v>0</v>
      </c>
      <c r="J83" s="4">
        <v>5342.22</v>
      </c>
      <c r="K83" s="4">
        <v>816</v>
      </c>
      <c r="L83" s="4">
        <v>0</v>
      </c>
      <c r="M83" s="4">
        <v>0</v>
      </c>
      <c r="N83" s="4">
        <v>0</v>
      </c>
      <c r="O83" s="4">
        <f t="shared" si="25"/>
        <v>6158.22</v>
      </c>
      <c r="P83" s="6" t="s">
        <v>74</v>
      </c>
      <c r="Q83" s="6" t="s">
        <v>26</v>
      </c>
      <c r="R83" s="6">
        <v>2018</v>
      </c>
      <c r="S83" s="7">
        <v>5005</v>
      </c>
      <c r="T83" s="8">
        <f t="shared" si="26"/>
        <v>11163.220000000001</v>
      </c>
    </row>
    <row r="84" spans="1:20" ht="15" outlineLevel="2">
      <c r="A84" s="2" t="s">
        <v>144</v>
      </c>
      <c r="B84" s="3">
        <v>601428</v>
      </c>
      <c r="C84" s="2" t="s">
        <v>177</v>
      </c>
      <c r="D84" s="2" t="s">
        <v>178</v>
      </c>
      <c r="E84" s="11">
        <v>1257</v>
      </c>
      <c r="F84" s="32">
        <v>0</v>
      </c>
      <c r="G84" s="4">
        <v>0</v>
      </c>
      <c r="H84" s="5">
        <v>0</v>
      </c>
      <c r="I84" s="4">
        <v>7590.87</v>
      </c>
      <c r="J84" s="4">
        <v>4381.68</v>
      </c>
      <c r="K84" s="4">
        <v>816</v>
      </c>
      <c r="L84" s="4">
        <v>0</v>
      </c>
      <c r="M84" s="4">
        <v>0</v>
      </c>
      <c r="N84" s="4">
        <v>0</v>
      </c>
      <c r="O84" s="4">
        <f t="shared" si="25"/>
        <v>12788.55</v>
      </c>
      <c r="P84" s="6" t="s">
        <v>74</v>
      </c>
      <c r="Q84" s="6" t="s">
        <v>26</v>
      </c>
      <c r="R84" s="6">
        <v>2018</v>
      </c>
      <c r="S84" s="7">
        <v>5005</v>
      </c>
      <c r="T84" s="8">
        <f t="shared" si="26"/>
        <v>17793.55</v>
      </c>
    </row>
    <row r="85" spans="1:20" ht="15" outlineLevel="2">
      <c r="A85" s="2" t="s">
        <v>144</v>
      </c>
      <c r="B85" s="3">
        <v>601428</v>
      </c>
      <c r="C85" s="2" t="s">
        <v>177</v>
      </c>
      <c r="D85" s="2" t="s">
        <v>178</v>
      </c>
      <c r="E85" s="11">
        <v>1210</v>
      </c>
      <c r="F85" s="32">
        <v>16345</v>
      </c>
      <c r="G85" s="4">
        <v>3000</v>
      </c>
      <c r="H85" s="5">
        <v>5210</v>
      </c>
      <c r="I85" s="4">
        <v>0</v>
      </c>
      <c r="J85" s="4">
        <v>0</v>
      </c>
      <c r="K85" s="4">
        <v>816</v>
      </c>
      <c r="L85" s="4">
        <v>0</v>
      </c>
      <c r="M85" s="4">
        <v>0</v>
      </c>
      <c r="N85" s="4">
        <v>0</v>
      </c>
      <c r="O85" s="4">
        <f t="shared" si="25"/>
        <v>9026</v>
      </c>
      <c r="P85" s="6" t="s">
        <v>25</v>
      </c>
      <c r="Q85" s="6" t="s">
        <v>26</v>
      </c>
      <c r="R85" s="6">
        <v>2013</v>
      </c>
      <c r="S85" s="7">
        <v>4465</v>
      </c>
      <c r="T85" s="8">
        <f t="shared" si="26"/>
        <v>13491</v>
      </c>
    </row>
    <row r="86" spans="1:20" ht="15" outlineLevel="2">
      <c r="A86" s="2" t="s">
        <v>144</v>
      </c>
      <c r="B86" s="3">
        <v>601428</v>
      </c>
      <c r="C86" s="2" t="s">
        <v>177</v>
      </c>
      <c r="D86" s="2" t="s">
        <v>178</v>
      </c>
      <c r="E86" s="11">
        <v>1212</v>
      </c>
      <c r="F86" s="32">
        <v>5983</v>
      </c>
      <c r="G86" s="4">
        <v>2100</v>
      </c>
      <c r="H86" s="5">
        <v>607.6</v>
      </c>
      <c r="I86" s="4">
        <v>0</v>
      </c>
      <c r="J86" s="4">
        <v>0</v>
      </c>
      <c r="K86" s="4">
        <v>816</v>
      </c>
      <c r="L86" s="4">
        <v>0</v>
      </c>
      <c r="M86" s="4">
        <v>0</v>
      </c>
      <c r="N86" s="4">
        <v>0</v>
      </c>
      <c r="O86" s="4">
        <f t="shared" si="25"/>
        <v>3523.6</v>
      </c>
      <c r="P86" s="6" t="s">
        <v>25</v>
      </c>
      <c r="Q86" s="6" t="s">
        <v>27</v>
      </c>
      <c r="R86" s="6">
        <v>1900</v>
      </c>
      <c r="S86" s="7">
        <v>0</v>
      </c>
      <c r="T86" s="8">
        <f t="shared" si="26"/>
        <v>3523.6</v>
      </c>
    </row>
    <row r="87" spans="1:20" ht="15" outlineLevel="2">
      <c r="A87" s="2" t="s">
        <v>144</v>
      </c>
      <c r="B87" s="3">
        <v>601428</v>
      </c>
      <c r="C87" s="2" t="s">
        <v>177</v>
      </c>
      <c r="D87" s="2" t="s">
        <v>178</v>
      </c>
      <c r="E87" s="11">
        <v>1257</v>
      </c>
      <c r="F87" s="32">
        <v>0</v>
      </c>
      <c r="G87" s="4">
        <v>0</v>
      </c>
      <c r="H87" s="5">
        <v>0</v>
      </c>
      <c r="I87" s="4">
        <v>281.83</v>
      </c>
      <c r="J87" s="4">
        <v>3552.58</v>
      </c>
      <c r="K87" s="4">
        <v>816</v>
      </c>
      <c r="L87" s="4">
        <v>0</v>
      </c>
      <c r="M87" s="4">
        <v>0</v>
      </c>
      <c r="N87" s="4">
        <v>0</v>
      </c>
      <c r="O87" s="4">
        <f t="shared" si="25"/>
        <v>4650.41</v>
      </c>
      <c r="P87" s="6" t="s">
        <v>74</v>
      </c>
      <c r="Q87" s="6" t="s">
        <v>26</v>
      </c>
      <c r="R87" s="6">
        <v>2016</v>
      </c>
      <c r="S87" s="7">
        <v>5005</v>
      </c>
      <c r="T87" s="8">
        <f t="shared" si="26"/>
        <v>9655.41</v>
      </c>
    </row>
    <row r="88" spans="1:20" ht="15" outlineLevel="2">
      <c r="A88" s="2" t="s">
        <v>144</v>
      </c>
      <c r="B88" s="3">
        <v>601428</v>
      </c>
      <c r="C88" s="2" t="s">
        <v>177</v>
      </c>
      <c r="D88" s="2" t="s">
        <v>178</v>
      </c>
      <c r="E88" s="11">
        <v>1257</v>
      </c>
      <c r="F88" s="32">
        <v>0</v>
      </c>
      <c r="G88" s="4">
        <v>0</v>
      </c>
      <c r="H88" s="5">
        <v>0</v>
      </c>
      <c r="I88" s="4">
        <v>276.71</v>
      </c>
      <c r="J88" s="4">
        <v>2731.55</v>
      </c>
      <c r="K88" s="4">
        <v>816</v>
      </c>
      <c r="L88" s="4">
        <v>0</v>
      </c>
      <c r="M88" s="4">
        <v>0</v>
      </c>
      <c r="N88" s="4">
        <v>0</v>
      </c>
      <c r="O88" s="4">
        <f t="shared" si="25"/>
        <v>3824.26</v>
      </c>
      <c r="P88" s="6" t="s">
        <v>74</v>
      </c>
      <c r="Q88" s="6" t="s">
        <v>26</v>
      </c>
      <c r="R88" s="6">
        <v>2018</v>
      </c>
      <c r="S88" s="7">
        <v>5005</v>
      </c>
      <c r="T88" s="8">
        <f t="shared" si="26"/>
        <v>8829.26</v>
      </c>
    </row>
    <row r="89" spans="1:20" ht="15" outlineLevel="2">
      <c r="A89" s="2" t="s">
        <v>144</v>
      </c>
      <c r="B89" s="3">
        <v>601428</v>
      </c>
      <c r="C89" s="2" t="s">
        <v>177</v>
      </c>
      <c r="D89" s="2" t="s">
        <v>178</v>
      </c>
      <c r="E89" s="11">
        <v>1257</v>
      </c>
      <c r="F89" s="32">
        <v>0</v>
      </c>
      <c r="G89" s="4">
        <v>0</v>
      </c>
      <c r="H89" s="5">
        <v>0</v>
      </c>
      <c r="I89" s="4">
        <v>7975.51</v>
      </c>
      <c r="J89" s="4">
        <v>5111.49</v>
      </c>
      <c r="K89" s="4">
        <v>816</v>
      </c>
      <c r="L89" s="4">
        <v>195</v>
      </c>
      <c r="M89" s="4">
        <v>0</v>
      </c>
      <c r="N89" s="4">
        <v>0</v>
      </c>
      <c r="O89" s="4">
        <f t="shared" si="25"/>
        <v>14098</v>
      </c>
      <c r="P89" s="6" t="s">
        <v>74</v>
      </c>
      <c r="Q89" s="6" t="s">
        <v>26</v>
      </c>
      <c r="R89" s="6">
        <v>2018</v>
      </c>
      <c r="S89" s="7">
        <v>5005</v>
      </c>
      <c r="T89" s="8">
        <f t="shared" si="26"/>
        <v>19103</v>
      </c>
    </row>
    <row r="90" spans="1:20" ht="15" outlineLevel="2">
      <c r="A90" s="2" t="s">
        <v>144</v>
      </c>
      <c r="B90" s="3">
        <v>601428</v>
      </c>
      <c r="C90" s="2" t="s">
        <v>177</v>
      </c>
      <c r="D90" s="2" t="s">
        <v>178</v>
      </c>
      <c r="E90" s="11">
        <v>3007</v>
      </c>
      <c r="F90" s="32">
        <v>0</v>
      </c>
      <c r="G90" s="4">
        <v>0</v>
      </c>
      <c r="H90" s="5">
        <v>0</v>
      </c>
      <c r="I90" s="4">
        <v>4808.66</v>
      </c>
      <c r="J90" s="4">
        <v>0</v>
      </c>
      <c r="K90" s="4">
        <v>0</v>
      </c>
      <c r="L90" s="4">
        <v>0</v>
      </c>
      <c r="M90" s="4">
        <v>0</v>
      </c>
      <c r="N90" s="4">
        <v>105.5</v>
      </c>
      <c r="O90" s="4">
        <f t="shared" si="25"/>
        <v>4914.16</v>
      </c>
      <c r="P90" s="6" t="s">
        <v>74</v>
      </c>
      <c r="Q90" s="6" t="s">
        <v>27</v>
      </c>
      <c r="R90" s="6">
        <v>1900</v>
      </c>
      <c r="S90" s="7">
        <v>0</v>
      </c>
      <c r="T90" s="8">
        <f t="shared" si="26"/>
        <v>4914.16</v>
      </c>
    </row>
    <row r="91" spans="1:20" ht="15" outlineLevel="2">
      <c r="A91" s="2" t="s">
        <v>144</v>
      </c>
      <c r="B91" s="3">
        <v>601428</v>
      </c>
      <c r="C91" s="2" t="s">
        <v>177</v>
      </c>
      <c r="D91" s="2" t="s">
        <v>178</v>
      </c>
      <c r="E91" s="11">
        <v>1257</v>
      </c>
      <c r="F91" s="32">
        <v>0</v>
      </c>
      <c r="G91" s="4">
        <v>0</v>
      </c>
      <c r="H91" s="5">
        <v>0</v>
      </c>
      <c r="I91" s="4">
        <v>0</v>
      </c>
      <c r="J91" s="4">
        <v>1400.12</v>
      </c>
      <c r="K91" s="4">
        <v>816</v>
      </c>
      <c r="L91" s="4">
        <v>0</v>
      </c>
      <c r="M91" s="4">
        <v>0</v>
      </c>
      <c r="N91" s="4">
        <v>0</v>
      </c>
      <c r="O91" s="4">
        <f t="shared" si="25"/>
        <v>2216.12</v>
      </c>
      <c r="P91" s="6" t="s">
        <v>74</v>
      </c>
      <c r="Q91" s="6" t="s">
        <v>26</v>
      </c>
      <c r="R91" s="6">
        <v>2018</v>
      </c>
      <c r="S91" s="7">
        <v>5005</v>
      </c>
      <c r="T91" s="8">
        <f t="shared" si="26"/>
        <v>7221.12</v>
      </c>
    </row>
    <row r="92" spans="1:20" s="41" customFormat="1" ht="15.75" outlineLevel="1">
      <c r="A92" s="24"/>
      <c r="B92" s="25"/>
      <c r="C92" s="23" t="s">
        <v>346</v>
      </c>
      <c r="D92" s="24"/>
      <c r="E92" s="26">
        <f>COUNTA(E76:E91)</f>
        <v>16</v>
      </c>
      <c r="F92" s="40">
        <f aca="true" t="shared" si="27" ref="F92:O92">SUBTOTAL(9,F76:F91)</f>
        <v>27098</v>
      </c>
      <c r="G92" s="27">
        <f t="shared" si="27"/>
        <v>8100</v>
      </c>
      <c r="H92" s="28">
        <f t="shared" si="27"/>
        <v>6886.6</v>
      </c>
      <c r="I92" s="27">
        <f t="shared" si="27"/>
        <v>32606.140000000003</v>
      </c>
      <c r="J92" s="27">
        <f t="shared" si="27"/>
        <v>40667.240000000005</v>
      </c>
      <c r="K92" s="27">
        <f t="shared" si="27"/>
        <v>9792</v>
      </c>
      <c r="L92" s="27">
        <f t="shared" si="27"/>
        <v>195</v>
      </c>
      <c r="M92" s="27">
        <f t="shared" si="27"/>
        <v>189.31</v>
      </c>
      <c r="N92" s="27">
        <f t="shared" si="27"/>
        <v>105.5</v>
      </c>
      <c r="O92" s="27">
        <f t="shared" si="27"/>
        <v>98541.79000000001</v>
      </c>
      <c r="P92" s="29"/>
      <c r="Q92" s="29"/>
      <c r="R92" s="29"/>
      <c r="S92" s="30">
        <f>SUBTOTAL(9,S76:S91)</f>
        <v>34495</v>
      </c>
      <c r="T92" s="31">
        <f>SUBTOTAL(9,T76:T91)</f>
        <v>133036.79</v>
      </c>
    </row>
    <row r="93" spans="1:20" ht="15" outlineLevel="2">
      <c r="A93" s="2" t="s">
        <v>144</v>
      </c>
      <c r="B93" s="3">
        <v>601460</v>
      </c>
      <c r="C93" s="2" t="s">
        <v>179</v>
      </c>
      <c r="D93" s="2" t="s">
        <v>180</v>
      </c>
      <c r="E93" s="11">
        <v>1340</v>
      </c>
      <c r="F93" s="32">
        <v>0</v>
      </c>
      <c r="G93" s="4">
        <v>0</v>
      </c>
      <c r="H93" s="5">
        <v>0</v>
      </c>
      <c r="I93" s="4">
        <v>187.88</v>
      </c>
      <c r="J93" s="4">
        <v>183.43</v>
      </c>
      <c r="K93" s="4">
        <v>816</v>
      </c>
      <c r="L93" s="4">
        <v>0</v>
      </c>
      <c r="M93" s="4">
        <v>0</v>
      </c>
      <c r="N93" s="4">
        <v>0</v>
      </c>
      <c r="O93" s="4">
        <f>SUM(G93:N93)</f>
        <v>1187.31</v>
      </c>
      <c r="P93" s="6" t="s">
        <v>74</v>
      </c>
      <c r="Q93" s="6" t="s">
        <v>27</v>
      </c>
      <c r="R93" s="6">
        <v>1900</v>
      </c>
      <c r="S93" s="7">
        <v>0</v>
      </c>
      <c r="T93" s="8">
        <f>O93+S93</f>
        <v>1187.31</v>
      </c>
    </row>
    <row r="94" spans="1:20" ht="15" outlineLevel="2">
      <c r="A94" s="2" t="s">
        <v>144</v>
      </c>
      <c r="B94" s="3">
        <v>601460</v>
      </c>
      <c r="C94" s="2" t="s">
        <v>179</v>
      </c>
      <c r="D94" s="2" t="s">
        <v>180</v>
      </c>
      <c r="E94" s="11">
        <v>1335</v>
      </c>
      <c r="F94" s="32">
        <v>0</v>
      </c>
      <c r="G94" s="4">
        <v>0</v>
      </c>
      <c r="H94" s="5">
        <v>0</v>
      </c>
      <c r="I94" s="4">
        <v>891.52</v>
      </c>
      <c r="J94" s="4">
        <v>223.8</v>
      </c>
      <c r="K94" s="4">
        <v>816</v>
      </c>
      <c r="L94" s="4">
        <v>0</v>
      </c>
      <c r="M94" s="4">
        <v>215.11</v>
      </c>
      <c r="N94" s="4">
        <v>0</v>
      </c>
      <c r="O94" s="4">
        <f>SUM(G94:N94)</f>
        <v>2146.43</v>
      </c>
      <c r="P94" s="6" t="s">
        <v>74</v>
      </c>
      <c r="Q94" s="6" t="s">
        <v>27</v>
      </c>
      <c r="R94" s="6">
        <v>1900</v>
      </c>
      <c r="S94" s="7">
        <v>0</v>
      </c>
      <c r="T94" s="8">
        <f>O94+S94</f>
        <v>2146.43</v>
      </c>
    </row>
    <row r="95" spans="1:20" s="41" customFormat="1" ht="15.75" outlineLevel="1">
      <c r="A95" s="24"/>
      <c r="B95" s="25"/>
      <c r="C95" s="23" t="s">
        <v>347</v>
      </c>
      <c r="D95" s="24"/>
      <c r="E95" s="26">
        <f>COUNTA(E93:E94)</f>
        <v>2</v>
      </c>
      <c r="F95" s="40">
        <f aca="true" t="shared" si="28" ref="F95:O95">SUBTOTAL(9,F93:F94)</f>
        <v>0</v>
      </c>
      <c r="G95" s="27">
        <f t="shared" si="28"/>
        <v>0</v>
      </c>
      <c r="H95" s="28">
        <f t="shared" si="28"/>
        <v>0</v>
      </c>
      <c r="I95" s="27">
        <f t="shared" si="28"/>
        <v>1079.4</v>
      </c>
      <c r="J95" s="27">
        <f t="shared" si="28"/>
        <v>407.23</v>
      </c>
      <c r="K95" s="27">
        <f t="shared" si="28"/>
        <v>1632</v>
      </c>
      <c r="L95" s="27">
        <f t="shared" si="28"/>
        <v>0</v>
      </c>
      <c r="M95" s="27">
        <f t="shared" si="28"/>
        <v>215.11</v>
      </c>
      <c r="N95" s="27">
        <f t="shared" si="28"/>
        <v>0</v>
      </c>
      <c r="O95" s="27">
        <f t="shared" si="28"/>
        <v>3333.74</v>
      </c>
      <c r="P95" s="29"/>
      <c r="Q95" s="29"/>
      <c r="R95" s="29"/>
      <c r="S95" s="30">
        <f>SUBTOTAL(9,S93:S94)</f>
        <v>0</v>
      </c>
      <c r="T95" s="31">
        <f>SUBTOTAL(9,T93:T94)</f>
        <v>3333.74</v>
      </c>
    </row>
    <row r="96" spans="1:20" ht="15" outlineLevel="2">
      <c r="A96" s="2" t="s">
        <v>144</v>
      </c>
      <c r="B96" s="3">
        <v>601473</v>
      </c>
      <c r="C96" s="2" t="s">
        <v>181</v>
      </c>
      <c r="D96" s="2" t="s">
        <v>182</v>
      </c>
      <c r="E96" s="11">
        <v>1024</v>
      </c>
      <c r="F96" s="32">
        <v>6009</v>
      </c>
      <c r="G96" s="4">
        <v>1620</v>
      </c>
      <c r="H96" s="5">
        <v>333.99</v>
      </c>
      <c r="I96" s="4">
        <v>0</v>
      </c>
      <c r="J96" s="4">
        <v>0</v>
      </c>
      <c r="K96" s="4">
        <v>816</v>
      </c>
      <c r="L96" s="4">
        <v>0</v>
      </c>
      <c r="M96" s="4">
        <v>0</v>
      </c>
      <c r="N96" s="4">
        <v>0</v>
      </c>
      <c r="O96" s="4">
        <f>SUM(G96:N96)</f>
        <v>2769.99</v>
      </c>
      <c r="P96" s="6" t="s">
        <v>25</v>
      </c>
      <c r="Q96" s="6" t="s">
        <v>26</v>
      </c>
      <c r="R96" s="6">
        <v>2022</v>
      </c>
      <c r="S96" s="7">
        <v>1985</v>
      </c>
      <c r="T96" s="8">
        <f>O96+S96</f>
        <v>4754.99</v>
      </c>
    </row>
    <row r="97" spans="1:20" ht="15" outlineLevel="2">
      <c r="A97" s="2" t="s">
        <v>144</v>
      </c>
      <c r="B97" s="3">
        <v>601473</v>
      </c>
      <c r="C97" s="2" t="s">
        <v>181</v>
      </c>
      <c r="D97" s="2" t="s">
        <v>182</v>
      </c>
      <c r="E97" s="11">
        <v>1024</v>
      </c>
      <c r="F97" s="32">
        <f>3192+2385</f>
        <v>5577</v>
      </c>
      <c r="G97" s="4">
        <v>1620</v>
      </c>
      <c r="H97" s="5">
        <v>418.77</v>
      </c>
      <c r="I97" s="4">
        <v>0</v>
      </c>
      <c r="J97" s="4">
        <v>0</v>
      </c>
      <c r="K97" s="4">
        <v>816</v>
      </c>
      <c r="L97" s="4">
        <v>0</v>
      </c>
      <c r="M97" s="4">
        <v>0</v>
      </c>
      <c r="N97" s="4">
        <v>0</v>
      </c>
      <c r="O97" s="4">
        <f>SUM(G97:N97)</f>
        <v>2854.77</v>
      </c>
      <c r="P97" s="6" t="s">
        <v>25</v>
      </c>
      <c r="Q97" s="6" t="s">
        <v>26</v>
      </c>
      <c r="R97" s="6">
        <v>2020</v>
      </c>
      <c r="S97" s="7">
        <v>1985</v>
      </c>
      <c r="T97" s="8">
        <f>O97+S97</f>
        <v>4839.77</v>
      </c>
    </row>
    <row r="98" spans="1:20" ht="15" outlineLevel="2">
      <c r="A98" s="2" t="s">
        <v>144</v>
      </c>
      <c r="B98" s="3">
        <v>601473</v>
      </c>
      <c r="C98" s="2" t="s">
        <v>181</v>
      </c>
      <c r="D98" s="2" t="s">
        <v>182</v>
      </c>
      <c r="E98" s="11">
        <v>1024</v>
      </c>
      <c r="F98" s="32">
        <f>2477+5755</f>
        <v>8232</v>
      </c>
      <c r="G98" s="4">
        <v>1620</v>
      </c>
      <c r="H98" s="5">
        <v>251.91</v>
      </c>
      <c r="I98" s="4">
        <v>0</v>
      </c>
      <c r="J98" s="4">
        <v>0</v>
      </c>
      <c r="K98" s="4">
        <v>816</v>
      </c>
      <c r="L98" s="4">
        <v>0</v>
      </c>
      <c r="M98" s="4">
        <v>0</v>
      </c>
      <c r="N98" s="4">
        <v>0</v>
      </c>
      <c r="O98" s="4">
        <f>SUM(G98:N98)</f>
        <v>2687.91</v>
      </c>
      <c r="P98" s="6" t="s">
        <v>25</v>
      </c>
      <c r="Q98" s="6" t="s">
        <v>31</v>
      </c>
      <c r="R98" s="6">
        <v>2009</v>
      </c>
      <c r="S98" s="7">
        <v>0</v>
      </c>
      <c r="T98" s="8">
        <f>O98+S98</f>
        <v>2687.91</v>
      </c>
    </row>
    <row r="99" spans="1:20" s="41" customFormat="1" ht="15.75" outlineLevel="1">
      <c r="A99" s="24"/>
      <c r="B99" s="25"/>
      <c r="C99" s="23" t="s">
        <v>348</v>
      </c>
      <c r="D99" s="24"/>
      <c r="E99" s="26">
        <f>COUNTA(E96:E98)</f>
        <v>3</v>
      </c>
      <c r="F99" s="40">
        <f aca="true" t="shared" si="29" ref="F99:O99">SUBTOTAL(9,F96:F98)</f>
        <v>19818</v>
      </c>
      <c r="G99" s="27">
        <f t="shared" si="29"/>
        <v>4860</v>
      </c>
      <c r="H99" s="28">
        <f t="shared" si="29"/>
        <v>1004.67</v>
      </c>
      <c r="I99" s="27">
        <f t="shared" si="29"/>
        <v>0</v>
      </c>
      <c r="J99" s="27">
        <f t="shared" si="29"/>
        <v>0</v>
      </c>
      <c r="K99" s="27">
        <f t="shared" si="29"/>
        <v>2448</v>
      </c>
      <c r="L99" s="27">
        <f t="shared" si="29"/>
        <v>0</v>
      </c>
      <c r="M99" s="27">
        <f t="shared" si="29"/>
        <v>0</v>
      </c>
      <c r="N99" s="27">
        <f t="shared" si="29"/>
        <v>0</v>
      </c>
      <c r="O99" s="27">
        <f t="shared" si="29"/>
        <v>8312.67</v>
      </c>
      <c r="P99" s="29"/>
      <c r="Q99" s="29"/>
      <c r="R99" s="29"/>
      <c r="S99" s="30">
        <f>SUBTOTAL(9,S96:S98)</f>
        <v>3970</v>
      </c>
      <c r="T99" s="31">
        <f>SUBTOTAL(9,T96:T98)</f>
        <v>12282.67</v>
      </c>
    </row>
    <row r="100" spans="1:20" ht="15" outlineLevel="2">
      <c r="A100" s="2" t="s">
        <v>144</v>
      </c>
      <c r="B100" s="3">
        <v>601480</v>
      </c>
      <c r="C100" s="2" t="s">
        <v>183</v>
      </c>
      <c r="D100" s="2" t="s">
        <v>184</v>
      </c>
      <c r="E100" s="11">
        <v>1034</v>
      </c>
      <c r="F100" s="32">
        <v>4440</v>
      </c>
      <c r="G100" s="4">
        <v>2700</v>
      </c>
      <c r="H100" s="5">
        <v>970.2</v>
      </c>
      <c r="I100" s="4">
        <v>0</v>
      </c>
      <c r="J100" s="4">
        <v>0</v>
      </c>
      <c r="K100" s="4">
        <v>816</v>
      </c>
      <c r="L100" s="4">
        <v>0</v>
      </c>
      <c r="M100" s="4">
        <v>0</v>
      </c>
      <c r="N100" s="4">
        <v>0</v>
      </c>
      <c r="O100" s="4">
        <f>SUM(G100:N100)</f>
        <v>4486.2</v>
      </c>
      <c r="P100" s="6" t="s">
        <v>25</v>
      </c>
      <c r="Q100" s="6" t="s">
        <v>31</v>
      </c>
      <c r="R100" s="6">
        <v>2004</v>
      </c>
      <c r="S100" s="7">
        <v>0</v>
      </c>
      <c r="T100" s="8">
        <f>O100+S100</f>
        <v>4486.2</v>
      </c>
    </row>
    <row r="101" spans="1:20" ht="15" outlineLevel="2">
      <c r="A101" s="2" t="s">
        <v>144</v>
      </c>
      <c r="B101" s="3">
        <v>601480</v>
      </c>
      <c r="C101" s="2" t="s">
        <v>183</v>
      </c>
      <c r="D101" s="2" t="s">
        <v>184</v>
      </c>
      <c r="E101" s="11">
        <v>1034</v>
      </c>
      <c r="F101" s="32">
        <v>3895</v>
      </c>
      <c r="G101" s="4">
        <v>2700</v>
      </c>
      <c r="H101" s="5">
        <v>108.45</v>
      </c>
      <c r="I101" s="4">
        <v>0</v>
      </c>
      <c r="J101" s="4">
        <v>0</v>
      </c>
      <c r="K101" s="4">
        <v>816</v>
      </c>
      <c r="L101" s="4">
        <v>0</v>
      </c>
      <c r="M101" s="4">
        <v>0</v>
      </c>
      <c r="N101" s="4">
        <v>0</v>
      </c>
      <c r="O101" s="4">
        <f>SUM(G101:N101)</f>
        <v>3624.45</v>
      </c>
      <c r="P101" s="6" t="s">
        <v>25</v>
      </c>
      <c r="Q101" s="6" t="s">
        <v>159</v>
      </c>
      <c r="R101" s="6">
        <v>2004</v>
      </c>
      <c r="S101" s="7">
        <v>0</v>
      </c>
      <c r="T101" s="8">
        <f>O101+S101</f>
        <v>3624.45</v>
      </c>
    </row>
    <row r="102" spans="1:20" ht="15" outlineLevel="2">
      <c r="A102" s="2" t="s">
        <v>144</v>
      </c>
      <c r="B102" s="3">
        <v>601480</v>
      </c>
      <c r="C102" s="2" t="s">
        <v>183</v>
      </c>
      <c r="D102" s="2" t="s">
        <v>184</v>
      </c>
      <c r="E102" s="11">
        <v>1237</v>
      </c>
      <c r="F102" s="32">
        <v>1857</v>
      </c>
      <c r="G102" s="4">
        <v>2940</v>
      </c>
      <c r="H102" s="5">
        <v>0</v>
      </c>
      <c r="I102" s="4">
        <v>0</v>
      </c>
      <c r="J102" s="4">
        <v>0</v>
      </c>
      <c r="K102" s="4">
        <v>816</v>
      </c>
      <c r="L102" s="4">
        <v>0</v>
      </c>
      <c r="M102" s="4">
        <v>0</v>
      </c>
      <c r="N102" s="4">
        <v>0</v>
      </c>
      <c r="O102" s="4">
        <f>SUM(G102:N102)</f>
        <v>3756</v>
      </c>
      <c r="P102" s="6" t="s">
        <v>25</v>
      </c>
      <c r="Q102" s="6" t="s">
        <v>26</v>
      </c>
      <c r="R102" s="6">
        <v>2016</v>
      </c>
      <c r="S102" s="7">
        <v>2100</v>
      </c>
      <c r="T102" s="8">
        <f>O102+S102</f>
        <v>5856</v>
      </c>
    </row>
    <row r="103" spans="1:20" s="41" customFormat="1" ht="15.75" outlineLevel="1">
      <c r="A103" s="24"/>
      <c r="B103" s="25"/>
      <c r="C103" s="23" t="s">
        <v>477</v>
      </c>
      <c r="D103" s="24"/>
      <c r="E103" s="26">
        <f>COUNTA(E100:E102)</f>
        <v>3</v>
      </c>
      <c r="F103" s="40">
        <f aca="true" t="shared" si="30" ref="F103:O103">SUBTOTAL(9,F100:F102)</f>
        <v>10192</v>
      </c>
      <c r="G103" s="27">
        <f t="shared" si="30"/>
        <v>8340</v>
      </c>
      <c r="H103" s="28">
        <f t="shared" si="30"/>
        <v>1078.65</v>
      </c>
      <c r="I103" s="27">
        <f t="shared" si="30"/>
        <v>0</v>
      </c>
      <c r="J103" s="27">
        <f t="shared" si="30"/>
        <v>0</v>
      </c>
      <c r="K103" s="27">
        <f t="shared" si="30"/>
        <v>2448</v>
      </c>
      <c r="L103" s="27">
        <f t="shared" si="30"/>
        <v>0</v>
      </c>
      <c r="M103" s="27">
        <f t="shared" si="30"/>
        <v>0</v>
      </c>
      <c r="N103" s="27">
        <f t="shared" si="30"/>
        <v>0</v>
      </c>
      <c r="O103" s="27">
        <f t="shared" si="30"/>
        <v>11866.65</v>
      </c>
      <c r="P103" s="29"/>
      <c r="Q103" s="29"/>
      <c r="R103" s="29"/>
      <c r="S103" s="30">
        <f>SUBTOTAL(9,S100:S102)</f>
        <v>2100</v>
      </c>
      <c r="T103" s="31">
        <f>SUBTOTAL(9,T100:T102)</f>
        <v>13966.65</v>
      </c>
    </row>
    <row r="104" spans="1:20" ht="15" outlineLevel="2">
      <c r="A104" s="2" t="s">
        <v>144</v>
      </c>
      <c r="B104" s="3">
        <v>601484</v>
      </c>
      <c r="C104" s="2" t="s">
        <v>185</v>
      </c>
      <c r="D104" s="2" t="s">
        <v>186</v>
      </c>
      <c r="E104" s="11">
        <v>1024</v>
      </c>
      <c r="F104" s="32">
        <v>6092</v>
      </c>
      <c r="G104" s="4">
        <v>1620</v>
      </c>
      <c r="H104" s="5">
        <v>184.41</v>
      </c>
      <c r="I104" s="4">
        <v>0</v>
      </c>
      <c r="J104" s="4">
        <v>0</v>
      </c>
      <c r="K104" s="4">
        <v>816</v>
      </c>
      <c r="L104" s="4">
        <v>0</v>
      </c>
      <c r="M104" s="4">
        <v>0</v>
      </c>
      <c r="N104" s="4">
        <v>0</v>
      </c>
      <c r="O104" s="4">
        <f>SUM(G104:N104)</f>
        <v>2620.41</v>
      </c>
      <c r="P104" s="6" t="s">
        <v>25</v>
      </c>
      <c r="Q104" s="6" t="s">
        <v>26</v>
      </c>
      <c r="R104" s="6">
        <v>2015</v>
      </c>
      <c r="S104" s="7">
        <v>2975</v>
      </c>
      <c r="T104" s="8">
        <f>O104+S104</f>
        <v>5595.41</v>
      </c>
    </row>
    <row r="105" spans="1:20" s="41" customFormat="1" ht="15.75" outlineLevel="1">
      <c r="A105" s="24"/>
      <c r="B105" s="25"/>
      <c r="C105" s="23" t="s">
        <v>349</v>
      </c>
      <c r="D105" s="24"/>
      <c r="E105" s="26">
        <f>COUNTA(E104:E104)</f>
        <v>1</v>
      </c>
      <c r="F105" s="40">
        <f aca="true" t="shared" si="31" ref="F105:O105">SUBTOTAL(9,F104:F104)</f>
        <v>6092</v>
      </c>
      <c r="G105" s="27">
        <f t="shared" si="31"/>
        <v>1620</v>
      </c>
      <c r="H105" s="28">
        <f t="shared" si="31"/>
        <v>184.41</v>
      </c>
      <c r="I105" s="27">
        <f t="shared" si="31"/>
        <v>0</v>
      </c>
      <c r="J105" s="27">
        <f t="shared" si="31"/>
        <v>0</v>
      </c>
      <c r="K105" s="27">
        <f t="shared" si="31"/>
        <v>816</v>
      </c>
      <c r="L105" s="27">
        <f t="shared" si="31"/>
        <v>0</v>
      </c>
      <c r="M105" s="27">
        <f t="shared" si="31"/>
        <v>0</v>
      </c>
      <c r="N105" s="27">
        <f t="shared" si="31"/>
        <v>0</v>
      </c>
      <c r="O105" s="27">
        <f t="shared" si="31"/>
        <v>2620.41</v>
      </c>
      <c r="P105" s="29"/>
      <c r="Q105" s="29"/>
      <c r="R105" s="29"/>
      <c r="S105" s="30">
        <f>SUBTOTAL(9,S104:S104)</f>
        <v>2975</v>
      </c>
      <c r="T105" s="31">
        <f>SUBTOTAL(9,T104:T104)</f>
        <v>5595.41</v>
      </c>
    </row>
    <row r="106" spans="1:20" ht="15" outlineLevel="2">
      <c r="A106" s="2" t="s">
        <v>144</v>
      </c>
      <c r="B106" s="3">
        <v>601486</v>
      </c>
      <c r="C106" s="2" t="s">
        <v>187</v>
      </c>
      <c r="D106" s="2" t="s">
        <v>188</v>
      </c>
      <c r="E106" s="11">
        <v>1034</v>
      </c>
      <c r="F106" s="32">
        <v>11801</v>
      </c>
      <c r="G106" s="4">
        <v>2700</v>
      </c>
      <c r="H106" s="5">
        <v>2673.45</v>
      </c>
      <c r="I106" s="4">
        <v>0</v>
      </c>
      <c r="J106" s="4">
        <v>0</v>
      </c>
      <c r="K106" s="4">
        <v>816</v>
      </c>
      <c r="L106" s="4">
        <v>0</v>
      </c>
      <c r="M106" s="4">
        <v>0</v>
      </c>
      <c r="N106" s="4">
        <v>0</v>
      </c>
      <c r="O106" s="4">
        <f aca="true" t="shared" si="32" ref="O106:O115">SUM(G106:N106)</f>
        <v>6189.45</v>
      </c>
      <c r="P106" s="6" t="s">
        <v>25</v>
      </c>
      <c r="Q106" s="6" t="s">
        <v>159</v>
      </c>
      <c r="R106" s="6">
        <v>2005</v>
      </c>
      <c r="S106" s="7">
        <v>0</v>
      </c>
      <c r="T106" s="8">
        <f aca="true" t="shared" si="33" ref="T106:T115">O106+S106</f>
        <v>6189.45</v>
      </c>
    </row>
    <row r="107" spans="1:20" ht="15" outlineLevel="2">
      <c r="A107" s="2" t="s">
        <v>144</v>
      </c>
      <c r="B107" s="3">
        <v>601486</v>
      </c>
      <c r="C107" s="2" t="s">
        <v>187</v>
      </c>
      <c r="D107" s="2" t="s">
        <v>188</v>
      </c>
      <c r="E107" s="11">
        <v>1302</v>
      </c>
      <c r="F107" s="32">
        <v>0</v>
      </c>
      <c r="G107" s="4">
        <v>0</v>
      </c>
      <c r="H107" s="5">
        <v>0</v>
      </c>
      <c r="I107" s="4">
        <v>5380.59</v>
      </c>
      <c r="J107" s="4">
        <v>6575.01</v>
      </c>
      <c r="K107" s="4">
        <v>816</v>
      </c>
      <c r="L107" s="4">
        <v>0</v>
      </c>
      <c r="M107" s="4">
        <v>0</v>
      </c>
      <c r="N107" s="4">
        <v>0</v>
      </c>
      <c r="O107" s="4">
        <f t="shared" si="32"/>
        <v>12771.6</v>
      </c>
      <c r="P107" s="6" t="s">
        <v>74</v>
      </c>
      <c r="Q107" s="6" t="s">
        <v>26</v>
      </c>
      <c r="R107" s="6">
        <v>2015</v>
      </c>
      <c r="S107" s="7">
        <v>40005</v>
      </c>
      <c r="T107" s="8">
        <f t="shared" si="33"/>
        <v>52776.6</v>
      </c>
    </row>
    <row r="108" spans="1:20" ht="15" outlineLevel="2">
      <c r="A108" s="2" t="s">
        <v>144</v>
      </c>
      <c r="B108" s="3">
        <v>601486</v>
      </c>
      <c r="C108" s="2" t="s">
        <v>187</v>
      </c>
      <c r="D108" s="2" t="s">
        <v>188</v>
      </c>
      <c r="E108" s="11">
        <v>1302</v>
      </c>
      <c r="F108" s="32">
        <v>0</v>
      </c>
      <c r="G108" s="4">
        <v>0</v>
      </c>
      <c r="H108" s="5">
        <v>0</v>
      </c>
      <c r="I108" s="4">
        <v>14631.15</v>
      </c>
      <c r="J108" s="4">
        <v>11778.9</v>
      </c>
      <c r="K108" s="4">
        <v>816</v>
      </c>
      <c r="L108" s="4">
        <v>43</v>
      </c>
      <c r="M108" s="4">
        <v>946</v>
      </c>
      <c r="N108" s="4">
        <v>0</v>
      </c>
      <c r="O108" s="4">
        <f t="shared" si="32"/>
        <v>28215.05</v>
      </c>
      <c r="P108" s="6" t="s">
        <v>74</v>
      </c>
      <c r="Q108" s="6" t="s">
        <v>26</v>
      </c>
      <c r="R108" s="6">
        <v>2021</v>
      </c>
      <c r="S108" s="7">
        <v>14755</v>
      </c>
      <c r="T108" s="8">
        <f t="shared" si="33"/>
        <v>42970.05</v>
      </c>
    </row>
    <row r="109" spans="1:20" ht="15" outlineLevel="2">
      <c r="A109" s="2" t="s">
        <v>144</v>
      </c>
      <c r="B109" s="3">
        <v>601486</v>
      </c>
      <c r="C109" s="2" t="s">
        <v>187</v>
      </c>
      <c r="D109" s="2" t="s">
        <v>188</v>
      </c>
      <c r="E109" s="11">
        <v>1302</v>
      </c>
      <c r="F109" s="32">
        <v>0</v>
      </c>
      <c r="G109" s="4">
        <v>0</v>
      </c>
      <c r="H109" s="5">
        <v>0</v>
      </c>
      <c r="I109" s="4">
        <v>10235.9</v>
      </c>
      <c r="J109" s="4">
        <v>10789.42</v>
      </c>
      <c r="K109" s="4">
        <v>816</v>
      </c>
      <c r="L109" s="4">
        <v>1222.68</v>
      </c>
      <c r="M109" s="4">
        <v>1004.52</v>
      </c>
      <c r="N109" s="4">
        <v>0</v>
      </c>
      <c r="O109" s="4">
        <f t="shared" si="32"/>
        <v>24068.52</v>
      </c>
      <c r="P109" s="6" t="s">
        <v>74</v>
      </c>
      <c r="Q109" s="6" t="s">
        <v>26</v>
      </c>
      <c r="R109" s="6">
        <v>2021</v>
      </c>
      <c r="S109" s="7">
        <v>14755</v>
      </c>
      <c r="T109" s="8">
        <f t="shared" si="33"/>
        <v>38823.520000000004</v>
      </c>
    </row>
    <row r="110" spans="1:20" ht="15" outlineLevel="2">
      <c r="A110" s="2" t="s">
        <v>144</v>
      </c>
      <c r="B110" s="3">
        <v>601486</v>
      </c>
      <c r="C110" s="2" t="s">
        <v>187</v>
      </c>
      <c r="D110" s="2" t="s">
        <v>188</v>
      </c>
      <c r="E110" s="11">
        <v>1248</v>
      </c>
      <c r="F110" s="32">
        <v>15561</v>
      </c>
      <c r="G110" s="4">
        <v>2520</v>
      </c>
      <c r="H110" s="5">
        <v>4114.74</v>
      </c>
      <c r="I110" s="4">
        <v>0</v>
      </c>
      <c r="J110" s="4">
        <v>0</v>
      </c>
      <c r="K110" s="4">
        <v>816</v>
      </c>
      <c r="L110" s="4">
        <v>0</v>
      </c>
      <c r="M110" s="9">
        <v>5000</v>
      </c>
      <c r="N110" s="4">
        <v>0</v>
      </c>
      <c r="O110" s="4">
        <f t="shared" si="32"/>
        <v>12450.74</v>
      </c>
      <c r="P110" s="6" t="s">
        <v>25</v>
      </c>
      <c r="Q110" s="6" t="s">
        <v>26</v>
      </c>
      <c r="R110" s="6">
        <v>2017</v>
      </c>
      <c r="S110" s="7">
        <v>5250</v>
      </c>
      <c r="T110" s="8">
        <f t="shared" si="33"/>
        <v>17700.739999999998</v>
      </c>
    </row>
    <row r="111" spans="1:20" ht="15" outlineLevel="2">
      <c r="A111" s="2" t="s">
        <v>144</v>
      </c>
      <c r="B111" s="3">
        <v>601486</v>
      </c>
      <c r="C111" s="2" t="s">
        <v>187</v>
      </c>
      <c r="D111" s="2" t="s">
        <v>188</v>
      </c>
      <c r="E111" s="11">
        <v>1248</v>
      </c>
      <c r="F111" s="32">
        <v>14246</v>
      </c>
      <c r="G111" s="4">
        <v>2520</v>
      </c>
      <c r="H111" s="5">
        <v>3472.56</v>
      </c>
      <c r="I111" s="4">
        <v>0</v>
      </c>
      <c r="J111" s="4">
        <v>0</v>
      </c>
      <c r="K111" s="4">
        <v>816</v>
      </c>
      <c r="L111" s="4">
        <v>0</v>
      </c>
      <c r="M111" s="9">
        <v>5000</v>
      </c>
      <c r="N111" s="4">
        <v>344</v>
      </c>
      <c r="O111" s="4">
        <f t="shared" si="32"/>
        <v>12152.56</v>
      </c>
      <c r="P111" s="6" t="s">
        <v>25</v>
      </c>
      <c r="Q111" s="6" t="s">
        <v>26</v>
      </c>
      <c r="R111" s="6">
        <v>2017</v>
      </c>
      <c r="S111" s="7">
        <v>5250</v>
      </c>
      <c r="T111" s="8">
        <f t="shared" si="33"/>
        <v>17402.559999999998</v>
      </c>
    </row>
    <row r="112" spans="1:20" ht="15" outlineLevel="2">
      <c r="A112" s="2" t="s">
        <v>144</v>
      </c>
      <c r="B112" s="3">
        <v>601486</v>
      </c>
      <c r="C112" s="2" t="s">
        <v>187</v>
      </c>
      <c r="D112" s="2" t="s">
        <v>188</v>
      </c>
      <c r="E112" s="11">
        <v>1248</v>
      </c>
      <c r="F112" s="32">
        <v>17074</v>
      </c>
      <c r="G112" s="4">
        <v>2520</v>
      </c>
      <c r="H112" s="5">
        <v>4651.08</v>
      </c>
      <c r="I112" s="4">
        <v>0</v>
      </c>
      <c r="J112" s="4">
        <v>0</v>
      </c>
      <c r="K112" s="4">
        <v>816</v>
      </c>
      <c r="L112" s="4">
        <v>0</v>
      </c>
      <c r="M112" s="9">
        <v>5000</v>
      </c>
      <c r="N112" s="4">
        <v>258</v>
      </c>
      <c r="O112" s="4">
        <f t="shared" si="32"/>
        <v>13245.08</v>
      </c>
      <c r="P112" s="6" t="s">
        <v>25</v>
      </c>
      <c r="Q112" s="6" t="s">
        <v>26</v>
      </c>
      <c r="R112" s="6">
        <v>2017</v>
      </c>
      <c r="S112" s="7">
        <v>5250</v>
      </c>
      <c r="T112" s="8">
        <f t="shared" si="33"/>
        <v>18495.08</v>
      </c>
    </row>
    <row r="113" spans="1:20" ht="15" outlineLevel="2">
      <c r="A113" s="2" t="s">
        <v>144</v>
      </c>
      <c r="B113" s="3">
        <v>601486</v>
      </c>
      <c r="C113" s="2" t="s">
        <v>187</v>
      </c>
      <c r="D113" s="2" t="s">
        <v>188</v>
      </c>
      <c r="E113" s="11">
        <v>1248</v>
      </c>
      <c r="F113" s="32">
        <v>15574</v>
      </c>
      <c r="G113" s="4">
        <v>2520</v>
      </c>
      <c r="H113" s="5">
        <v>4021.08</v>
      </c>
      <c r="I113" s="4">
        <v>0</v>
      </c>
      <c r="J113" s="4">
        <v>0</v>
      </c>
      <c r="K113" s="4">
        <v>816</v>
      </c>
      <c r="L113" s="4">
        <v>0</v>
      </c>
      <c r="M113" s="9">
        <v>5000</v>
      </c>
      <c r="N113" s="4">
        <v>0</v>
      </c>
      <c r="O113" s="4">
        <f t="shared" si="32"/>
        <v>12357.08</v>
      </c>
      <c r="P113" s="6" t="s">
        <v>25</v>
      </c>
      <c r="Q113" s="6" t="s">
        <v>26</v>
      </c>
      <c r="R113" s="6">
        <v>2017</v>
      </c>
      <c r="S113" s="7">
        <v>5250</v>
      </c>
      <c r="T113" s="8">
        <f t="shared" si="33"/>
        <v>17607.08</v>
      </c>
    </row>
    <row r="114" spans="1:20" ht="15" outlineLevel="2">
      <c r="A114" s="2" t="s">
        <v>144</v>
      </c>
      <c r="B114" s="3">
        <v>601486</v>
      </c>
      <c r="C114" s="2" t="s">
        <v>187</v>
      </c>
      <c r="D114" s="2" t="s">
        <v>188</v>
      </c>
      <c r="E114" s="11">
        <v>1302</v>
      </c>
      <c r="F114" s="32">
        <v>0</v>
      </c>
      <c r="G114" s="4">
        <v>0</v>
      </c>
      <c r="H114" s="5">
        <v>0</v>
      </c>
      <c r="I114" s="4">
        <v>12107.47</v>
      </c>
      <c r="J114" s="4">
        <v>18535.17</v>
      </c>
      <c r="K114" s="4">
        <v>816</v>
      </c>
      <c r="L114" s="4">
        <v>0</v>
      </c>
      <c r="M114" s="4">
        <v>172</v>
      </c>
      <c r="N114" s="4">
        <v>0</v>
      </c>
      <c r="O114" s="4">
        <f t="shared" si="32"/>
        <v>31630.64</v>
      </c>
      <c r="P114" s="6" t="s">
        <v>74</v>
      </c>
      <c r="Q114" s="6" t="s">
        <v>26</v>
      </c>
      <c r="R114" s="6">
        <v>2018</v>
      </c>
      <c r="S114" s="7">
        <v>22629.6</v>
      </c>
      <c r="T114" s="8">
        <f t="shared" si="33"/>
        <v>54260.24</v>
      </c>
    </row>
    <row r="115" spans="1:20" ht="15" outlineLevel="2">
      <c r="A115" s="2" t="s">
        <v>144</v>
      </c>
      <c r="B115" s="3">
        <v>601486</v>
      </c>
      <c r="C115" s="2" t="s">
        <v>187</v>
      </c>
      <c r="D115" s="2" t="s">
        <v>188</v>
      </c>
      <c r="E115" s="11">
        <v>1340</v>
      </c>
      <c r="F115" s="32">
        <v>0</v>
      </c>
      <c r="G115" s="4">
        <v>0</v>
      </c>
      <c r="H115" s="5">
        <v>0</v>
      </c>
      <c r="I115" s="4">
        <v>0</v>
      </c>
      <c r="J115" s="4">
        <v>10000</v>
      </c>
      <c r="K115" s="4">
        <v>816</v>
      </c>
      <c r="L115" s="4">
        <v>0</v>
      </c>
      <c r="M115" s="4">
        <v>0</v>
      </c>
      <c r="N115" s="4">
        <v>0</v>
      </c>
      <c r="O115" s="4">
        <f t="shared" si="32"/>
        <v>10816</v>
      </c>
      <c r="P115" s="6" t="s">
        <v>74</v>
      </c>
      <c r="Q115" s="6" t="s">
        <v>26</v>
      </c>
      <c r="R115" s="6">
        <v>2022</v>
      </c>
      <c r="S115" s="7">
        <v>12100</v>
      </c>
      <c r="T115" s="8">
        <f t="shared" si="33"/>
        <v>22916</v>
      </c>
    </row>
    <row r="116" spans="1:20" s="41" customFormat="1" ht="15.75" outlineLevel="1">
      <c r="A116" s="24"/>
      <c r="B116" s="25"/>
      <c r="C116" s="23" t="s">
        <v>350</v>
      </c>
      <c r="D116" s="24"/>
      <c r="E116" s="26">
        <f>COUNTA(E106:E115)</f>
        <v>10</v>
      </c>
      <c r="F116" s="40">
        <f aca="true" t="shared" si="34" ref="F116:O116">SUBTOTAL(9,F106:F115)</f>
        <v>74256</v>
      </c>
      <c r="G116" s="27">
        <f t="shared" si="34"/>
        <v>12780</v>
      </c>
      <c r="H116" s="28">
        <f t="shared" si="34"/>
        <v>18932.91</v>
      </c>
      <c r="I116" s="27">
        <f t="shared" si="34"/>
        <v>42355.11</v>
      </c>
      <c r="J116" s="27">
        <f t="shared" si="34"/>
        <v>57678.5</v>
      </c>
      <c r="K116" s="27">
        <f t="shared" si="34"/>
        <v>8160</v>
      </c>
      <c r="L116" s="27">
        <f t="shared" si="34"/>
        <v>1265.68</v>
      </c>
      <c r="M116" s="27">
        <f t="shared" si="34"/>
        <v>22122.52</v>
      </c>
      <c r="N116" s="27">
        <f t="shared" si="34"/>
        <v>602</v>
      </c>
      <c r="O116" s="27">
        <f t="shared" si="34"/>
        <v>163896.72</v>
      </c>
      <c r="P116" s="29"/>
      <c r="Q116" s="29"/>
      <c r="R116" s="29"/>
      <c r="S116" s="30">
        <f>SUBTOTAL(9,S106:S115)</f>
        <v>125244.6</v>
      </c>
      <c r="T116" s="31">
        <f>SUBTOTAL(9,T106:T115)</f>
        <v>289141.32</v>
      </c>
    </row>
    <row r="117" spans="1:20" ht="15" outlineLevel="2">
      <c r="A117" s="2" t="s">
        <v>144</v>
      </c>
      <c r="B117" s="3">
        <v>601600</v>
      </c>
      <c r="C117" s="2" t="s">
        <v>189</v>
      </c>
      <c r="D117" s="2" t="s">
        <v>190</v>
      </c>
      <c r="E117" s="11">
        <v>1034</v>
      </c>
      <c r="F117" s="32">
        <v>3542</v>
      </c>
      <c r="G117" s="4">
        <v>2700</v>
      </c>
      <c r="H117" s="5">
        <v>372.6</v>
      </c>
      <c r="I117" s="4">
        <v>0</v>
      </c>
      <c r="J117" s="4">
        <v>0</v>
      </c>
      <c r="K117" s="4">
        <v>816</v>
      </c>
      <c r="L117" s="4">
        <v>731.6</v>
      </c>
      <c r="M117" s="4">
        <v>0</v>
      </c>
      <c r="N117" s="4">
        <v>0</v>
      </c>
      <c r="O117" s="4">
        <f>SUM(G117:N117)</f>
        <v>4620.2</v>
      </c>
      <c r="P117" s="6" t="s">
        <v>25</v>
      </c>
      <c r="Q117" s="6" t="s">
        <v>159</v>
      </c>
      <c r="R117" s="6">
        <v>2010</v>
      </c>
      <c r="S117" s="7">
        <v>0</v>
      </c>
      <c r="T117" s="8">
        <f>O117+S117</f>
        <v>4620.2</v>
      </c>
    </row>
    <row r="118" spans="1:20" s="41" customFormat="1" ht="15.75" outlineLevel="1">
      <c r="A118" s="24"/>
      <c r="B118" s="25"/>
      <c r="C118" s="23" t="s">
        <v>351</v>
      </c>
      <c r="D118" s="24"/>
      <c r="E118" s="26">
        <f>COUNTA(E117:E117)</f>
        <v>1</v>
      </c>
      <c r="F118" s="40">
        <f aca="true" t="shared" si="35" ref="F118:O118">SUBTOTAL(9,F117:F117)</f>
        <v>3542</v>
      </c>
      <c r="G118" s="27">
        <f t="shared" si="35"/>
        <v>2700</v>
      </c>
      <c r="H118" s="28">
        <f t="shared" si="35"/>
        <v>372.6</v>
      </c>
      <c r="I118" s="27">
        <f t="shared" si="35"/>
        <v>0</v>
      </c>
      <c r="J118" s="27">
        <f t="shared" si="35"/>
        <v>0</v>
      </c>
      <c r="K118" s="27">
        <f t="shared" si="35"/>
        <v>816</v>
      </c>
      <c r="L118" s="27">
        <f t="shared" si="35"/>
        <v>731.6</v>
      </c>
      <c r="M118" s="27">
        <f t="shared" si="35"/>
        <v>0</v>
      </c>
      <c r="N118" s="27">
        <f t="shared" si="35"/>
        <v>0</v>
      </c>
      <c r="O118" s="27">
        <f t="shared" si="35"/>
        <v>4620.2</v>
      </c>
      <c r="P118" s="29"/>
      <c r="Q118" s="29"/>
      <c r="R118" s="29"/>
      <c r="S118" s="30">
        <f>SUBTOTAL(9,S117:S117)</f>
        <v>0</v>
      </c>
      <c r="T118" s="31">
        <f>SUBTOTAL(9,T117:T117)</f>
        <v>4620.2</v>
      </c>
    </row>
    <row r="119" spans="1:20" ht="15" outlineLevel="2">
      <c r="A119" s="2" t="s">
        <v>144</v>
      </c>
      <c r="B119" s="3">
        <v>601615</v>
      </c>
      <c r="C119" s="2" t="s">
        <v>191</v>
      </c>
      <c r="D119" s="2" t="s">
        <v>192</v>
      </c>
      <c r="E119" s="11">
        <v>1034</v>
      </c>
      <c r="F119" s="32">
        <v>250</v>
      </c>
      <c r="G119" s="4">
        <v>2700</v>
      </c>
      <c r="H119" s="5">
        <v>0</v>
      </c>
      <c r="I119" s="4">
        <v>0</v>
      </c>
      <c r="J119" s="4">
        <v>0</v>
      </c>
      <c r="K119" s="4">
        <v>816</v>
      </c>
      <c r="L119" s="4">
        <v>0</v>
      </c>
      <c r="M119" s="4">
        <v>0</v>
      </c>
      <c r="N119" s="4">
        <v>215</v>
      </c>
      <c r="O119" s="4">
        <f aca="true" t="shared" si="36" ref="O119:O150">SUM(G119:N119)</f>
        <v>3731</v>
      </c>
      <c r="P119" s="6" t="s">
        <v>25</v>
      </c>
      <c r="Q119" s="6" t="s">
        <v>159</v>
      </c>
      <c r="R119" s="6">
        <v>2004</v>
      </c>
      <c r="S119" s="7">
        <v>0</v>
      </c>
      <c r="T119" s="8">
        <f aca="true" t="shared" si="37" ref="T119:T150">O119+S119</f>
        <v>3731</v>
      </c>
    </row>
    <row r="120" spans="1:20" ht="15" outlineLevel="2">
      <c r="A120" s="2" t="s">
        <v>144</v>
      </c>
      <c r="B120" s="3">
        <v>601615</v>
      </c>
      <c r="C120" s="2" t="s">
        <v>191</v>
      </c>
      <c r="D120" s="2" t="s">
        <v>192</v>
      </c>
      <c r="E120" s="11">
        <v>1034</v>
      </c>
      <c r="F120" s="32">
        <v>2055</v>
      </c>
      <c r="G120" s="4">
        <v>2700</v>
      </c>
      <c r="H120" s="5">
        <v>51.75</v>
      </c>
      <c r="I120" s="4">
        <v>0</v>
      </c>
      <c r="J120" s="4">
        <v>0</v>
      </c>
      <c r="K120" s="4">
        <v>816</v>
      </c>
      <c r="L120" s="4">
        <v>0</v>
      </c>
      <c r="M120" s="4">
        <v>0</v>
      </c>
      <c r="N120" s="4">
        <v>0</v>
      </c>
      <c r="O120" s="4">
        <f t="shared" si="36"/>
        <v>3567.75</v>
      </c>
      <c r="P120" s="6" t="s">
        <v>25</v>
      </c>
      <c r="Q120" s="6" t="s">
        <v>159</v>
      </c>
      <c r="R120" s="6">
        <v>2006</v>
      </c>
      <c r="S120" s="7">
        <v>0</v>
      </c>
      <c r="T120" s="8">
        <f t="shared" si="37"/>
        <v>3567.75</v>
      </c>
    </row>
    <row r="121" spans="1:20" ht="15" outlineLevel="2">
      <c r="A121" s="2" t="s">
        <v>144</v>
      </c>
      <c r="B121" s="3">
        <v>601615</v>
      </c>
      <c r="C121" s="2" t="s">
        <v>191</v>
      </c>
      <c r="D121" s="2" t="s">
        <v>192</v>
      </c>
      <c r="E121" s="11">
        <v>1034</v>
      </c>
      <c r="F121" s="32">
        <v>3789</v>
      </c>
      <c r="G121" s="4">
        <v>2700</v>
      </c>
      <c r="H121" s="5">
        <v>121.05</v>
      </c>
      <c r="I121" s="4">
        <v>0</v>
      </c>
      <c r="J121" s="4">
        <v>0</v>
      </c>
      <c r="K121" s="4">
        <v>816</v>
      </c>
      <c r="L121" s="4">
        <v>570.86</v>
      </c>
      <c r="M121" s="4">
        <v>0</v>
      </c>
      <c r="N121" s="4">
        <v>86</v>
      </c>
      <c r="O121" s="4">
        <f t="shared" si="36"/>
        <v>4293.91</v>
      </c>
      <c r="P121" s="6" t="s">
        <v>25</v>
      </c>
      <c r="Q121" s="6" t="s">
        <v>159</v>
      </c>
      <c r="R121" s="6">
        <v>2006</v>
      </c>
      <c r="S121" s="7">
        <v>0</v>
      </c>
      <c r="T121" s="8">
        <f t="shared" si="37"/>
        <v>4293.91</v>
      </c>
    </row>
    <row r="122" spans="1:20" ht="15" outlineLevel="2">
      <c r="A122" s="2" t="s">
        <v>144</v>
      </c>
      <c r="B122" s="3">
        <v>601615</v>
      </c>
      <c r="C122" s="2" t="s">
        <v>191</v>
      </c>
      <c r="D122" s="2" t="s">
        <v>192</v>
      </c>
      <c r="E122" s="11">
        <v>1034</v>
      </c>
      <c r="F122" s="32">
        <v>9177</v>
      </c>
      <c r="G122" s="4">
        <v>2700</v>
      </c>
      <c r="H122" s="5">
        <v>1829.25</v>
      </c>
      <c r="I122" s="4">
        <v>0</v>
      </c>
      <c r="J122" s="4">
        <v>0</v>
      </c>
      <c r="K122" s="4">
        <v>816</v>
      </c>
      <c r="L122" s="4">
        <v>0</v>
      </c>
      <c r="M122" s="4">
        <v>0</v>
      </c>
      <c r="N122" s="4">
        <v>172</v>
      </c>
      <c r="O122" s="4">
        <f t="shared" si="36"/>
        <v>5517.25</v>
      </c>
      <c r="P122" s="6" t="s">
        <v>25</v>
      </c>
      <c r="Q122" s="6" t="s">
        <v>159</v>
      </c>
      <c r="R122" s="6">
        <v>2006</v>
      </c>
      <c r="S122" s="7">
        <v>0</v>
      </c>
      <c r="T122" s="8">
        <f t="shared" si="37"/>
        <v>5517.25</v>
      </c>
    </row>
    <row r="123" spans="1:20" ht="15" outlineLevel="2">
      <c r="A123" s="2" t="s">
        <v>144</v>
      </c>
      <c r="B123" s="3">
        <v>601615</v>
      </c>
      <c r="C123" s="2" t="s">
        <v>191</v>
      </c>
      <c r="D123" s="2" t="s">
        <v>192</v>
      </c>
      <c r="E123" s="11">
        <v>1035</v>
      </c>
      <c r="F123" s="32">
        <v>20620</v>
      </c>
      <c r="G123" s="4">
        <v>2700</v>
      </c>
      <c r="H123" s="5">
        <v>7029</v>
      </c>
      <c r="I123" s="4">
        <v>0</v>
      </c>
      <c r="J123" s="4">
        <v>0</v>
      </c>
      <c r="K123" s="4">
        <v>816</v>
      </c>
      <c r="L123" s="4">
        <v>0</v>
      </c>
      <c r="M123" s="4">
        <v>0</v>
      </c>
      <c r="N123" s="4">
        <v>215</v>
      </c>
      <c r="O123" s="4">
        <f t="shared" si="36"/>
        <v>10760</v>
      </c>
      <c r="P123" s="6" t="s">
        <v>25</v>
      </c>
      <c r="Q123" s="6" t="s">
        <v>159</v>
      </c>
      <c r="R123" s="6">
        <v>2007</v>
      </c>
      <c r="S123" s="7">
        <v>0</v>
      </c>
      <c r="T123" s="8">
        <f t="shared" si="37"/>
        <v>10760</v>
      </c>
    </row>
    <row r="124" spans="1:20" ht="15" outlineLevel="2">
      <c r="A124" s="2" t="s">
        <v>144</v>
      </c>
      <c r="B124" s="3">
        <v>601615</v>
      </c>
      <c r="C124" s="2" t="s">
        <v>191</v>
      </c>
      <c r="D124" s="2" t="s">
        <v>192</v>
      </c>
      <c r="E124" s="11">
        <v>1035</v>
      </c>
      <c r="F124" s="32">
        <v>17019</v>
      </c>
      <c r="G124" s="4">
        <v>2700</v>
      </c>
      <c r="H124" s="5">
        <v>4958.55</v>
      </c>
      <c r="I124" s="4">
        <v>0</v>
      </c>
      <c r="J124" s="4">
        <v>0</v>
      </c>
      <c r="K124" s="4">
        <v>816</v>
      </c>
      <c r="L124" s="4">
        <v>0</v>
      </c>
      <c r="M124" s="4">
        <v>0</v>
      </c>
      <c r="N124" s="4">
        <v>430</v>
      </c>
      <c r="O124" s="4">
        <f t="shared" si="36"/>
        <v>8904.55</v>
      </c>
      <c r="P124" s="6" t="s">
        <v>25</v>
      </c>
      <c r="Q124" s="6" t="s">
        <v>159</v>
      </c>
      <c r="R124" s="6">
        <v>2007</v>
      </c>
      <c r="S124" s="7">
        <v>0</v>
      </c>
      <c r="T124" s="8">
        <f t="shared" si="37"/>
        <v>8904.55</v>
      </c>
    </row>
    <row r="125" spans="1:20" ht="15" outlineLevel="2">
      <c r="A125" s="2" t="s">
        <v>144</v>
      </c>
      <c r="B125" s="3">
        <v>601615</v>
      </c>
      <c r="C125" s="2" t="s">
        <v>191</v>
      </c>
      <c r="D125" s="2" t="s">
        <v>192</v>
      </c>
      <c r="E125" s="11">
        <v>1034</v>
      </c>
      <c r="F125" s="32">
        <v>5718</v>
      </c>
      <c r="G125" s="4">
        <v>2700</v>
      </c>
      <c r="H125" s="5">
        <v>650.25</v>
      </c>
      <c r="I125" s="4">
        <v>0</v>
      </c>
      <c r="J125" s="4">
        <v>0</v>
      </c>
      <c r="K125" s="4">
        <v>816</v>
      </c>
      <c r="L125" s="4">
        <v>0</v>
      </c>
      <c r="M125" s="4">
        <v>130.99</v>
      </c>
      <c r="N125" s="4">
        <v>420.33</v>
      </c>
      <c r="O125" s="4">
        <f t="shared" si="36"/>
        <v>4717.57</v>
      </c>
      <c r="P125" s="6" t="s">
        <v>25</v>
      </c>
      <c r="Q125" s="6" t="s">
        <v>159</v>
      </c>
      <c r="R125" s="6">
        <v>2007</v>
      </c>
      <c r="S125" s="7">
        <v>0</v>
      </c>
      <c r="T125" s="8">
        <f t="shared" si="37"/>
        <v>4717.57</v>
      </c>
    </row>
    <row r="126" spans="1:20" ht="15" outlineLevel="2">
      <c r="A126" s="2" t="s">
        <v>144</v>
      </c>
      <c r="B126" s="3">
        <v>601615</v>
      </c>
      <c r="C126" s="2" t="s">
        <v>191</v>
      </c>
      <c r="D126" s="2" t="s">
        <v>192</v>
      </c>
      <c r="E126" s="11">
        <v>1034</v>
      </c>
      <c r="F126" s="32">
        <v>10884</v>
      </c>
      <c r="G126" s="4">
        <v>2700</v>
      </c>
      <c r="H126" s="5">
        <v>2438.1</v>
      </c>
      <c r="I126" s="4">
        <v>0</v>
      </c>
      <c r="J126" s="4">
        <v>0</v>
      </c>
      <c r="K126" s="4">
        <v>816</v>
      </c>
      <c r="L126" s="4">
        <v>0</v>
      </c>
      <c r="M126" s="4">
        <v>0</v>
      </c>
      <c r="N126" s="4">
        <v>0</v>
      </c>
      <c r="O126" s="4">
        <f t="shared" si="36"/>
        <v>5954.1</v>
      </c>
      <c r="P126" s="6" t="s">
        <v>25</v>
      </c>
      <c r="Q126" s="6" t="s">
        <v>159</v>
      </c>
      <c r="R126" s="6">
        <v>2007</v>
      </c>
      <c r="S126" s="7">
        <v>0</v>
      </c>
      <c r="T126" s="8">
        <f t="shared" si="37"/>
        <v>5954.1</v>
      </c>
    </row>
    <row r="127" spans="1:20" ht="15" outlineLevel="2">
      <c r="A127" s="2" t="s">
        <v>144</v>
      </c>
      <c r="B127" s="3">
        <v>601615</v>
      </c>
      <c r="C127" s="2" t="s">
        <v>191</v>
      </c>
      <c r="D127" s="2" t="s">
        <v>192</v>
      </c>
      <c r="E127" s="11">
        <v>1034</v>
      </c>
      <c r="F127" s="32">
        <v>16759</v>
      </c>
      <c r="G127" s="4">
        <v>2700</v>
      </c>
      <c r="H127" s="5">
        <v>4952.7</v>
      </c>
      <c r="I127" s="4">
        <v>0</v>
      </c>
      <c r="J127" s="4">
        <v>0</v>
      </c>
      <c r="K127" s="4">
        <v>816</v>
      </c>
      <c r="L127" s="4">
        <v>802.13</v>
      </c>
      <c r="M127" s="4">
        <v>0</v>
      </c>
      <c r="N127" s="4">
        <v>87</v>
      </c>
      <c r="O127" s="4">
        <f t="shared" si="36"/>
        <v>9357.83</v>
      </c>
      <c r="P127" s="6" t="s">
        <v>25</v>
      </c>
      <c r="Q127" s="6" t="s">
        <v>159</v>
      </c>
      <c r="R127" s="6">
        <v>2007</v>
      </c>
      <c r="S127" s="7">
        <v>0</v>
      </c>
      <c r="T127" s="8">
        <f t="shared" si="37"/>
        <v>9357.83</v>
      </c>
    </row>
    <row r="128" spans="1:20" ht="15" outlineLevel="2">
      <c r="A128" s="2" t="s">
        <v>144</v>
      </c>
      <c r="B128" s="3">
        <v>601615</v>
      </c>
      <c r="C128" s="2" t="s">
        <v>191</v>
      </c>
      <c r="D128" s="2" t="s">
        <v>192</v>
      </c>
      <c r="E128" s="11">
        <v>1034</v>
      </c>
      <c r="F128" s="32">
        <v>24310</v>
      </c>
      <c r="G128" s="4">
        <v>2700</v>
      </c>
      <c r="H128" s="5">
        <v>8239.5</v>
      </c>
      <c r="I128" s="4">
        <v>0</v>
      </c>
      <c r="J128" s="4">
        <v>0</v>
      </c>
      <c r="K128" s="4">
        <v>816</v>
      </c>
      <c r="L128" s="4">
        <v>0</v>
      </c>
      <c r="M128" s="4">
        <v>0</v>
      </c>
      <c r="N128" s="4">
        <v>301</v>
      </c>
      <c r="O128" s="4">
        <f t="shared" si="36"/>
        <v>12056.5</v>
      </c>
      <c r="P128" s="6" t="s">
        <v>25</v>
      </c>
      <c r="Q128" s="6" t="s">
        <v>159</v>
      </c>
      <c r="R128" s="6">
        <v>2007</v>
      </c>
      <c r="S128" s="7">
        <v>0</v>
      </c>
      <c r="T128" s="8">
        <f t="shared" si="37"/>
        <v>12056.5</v>
      </c>
    </row>
    <row r="129" spans="1:20" ht="15" outlineLevel="2">
      <c r="A129" s="2" t="s">
        <v>144</v>
      </c>
      <c r="B129" s="3">
        <v>601615</v>
      </c>
      <c r="C129" s="2" t="s">
        <v>191</v>
      </c>
      <c r="D129" s="2" t="s">
        <v>192</v>
      </c>
      <c r="E129" s="11">
        <v>1034</v>
      </c>
      <c r="F129" s="32">
        <v>17114</v>
      </c>
      <c r="G129" s="4">
        <v>2700</v>
      </c>
      <c r="H129" s="5">
        <v>5134.05</v>
      </c>
      <c r="I129" s="4">
        <v>0</v>
      </c>
      <c r="J129" s="4">
        <v>0</v>
      </c>
      <c r="K129" s="4">
        <v>816</v>
      </c>
      <c r="L129" s="4">
        <v>0</v>
      </c>
      <c r="M129" s="4">
        <v>0</v>
      </c>
      <c r="N129" s="4">
        <v>0</v>
      </c>
      <c r="O129" s="4">
        <f t="shared" si="36"/>
        <v>8650.05</v>
      </c>
      <c r="P129" s="6" t="s">
        <v>25</v>
      </c>
      <c r="Q129" s="6" t="s">
        <v>159</v>
      </c>
      <c r="R129" s="6">
        <v>2007</v>
      </c>
      <c r="S129" s="7">
        <v>0</v>
      </c>
      <c r="T129" s="8">
        <f t="shared" si="37"/>
        <v>8650.05</v>
      </c>
    </row>
    <row r="130" spans="1:20" ht="15" outlineLevel="2">
      <c r="A130" s="2" t="s">
        <v>144</v>
      </c>
      <c r="B130" s="3">
        <v>601615</v>
      </c>
      <c r="C130" s="2" t="s">
        <v>191</v>
      </c>
      <c r="D130" s="2" t="s">
        <v>192</v>
      </c>
      <c r="E130" s="11">
        <v>1034</v>
      </c>
      <c r="F130" s="32">
        <v>16405</v>
      </c>
      <c r="G130" s="4">
        <v>2700</v>
      </c>
      <c r="H130" s="5">
        <v>4682.25</v>
      </c>
      <c r="I130" s="4">
        <v>0</v>
      </c>
      <c r="J130" s="4">
        <v>0</v>
      </c>
      <c r="K130" s="4">
        <v>816</v>
      </c>
      <c r="L130" s="4">
        <v>0</v>
      </c>
      <c r="M130" s="4">
        <v>0</v>
      </c>
      <c r="N130" s="4">
        <v>0</v>
      </c>
      <c r="O130" s="4">
        <f t="shared" si="36"/>
        <v>8198.25</v>
      </c>
      <c r="P130" s="6" t="s">
        <v>25</v>
      </c>
      <c r="Q130" s="6" t="s">
        <v>159</v>
      </c>
      <c r="R130" s="6">
        <v>2008</v>
      </c>
      <c r="S130" s="7">
        <v>0</v>
      </c>
      <c r="T130" s="8">
        <f t="shared" si="37"/>
        <v>8198.25</v>
      </c>
    </row>
    <row r="131" spans="1:20" ht="15" outlineLevel="2">
      <c r="A131" s="2" t="s">
        <v>144</v>
      </c>
      <c r="B131" s="3">
        <v>601615</v>
      </c>
      <c r="C131" s="2" t="s">
        <v>191</v>
      </c>
      <c r="D131" s="2" t="s">
        <v>192</v>
      </c>
      <c r="E131" s="11">
        <v>1034</v>
      </c>
      <c r="F131" s="32">
        <v>7317</v>
      </c>
      <c r="G131" s="4">
        <v>2700</v>
      </c>
      <c r="H131" s="5">
        <v>1310.85</v>
      </c>
      <c r="I131" s="4">
        <v>0</v>
      </c>
      <c r="J131" s="4">
        <v>0</v>
      </c>
      <c r="K131" s="4">
        <v>816</v>
      </c>
      <c r="L131" s="4">
        <v>0</v>
      </c>
      <c r="M131" s="4">
        <v>0</v>
      </c>
      <c r="N131" s="4">
        <v>0</v>
      </c>
      <c r="O131" s="4">
        <f t="shared" si="36"/>
        <v>4826.85</v>
      </c>
      <c r="P131" s="6" t="s">
        <v>25</v>
      </c>
      <c r="Q131" s="6" t="s">
        <v>159</v>
      </c>
      <c r="R131" s="6">
        <v>2008</v>
      </c>
      <c r="S131" s="7">
        <v>0</v>
      </c>
      <c r="T131" s="8">
        <f t="shared" si="37"/>
        <v>4826.85</v>
      </c>
    </row>
    <row r="132" spans="1:20" ht="15" outlineLevel="2">
      <c r="A132" s="2" t="s">
        <v>144</v>
      </c>
      <c r="B132" s="3">
        <v>601615</v>
      </c>
      <c r="C132" s="2" t="s">
        <v>191</v>
      </c>
      <c r="D132" s="2" t="s">
        <v>192</v>
      </c>
      <c r="E132" s="11">
        <v>1034</v>
      </c>
      <c r="F132" s="32">
        <v>19497</v>
      </c>
      <c r="G132" s="4">
        <v>2700</v>
      </c>
      <c r="H132" s="5">
        <v>6516.45</v>
      </c>
      <c r="I132" s="4">
        <v>0</v>
      </c>
      <c r="J132" s="4">
        <v>0</v>
      </c>
      <c r="K132" s="4">
        <v>816</v>
      </c>
      <c r="L132" s="4">
        <v>0</v>
      </c>
      <c r="M132" s="4">
        <v>0</v>
      </c>
      <c r="N132" s="4">
        <v>193.5</v>
      </c>
      <c r="O132" s="4">
        <f t="shared" si="36"/>
        <v>10225.95</v>
      </c>
      <c r="P132" s="6" t="s">
        <v>25</v>
      </c>
      <c r="Q132" s="6" t="s">
        <v>159</v>
      </c>
      <c r="R132" s="6">
        <v>2008</v>
      </c>
      <c r="S132" s="7">
        <v>0</v>
      </c>
      <c r="T132" s="8">
        <f t="shared" si="37"/>
        <v>10225.95</v>
      </c>
    </row>
    <row r="133" spans="1:20" ht="15" outlineLevel="2">
      <c r="A133" s="2" t="s">
        <v>144</v>
      </c>
      <c r="B133" s="3">
        <v>601615</v>
      </c>
      <c r="C133" s="2" t="s">
        <v>191</v>
      </c>
      <c r="D133" s="2" t="s">
        <v>192</v>
      </c>
      <c r="E133" s="11">
        <v>1034</v>
      </c>
      <c r="F133" s="32">
        <v>12029</v>
      </c>
      <c r="G133" s="4">
        <v>2700</v>
      </c>
      <c r="H133" s="5">
        <v>2964.15</v>
      </c>
      <c r="I133" s="4">
        <v>0</v>
      </c>
      <c r="J133" s="4">
        <v>0</v>
      </c>
      <c r="K133" s="4">
        <v>816</v>
      </c>
      <c r="L133" s="4">
        <v>0</v>
      </c>
      <c r="M133" s="4">
        <v>0</v>
      </c>
      <c r="N133" s="4">
        <v>0</v>
      </c>
      <c r="O133" s="4">
        <f t="shared" si="36"/>
        <v>6480.15</v>
      </c>
      <c r="P133" s="6" t="s">
        <v>25</v>
      </c>
      <c r="Q133" s="6" t="s">
        <v>159</v>
      </c>
      <c r="R133" s="6">
        <v>2008</v>
      </c>
      <c r="S133" s="7">
        <v>0</v>
      </c>
      <c r="T133" s="8">
        <f t="shared" si="37"/>
        <v>6480.15</v>
      </c>
    </row>
    <row r="134" spans="1:20" ht="15" outlineLevel="2">
      <c r="A134" s="2" t="s">
        <v>144</v>
      </c>
      <c r="B134" s="3">
        <v>601615</v>
      </c>
      <c r="C134" s="2" t="s">
        <v>191</v>
      </c>
      <c r="D134" s="2" t="s">
        <v>192</v>
      </c>
      <c r="E134" s="11">
        <v>1034</v>
      </c>
      <c r="F134" s="32">
        <v>21458</v>
      </c>
      <c r="G134" s="4">
        <v>2700</v>
      </c>
      <c r="H134" s="5">
        <v>6956.1</v>
      </c>
      <c r="I134" s="4">
        <v>0</v>
      </c>
      <c r="J134" s="4">
        <v>0</v>
      </c>
      <c r="K134" s="4">
        <v>816</v>
      </c>
      <c r="L134" s="4">
        <v>0</v>
      </c>
      <c r="M134" s="4">
        <v>0</v>
      </c>
      <c r="N134" s="4">
        <v>0</v>
      </c>
      <c r="O134" s="4">
        <f t="shared" si="36"/>
        <v>10472.1</v>
      </c>
      <c r="P134" s="6" t="s">
        <v>25</v>
      </c>
      <c r="Q134" s="6" t="s">
        <v>159</v>
      </c>
      <c r="R134" s="6">
        <v>2008</v>
      </c>
      <c r="S134" s="7">
        <v>0</v>
      </c>
      <c r="T134" s="8">
        <f t="shared" si="37"/>
        <v>10472.1</v>
      </c>
    </row>
    <row r="135" spans="1:20" ht="15" outlineLevel="2">
      <c r="A135" s="2" t="s">
        <v>144</v>
      </c>
      <c r="B135" s="3">
        <v>601615</v>
      </c>
      <c r="C135" s="2" t="s">
        <v>191</v>
      </c>
      <c r="D135" s="2" t="s">
        <v>192</v>
      </c>
      <c r="E135" s="11">
        <v>1034</v>
      </c>
      <c r="F135" s="32">
        <v>22639</v>
      </c>
      <c r="G135" s="4">
        <v>2700</v>
      </c>
      <c r="H135" s="5">
        <v>7487.55</v>
      </c>
      <c r="I135" s="4">
        <v>0</v>
      </c>
      <c r="J135" s="4">
        <v>0</v>
      </c>
      <c r="K135" s="4">
        <v>816</v>
      </c>
      <c r="L135" s="4">
        <v>0</v>
      </c>
      <c r="M135" s="4">
        <v>0</v>
      </c>
      <c r="N135" s="4">
        <v>96.5</v>
      </c>
      <c r="O135" s="4">
        <f t="shared" si="36"/>
        <v>11100.05</v>
      </c>
      <c r="P135" s="6" t="s">
        <v>25</v>
      </c>
      <c r="Q135" s="6" t="s">
        <v>159</v>
      </c>
      <c r="R135" s="6">
        <v>2008</v>
      </c>
      <c r="S135" s="7">
        <v>0</v>
      </c>
      <c r="T135" s="8">
        <f t="shared" si="37"/>
        <v>11100.05</v>
      </c>
    </row>
    <row r="136" spans="1:20" ht="15" outlineLevel="2">
      <c r="A136" s="2" t="s">
        <v>144</v>
      </c>
      <c r="B136" s="3">
        <v>601615</v>
      </c>
      <c r="C136" s="2" t="s">
        <v>191</v>
      </c>
      <c r="D136" s="2" t="s">
        <v>192</v>
      </c>
      <c r="E136" s="11">
        <v>1035</v>
      </c>
      <c r="F136" s="32">
        <v>18764</v>
      </c>
      <c r="G136" s="4">
        <v>2700</v>
      </c>
      <c r="H136" s="5">
        <v>5743.8</v>
      </c>
      <c r="I136" s="4">
        <v>0</v>
      </c>
      <c r="J136" s="4">
        <v>0</v>
      </c>
      <c r="K136" s="4">
        <v>816</v>
      </c>
      <c r="L136" s="4">
        <v>0</v>
      </c>
      <c r="M136" s="4">
        <v>129</v>
      </c>
      <c r="N136" s="4">
        <v>0</v>
      </c>
      <c r="O136" s="4">
        <f t="shared" si="36"/>
        <v>9388.8</v>
      </c>
      <c r="P136" s="6" t="s">
        <v>25</v>
      </c>
      <c r="Q136" s="6" t="s">
        <v>159</v>
      </c>
      <c r="R136" s="6">
        <v>2008</v>
      </c>
      <c r="S136" s="7">
        <v>0</v>
      </c>
      <c r="T136" s="8">
        <f t="shared" si="37"/>
        <v>9388.8</v>
      </c>
    </row>
    <row r="137" spans="1:20" ht="15" outlineLevel="2">
      <c r="A137" s="2" t="s">
        <v>144</v>
      </c>
      <c r="B137" s="3">
        <v>601615</v>
      </c>
      <c r="C137" s="2" t="s">
        <v>191</v>
      </c>
      <c r="D137" s="2" t="s">
        <v>192</v>
      </c>
      <c r="E137" s="11">
        <v>1210</v>
      </c>
      <c r="F137" s="32">
        <v>2785</v>
      </c>
      <c r="G137" s="4">
        <v>3000</v>
      </c>
      <c r="H137" s="5">
        <v>83.5</v>
      </c>
      <c r="I137" s="4">
        <v>0</v>
      </c>
      <c r="J137" s="4">
        <v>0</v>
      </c>
      <c r="K137" s="4">
        <v>816</v>
      </c>
      <c r="L137" s="4">
        <v>0</v>
      </c>
      <c r="M137" s="4">
        <v>86</v>
      </c>
      <c r="N137" s="4">
        <v>0</v>
      </c>
      <c r="O137" s="4">
        <f t="shared" si="36"/>
        <v>3985.5</v>
      </c>
      <c r="P137" s="6" t="s">
        <v>25</v>
      </c>
      <c r="Q137" s="6" t="s">
        <v>26</v>
      </c>
      <c r="R137" s="6">
        <v>2015</v>
      </c>
      <c r="S137" s="7">
        <v>4465</v>
      </c>
      <c r="T137" s="8">
        <f t="shared" si="37"/>
        <v>8450.5</v>
      </c>
    </row>
    <row r="138" spans="1:20" ht="15" outlineLevel="2">
      <c r="A138" s="2" t="s">
        <v>144</v>
      </c>
      <c r="B138" s="3">
        <v>601615</v>
      </c>
      <c r="C138" s="2" t="s">
        <v>191</v>
      </c>
      <c r="D138" s="2" t="s">
        <v>192</v>
      </c>
      <c r="E138" s="11">
        <v>1034</v>
      </c>
      <c r="F138" s="32">
        <v>21110</v>
      </c>
      <c r="G138" s="4">
        <v>2700</v>
      </c>
      <c r="H138" s="5">
        <v>6895.8</v>
      </c>
      <c r="I138" s="4">
        <v>0</v>
      </c>
      <c r="J138" s="4">
        <v>0</v>
      </c>
      <c r="K138" s="4">
        <v>816</v>
      </c>
      <c r="L138" s="4">
        <v>775.03</v>
      </c>
      <c r="M138" s="4">
        <v>0</v>
      </c>
      <c r="N138" s="4">
        <v>189.49</v>
      </c>
      <c r="O138" s="4">
        <f t="shared" si="36"/>
        <v>11376.32</v>
      </c>
      <c r="P138" s="6" t="s">
        <v>25</v>
      </c>
      <c r="Q138" s="6" t="s">
        <v>159</v>
      </c>
      <c r="R138" s="6">
        <v>2009</v>
      </c>
      <c r="S138" s="7">
        <v>0</v>
      </c>
      <c r="T138" s="8">
        <f t="shared" si="37"/>
        <v>11376.32</v>
      </c>
    </row>
    <row r="139" spans="1:20" ht="15" outlineLevel="2">
      <c r="A139" s="2" t="s">
        <v>144</v>
      </c>
      <c r="B139" s="3">
        <v>601615</v>
      </c>
      <c r="C139" s="2" t="s">
        <v>191</v>
      </c>
      <c r="D139" s="2" t="s">
        <v>192</v>
      </c>
      <c r="E139" s="11">
        <v>1034</v>
      </c>
      <c r="F139" s="32">
        <v>13710</v>
      </c>
      <c r="G139" s="4">
        <v>2700</v>
      </c>
      <c r="H139" s="5">
        <v>3469.5</v>
      </c>
      <c r="I139" s="4">
        <v>0</v>
      </c>
      <c r="J139" s="4">
        <v>0</v>
      </c>
      <c r="K139" s="4">
        <v>816</v>
      </c>
      <c r="L139" s="4">
        <v>0</v>
      </c>
      <c r="M139" s="4">
        <v>0</v>
      </c>
      <c r="N139" s="4">
        <v>0</v>
      </c>
      <c r="O139" s="4">
        <f t="shared" si="36"/>
        <v>6985.5</v>
      </c>
      <c r="P139" s="6" t="s">
        <v>25</v>
      </c>
      <c r="Q139" s="6" t="s">
        <v>159</v>
      </c>
      <c r="R139" s="6">
        <v>2009</v>
      </c>
      <c r="S139" s="7">
        <v>0</v>
      </c>
      <c r="T139" s="8">
        <f t="shared" si="37"/>
        <v>6985.5</v>
      </c>
    </row>
    <row r="140" spans="1:20" ht="15" outlineLevel="2">
      <c r="A140" s="2" t="s">
        <v>144</v>
      </c>
      <c r="B140" s="3">
        <v>601615</v>
      </c>
      <c r="C140" s="2" t="s">
        <v>191</v>
      </c>
      <c r="D140" s="2" t="s">
        <v>192</v>
      </c>
      <c r="E140" s="11">
        <v>1034</v>
      </c>
      <c r="F140" s="32">
        <v>20385</v>
      </c>
      <c r="G140" s="4">
        <v>2700</v>
      </c>
      <c r="H140" s="5">
        <v>6473.25</v>
      </c>
      <c r="I140" s="4">
        <v>0</v>
      </c>
      <c r="J140" s="4">
        <v>0</v>
      </c>
      <c r="K140" s="4">
        <v>816</v>
      </c>
      <c r="L140" s="4">
        <v>0</v>
      </c>
      <c r="M140" s="4">
        <v>0</v>
      </c>
      <c r="N140" s="4">
        <v>0</v>
      </c>
      <c r="O140" s="4">
        <f t="shared" si="36"/>
        <v>9989.25</v>
      </c>
      <c r="P140" s="6" t="s">
        <v>25</v>
      </c>
      <c r="Q140" s="6" t="s">
        <v>159</v>
      </c>
      <c r="R140" s="6">
        <v>2009</v>
      </c>
      <c r="S140" s="7">
        <v>0</v>
      </c>
      <c r="T140" s="8">
        <f t="shared" si="37"/>
        <v>9989.25</v>
      </c>
    </row>
    <row r="141" spans="1:20" ht="15" outlineLevel="2">
      <c r="A141" s="2" t="s">
        <v>144</v>
      </c>
      <c r="B141" s="3">
        <v>601615</v>
      </c>
      <c r="C141" s="2" t="s">
        <v>191</v>
      </c>
      <c r="D141" s="2" t="s">
        <v>192</v>
      </c>
      <c r="E141" s="11">
        <v>1034</v>
      </c>
      <c r="F141" s="32">
        <v>22278</v>
      </c>
      <c r="G141" s="4">
        <v>2700</v>
      </c>
      <c r="H141" s="5">
        <v>7325.1</v>
      </c>
      <c r="I141" s="4">
        <v>0</v>
      </c>
      <c r="J141" s="4">
        <v>0</v>
      </c>
      <c r="K141" s="4">
        <v>816</v>
      </c>
      <c r="L141" s="4">
        <v>0</v>
      </c>
      <c r="M141" s="4">
        <v>0</v>
      </c>
      <c r="N141" s="4">
        <v>0</v>
      </c>
      <c r="O141" s="4">
        <f t="shared" si="36"/>
        <v>10841.1</v>
      </c>
      <c r="P141" s="6" t="s">
        <v>25</v>
      </c>
      <c r="Q141" s="6" t="s">
        <v>159</v>
      </c>
      <c r="R141" s="6">
        <v>2009</v>
      </c>
      <c r="S141" s="7">
        <v>0</v>
      </c>
      <c r="T141" s="8">
        <f t="shared" si="37"/>
        <v>10841.1</v>
      </c>
    </row>
    <row r="142" spans="1:20" ht="15" outlineLevel="2">
      <c r="A142" s="2" t="s">
        <v>144</v>
      </c>
      <c r="B142" s="3">
        <v>601615</v>
      </c>
      <c r="C142" s="2" t="s">
        <v>191</v>
      </c>
      <c r="D142" s="2" t="s">
        <v>192</v>
      </c>
      <c r="E142" s="11">
        <v>1034</v>
      </c>
      <c r="F142" s="32">
        <v>18739</v>
      </c>
      <c r="G142" s="4">
        <v>2700</v>
      </c>
      <c r="H142" s="5">
        <v>5732.55</v>
      </c>
      <c r="I142" s="4">
        <v>0</v>
      </c>
      <c r="J142" s="4">
        <v>0</v>
      </c>
      <c r="K142" s="4">
        <v>816</v>
      </c>
      <c r="L142" s="4">
        <v>0</v>
      </c>
      <c r="M142" s="4">
        <v>0</v>
      </c>
      <c r="N142" s="4">
        <v>0</v>
      </c>
      <c r="O142" s="4">
        <f t="shared" si="36"/>
        <v>9248.55</v>
      </c>
      <c r="P142" s="6" t="s">
        <v>25</v>
      </c>
      <c r="Q142" s="6" t="s">
        <v>159</v>
      </c>
      <c r="R142" s="6">
        <v>2009</v>
      </c>
      <c r="S142" s="7">
        <v>0</v>
      </c>
      <c r="T142" s="8">
        <f t="shared" si="37"/>
        <v>9248.55</v>
      </c>
    </row>
    <row r="143" spans="1:20" ht="15" outlineLevel="2">
      <c r="A143" s="2" t="s">
        <v>144</v>
      </c>
      <c r="B143" s="3">
        <v>601615</v>
      </c>
      <c r="C143" s="2" t="s">
        <v>191</v>
      </c>
      <c r="D143" s="2" t="s">
        <v>192</v>
      </c>
      <c r="E143" s="11">
        <v>1034</v>
      </c>
      <c r="F143" s="32">
        <v>16879</v>
      </c>
      <c r="G143" s="4">
        <v>2700</v>
      </c>
      <c r="H143" s="5">
        <v>4941</v>
      </c>
      <c r="I143" s="4">
        <v>0</v>
      </c>
      <c r="J143" s="4">
        <v>0</v>
      </c>
      <c r="K143" s="4">
        <v>816</v>
      </c>
      <c r="L143" s="4">
        <v>0</v>
      </c>
      <c r="M143" s="4">
        <v>0</v>
      </c>
      <c r="N143" s="4">
        <v>0</v>
      </c>
      <c r="O143" s="4">
        <f t="shared" si="36"/>
        <v>8457</v>
      </c>
      <c r="P143" s="6" t="s">
        <v>25</v>
      </c>
      <c r="Q143" s="6" t="s">
        <v>159</v>
      </c>
      <c r="R143" s="6">
        <v>2009</v>
      </c>
      <c r="S143" s="7">
        <v>0</v>
      </c>
      <c r="T143" s="8">
        <f t="shared" si="37"/>
        <v>8457</v>
      </c>
    </row>
    <row r="144" spans="1:20" ht="15" outlineLevel="2">
      <c r="A144" s="2" t="s">
        <v>144</v>
      </c>
      <c r="B144" s="3">
        <v>601615</v>
      </c>
      <c r="C144" s="2" t="s">
        <v>191</v>
      </c>
      <c r="D144" s="2" t="s">
        <v>192</v>
      </c>
      <c r="E144" s="11">
        <v>1034</v>
      </c>
      <c r="F144" s="32">
        <v>30532</v>
      </c>
      <c r="G144" s="4">
        <v>2700</v>
      </c>
      <c r="H144" s="5">
        <v>11039.4</v>
      </c>
      <c r="I144" s="4">
        <v>0</v>
      </c>
      <c r="J144" s="4">
        <v>0</v>
      </c>
      <c r="K144" s="4">
        <v>816</v>
      </c>
      <c r="L144" s="4">
        <v>186.5</v>
      </c>
      <c r="M144" s="4">
        <v>0</v>
      </c>
      <c r="N144" s="4">
        <v>106.75</v>
      </c>
      <c r="O144" s="4">
        <f t="shared" si="36"/>
        <v>14848.65</v>
      </c>
      <c r="P144" s="6" t="s">
        <v>25</v>
      </c>
      <c r="Q144" s="6" t="s">
        <v>159</v>
      </c>
      <c r="R144" s="6">
        <v>2009</v>
      </c>
      <c r="S144" s="7">
        <v>0</v>
      </c>
      <c r="T144" s="8">
        <f t="shared" si="37"/>
        <v>14848.65</v>
      </c>
    </row>
    <row r="145" spans="1:20" ht="15" outlineLevel="2">
      <c r="A145" s="2" t="s">
        <v>144</v>
      </c>
      <c r="B145" s="3">
        <v>601615</v>
      </c>
      <c r="C145" s="2" t="s">
        <v>191</v>
      </c>
      <c r="D145" s="2" t="s">
        <v>192</v>
      </c>
      <c r="E145" s="11">
        <v>1034</v>
      </c>
      <c r="F145" s="32">
        <v>9208</v>
      </c>
      <c r="G145" s="4">
        <v>2700</v>
      </c>
      <c r="H145" s="5">
        <v>1602.45</v>
      </c>
      <c r="I145" s="4">
        <v>0</v>
      </c>
      <c r="J145" s="4">
        <v>0</v>
      </c>
      <c r="K145" s="4">
        <v>816</v>
      </c>
      <c r="L145" s="4">
        <v>0</v>
      </c>
      <c r="M145" s="4">
        <v>0</v>
      </c>
      <c r="N145" s="4">
        <v>172</v>
      </c>
      <c r="O145" s="4">
        <f t="shared" si="36"/>
        <v>5290.45</v>
      </c>
      <c r="P145" s="6" t="s">
        <v>25</v>
      </c>
      <c r="Q145" s="6" t="s">
        <v>159</v>
      </c>
      <c r="R145" s="6">
        <v>2009</v>
      </c>
      <c r="S145" s="7">
        <v>0</v>
      </c>
      <c r="T145" s="8">
        <f t="shared" si="37"/>
        <v>5290.45</v>
      </c>
    </row>
    <row r="146" spans="1:20" ht="15" outlineLevel="2">
      <c r="A146" s="2" t="s">
        <v>144</v>
      </c>
      <c r="B146" s="3">
        <v>601615</v>
      </c>
      <c r="C146" s="2" t="s">
        <v>191</v>
      </c>
      <c r="D146" s="2" t="s">
        <v>192</v>
      </c>
      <c r="E146" s="11">
        <v>1034</v>
      </c>
      <c r="F146" s="32">
        <v>19162</v>
      </c>
      <c r="G146" s="4">
        <v>2700</v>
      </c>
      <c r="H146" s="5">
        <v>5956.65</v>
      </c>
      <c r="I146" s="4">
        <v>0</v>
      </c>
      <c r="J146" s="4">
        <v>0</v>
      </c>
      <c r="K146" s="4">
        <v>816</v>
      </c>
      <c r="L146" s="4">
        <v>391.24</v>
      </c>
      <c r="M146" s="4">
        <v>0</v>
      </c>
      <c r="N146" s="4">
        <v>424.33</v>
      </c>
      <c r="O146" s="4">
        <f t="shared" si="36"/>
        <v>10288.22</v>
      </c>
      <c r="P146" s="6" t="s">
        <v>25</v>
      </c>
      <c r="Q146" s="6" t="s">
        <v>159</v>
      </c>
      <c r="R146" s="6">
        <v>2009</v>
      </c>
      <c r="S146" s="7">
        <v>0</v>
      </c>
      <c r="T146" s="8">
        <f t="shared" si="37"/>
        <v>10288.22</v>
      </c>
    </row>
    <row r="147" spans="1:20" ht="15" outlineLevel="2">
      <c r="A147" s="2" t="s">
        <v>144</v>
      </c>
      <c r="B147" s="3">
        <v>601615</v>
      </c>
      <c r="C147" s="2" t="s">
        <v>191</v>
      </c>
      <c r="D147" s="2" t="s">
        <v>192</v>
      </c>
      <c r="E147" s="11">
        <v>1034</v>
      </c>
      <c r="F147" s="32">
        <v>29875</v>
      </c>
      <c r="G147" s="4">
        <v>2700</v>
      </c>
      <c r="H147" s="5">
        <v>10743.75</v>
      </c>
      <c r="I147" s="4">
        <v>0</v>
      </c>
      <c r="J147" s="4">
        <v>0</v>
      </c>
      <c r="K147" s="4">
        <v>816</v>
      </c>
      <c r="L147" s="4">
        <v>0</v>
      </c>
      <c r="M147" s="4">
        <v>488.26</v>
      </c>
      <c r="N147" s="4">
        <v>86</v>
      </c>
      <c r="O147" s="4">
        <f t="shared" si="36"/>
        <v>14834.01</v>
      </c>
      <c r="P147" s="6" t="s">
        <v>25</v>
      </c>
      <c r="Q147" s="6" t="s">
        <v>159</v>
      </c>
      <c r="R147" s="6">
        <v>2009</v>
      </c>
      <c r="S147" s="7">
        <v>0</v>
      </c>
      <c r="T147" s="8">
        <f t="shared" si="37"/>
        <v>14834.01</v>
      </c>
    </row>
    <row r="148" spans="1:20" ht="15" outlineLevel="2">
      <c r="A148" s="2" t="s">
        <v>144</v>
      </c>
      <c r="B148" s="3">
        <v>601615</v>
      </c>
      <c r="C148" s="2" t="s">
        <v>191</v>
      </c>
      <c r="D148" s="2" t="s">
        <v>192</v>
      </c>
      <c r="E148" s="11">
        <v>1034</v>
      </c>
      <c r="F148" s="32">
        <v>22450</v>
      </c>
      <c r="G148" s="4">
        <v>2700</v>
      </c>
      <c r="H148" s="5">
        <v>7402.5</v>
      </c>
      <c r="I148" s="4">
        <v>0</v>
      </c>
      <c r="J148" s="4">
        <v>0</v>
      </c>
      <c r="K148" s="4">
        <v>816</v>
      </c>
      <c r="L148" s="4">
        <v>0</v>
      </c>
      <c r="M148" s="4">
        <v>0</v>
      </c>
      <c r="N148" s="4">
        <v>0</v>
      </c>
      <c r="O148" s="4">
        <f t="shared" si="36"/>
        <v>10918.5</v>
      </c>
      <c r="P148" s="6" t="s">
        <v>25</v>
      </c>
      <c r="Q148" s="6" t="s">
        <v>159</v>
      </c>
      <c r="R148" s="6">
        <v>2009</v>
      </c>
      <c r="S148" s="7">
        <v>0</v>
      </c>
      <c r="T148" s="8">
        <f t="shared" si="37"/>
        <v>10918.5</v>
      </c>
    </row>
    <row r="149" spans="1:20" ht="15" outlineLevel="2">
      <c r="A149" s="2" t="s">
        <v>144</v>
      </c>
      <c r="B149" s="3">
        <v>601615</v>
      </c>
      <c r="C149" s="2" t="s">
        <v>191</v>
      </c>
      <c r="D149" s="2" t="s">
        <v>192</v>
      </c>
      <c r="E149" s="11">
        <v>1034</v>
      </c>
      <c r="F149" s="32">
        <v>24657</v>
      </c>
      <c r="G149" s="4">
        <v>2700</v>
      </c>
      <c r="H149" s="5">
        <v>8395.65</v>
      </c>
      <c r="I149" s="4">
        <v>0</v>
      </c>
      <c r="J149" s="4">
        <v>0</v>
      </c>
      <c r="K149" s="4">
        <v>816</v>
      </c>
      <c r="L149" s="4">
        <v>0</v>
      </c>
      <c r="M149" s="4">
        <v>0</v>
      </c>
      <c r="N149" s="4">
        <v>0</v>
      </c>
      <c r="O149" s="4">
        <f t="shared" si="36"/>
        <v>11911.65</v>
      </c>
      <c r="P149" s="6" t="s">
        <v>25</v>
      </c>
      <c r="Q149" s="6" t="s">
        <v>159</v>
      </c>
      <c r="R149" s="6">
        <v>2009</v>
      </c>
      <c r="S149" s="7">
        <v>0</v>
      </c>
      <c r="T149" s="8">
        <f t="shared" si="37"/>
        <v>11911.65</v>
      </c>
    </row>
    <row r="150" spans="1:20" ht="15" outlineLevel="2">
      <c r="A150" s="2" t="s">
        <v>144</v>
      </c>
      <c r="B150" s="3">
        <v>601615</v>
      </c>
      <c r="C150" s="2" t="s">
        <v>191</v>
      </c>
      <c r="D150" s="2" t="s">
        <v>192</v>
      </c>
      <c r="E150" s="11">
        <v>1034</v>
      </c>
      <c r="F150" s="32">
        <v>14943</v>
      </c>
      <c r="G150" s="4">
        <v>2700</v>
      </c>
      <c r="H150" s="5">
        <v>4349.7</v>
      </c>
      <c r="I150" s="4">
        <v>0</v>
      </c>
      <c r="J150" s="4">
        <v>0</v>
      </c>
      <c r="K150" s="4">
        <v>816</v>
      </c>
      <c r="L150" s="4">
        <v>0</v>
      </c>
      <c r="M150" s="4">
        <v>0</v>
      </c>
      <c r="N150" s="4">
        <v>0</v>
      </c>
      <c r="O150" s="4">
        <f t="shared" si="36"/>
        <v>7865.7</v>
      </c>
      <c r="P150" s="6" t="s">
        <v>25</v>
      </c>
      <c r="Q150" s="6" t="s">
        <v>159</v>
      </c>
      <c r="R150" s="6">
        <v>2009</v>
      </c>
      <c r="S150" s="7">
        <v>0</v>
      </c>
      <c r="T150" s="8">
        <f t="shared" si="37"/>
        <v>7865.7</v>
      </c>
    </row>
    <row r="151" spans="1:20" ht="15" outlineLevel="2">
      <c r="A151" s="2" t="s">
        <v>144</v>
      </c>
      <c r="B151" s="3">
        <v>601615</v>
      </c>
      <c r="C151" s="2" t="s">
        <v>191</v>
      </c>
      <c r="D151" s="2" t="s">
        <v>192</v>
      </c>
      <c r="E151" s="11">
        <v>1034</v>
      </c>
      <c r="F151" s="32">
        <v>15525</v>
      </c>
      <c r="G151" s="4">
        <v>2700</v>
      </c>
      <c r="H151" s="5">
        <v>4557.6</v>
      </c>
      <c r="I151" s="4">
        <v>0</v>
      </c>
      <c r="J151" s="4">
        <v>0</v>
      </c>
      <c r="K151" s="4">
        <v>816</v>
      </c>
      <c r="L151" s="4">
        <v>424</v>
      </c>
      <c r="M151" s="4">
        <v>0</v>
      </c>
      <c r="N151" s="4">
        <v>0</v>
      </c>
      <c r="O151" s="4">
        <f aca="true" t="shared" si="38" ref="O151:O178">SUM(G151:N151)</f>
        <v>8497.6</v>
      </c>
      <c r="P151" s="6" t="s">
        <v>25</v>
      </c>
      <c r="Q151" s="6" t="s">
        <v>159</v>
      </c>
      <c r="R151" s="6">
        <v>2009</v>
      </c>
      <c r="S151" s="7">
        <v>0</v>
      </c>
      <c r="T151" s="8">
        <f aca="true" t="shared" si="39" ref="T151:T178">O151+S151</f>
        <v>8497.6</v>
      </c>
    </row>
    <row r="152" spans="1:20" ht="15" outlineLevel="2">
      <c r="A152" s="2" t="s">
        <v>144</v>
      </c>
      <c r="B152" s="3">
        <v>601615</v>
      </c>
      <c r="C152" s="2" t="s">
        <v>191</v>
      </c>
      <c r="D152" s="2" t="s">
        <v>192</v>
      </c>
      <c r="E152" s="11">
        <v>1035</v>
      </c>
      <c r="F152" s="32">
        <v>18750</v>
      </c>
      <c r="G152" s="4">
        <v>2700</v>
      </c>
      <c r="H152" s="5">
        <v>5737.5</v>
      </c>
      <c r="I152" s="4">
        <v>0</v>
      </c>
      <c r="J152" s="4">
        <v>0</v>
      </c>
      <c r="K152" s="4">
        <v>816</v>
      </c>
      <c r="L152" s="4">
        <v>0</v>
      </c>
      <c r="M152" s="4">
        <v>0</v>
      </c>
      <c r="N152" s="4">
        <v>0</v>
      </c>
      <c r="O152" s="4">
        <f t="shared" si="38"/>
        <v>9253.5</v>
      </c>
      <c r="P152" s="6" t="s">
        <v>25</v>
      </c>
      <c r="Q152" s="6" t="s">
        <v>159</v>
      </c>
      <c r="R152" s="6">
        <v>2009</v>
      </c>
      <c r="S152" s="7">
        <v>0</v>
      </c>
      <c r="T152" s="8">
        <f t="shared" si="39"/>
        <v>9253.5</v>
      </c>
    </row>
    <row r="153" spans="1:20" ht="15" outlineLevel="2">
      <c r="A153" s="2" t="s">
        <v>144</v>
      </c>
      <c r="B153" s="3">
        <v>601615</v>
      </c>
      <c r="C153" s="2" t="s">
        <v>191</v>
      </c>
      <c r="D153" s="2" t="s">
        <v>192</v>
      </c>
      <c r="E153" s="11">
        <v>1035</v>
      </c>
      <c r="F153" s="32">
        <v>17850</v>
      </c>
      <c r="G153" s="4">
        <v>2700</v>
      </c>
      <c r="H153" s="5">
        <v>4500</v>
      </c>
      <c r="I153" s="4">
        <v>0</v>
      </c>
      <c r="J153" s="4">
        <v>0</v>
      </c>
      <c r="K153" s="4">
        <v>816</v>
      </c>
      <c r="L153" s="4">
        <v>0</v>
      </c>
      <c r="M153" s="4">
        <v>0</v>
      </c>
      <c r="N153" s="4">
        <v>0</v>
      </c>
      <c r="O153" s="4">
        <f t="shared" si="38"/>
        <v>8016</v>
      </c>
      <c r="P153" s="6" t="s">
        <v>25</v>
      </c>
      <c r="Q153" s="6" t="s">
        <v>159</v>
      </c>
      <c r="R153" s="6">
        <v>2010</v>
      </c>
      <c r="S153" s="7">
        <v>0</v>
      </c>
      <c r="T153" s="8">
        <f t="shared" si="39"/>
        <v>8016</v>
      </c>
    </row>
    <row r="154" spans="1:20" ht="15" outlineLevel="2">
      <c r="A154" s="2" t="s">
        <v>144</v>
      </c>
      <c r="B154" s="3">
        <v>601615</v>
      </c>
      <c r="C154" s="2" t="s">
        <v>191</v>
      </c>
      <c r="D154" s="2" t="s">
        <v>192</v>
      </c>
      <c r="E154" s="11">
        <v>1034</v>
      </c>
      <c r="F154" s="32">
        <v>30000</v>
      </c>
      <c r="G154" s="4">
        <v>2700</v>
      </c>
      <c r="H154" s="5">
        <v>11000</v>
      </c>
      <c r="I154" s="4">
        <v>0</v>
      </c>
      <c r="J154" s="4">
        <v>0</v>
      </c>
      <c r="K154" s="4">
        <v>816</v>
      </c>
      <c r="L154" s="4">
        <v>0</v>
      </c>
      <c r="M154" s="4">
        <v>0</v>
      </c>
      <c r="N154" s="4">
        <v>0</v>
      </c>
      <c r="O154" s="4">
        <f t="shared" si="38"/>
        <v>14516</v>
      </c>
      <c r="P154" s="6" t="s">
        <v>25</v>
      </c>
      <c r="Q154" s="6" t="s">
        <v>159</v>
      </c>
      <c r="R154" s="6">
        <v>2010</v>
      </c>
      <c r="S154" s="7">
        <v>0</v>
      </c>
      <c r="T154" s="8">
        <f t="shared" si="39"/>
        <v>14516</v>
      </c>
    </row>
    <row r="155" spans="1:20" ht="15" outlineLevel="2">
      <c r="A155" s="2" t="s">
        <v>144</v>
      </c>
      <c r="B155" s="3">
        <v>601615</v>
      </c>
      <c r="C155" s="2" t="s">
        <v>191</v>
      </c>
      <c r="D155" s="2" t="s">
        <v>192</v>
      </c>
      <c r="E155" s="11">
        <v>1034</v>
      </c>
      <c r="F155" s="32">
        <v>30000</v>
      </c>
      <c r="G155" s="4">
        <v>2700</v>
      </c>
      <c r="H155" s="5">
        <v>11000</v>
      </c>
      <c r="I155" s="4">
        <v>0</v>
      </c>
      <c r="J155" s="4">
        <v>0</v>
      </c>
      <c r="K155" s="4">
        <v>816</v>
      </c>
      <c r="L155" s="4">
        <v>0</v>
      </c>
      <c r="M155" s="4">
        <v>0</v>
      </c>
      <c r="N155" s="4">
        <v>0</v>
      </c>
      <c r="O155" s="4">
        <f t="shared" si="38"/>
        <v>14516</v>
      </c>
      <c r="P155" s="6" t="s">
        <v>25</v>
      </c>
      <c r="Q155" s="6" t="s">
        <v>159</v>
      </c>
      <c r="R155" s="6">
        <v>2010</v>
      </c>
      <c r="S155" s="7">
        <v>0</v>
      </c>
      <c r="T155" s="8">
        <f t="shared" si="39"/>
        <v>14516</v>
      </c>
    </row>
    <row r="156" spans="1:20" ht="15" outlineLevel="2">
      <c r="A156" s="2" t="s">
        <v>144</v>
      </c>
      <c r="B156" s="3">
        <v>601615</v>
      </c>
      <c r="C156" s="2" t="s">
        <v>191</v>
      </c>
      <c r="D156" s="2" t="s">
        <v>192</v>
      </c>
      <c r="E156" s="11">
        <v>1034</v>
      </c>
      <c r="F156" s="32">
        <v>30000</v>
      </c>
      <c r="G156" s="4">
        <v>2700</v>
      </c>
      <c r="H156" s="5">
        <v>11000</v>
      </c>
      <c r="I156" s="4">
        <v>0</v>
      </c>
      <c r="J156" s="4">
        <v>0</v>
      </c>
      <c r="K156" s="4">
        <v>816</v>
      </c>
      <c r="L156" s="4">
        <v>0</v>
      </c>
      <c r="M156" s="4">
        <v>0</v>
      </c>
      <c r="N156" s="4">
        <v>86</v>
      </c>
      <c r="O156" s="4">
        <f t="shared" si="38"/>
        <v>14602</v>
      </c>
      <c r="P156" s="6" t="s">
        <v>25</v>
      </c>
      <c r="Q156" s="6" t="s">
        <v>159</v>
      </c>
      <c r="R156" s="6">
        <v>2010</v>
      </c>
      <c r="S156" s="7">
        <v>0</v>
      </c>
      <c r="T156" s="8">
        <f t="shared" si="39"/>
        <v>14602</v>
      </c>
    </row>
    <row r="157" spans="1:20" ht="15" outlineLevel="2">
      <c r="A157" s="2" t="s">
        <v>144</v>
      </c>
      <c r="B157" s="3">
        <v>601615</v>
      </c>
      <c r="C157" s="2" t="s">
        <v>191</v>
      </c>
      <c r="D157" s="2" t="s">
        <v>192</v>
      </c>
      <c r="E157" s="11">
        <v>1034</v>
      </c>
      <c r="F157" s="32">
        <v>30000</v>
      </c>
      <c r="G157" s="4">
        <v>2700</v>
      </c>
      <c r="H157" s="5">
        <v>11000</v>
      </c>
      <c r="I157" s="4">
        <v>0</v>
      </c>
      <c r="J157" s="4">
        <v>0</v>
      </c>
      <c r="K157" s="4">
        <v>816</v>
      </c>
      <c r="L157" s="4">
        <v>0</v>
      </c>
      <c r="M157" s="4">
        <v>0</v>
      </c>
      <c r="N157" s="4">
        <v>172</v>
      </c>
      <c r="O157" s="4">
        <f t="shared" si="38"/>
        <v>14688</v>
      </c>
      <c r="P157" s="6" t="s">
        <v>25</v>
      </c>
      <c r="Q157" s="6" t="s">
        <v>159</v>
      </c>
      <c r="R157" s="6">
        <v>2010</v>
      </c>
      <c r="S157" s="7">
        <v>0</v>
      </c>
      <c r="T157" s="8">
        <f t="shared" si="39"/>
        <v>14688</v>
      </c>
    </row>
    <row r="158" spans="1:20" ht="15" outlineLevel="2">
      <c r="A158" s="2" t="s">
        <v>144</v>
      </c>
      <c r="B158" s="3">
        <v>601615</v>
      </c>
      <c r="C158" s="2" t="s">
        <v>191</v>
      </c>
      <c r="D158" s="2" t="s">
        <v>192</v>
      </c>
      <c r="E158" s="11">
        <v>1034</v>
      </c>
      <c r="F158" s="32">
        <v>30000</v>
      </c>
      <c r="G158" s="4">
        <v>2700</v>
      </c>
      <c r="H158" s="5">
        <v>11000</v>
      </c>
      <c r="I158" s="4">
        <v>0</v>
      </c>
      <c r="J158" s="4">
        <v>0</v>
      </c>
      <c r="K158" s="4">
        <v>816</v>
      </c>
      <c r="L158" s="4">
        <v>0</v>
      </c>
      <c r="M158" s="4">
        <v>0</v>
      </c>
      <c r="N158" s="4">
        <v>0</v>
      </c>
      <c r="O158" s="4">
        <f t="shared" si="38"/>
        <v>14516</v>
      </c>
      <c r="P158" s="6" t="s">
        <v>25</v>
      </c>
      <c r="Q158" s="6" t="s">
        <v>159</v>
      </c>
      <c r="R158" s="6">
        <v>2010</v>
      </c>
      <c r="S158" s="7">
        <v>0</v>
      </c>
      <c r="T158" s="8">
        <f t="shared" si="39"/>
        <v>14516</v>
      </c>
    </row>
    <row r="159" spans="1:20" ht="15" outlineLevel="2">
      <c r="A159" s="2" t="s">
        <v>144</v>
      </c>
      <c r="B159" s="3">
        <v>601615</v>
      </c>
      <c r="C159" s="2" t="s">
        <v>191</v>
      </c>
      <c r="D159" s="2" t="s">
        <v>192</v>
      </c>
      <c r="E159" s="11">
        <v>1034</v>
      </c>
      <c r="F159" s="32">
        <v>30000</v>
      </c>
      <c r="G159" s="4">
        <v>2700</v>
      </c>
      <c r="H159" s="5">
        <v>11000</v>
      </c>
      <c r="I159" s="4">
        <v>0</v>
      </c>
      <c r="J159" s="4">
        <v>0</v>
      </c>
      <c r="K159" s="4">
        <v>816</v>
      </c>
      <c r="L159" s="4">
        <v>0</v>
      </c>
      <c r="M159" s="4">
        <v>0</v>
      </c>
      <c r="N159" s="4">
        <v>0</v>
      </c>
      <c r="O159" s="4">
        <f t="shared" si="38"/>
        <v>14516</v>
      </c>
      <c r="P159" s="6" t="s">
        <v>25</v>
      </c>
      <c r="Q159" s="6" t="s">
        <v>159</v>
      </c>
      <c r="R159" s="6">
        <v>2010</v>
      </c>
      <c r="S159" s="7">
        <v>0</v>
      </c>
      <c r="T159" s="8">
        <f t="shared" si="39"/>
        <v>14516</v>
      </c>
    </row>
    <row r="160" spans="1:20" ht="15" outlineLevel="2">
      <c r="A160" s="2" t="s">
        <v>144</v>
      </c>
      <c r="B160" s="3">
        <v>601615</v>
      </c>
      <c r="C160" s="2" t="s">
        <v>191</v>
      </c>
      <c r="D160" s="2" t="s">
        <v>192</v>
      </c>
      <c r="E160" s="11">
        <v>1195</v>
      </c>
      <c r="F160" s="32">
        <v>0</v>
      </c>
      <c r="G160" s="4">
        <v>0</v>
      </c>
      <c r="H160" s="5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f t="shared" si="38"/>
        <v>0</v>
      </c>
      <c r="P160" s="6" t="s">
        <v>74</v>
      </c>
      <c r="Q160" s="6" t="s">
        <v>27</v>
      </c>
      <c r="R160" s="6">
        <v>1900</v>
      </c>
      <c r="S160" s="7">
        <v>0</v>
      </c>
      <c r="T160" s="8">
        <f t="shared" si="39"/>
        <v>0</v>
      </c>
    </row>
    <row r="161" spans="1:20" ht="15" outlineLevel="2">
      <c r="A161" s="2" t="s">
        <v>144</v>
      </c>
      <c r="B161" s="3">
        <v>601615</v>
      </c>
      <c r="C161" s="2" t="s">
        <v>191</v>
      </c>
      <c r="D161" s="2" t="s">
        <v>192</v>
      </c>
      <c r="E161" s="11">
        <v>1195</v>
      </c>
      <c r="F161" s="32">
        <v>0</v>
      </c>
      <c r="G161" s="4">
        <v>0</v>
      </c>
      <c r="H161" s="5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f t="shared" si="38"/>
        <v>0</v>
      </c>
      <c r="P161" s="6" t="s">
        <v>74</v>
      </c>
      <c r="Q161" s="6" t="s">
        <v>27</v>
      </c>
      <c r="R161" s="6">
        <v>1900</v>
      </c>
      <c r="S161" s="7">
        <v>0</v>
      </c>
      <c r="T161" s="8">
        <f t="shared" si="39"/>
        <v>0</v>
      </c>
    </row>
    <row r="162" spans="1:20" ht="15" outlineLevel="2">
      <c r="A162" s="2" t="s">
        <v>144</v>
      </c>
      <c r="B162" s="3">
        <v>601615</v>
      </c>
      <c r="C162" s="2" t="s">
        <v>191</v>
      </c>
      <c r="D162" s="2" t="s">
        <v>192</v>
      </c>
      <c r="E162" s="11">
        <v>1195</v>
      </c>
      <c r="F162" s="32">
        <v>0</v>
      </c>
      <c r="G162" s="4">
        <v>0</v>
      </c>
      <c r="H162" s="5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f t="shared" si="38"/>
        <v>0</v>
      </c>
      <c r="P162" s="6" t="s">
        <v>74</v>
      </c>
      <c r="Q162" s="6" t="s">
        <v>27</v>
      </c>
      <c r="R162" s="6">
        <v>1900</v>
      </c>
      <c r="S162" s="7">
        <v>0</v>
      </c>
      <c r="T162" s="8">
        <f t="shared" si="39"/>
        <v>0</v>
      </c>
    </row>
    <row r="163" spans="1:20" ht="15" outlineLevel="2">
      <c r="A163" s="2" t="s">
        <v>144</v>
      </c>
      <c r="B163" s="3">
        <v>601615</v>
      </c>
      <c r="C163" s="2" t="s">
        <v>191</v>
      </c>
      <c r="D163" s="2" t="s">
        <v>192</v>
      </c>
      <c r="E163" s="11">
        <v>1195</v>
      </c>
      <c r="F163" s="32">
        <v>0</v>
      </c>
      <c r="G163" s="4">
        <v>0</v>
      </c>
      <c r="H163" s="5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f t="shared" si="38"/>
        <v>0</v>
      </c>
      <c r="P163" s="6" t="s">
        <v>74</v>
      </c>
      <c r="Q163" s="6" t="s">
        <v>27</v>
      </c>
      <c r="R163" s="6">
        <v>1900</v>
      </c>
      <c r="S163" s="7">
        <v>0</v>
      </c>
      <c r="T163" s="8">
        <f t="shared" si="39"/>
        <v>0</v>
      </c>
    </row>
    <row r="164" spans="1:20" ht="15" outlineLevel="2">
      <c r="A164" s="2" t="s">
        <v>144</v>
      </c>
      <c r="B164" s="3">
        <v>601615</v>
      </c>
      <c r="C164" s="2" t="s">
        <v>191</v>
      </c>
      <c r="D164" s="2" t="s">
        <v>192</v>
      </c>
      <c r="E164" s="11">
        <v>1195</v>
      </c>
      <c r="F164" s="32">
        <v>0</v>
      </c>
      <c r="G164" s="4">
        <v>0</v>
      </c>
      <c r="H164" s="5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f t="shared" si="38"/>
        <v>0</v>
      </c>
      <c r="P164" s="6" t="s">
        <v>74</v>
      </c>
      <c r="Q164" s="6" t="s">
        <v>27</v>
      </c>
      <c r="R164" s="6">
        <v>1900</v>
      </c>
      <c r="S164" s="7">
        <v>0</v>
      </c>
      <c r="T164" s="8">
        <f t="shared" si="39"/>
        <v>0</v>
      </c>
    </row>
    <row r="165" spans="1:20" ht="15" outlineLevel="2">
      <c r="A165" s="2" t="s">
        <v>144</v>
      </c>
      <c r="B165" s="3">
        <v>601615</v>
      </c>
      <c r="C165" s="2" t="s">
        <v>191</v>
      </c>
      <c r="D165" s="2" t="s">
        <v>192</v>
      </c>
      <c r="E165" s="11">
        <v>1195</v>
      </c>
      <c r="F165" s="32">
        <v>0</v>
      </c>
      <c r="G165" s="4">
        <v>0</v>
      </c>
      <c r="H165" s="5">
        <v>0</v>
      </c>
      <c r="I165" s="4">
        <v>66.75</v>
      </c>
      <c r="J165" s="4">
        <v>2101.34</v>
      </c>
      <c r="K165" s="4">
        <v>0</v>
      </c>
      <c r="L165" s="4">
        <v>0</v>
      </c>
      <c r="M165" s="4">
        <v>0</v>
      </c>
      <c r="N165" s="4">
        <v>0</v>
      </c>
      <c r="O165" s="4">
        <f t="shared" si="38"/>
        <v>2168.09</v>
      </c>
      <c r="P165" s="6" t="s">
        <v>74</v>
      </c>
      <c r="Q165" s="6" t="s">
        <v>27</v>
      </c>
      <c r="R165" s="6">
        <v>1900</v>
      </c>
      <c r="S165" s="7">
        <v>0</v>
      </c>
      <c r="T165" s="8">
        <f t="shared" si="39"/>
        <v>2168.09</v>
      </c>
    </row>
    <row r="166" spans="1:20" ht="15" outlineLevel="2">
      <c r="A166" s="2" t="s">
        <v>144</v>
      </c>
      <c r="B166" s="3">
        <v>601615</v>
      </c>
      <c r="C166" s="2" t="s">
        <v>191</v>
      </c>
      <c r="D166" s="2" t="s">
        <v>192</v>
      </c>
      <c r="E166" s="11">
        <v>1195</v>
      </c>
      <c r="F166" s="32">
        <v>0</v>
      </c>
      <c r="G166" s="4">
        <v>0</v>
      </c>
      <c r="H166" s="5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f t="shared" si="38"/>
        <v>0</v>
      </c>
      <c r="P166" s="6" t="s">
        <v>74</v>
      </c>
      <c r="Q166" s="6" t="s">
        <v>27</v>
      </c>
      <c r="R166" s="6">
        <v>1900</v>
      </c>
      <c r="S166" s="7">
        <v>0</v>
      </c>
      <c r="T166" s="8">
        <f t="shared" si="39"/>
        <v>0</v>
      </c>
    </row>
    <row r="167" spans="1:20" ht="15" outlineLevel="2">
      <c r="A167" s="2" t="s">
        <v>144</v>
      </c>
      <c r="B167" s="3">
        <v>601615</v>
      </c>
      <c r="C167" s="2" t="s">
        <v>191</v>
      </c>
      <c r="D167" s="2" t="s">
        <v>192</v>
      </c>
      <c r="E167" s="11">
        <v>1195</v>
      </c>
      <c r="F167" s="32">
        <v>0</v>
      </c>
      <c r="G167" s="4">
        <v>0</v>
      </c>
      <c r="H167" s="5">
        <v>0</v>
      </c>
      <c r="I167" s="4">
        <v>0</v>
      </c>
      <c r="J167" s="4">
        <v>31.84</v>
      </c>
      <c r="K167" s="4">
        <v>0</v>
      </c>
      <c r="L167" s="4">
        <v>0</v>
      </c>
      <c r="M167" s="4">
        <v>0</v>
      </c>
      <c r="N167" s="4">
        <v>0</v>
      </c>
      <c r="O167" s="4">
        <f t="shared" si="38"/>
        <v>31.84</v>
      </c>
      <c r="P167" s="6" t="s">
        <v>74</v>
      </c>
      <c r="Q167" s="6" t="s">
        <v>27</v>
      </c>
      <c r="R167" s="6">
        <v>1900</v>
      </c>
      <c r="S167" s="7">
        <v>0</v>
      </c>
      <c r="T167" s="8">
        <f t="shared" si="39"/>
        <v>31.84</v>
      </c>
    </row>
    <row r="168" spans="1:20" ht="15" outlineLevel="2">
      <c r="A168" s="2" t="s">
        <v>144</v>
      </c>
      <c r="B168" s="3">
        <v>601615</v>
      </c>
      <c r="C168" s="2" t="s">
        <v>191</v>
      </c>
      <c r="D168" s="2" t="s">
        <v>192</v>
      </c>
      <c r="E168" s="11">
        <v>1195</v>
      </c>
      <c r="F168" s="32">
        <v>0</v>
      </c>
      <c r="G168" s="4">
        <v>0</v>
      </c>
      <c r="H168" s="5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f t="shared" si="38"/>
        <v>0</v>
      </c>
      <c r="P168" s="6" t="s">
        <v>74</v>
      </c>
      <c r="Q168" s="6" t="s">
        <v>27</v>
      </c>
      <c r="R168" s="6">
        <v>1900</v>
      </c>
      <c r="S168" s="7">
        <v>0</v>
      </c>
      <c r="T168" s="8">
        <f t="shared" si="39"/>
        <v>0</v>
      </c>
    </row>
    <row r="169" spans="1:20" ht="15" outlineLevel="2">
      <c r="A169" s="2" t="s">
        <v>144</v>
      </c>
      <c r="B169" s="3">
        <v>601615</v>
      </c>
      <c r="C169" s="2" t="s">
        <v>191</v>
      </c>
      <c r="D169" s="2" t="s">
        <v>192</v>
      </c>
      <c r="E169" s="11">
        <v>1195</v>
      </c>
      <c r="F169" s="32">
        <v>0</v>
      </c>
      <c r="G169" s="4">
        <v>0</v>
      </c>
      <c r="H169" s="5">
        <v>0</v>
      </c>
      <c r="I169" s="4">
        <v>0</v>
      </c>
      <c r="J169" s="4">
        <v>15.92</v>
      </c>
      <c r="K169" s="4">
        <v>0</v>
      </c>
      <c r="L169" s="4">
        <v>0</v>
      </c>
      <c r="M169" s="4">
        <v>0</v>
      </c>
      <c r="N169" s="4">
        <v>0</v>
      </c>
      <c r="O169" s="4">
        <f t="shared" si="38"/>
        <v>15.92</v>
      </c>
      <c r="P169" s="6" t="s">
        <v>74</v>
      </c>
      <c r="Q169" s="6" t="s">
        <v>27</v>
      </c>
      <c r="R169" s="6">
        <v>1900</v>
      </c>
      <c r="S169" s="7">
        <v>0</v>
      </c>
      <c r="T169" s="8">
        <f t="shared" si="39"/>
        <v>15.92</v>
      </c>
    </row>
    <row r="170" spans="1:20" ht="15" outlineLevel="2">
      <c r="A170" s="2" t="s">
        <v>144</v>
      </c>
      <c r="B170" s="3">
        <v>601615</v>
      </c>
      <c r="C170" s="2" t="s">
        <v>191</v>
      </c>
      <c r="D170" s="2" t="s">
        <v>192</v>
      </c>
      <c r="E170" s="11">
        <v>1195</v>
      </c>
      <c r="F170" s="32">
        <v>0</v>
      </c>
      <c r="G170" s="4">
        <v>0</v>
      </c>
      <c r="H170" s="5">
        <v>0</v>
      </c>
      <c r="I170" s="4">
        <v>0</v>
      </c>
      <c r="J170" s="4">
        <v>200.01</v>
      </c>
      <c r="K170" s="4">
        <v>0</v>
      </c>
      <c r="L170" s="4">
        <v>0</v>
      </c>
      <c r="M170" s="4">
        <v>0</v>
      </c>
      <c r="N170" s="4">
        <v>0</v>
      </c>
      <c r="O170" s="4">
        <f t="shared" si="38"/>
        <v>200.01</v>
      </c>
      <c r="P170" s="6" t="s">
        <v>74</v>
      </c>
      <c r="Q170" s="6" t="s">
        <v>27</v>
      </c>
      <c r="R170" s="6">
        <v>1900</v>
      </c>
      <c r="S170" s="7">
        <v>0</v>
      </c>
      <c r="T170" s="8">
        <f t="shared" si="39"/>
        <v>200.01</v>
      </c>
    </row>
    <row r="171" spans="1:20" ht="15" outlineLevel="2">
      <c r="A171" s="2" t="s">
        <v>144</v>
      </c>
      <c r="B171" s="3">
        <v>601615</v>
      </c>
      <c r="C171" s="2" t="s">
        <v>191</v>
      </c>
      <c r="D171" s="2" t="s">
        <v>192</v>
      </c>
      <c r="E171" s="11">
        <v>1195</v>
      </c>
      <c r="F171" s="32">
        <v>0</v>
      </c>
      <c r="G171" s="4">
        <v>0</v>
      </c>
      <c r="H171" s="5">
        <v>0</v>
      </c>
      <c r="I171" s="4">
        <v>0</v>
      </c>
      <c r="J171" s="4">
        <v>201.81</v>
      </c>
      <c r="K171" s="4">
        <v>0</v>
      </c>
      <c r="L171" s="4">
        <v>0</v>
      </c>
      <c r="M171" s="4">
        <v>0</v>
      </c>
      <c r="N171" s="4">
        <v>0</v>
      </c>
      <c r="O171" s="4">
        <f t="shared" si="38"/>
        <v>201.81</v>
      </c>
      <c r="P171" s="6" t="s">
        <v>74</v>
      </c>
      <c r="Q171" s="6" t="s">
        <v>27</v>
      </c>
      <c r="R171" s="6">
        <v>1900</v>
      </c>
      <c r="S171" s="7">
        <v>0</v>
      </c>
      <c r="T171" s="8">
        <f t="shared" si="39"/>
        <v>201.81</v>
      </c>
    </row>
    <row r="172" spans="1:20" ht="15" outlineLevel="2">
      <c r="A172" s="2" t="s">
        <v>144</v>
      </c>
      <c r="B172" s="3">
        <v>601615</v>
      </c>
      <c r="C172" s="2" t="s">
        <v>191</v>
      </c>
      <c r="D172" s="2" t="s">
        <v>192</v>
      </c>
      <c r="E172" s="11">
        <v>3007</v>
      </c>
      <c r="F172" s="32">
        <v>0</v>
      </c>
      <c r="G172" s="4">
        <v>0</v>
      </c>
      <c r="H172" s="5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f t="shared" si="38"/>
        <v>0</v>
      </c>
      <c r="P172" s="6" t="s">
        <v>74</v>
      </c>
      <c r="Q172" s="6" t="s">
        <v>27</v>
      </c>
      <c r="R172" s="6">
        <v>1900</v>
      </c>
      <c r="S172" s="7">
        <v>0</v>
      </c>
      <c r="T172" s="8">
        <f t="shared" si="39"/>
        <v>0</v>
      </c>
    </row>
    <row r="173" spans="1:20" ht="15" outlineLevel="2">
      <c r="A173" s="2" t="s">
        <v>144</v>
      </c>
      <c r="B173" s="3">
        <v>601615</v>
      </c>
      <c r="C173" s="2" t="s">
        <v>191</v>
      </c>
      <c r="D173" s="2" t="s">
        <v>192</v>
      </c>
      <c r="E173" s="11">
        <v>9020</v>
      </c>
      <c r="F173" s="32">
        <v>0</v>
      </c>
      <c r="G173" s="4">
        <v>0</v>
      </c>
      <c r="H173" s="5">
        <v>0</v>
      </c>
      <c r="I173" s="4">
        <v>0</v>
      </c>
      <c r="J173" s="4">
        <v>0</v>
      </c>
      <c r="K173" s="4">
        <v>0</v>
      </c>
      <c r="L173" s="4">
        <v>0</v>
      </c>
      <c r="M173" s="4">
        <f>14000*5</f>
        <v>70000</v>
      </c>
      <c r="N173" s="4">
        <v>0</v>
      </c>
      <c r="O173" s="4">
        <f t="shared" si="38"/>
        <v>70000</v>
      </c>
      <c r="P173" s="6" t="s">
        <v>74</v>
      </c>
      <c r="Q173" s="6" t="s">
        <v>26</v>
      </c>
      <c r="R173" s="6">
        <v>2013</v>
      </c>
      <c r="S173" s="7">
        <v>141750</v>
      </c>
      <c r="T173" s="8">
        <f t="shared" si="39"/>
        <v>211750</v>
      </c>
    </row>
    <row r="174" spans="1:20" ht="15" outlineLevel="2">
      <c r="A174" s="2" t="s">
        <v>144</v>
      </c>
      <c r="B174" s="3">
        <v>601615</v>
      </c>
      <c r="C174" s="2" t="s">
        <v>191</v>
      </c>
      <c r="D174" s="2" t="s">
        <v>192</v>
      </c>
      <c r="E174" s="11">
        <v>9020</v>
      </c>
      <c r="F174" s="32">
        <v>0</v>
      </c>
      <c r="G174" s="4">
        <v>0</v>
      </c>
      <c r="H174" s="5">
        <v>0</v>
      </c>
      <c r="I174" s="4">
        <v>0</v>
      </c>
      <c r="J174" s="4">
        <v>0</v>
      </c>
      <c r="K174" s="4">
        <v>0</v>
      </c>
      <c r="L174" s="4">
        <v>0</v>
      </c>
      <c r="M174" s="4">
        <v>25000</v>
      </c>
      <c r="N174" s="4">
        <v>0</v>
      </c>
      <c r="O174" s="4">
        <f t="shared" si="38"/>
        <v>25000</v>
      </c>
      <c r="P174" s="6" t="s">
        <v>74</v>
      </c>
      <c r="Q174" s="6" t="s">
        <v>26</v>
      </c>
      <c r="R174" s="6">
        <v>2013</v>
      </c>
      <c r="S174" s="7">
        <v>29400</v>
      </c>
      <c r="T174" s="8">
        <f t="shared" si="39"/>
        <v>54400</v>
      </c>
    </row>
    <row r="175" spans="1:20" ht="15" outlineLevel="2">
      <c r="A175" s="2" t="s">
        <v>144</v>
      </c>
      <c r="B175" s="3">
        <v>601615</v>
      </c>
      <c r="C175" s="2" t="s">
        <v>191</v>
      </c>
      <c r="D175" s="2" t="s">
        <v>192</v>
      </c>
      <c r="E175" s="11">
        <v>9020</v>
      </c>
      <c r="F175" s="32">
        <v>0</v>
      </c>
      <c r="G175" s="4">
        <v>0</v>
      </c>
      <c r="H175" s="5">
        <v>0</v>
      </c>
      <c r="I175" s="4">
        <v>0</v>
      </c>
      <c r="J175" s="4">
        <v>0</v>
      </c>
      <c r="K175" s="4">
        <v>0</v>
      </c>
      <c r="L175" s="4">
        <v>0</v>
      </c>
      <c r="M175" s="4">
        <v>945.78</v>
      </c>
      <c r="N175" s="4">
        <v>0</v>
      </c>
      <c r="O175" s="4">
        <f t="shared" si="38"/>
        <v>945.78</v>
      </c>
      <c r="P175" s="6" t="s">
        <v>74</v>
      </c>
      <c r="Q175" s="6" t="s">
        <v>27</v>
      </c>
      <c r="R175" s="6">
        <v>1900</v>
      </c>
      <c r="S175" s="7">
        <v>0</v>
      </c>
      <c r="T175" s="8">
        <f t="shared" si="39"/>
        <v>945.78</v>
      </c>
    </row>
    <row r="176" spans="1:20" ht="15" outlineLevel="2">
      <c r="A176" s="2" t="s">
        <v>144</v>
      </c>
      <c r="B176" s="3">
        <v>601615</v>
      </c>
      <c r="C176" s="2" t="s">
        <v>191</v>
      </c>
      <c r="D176" s="2" t="s">
        <v>192</v>
      </c>
      <c r="E176" s="11">
        <v>9020</v>
      </c>
      <c r="F176" s="32">
        <v>0</v>
      </c>
      <c r="G176" s="4">
        <v>0</v>
      </c>
      <c r="H176" s="5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f t="shared" si="38"/>
        <v>0</v>
      </c>
      <c r="P176" s="6" t="s">
        <v>74</v>
      </c>
      <c r="Q176" s="6" t="s">
        <v>27</v>
      </c>
      <c r="R176" s="6">
        <v>1900</v>
      </c>
      <c r="S176" s="7">
        <v>0</v>
      </c>
      <c r="T176" s="8">
        <f t="shared" si="39"/>
        <v>0</v>
      </c>
    </row>
    <row r="177" spans="1:20" ht="15" outlineLevel="2">
      <c r="A177" s="2" t="s">
        <v>144</v>
      </c>
      <c r="B177" s="3">
        <v>601615</v>
      </c>
      <c r="C177" s="2" t="s">
        <v>191</v>
      </c>
      <c r="D177" s="2" t="s">
        <v>192</v>
      </c>
      <c r="E177" s="11">
        <v>1212</v>
      </c>
      <c r="F177" s="32">
        <v>9379</v>
      </c>
      <c r="G177" s="4">
        <v>2100</v>
      </c>
      <c r="H177" s="5">
        <v>1182.65</v>
      </c>
      <c r="I177" s="4">
        <v>0</v>
      </c>
      <c r="J177" s="4">
        <v>0</v>
      </c>
      <c r="K177" s="4">
        <v>816</v>
      </c>
      <c r="L177" s="4">
        <v>0</v>
      </c>
      <c r="M177" s="4">
        <v>0</v>
      </c>
      <c r="N177" s="4">
        <v>0</v>
      </c>
      <c r="O177" s="4">
        <f t="shared" si="38"/>
        <v>4098.65</v>
      </c>
      <c r="P177" s="6" t="s">
        <v>25</v>
      </c>
      <c r="Q177" s="6" t="s">
        <v>31</v>
      </c>
      <c r="R177" s="6">
        <v>2011</v>
      </c>
      <c r="S177" s="7">
        <v>0</v>
      </c>
      <c r="T177" s="8">
        <f t="shared" si="39"/>
        <v>4098.65</v>
      </c>
    </row>
    <row r="178" spans="1:20" ht="15" outlineLevel="2">
      <c r="A178" s="2" t="s">
        <v>144</v>
      </c>
      <c r="B178" s="3">
        <v>601615</v>
      </c>
      <c r="C178" s="2" t="s">
        <v>191</v>
      </c>
      <c r="D178" s="2" t="s">
        <v>192</v>
      </c>
      <c r="E178" s="11">
        <v>1031</v>
      </c>
      <c r="F178" s="32">
        <v>23228</v>
      </c>
      <c r="G178" s="4">
        <v>1800</v>
      </c>
      <c r="H178" s="5">
        <v>5168.4</v>
      </c>
      <c r="I178" s="4">
        <v>0</v>
      </c>
      <c r="J178" s="4">
        <v>0</v>
      </c>
      <c r="K178" s="4">
        <v>816</v>
      </c>
      <c r="L178" s="4">
        <v>799.84</v>
      </c>
      <c r="M178" s="4">
        <v>0</v>
      </c>
      <c r="N178" s="4">
        <v>0</v>
      </c>
      <c r="O178" s="4">
        <f t="shared" si="38"/>
        <v>8584.24</v>
      </c>
      <c r="P178" s="6" t="s">
        <v>25</v>
      </c>
      <c r="Q178" s="6" t="s">
        <v>26</v>
      </c>
      <c r="R178" s="6">
        <v>2015</v>
      </c>
      <c r="S178" s="7">
        <v>4115</v>
      </c>
      <c r="T178" s="8">
        <f t="shared" si="39"/>
        <v>12699.24</v>
      </c>
    </row>
    <row r="179" spans="1:20" s="41" customFormat="1" ht="15.75" outlineLevel="1">
      <c r="A179" s="24"/>
      <c r="B179" s="25"/>
      <c r="C179" s="23" t="s">
        <v>352</v>
      </c>
      <c r="D179" s="24"/>
      <c r="E179" s="26">
        <f>COUNTA(E119:E178)</f>
        <v>60</v>
      </c>
      <c r="F179" s="40">
        <f aca="true" t="shared" si="40" ref="F179:O179">SUBTOTAL(9,F119:F178)</f>
        <v>777249</v>
      </c>
      <c r="G179" s="27">
        <f t="shared" si="40"/>
        <v>114900</v>
      </c>
      <c r="H179" s="28">
        <f t="shared" si="40"/>
        <v>242622.3</v>
      </c>
      <c r="I179" s="27">
        <f t="shared" si="40"/>
        <v>66.75</v>
      </c>
      <c r="J179" s="27">
        <f t="shared" si="40"/>
        <v>2550.9200000000005</v>
      </c>
      <c r="K179" s="27">
        <f t="shared" si="40"/>
        <v>35088</v>
      </c>
      <c r="L179" s="27">
        <f t="shared" si="40"/>
        <v>3949.6000000000004</v>
      </c>
      <c r="M179" s="27">
        <f t="shared" si="40"/>
        <v>96780.03</v>
      </c>
      <c r="N179" s="27">
        <f t="shared" si="40"/>
        <v>3452.8999999999996</v>
      </c>
      <c r="O179" s="27">
        <f t="shared" si="40"/>
        <v>499410.5000000001</v>
      </c>
      <c r="P179" s="29"/>
      <c r="Q179" s="29"/>
      <c r="R179" s="29"/>
      <c r="S179" s="30">
        <f>SUBTOTAL(9,S119:S178)</f>
        <v>179730</v>
      </c>
      <c r="T179" s="31">
        <f>SUBTOTAL(9,T119:T178)</f>
        <v>679140.5000000001</v>
      </c>
    </row>
    <row r="180" spans="1:20" ht="15" outlineLevel="2">
      <c r="A180" s="2" t="s">
        <v>144</v>
      </c>
      <c r="B180" s="3">
        <v>601604</v>
      </c>
      <c r="C180" s="2" t="s">
        <v>193</v>
      </c>
      <c r="D180" s="2" t="s">
        <v>194</v>
      </c>
      <c r="E180" s="11">
        <v>1034</v>
      </c>
      <c r="F180" s="32">
        <v>20361</v>
      </c>
      <c r="G180" s="4">
        <v>2700</v>
      </c>
      <c r="H180" s="5">
        <v>6462.45</v>
      </c>
      <c r="I180" s="4">
        <v>0</v>
      </c>
      <c r="J180" s="4">
        <v>0</v>
      </c>
      <c r="K180" s="4">
        <v>816</v>
      </c>
      <c r="L180" s="4">
        <v>0</v>
      </c>
      <c r="M180" s="4">
        <v>344</v>
      </c>
      <c r="N180" s="4">
        <v>0</v>
      </c>
      <c r="O180" s="4">
        <f>SUM(G180:N180)</f>
        <v>10322.45</v>
      </c>
      <c r="P180" s="6" t="s">
        <v>25</v>
      </c>
      <c r="Q180" s="6" t="s">
        <v>159</v>
      </c>
      <c r="R180" s="6">
        <v>2007</v>
      </c>
      <c r="S180" s="7">
        <v>0</v>
      </c>
      <c r="T180" s="8">
        <f>O180+S180</f>
        <v>10322.45</v>
      </c>
    </row>
    <row r="181" spans="1:20" s="41" customFormat="1" ht="15.75" outlineLevel="1">
      <c r="A181" s="24"/>
      <c r="B181" s="25"/>
      <c r="C181" s="23" t="s">
        <v>353</v>
      </c>
      <c r="D181" s="24"/>
      <c r="E181" s="26">
        <f>COUNTA(E180:E180)</f>
        <v>1</v>
      </c>
      <c r="F181" s="40">
        <f aca="true" t="shared" si="41" ref="F181:O181">SUBTOTAL(9,F180:F180)</f>
        <v>20361</v>
      </c>
      <c r="G181" s="27">
        <f t="shared" si="41"/>
        <v>2700</v>
      </c>
      <c r="H181" s="28">
        <f t="shared" si="41"/>
        <v>6462.45</v>
      </c>
      <c r="I181" s="27">
        <f t="shared" si="41"/>
        <v>0</v>
      </c>
      <c r="J181" s="27">
        <f t="shared" si="41"/>
        <v>0</v>
      </c>
      <c r="K181" s="27">
        <f t="shared" si="41"/>
        <v>816</v>
      </c>
      <c r="L181" s="27">
        <f t="shared" si="41"/>
        <v>0</v>
      </c>
      <c r="M181" s="27">
        <f t="shared" si="41"/>
        <v>344</v>
      </c>
      <c r="N181" s="27">
        <f t="shared" si="41"/>
        <v>0</v>
      </c>
      <c r="O181" s="27">
        <f t="shared" si="41"/>
        <v>10322.45</v>
      </c>
      <c r="P181" s="29"/>
      <c r="Q181" s="29"/>
      <c r="R181" s="29"/>
      <c r="S181" s="30">
        <f>SUBTOTAL(9,S180:S180)</f>
        <v>0</v>
      </c>
      <c r="T181" s="31">
        <f>SUBTOTAL(9,T180:T180)</f>
        <v>10322.45</v>
      </c>
    </row>
    <row r="182" spans="1:20" ht="15" outlineLevel="2">
      <c r="A182" s="2" t="s">
        <v>144</v>
      </c>
      <c r="B182" s="3">
        <v>601650</v>
      </c>
      <c r="C182" s="2" t="s">
        <v>195</v>
      </c>
      <c r="D182" s="2" t="s">
        <v>196</v>
      </c>
      <c r="E182" s="11">
        <v>3000</v>
      </c>
      <c r="F182" s="32">
        <v>0</v>
      </c>
      <c r="G182" s="4">
        <v>0</v>
      </c>
      <c r="H182" s="5">
        <v>0</v>
      </c>
      <c r="I182" s="4">
        <v>0</v>
      </c>
      <c r="J182" s="4">
        <v>0</v>
      </c>
      <c r="K182" s="4">
        <v>816</v>
      </c>
      <c r="L182" s="4">
        <v>0</v>
      </c>
      <c r="M182" s="4">
        <v>0</v>
      </c>
      <c r="N182" s="4">
        <v>0</v>
      </c>
      <c r="O182" s="4">
        <f aca="true" t="shared" si="42" ref="O182:O189">SUM(G182:N182)</f>
        <v>816</v>
      </c>
      <c r="P182" s="6" t="s">
        <v>74</v>
      </c>
      <c r="Q182" s="6" t="s">
        <v>27</v>
      </c>
      <c r="R182" s="6">
        <v>1900</v>
      </c>
      <c r="S182" s="7">
        <v>0</v>
      </c>
      <c r="T182" s="8">
        <f aca="true" t="shared" si="43" ref="T182:T189">O182+S182</f>
        <v>816</v>
      </c>
    </row>
    <row r="183" spans="1:20" ht="15" outlineLevel="2">
      <c r="A183" s="2" t="s">
        <v>144</v>
      </c>
      <c r="B183" s="3">
        <v>601650</v>
      </c>
      <c r="C183" s="2" t="s">
        <v>195</v>
      </c>
      <c r="D183" s="2" t="s">
        <v>196</v>
      </c>
      <c r="E183" s="11">
        <v>3000</v>
      </c>
      <c r="F183" s="32">
        <v>0</v>
      </c>
      <c r="G183" s="4">
        <v>0</v>
      </c>
      <c r="H183" s="5">
        <v>0</v>
      </c>
      <c r="I183" s="4">
        <v>444.92</v>
      </c>
      <c r="J183" s="4">
        <v>0</v>
      </c>
      <c r="K183" s="4">
        <v>816</v>
      </c>
      <c r="L183" s="4">
        <v>0</v>
      </c>
      <c r="M183" s="4">
        <v>0</v>
      </c>
      <c r="N183" s="4">
        <v>0</v>
      </c>
      <c r="O183" s="4">
        <f t="shared" si="42"/>
        <v>1260.92</v>
      </c>
      <c r="P183" s="6" t="s">
        <v>74</v>
      </c>
      <c r="Q183" s="6" t="s">
        <v>27</v>
      </c>
      <c r="R183" s="6">
        <v>1900</v>
      </c>
      <c r="S183" s="7">
        <v>0</v>
      </c>
      <c r="T183" s="8">
        <f t="shared" si="43"/>
        <v>1260.92</v>
      </c>
    </row>
    <row r="184" spans="1:20" ht="15" outlineLevel="2">
      <c r="A184" s="2" t="s">
        <v>144</v>
      </c>
      <c r="B184" s="3">
        <v>601650</v>
      </c>
      <c r="C184" s="2" t="s">
        <v>195</v>
      </c>
      <c r="D184" s="2" t="s">
        <v>196</v>
      </c>
      <c r="E184" s="11">
        <v>3000</v>
      </c>
      <c r="F184" s="32">
        <v>0</v>
      </c>
      <c r="G184" s="4">
        <v>0</v>
      </c>
      <c r="H184" s="5">
        <v>0</v>
      </c>
      <c r="I184" s="4">
        <v>554.41</v>
      </c>
      <c r="J184" s="4">
        <v>0</v>
      </c>
      <c r="K184" s="4">
        <v>816</v>
      </c>
      <c r="L184" s="4">
        <v>450.07</v>
      </c>
      <c r="M184" s="4">
        <v>430</v>
      </c>
      <c r="N184" s="4">
        <v>0</v>
      </c>
      <c r="O184" s="4">
        <f t="shared" si="42"/>
        <v>2250.4799999999996</v>
      </c>
      <c r="P184" s="6" t="s">
        <v>74</v>
      </c>
      <c r="Q184" s="6" t="s">
        <v>27</v>
      </c>
      <c r="R184" s="6">
        <v>1900</v>
      </c>
      <c r="S184" s="7">
        <v>0</v>
      </c>
      <c r="T184" s="8">
        <f t="shared" si="43"/>
        <v>2250.4799999999996</v>
      </c>
    </row>
    <row r="185" spans="1:20" ht="15" outlineLevel="2">
      <c r="A185" s="2" t="s">
        <v>144</v>
      </c>
      <c r="B185" s="3">
        <v>601650</v>
      </c>
      <c r="C185" s="2" t="s">
        <v>195</v>
      </c>
      <c r="D185" s="2" t="s">
        <v>196</v>
      </c>
      <c r="E185" s="11">
        <v>3000</v>
      </c>
      <c r="F185" s="32">
        <v>0</v>
      </c>
      <c r="G185" s="4">
        <v>0</v>
      </c>
      <c r="H185" s="5">
        <v>0</v>
      </c>
      <c r="I185" s="4">
        <v>2759.06</v>
      </c>
      <c r="J185" s="4">
        <v>0</v>
      </c>
      <c r="K185" s="4">
        <v>816</v>
      </c>
      <c r="L185" s="4">
        <v>0</v>
      </c>
      <c r="M185" s="4">
        <v>301</v>
      </c>
      <c r="N185" s="4">
        <v>0</v>
      </c>
      <c r="O185" s="4">
        <f t="shared" si="42"/>
        <v>3876.06</v>
      </c>
      <c r="P185" s="6" t="s">
        <v>74</v>
      </c>
      <c r="Q185" s="6" t="s">
        <v>27</v>
      </c>
      <c r="R185" s="6">
        <v>1900</v>
      </c>
      <c r="S185" s="7">
        <v>0</v>
      </c>
      <c r="T185" s="8">
        <f t="shared" si="43"/>
        <v>3876.06</v>
      </c>
    </row>
    <row r="186" spans="1:20" ht="15" outlineLevel="2">
      <c r="A186" s="2" t="s">
        <v>144</v>
      </c>
      <c r="B186" s="3">
        <v>601650</v>
      </c>
      <c r="C186" s="2" t="s">
        <v>195</v>
      </c>
      <c r="D186" s="2" t="s">
        <v>196</v>
      </c>
      <c r="E186" s="11">
        <v>3000</v>
      </c>
      <c r="F186" s="32">
        <v>0</v>
      </c>
      <c r="G186" s="4">
        <v>0</v>
      </c>
      <c r="H186" s="5">
        <v>0</v>
      </c>
      <c r="I186" s="4">
        <v>2065.71</v>
      </c>
      <c r="J186" s="4">
        <v>0</v>
      </c>
      <c r="K186" s="4">
        <v>816</v>
      </c>
      <c r="L186" s="4">
        <v>0</v>
      </c>
      <c r="M186" s="4">
        <v>0</v>
      </c>
      <c r="N186" s="4">
        <v>0</v>
      </c>
      <c r="O186" s="4">
        <f t="shared" si="42"/>
        <v>2881.71</v>
      </c>
      <c r="P186" s="6" t="s">
        <v>74</v>
      </c>
      <c r="Q186" s="6" t="s">
        <v>27</v>
      </c>
      <c r="R186" s="6">
        <v>1900</v>
      </c>
      <c r="S186" s="7">
        <v>0</v>
      </c>
      <c r="T186" s="8">
        <f t="shared" si="43"/>
        <v>2881.71</v>
      </c>
    </row>
    <row r="187" spans="1:20" ht="15" outlineLevel="2">
      <c r="A187" s="2" t="s">
        <v>144</v>
      </c>
      <c r="B187" s="3">
        <v>601650</v>
      </c>
      <c r="C187" s="2" t="s">
        <v>195</v>
      </c>
      <c r="D187" s="2" t="s">
        <v>196</v>
      </c>
      <c r="E187" s="11">
        <v>3000</v>
      </c>
      <c r="F187" s="32">
        <v>0</v>
      </c>
      <c r="G187" s="4">
        <v>0</v>
      </c>
      <c r="H187" s="5">
        <v>0</v>
      </c>
      <c r="I187" s="4">
        <v>2325.04</v>
      </c>
      <c r="J187" s="4">
        <v>0</v>
      </c>
      <c r="K187" s="4">
        <v>816</v>
      </c>
      <c r="L187" s="4">
        <v>0</v>
      </c>
      <c r="M187" s="4">
        <v>0</v>
      </c>
      <c r="N187" s="4">
        <v>0</v>
      </c>
      <c r="O187" s="4">
        <f t="shared" si="42"/>
        <v>3141.04</v>
      </c>
      <c r="P187" s="6" t="s">
        <v>74</v>
      </c>
      <c r="Q187" s="6" t="s">
        <v>27</v>
      </c>
      <c r="R187" s="6">
        <v>1900</v>
      </c>
      <c r="S187" s="7">
        <v>0</v>
      </c>
      <c r="T187" s="8">
        <f t="shared" si="43"/>
        <v>3141.04</v>
      </c>
    </row>
    <row r="188" spans="1:20" ht="15" outlineLevel="2">
      <c r="A188" s="2" t="s">
        <v>144</v>
      </c>
      <c r="B188" s="3">
        <v>601650</v>
      </c>
      <c r="C188" s="2" t="s">
        <v>195</v>
      </c>
      <c r="D188" s="2" t="s">
        <v>196</v>
      </c>
      <c r="E188" s="11">
        <v>3000</v>
      </c>
      <c r="F188" s="32">
        <v>0</v>
      </c>
      <c r="G188" s="4">
        <v>0</v>
      </c>
      <c r="H188" s="5">
        <v>0</v>
      </c>
      <c r="I188" s="4">
        <v>0</v>
      </c>
      <c r="J188" s="4">
        <v>0</v>
      </c>
      <c r="K188" s="4">
        <v>816</v>
      </c>
      <c r="L188" s="4">
        <v>0</v>
      </c>
      <c r="M188" s="4">
        <v>0</v>
      </c>
      <c r="N188" s="4">
        <v>0</v>
      </c>
      <c r="O188" s="4">
        <f t="shared" si="42"/>
        <v>816</v>
      </c>
      <c r="P188" s="6" t="s">
        <v>74</v>
      </c>
      <c r="Q188" s="6" t="s">
        <v>27</v>
      </c>
      <c r="R188" s="6">
        <v>1900</v>
      </c>
      <c r="S188" s="7">
        <v>0</v>
      </c>
      <c r="T188" s="8">
        <f t="shared" si="43"/>
        <v>816</v>
      </c>
    </row>
    <row r="189" spans="1:20" ht="15" outlineLevel="2">
      <c r="A189" s="2" t="s">
        <v>144</v>
      </c>
      <c r="B189" s="3">
        <v>601650</v>
      </c>
      <c r="C189" s="2" t="s">
        <v>195</v>
      </c>
      <c r="D189" s="2" t="s">
        <v>196</v>
      </c>
      <c r="E189" s="11">
        <v>9020</v>
      </c>
      <c r="F189" s="32">
        <v>0</v>
      </c>
      <c r="G189" s="4">
        <v>0</v>
      </c>
      <c r="H189" s="5">
        <v>0</v>
      </c>
      <c r="I189" s="4">
        <v>0</v>
      </c>
      <c r="J189" s="4">
        <v>21914.36</v>
      </c>
      <c r="K189" s="4">
        <v>0</v>
      </c>
      <c r="L189" s="4">
        <v>0</v>
      </c>
      <c r="M189" s="4">
        <v>0</v>
      </c>
      <c r="N189" s="4">
        <v>0</v>
      </c>
      <c r="O189" s="4">
        <f t="shared" si="42"/>
        <v>21914.36</v>
      </c>
      <c r="P189" s="6" t="s">
        <v>74</v>
      </c>
      <c r="Q189" s="6" t="s">
        <v>27</v>
      </c>
      <c r="R189" s="6">
        <v>1900</v>
      </c>
      <c r="S189" s="7">
        <v>0</v>
      </c>
      <c r="T189" s="8">
        <f t="shared" si="43"/>
        <v>21914.36</v>
      </c>
    </row>
    <row r="190" spans="1:20" s="41" customFormat="1" ht="15.75" outlineLevel="1">
      <c r="A190" s="24"/>
      <c r="B190" s="25"/>
      <c r="C190" s="23" t="s">
        <v>478</v>
      </c>
      <c r="D190" s="24"/>
      <c r="E190" s="26">
        <f>COUNTA(E182:E189)</f>
        <v>8</v>
      </c>
      <c r="F190" s="40">
        <f aca="true" t="shared" si="44" ref="F190:O190">SUBTOTAL(9,F182:F189)</f>
        <v>0</v>
      </c>
      <c r="G190" s="27">
        <f t="shared" si="44"/>
        <v>0</v>
      </c>
      <c r="H190" s="28">
        <f t="shared" si="44"/>
        <v>0</v>
      </c>
      <c r="I190" s="27">
        <f t="shared" si="44"/>
        <v>8149.14</v>
      </c>
      <c r="J190" s="27">
        <f t="shared" si="44"/>
        <v>21914.36</v>
      </c>
      <c r="K190" s="27">
        <f t="shared" si="44"/>
        <v>5712</v>
      </c>
      <c r="L190" s="27">
        <f t="shared" si="44"/>
        <v>450.07</v>
      </c>
      <c r="M190" s="27">
        <f t="shared" si="44"/>
        <v>731</v>
      </c>
      <c r="N190" s="27">
        <f t="shared" si="44"/>
        <v>0</v>
      </c>
      <c r="O190" s="27">
        <f t="shared" si="44"/>
        <v>36956.57</v>
      </c>
      <c r="P190" s="29"/>
      <c r="Q190" s="29"/>
      <c r="R190" s="29"/>
      <c r="S190" s="30">
        <f>SUBTOTAL(9,S182:S189)</f>
        <v>0</v>
      </c>
      <c r="T190" s="31">
        <f>SUBTOTAL(9,T182:T189)</f>
        <v>36956.57</v>
      </c>
    </row>
    <row r="191" spans="1:20" ht="15" outlineLevel="2">
      <c r="A191" s="2" t="s">
        <v>144</v>
      </c>
      <c r="B191" s="3">
        <v>601690</v>
      </c>
      <c r="C191" s="2" t="s">
        <v>197</v>
      </c>
      <c r="D191" s="2" t="s">
        <v>198</v>
      </c>
      <c r="E191" s="11">
        <v>1034</v>
      </c>
      <c r="F191" s="32">
        <v>8000</v>
      </c>
      <c r="G191" s="4">
        <v>2700</v>
      </c>
      <c r="H191" s="5">
        <v>1000</v>
      </c>
      <c r="I191" s="4">
        <v>0</v>
      </c>
      <c r="J191" s="4">
        <v>0</v>
      </c>
      <c r="K191" s="4">
        <v>816</v>
      </c>
      <c r="L191" s="4">
        <v>0</v>
      </c>
      <c r="M191" s="4">
        <v>0</v>
      </c>
      <c r="N191" s="4">
        <v>86</v>
      </c>
      <c r="O191" s="4">
        <f aca="true" t="shared" si="45" ref="O191:O202">SUM(G191:N191)</f>
        <v>4602</v>
      </c>
      <c r="P191" s="6" t="s">
        <v>25</v>
      </c>
      <c r="Q191" s="6" t="s">
        <v>159</v>
      </c>
      <c r="R191" s="6">
        <v>2007</v>
      </c>
      <c r="S191" s="7">
        <v>0</v>
      </c>
      <c r="T191" s="8">
        <f aca="true" t="shared" si="46" ref="T191:T202">O191+S191</f>
        <v>4602</v>
      </c>
    </row>
    <row r="192" spans="1:20" ht="15" outlineLevel="2">
      <c r="A192" s="2" t="s">
        <v>144</v>
      </c>
      <c r="B192" s="3">
        <v>601690</v>
      </c>
      <c r="C192" s="2" t="s">
        <v>197</v>
      </c>
      <c r="D192" s="2" t="s">
        <v>198</v>
      </c>
      <c r="E192" s="11">
        <v>1034</v>
      </c>
      <c r="F192" s="32">
        <v>9276</v>
      </c>
      <c r="G192" s="4">
        <v>2700</v>
      </c>
      <c r="H192" s="5">
        <v>1224</v>
      </c>
      <c r="I192" s="4">
        <v>0</v>
      </c>
      <c r="J192" s="4">
        <v>0</v>
      </c>
      <c r="K192" s="4">
        <v>816</v>
      </c>
      <c r="L192" s="4">
        <v>0</v>
      </c>
      <c r="M192" s="4">
        <v>205.33</v>
      </c>
      <c r="N192" s="4">
        <v>0</v>
      </c>
      <c r="O192" s="4">
        <f t="shared" si="45"/>
        <v>4945.33</v>
      </c>
      <c r="P192" s="6" t="s">
        <v>25</v>
      </c>
      <c r="Q192" s="6" t="s">
        <v>159</v>
      </c>
      <c r="R192" s="6">
        <v>2007</v>
      </c>
      <c r="S192" s="7">
        <v>0</v>
      </c>
      <c r="T192" s="8">
        <f t="shared" si="46"/>
        <v>4945.33</v>
      </c>
    </row>
    <row r="193" spans="1:20" ht="15" outlineLevel="2">
      <c r="A193" s="2" t="s">
        <v>144</v>
      </c>
      <c r="B193" s="3">
        <v>601690</v>
      </c>
      <c r="C193" s="2" t="s">
        <v>197</v>
      </c>
      <c r="D193" s="2" t="s">
        <v>198</v>
      </c>
      <c r="E193" s="11">
        <v>1034</v>
      </c>
      <c r="F193" s="32">
        <v>9387</v>
      </c>
      <c r="G193" s="4">
        <v>2700</v>
      </c>
      <c r="H193" s="5">
        <v>1234</v>
      </c>
      <c r="I193" s="4">
        <v>0</v>
      </c>
      <c r="J193" s="4">
        <v>0</v>
      </c>
      <c r="K193" s="4">
        <v>816</v>
      </c>
      <c r="L193" s="4">
        <v>0</v>
      </c>
      <c r="M193" s="4">
        <v>0</v>
      </c>
      <c r="N193" s="4">
        <v>0</v>
      </c>
      <c r="O193" s="4">
        <f t="shared" si="45"/>
        <v>4750</v>
      </c>
      <c r="P193" s="6" t="s">
        <v>25</v>
      </c>
      <c r="Q193" s="6" t="s">
        <v>159</v>
      </c>
      <c r="R193" s="6">
        <v>2007</v>
      </c>
      <c r="S193" s="7">
        <v>0</v>
      </c>
      <c r="T193" s="8">
        <f t="shared" si="46"/>
        <v>4750</v>
      </c>
    </row>
    <row r="194" spans="1:20" ht="15" outlineLevel="2">
      <c r="A194" s="2" t="s">
        <v>144</v>
      </c>
      <c r="B194" s="3">
        <v>601690</v>
      </c>
      <c r="C194" s="2" t="s">
        <v>197</v>
      </c>
      <c r="D194" s="2" t="s">
        <v>198</v>
      </c>
      <c r="E194" s="11">
        <v>1034</v>
      </c>
      <c r="F194" s="32">
        <v>9115</v>
      </c>
      <c r="G194" s="4">
        <v>2700</v>
      </c>
      <c r="H194" s="5">
        <v>1200</v>
      </c>
      <c r="I194" s="4">
        <v>0</v>
      </c>
      <c r="J194" s="4">
        <v>0</v>
      </c>
      <c r="K194" s="4">
        <v>816</v>
      </c>
      <c r="L194" s="4">
        <v>0</v>
      </c>
      <c r="M194" s="4">
        <v>0</v>
      </c>
      <c r="N194" s="4">
        <v>0</v>
      </c>
      <c r="O194" s="4">
        <f t="shared" si="45"/>
        <v>4716</v>
      </c>
      <c r="P194" s="6" t="s">
        <v>25</v>
      </c>
      <c r="Q194" s="6" t="s">
        <v>159</v>
      </c>
      <c r="R194" s="6">
        <v>2006</v>
      </c>
      <c r="S194" s="7">
        <v>0</v>
      </c>
      <c r="T194" s="8">
        <f t="shared" si="46"/>
        <v>4716</v>
      </c>
    </row>
    <row r="195" spans="1:20" ht="15" outlineLevel="2">
      <c r="A195" s="2" t="s">
        <v>144</v>
      </c>
      <c r="B195" s="3">
        <v>601690</v>
      </c>
      <c r="C195" s="2" t="s">
        <v>197</v>
      </c>
      <c r="D195" s="2" t="s">
        <v>198</v>
      </c>
      <c r="E195" s="11">
        <v>1034</v>
      </c>
      <c r="F195" s="32">
        <v>9505</v>
      </c>
      <c r="G195" s="4">
        <v>2700</v>
      </c>
      <c r="H195" s="5">
        <v>1478</v>
      </c>
      <c r="I195" s="4">
        <v>0</v>
      </c>
      <c r="J195" s="4">
        <v>0</v>
      </c>
      <c r="K195" s="4">
        <v>816</v>
      </c>
      <c r="L195" s="4">
        <v>0</v>
      </c>
      <c r="M195" s="4">
        <v>0</v>
      </c>
      <c r="N195" s="4">
        <v>0</v>
      </c>
      <c r="O195" s="4">
        <f t="shared" si="45"/>
        <v>4994</v>
      </c>
      <c r="P195" s="6" t="s">
        <v>25</v>
      </c>
      <c r="Q195" s="6" t="s">
        <v>159</v>
      </c>
      <c r="R195" s="6">
        <v>2006</v>
      </c>
      <c r="S195" s="7">
        <v>0</v>
      </c>
      <c r="T195" s="8">
        <f t="shared" si="46"/>
        <v>4994</v>
      </c>
    </row>
    <row r="196" spans="1:20" ht="15" outlineLevel="2">
      <c r="A196" s="2" t="s">
        <v>144</v>
      </c>
      <c r="B196" s="3">
        <v>601690</v>
      </c>
      <c r="C196" s="2" t="s">
        <v>197</v>
      </c>
      <c r="D196" s="2" t="s">
        <v>198</v>
      </c>
      <c r="E196" s="11">
        <v>1034</v>
      </c>
      <c r="F196" s="32">
        <v>8481</v>
      </c>
      <c r="G196" s="4">
        <v>2700</v>
      </c>
      <c r="H196" s="5">
        <v>1347</v>
      </c>
      <c r="I196" s="4">
        <v>0</v>
      </c>
      <c r="J196" s="4">
        <v>0</v>
      </c>
      <c r="K196" s="4">
        <v>816</v>
      </c>
      <c r="L196" s="4">
        <v>0</v>
      </c>
      <c r="M196" s="4">
        <v>0</v>
      </c>
      <c r="N196" s="4">
        <v>0</v>
      </c>
      <c r="O196" s="4">
        <f t="shared" si="45"/>
        <v>4863</v>
      </c>
      <c r="P196" s="6" t="s">
        <v>25</v>
      </c>
      <c r="Q196" s="6" t="s">
        <v>159</v>
      </c>
      <c r="R196" s="6">
        <v>2006</v>
      </c>
      <c r="S196" s="7">
        <v>0</v>
      </c>
      <c r="T196" s="8">
        <f t="shared" si="46"/>
        <v>4863</v>
      </c>
    </row>
    <row r="197" spans="1:20" ht="15" outlineLevel="2">
      <c r="A197" s="2" t="s">
        <v>144</v>
      </c>
      <c r="B197" s="3">
        <v>601690</v>
      </c>
      <c r="C197" s="2" t="s">
        <v>197</v>
      </c>
      <c r="D197" s="2" t="s">
        <v>198</v>
      </c>
      <c r="E197" s="11">
        <v>1034</v>
      </c>
      <c r="F197" s="32">
        <v>10015</v>
      </c>
      <c r="G197" s="4">
        <v>2700</v>
      </c>
      <c r="H197" s="5">
        <v>2575</v>
      </c>
      <c r="I197" s="4">
        <v>0</v>
      </c>
      <c r="J197" s="4">
        <v>0</v>
      </c>
      <c r="K197" s="4">
        <v>816</v>
      </c>
      <c r="L197" s="4">
        <v>172</v>
      </c>
      <c r="M197" s="4">
        <v>0</v>
      </c>
      <c r="N197" s="4">
        <v>0</v>
      </c>
      <c r="O197" s="4">
        <f t="shared" si="45"/>
        <v>6263</v>
      </c>
      <c r="P197" s="6" t="s">
        <v>25</v>
      </c>
      <c r="Q197" s="6" t="s">
        <v>159</v>
      </c>
      <c r="R197" s="6">
        <v>2006</v>
      </c>
      <c r="S197" s="7">
        <v>0</v>
      </c>
      <c r="T197" s="8">
        <f t="shared" si="46"/>
        <v>6263</v>
      </c>
    </row>
    <row r="198" spans="1:20" ht="15" outlineLevel="2">
      <c r="A198" s="2" t="s">
        <v>144</v>
      </c>
      <c r="B198" s="3">
        <v>601690</v>
      </c>
      <c r="C198" s="2" t="s">
        <v>197</v>
      </c>
      <c r="D198" s="2" t="s">
        <v>198</v>
      </c>
      <c r="E198" s="11">
        <v>1034</v>
      </c>
      <c r="F198" s="32">
        <v>15528</v>
      </c>
      <c r="G198" s="4">
        <v>2700</v>
      </c>
      <c r="H198" s="5">
        <v>4287.6</v>
      </c>
      <c r="I198" s="4">
        <v>0</v>
      </c>
      <c r="J198" s="4">
        <v>0</v>
      </c>
      <c r="K198" s="4">
        <v>816</v>
      </c>
      <c r="L198" s="4">
        <v>0</v>
      </c>
      <c r="M198" s="4">
        <v>0</v>
      </c>
      <c r="N198" s="4">
        <v>0</v>
      </c>
      <c r="O198" s="4">
        <f t="shared" si="45"/>
        <v>7803.6</v>
      </c>
      <c r="P198" s="6" t="s">
        <v>25</v>
      </c>
      <c r="Q198" s="6" t="s">
        <v>159</v>
      </c>
      <c r="R198" s="6">
        <v>2007</v>
      </c>
      <c r="S198" s="7">
        <v>0</v>
      </c>
      <c r="T198" s="8">
        <f t="shared" si="46"/>
        <v>7803.6</v>
      </c>
    </row>
    <row r="199" spans="1:20" ht="15" outlineLevel="2">
      <c r="A199" s="2" t="s">
        <v>144</v>
      </c>
      <c r="B199" s="3">
        <v>601690</v>
      </c>
      <c r="C199" s="2" t="s">
        <v>197</v>
      </c>
      <c r="D199" s="2" t="s">
        <v>198</v>
      </c>
      <c r="E199" s="11">
        <v>1034</v>
      </c>
      <c r="F199" s="32">
        <v>15680</v>
      </c>
      <c r="G199" s="4">
        <v>2700</v>
      </c>
      <c r="H199" s="5">
        <v>4581</v>
      </c>
      <c r="I199" s="4">
        <v>0</v>
      </c>
      <c r="J199" s="4">
        <v>0</v>
      </c>
      <c r="K199" s="4">
        <v>816</v>
      </c>
      <c r="L199" s="4">
        <v>0</v>
      </c>
      <c r="M199" s="4">
        <v>0</v>
      </c>
      <c r="N199" s="4">
        <v>172</v>
      </c>
      <c r="O199" s="4">
        <f t="shared" si="45"/>
        <v>8269</v>
      </c>
      <c r="P199" s="6" t="s">
        <v>25</v>
      </c>
      <c r="Q199" s="6" t="s">
        <v>159</v>
      </c>
      <c r="R199" s="6">
        <v>2007</v>
      </c>
      <c r="S199" s="7">
        <v>0</v>
      </c>
      <c r="T199" s="8">
        <f t="shared" si="46"/>
        <v>8269</v>
      </c>
    </row>
    <row r="200" spans="1:20" ht="15" outlineLevel="2">
      <c r="A200" s="2" t="s">
        <v>144</v>
      </c>
      <c r="B200" s="3">
        <v>601690</v>
      </c>
      <c r="C200" s="2" t="s">
        <v>197</v>
      </c>
      <c r="D200" s="2" t="s">
        <v>198</v>
      </c>
      <c r="E200" s="11">
        <v>1034</v>
      </c>
      <c r="F200" s="33">
        <v>16500</v>
      </c>
      <c r="G200" s="4">
        <v>2700</v>
      </c>
      <c r="H200" s="5">
        <v>5796.45</v>
      </c>
      <c r="I200" s="4">
        <v>0</v>
      </c>
      <c r="J200" s="4">
        <v>0</v>
      </c>
      <c r="K200" s="4">
        <v>816</v>
      </c>
      <c r="L200" s="4">
        <v>0</v>
      </c>
      <c r="M200" s="4">
        <v>0</v>
      </c>
      <c r="N200" s="4">
        <v>86</v>
      </c>
      <c r="O200" s="4">
        <f t="shared" si="45"/>
        <v>9398.45</v>
      </c>
      <c r="P200" s="6" t="s">
        <v>25</v>
      </c>
      <c r="Q200" s="6" t="s">
        <v>159</v>
      </c>
      <c r="R200" s="6">
        <v>2007</v>
      </c>
      <c r="S200" s="7">
        <v>0</v>
      </c>
      <c r="T200" s="8">
        <f t="shared" si="46"/>
        <v>9398.45</v>
      </c>
    </row>
    <row r="201" spans="1:20" ht="15" outlineLevel="2">
      <c r="A201" s="2" t="s">
        <v>144</v>
      </c>
      <c r="B201" s="3">
        <v>601690</v>
      </c>
      <c r="C201" s="2" t="s">
        <v>197</v>
      </c>
      <c r="D201" s="2" t="s">
        <v>198</v>
      </c>
      <c r="E201" s="11">
        <v>1202</v>
      </c>
      <c r="F201" s="32">
        <v>6000</v>
      </c>
      <c r="G201" s="4">
        <v>2040</v>
      </c>
      <c r="H201" s="5">
        <v>1000</v>
      </c>
      <c r="I201" s="4">
        <v>0</v>
      </c>
      <c r="J201" s="4">
        <v>0</v>
      </c>
      <c r="K201" s="4">
        <v>816</v>
      </c>
      <c r="L201" s="4">
        <v>0</v>
      </c>
      <c r="M201" s="4">
        <v>375.49</v>
      </c>
      <c r="N201" s="4">
        <v>344</v>
      </c>
      <c r="O201" s="4">
        <f t="shared" si="45"/>
        <v>4575.49</v>
      </c>
      <c r="P201" s="6" t="s">
        <v>25</v>
      </c>
      <c r="Q201" s="6" t="s">
        <v>26</v>
      </c>
      <c r="R201" s="6">
        <v>2017</v>
      </c>
      <c r="S201" s="7">
        <v>1995</v>
      </c>
      <c r="T201" s="8">
        <f t="shared" si="46"/>
        <v>6570.49</v>
      </c>
    </row>
    <row r="202" spans="1:20" ht="15" outlineLevel="2">
      <c r="A202" s="2" t="s">
        <v>144</v>
      </c>
      <c r="B202" s="3">
        <v>601690</v>
      </c>
      <c r="C202" s="2" t="s">
        <v>197</v>
      </c>
      <c r="D202" s="2" t="s">
        <v>198</v>
      </c>
      <c r="E202" s="11">
        <v>1024</v>
      </c>
      <c r="F202" s="32">
        <f>6666*2</f>
        <v>13332</v>
      </c>
      <c r="G202" s="4">
        <v>1620</v>
      </c>
      <c r="H202" s="5">
        <v>2000</v>
      </c>
      <c r="I202" s="4">
        <v>0</v>
      </c>
      <c r="J202" s="4">
        <v>0</v>
      </c>
      <c r="K202" s="4">
        <v>816</v>
      </c>
      <c r="L202" s="4">
        <v>0</v>
      </c>
      <c r="M202" s="4">
        <v>0</v>
      </c>
      <c r="N202" s="4">
        <v>0</v>
      </c>
      <c r="O202" s="4">
        <f t="shared" si="45"/>
        <v>4436</v>
      </c>
      <c r="P202" s="6" t="s">
        <v>25</v>
      </c>
      <c r="Q202" s="6" t="s">
        <v>26</v>
      </c>
      <c r="R202" s="6">
        <v>2020</v>
      </c>
      <c r="S202" s="7">
        <v>1985</v>
      </c>
      <c r="T202" s="8">
        <f t="shared" si="46"/>
        <v>6421</v>
      </c>
    </row>
    <row r="203" spans="1:20" s="41" customFormat="1" ht="15.75" outlineLevel="1">
      <c r="A203" s="24"/>
      <c r="B203" s="25"/>
      <c r="C203" s="23" t="s">
        <v>354</v>
      </c>
      <c r="D203" s="24"/>
      <c r="E203" s="26">
        <f>COUNTA(E191:E202)</f>
        <v>12</v>
      </c>
      <c r="F203" s="40">
        <f aca="true" t="shared" si="47" ref="F203:O203">SUBTOTAL(9,F191:F202)</f>
        <v>130819</v>
      </c>
      <c r="G203" s="27">
        <f t="shared" si="47"/>
        <v>30660</v>
      </c>
      <c r="H203" s="28">
        <f t="shared" si="47"/>
        <v>27723.05</v>
      </c>
      <c r="I203" s="27">
        <f t="shared" si="47"/>
        <v>0</v>
      </c>
      <c r="J203" s="27">
        <f t="shared" si="47"/>
        <v>0</v>
      </c>
      <c r="K203" s="27">
        <f t="shared" si="47"/>
        <v>9792</v>
      </c>
      <c r="L203" s="27">
        <f t="shared" si="47"/>
        <v>172</v>
      </c>
      <c r="M203" s="27">
        <f t="shared" si="47"/>
        <v>580.82</v>
      </c>
      <c r="N203" s="27">
        <f t="shared" si="47"/>
        <v>688</v>
      </c>
      <c r="O203" s="27">
        <f t="shared" si="47"/>
        <v>69615.87</v>
      </c>
      <c r="P203" s="29"/>
      <c r="Q203" s="29"/>
      <c r="R203" s="29"/>
      <c r="S203" s="30">
        <f>SUBTOTAL(9,S191:S202)</f>
        <v>3980</v>
      </c>
      <c r="T203" s="31">
        <f>SUBTOTAL(9,T191:T202)</f>
        <v>73595.87000000001</v>
      </c>
    </row>
    <row r="204" spans="1:20" ht="15" outlineLevel="2">
      <c r="A204" s="2" t="s">
        <v>144</v>
      </c>
      <c r="B204" s="3">
        <v>601640</v>
      </c>
      <c r="C204" s="2" t="s">
        <v>199</v>
      </c>
      <c r="D204" s="2" t="s">
        <v>200</v>
      </c>
      <c r="E204" s="11">
        <v>1202</v>
      </c>
      <c r="F204" s="32">
        <v>20000</v>
      </c>
      <c r="G204" s="4">
        <v>2040</v>
      </c>
      <c r="H204" s="5">
        <v>4500</v>
      </c>
      <c r="I204" s="4">
        <v>0</v>
      </c>
      <c r="J204" s="4">
        <v>0</v>
      </c>
      <c r="K204" s="4">
        <v>816</v>
      </c>
      <c r="L204" s="4">
        <v>0</v>
      </c>
      <c r="M204" s="4">
        <v>0</v>
      </c>
      <c r="N204" s="4">
        <v>0</v>
      </c>
      <c r="O204" s="4">
        <f aca="true" t="shared" si="48" ref="O204:O213">SUM(G204:N204)</f>
        <v>7356</v>
      </c>
      <c r="P204" s="6" t="s">
        <v>25</v>
      </c>
      <c r="Q204" s="6" t="s">
        <v>26</v>
      </c>
      <c r="R204" s="6">
        <v>2016</v>
      </c>
      <c r="S204" s="7">
        <v>3500</v>
      </c>
      <c r="T204" s="8">
        <f aca="true" t="shared" si="49" ref="T204:T213">O204+S204</f>
        <v>10856</v>
      </c>
    </row>
    <row r="205" spans="1:20" ht="15" outlineLevel="2">
      <c r="A205" s="2" t="s">
        <v>144</v>
      </c>
      <c r="B205" s="3">
        <v>601640</v>
      </c>
      <c r="C205" s="2" t="s">
        <v>199</v>
      </c>
      <c r="D205" s="2" t="s">
        <v>200</v>
      </c>
      <c r="E205" s="11">
        <v>1024</v>
      </c>
      <c r="F205" s="32">
        <v>4285</v>
      </c>
      <c r="G205" s="4">
        <v>1620</v>
      </c>
      <c r="H205" s="5">
        <v>16.74</v>
      </c>
      <c r="I205" s="4">
        <v>0</v>
      </c>
      <c r="J205" s="4">
        <v>0</v>
      </c>
      <c r="K205" s="4">
        <v>816</v>
      </c>
      <c r="L205" s="4">
        <v>0</v>
      </c>
      <c r="M205" s="4">
        <v>0</v>
      </c>
      <c r="N205" s="4">
        <v>0</v>
      </c>
      <c r="O205" s="4">
        <f t="shared" si="48"/>
        <v>2452.74</v>
      </c>
      <c r="P205" s="6" t="s">
        <v>25</v>
      </c>
      <c r="Q205" s="6" t="s">
        <v>26</v>
      </c>
      <c r="R205" s="6">
        <v>2016</v>
      </c>
      <c r="S205" s="7">
        <v>3570</v>
      </c>
      <c r="T205" s="8">
        <f t="shared" si="49"/>
        <v>6022.74</v>
      </c>
    </row>
    <row r="206" spans="1:20" ht="15" outlineLevel="2">
      <c r="A206" s="2" t="s">
        <v>144</v>
      </c>
      <c r="B206" s="3">
        <v>601640</v>
      </c>
      <c r="C206" s="2" t="s">
        <v>199</v>
      </c>
      <c r="D206" s="2" t="s">
        <v>200</v>
      </c>
      <c r="E206" s="11">
        <v>1202</v>
      </c>
      <c r="F206" s="32">
        <v>11457</v>
      </c>
      <c r="G206" s="4">
        <v>2040</v>
      </c>
      <c r="H206" s="5">
        <v>1855.38</v>
      </c>
      <c r="I206" s="4">
        <v>0</v>
      </c>
      <c r="J206" s="4">
        <v>0</v>
      </c>
      <c r="K206" s="4">
        <v>816</v>
      </c>
      <c r="L206" s="4">
        <v>0</v>
      </c>
      <c r="M206" s="4">
        <v>0</v>
      </c>
      <c r="N206" s="4">
        <v>0</v>
      </c>
      <c r="O206" s="4">
        <f t="shared" si="48"/>
        <v>4711.38</v>
      </c>
      <c r="P206" s="6" t="s">
        <v>25</v>
      </c>
      <c r="Q206" s="6" t="s">
        <v>26</v>
      </c>
      <c r="R206" s="6">
        <v>2016</v>
      </c>
      <c r="S206" s="7">
        <v>3500</v>
      </c>
      <c r="T206" s="8">
        <f t="shared" si="49"/>
        <v>8211.380000000001</v>
      </c>
    </row>
    <row r="207" spans="1:20" ht="15" outlineLevel="2">
      <c r="A207" s="2" t="s">
        <v>144</v>
      </c>
      <c r="B207" s="3">
        <v>601640</v>
      </c>
      <c r="C207" s="2" t="s">
        <v>199</v>
      </c>
      <c r="D207" s="2" t="s">
        <v>200</v>
      </c>
      <c r="E207" s="11">
        <v>1024</v>
      </c>
      <c r="F207" s="32">
        <v>15000</v>
      </c>
      <c r="G207" s="4">
        <v>1620</v>
      </c>
      <c r="H207" s="5">
        <v>2500</v>
      </c>
      <c r="I207" s="4">
        <v>0</v>
      </c>
      <c r="J207" s="4">
        <v>0</v>
      </c>
      <c r="K207" s="4">
        <v>816</v>
      </c>
      <c r="L207" s="4">
        <v>0</v>
      </c>
      <c r="M207" s="4">
        <v>0</v>
      </c>
      <c r="N207" s="4">
        <v>0</v>
      </c>
      <c r="O207" s="4">
        <f t="shared" si="48"/>
        <v>4936</v>
      </c>
      <c r="P207" s="6" t="s">
        <v>25</v>
      </c>
      <c r="Q207" s="6" t="s">
        <v>26</v>
      </c>
      <c r="R207" s="6">
        <v>2016</v>
      </c>
      <c r="S207" s="7">
        <v>3570</v>
      </c>
      <c r="T207" s="8">
        <f t="shared" si="49"/>
        <v>8506</v>
      </c>
    </row>
    <row r="208" spans="1:20" ht="15" outlineLevel="2">
      <c r="A208" s="2" t="s">
        <v>144</v>
      </c>
      <c r="B208" s="3">
        <v>601640</v>
      </c>
      <c r="C208" s="2" t="s">
        <v>199</v>
      </c>
      <c r="D208" s="2" t="s">
        <v>200</v>
      </c>
      <c r="E208" s="11">
        <v>1202</v>
      </c>
      <c r="F208" s="32">
        <v>15000</v>
      </c>
      <c r="G208" s="4">
        <v>2040</v>
      </c>
      <c r="H208" s="5">
        <v>2500</v>
      </c>
      <c r="I208" s="4">
        <v>0</v>
      </c>
      <c r="J208" s="4">
        <v>0</v>
      </c>
      <c r="K208" s="4">
        <v>816</v>
      </c>
      <c r="L208" s="4">
        <v>0</v>
      </c>
      <c r="M208" s="4">
        <v>0</v>
      </c>
      <c r="N208" s="4">
        <v>0</v>
      </c>
      <c r="O208" s="4">
        <f t="shared" si="48"/>
        <v>5356</v>
      </c>
      <c r="P208" s="6" t="s">
        <v>25</v>
      </c>
      <c r="Q208" s="6" t="s">
        <v>26</v>
      </c>
      <c r="R208" s="6">
        <v>2017</v>
      </c>
      <c r="S208" s="7">
        <v>3500</v>
      </c>
      <c r="T208" s="8">
        <f t="shared" si="49"/>
        <v>8856</v>
      </c>
    </row>
    <row r="209" spans="1:20" ht="15" outlineLevel="2">
      <c r="A209" s="2" t="s">
        <v>144</v>
      </c>
      <c r="B209" s="3">
        <v>601640</v>
      </c>
      <c r="C209" s="2" t="s">
        <v>199</v>
      </c>
      <c r="D209" s="2" t="s">
        <v>200</v>
      </c>
      <c r="E209" s="11">
        <v>1212</v>
      </c>
      <c r="F209" s="32">
        <v>10000</v>
      </c>
      <c r="G209" s="4">
        <v>2100</v>
      </c>
      <c r="H209" s="5">
        <v>2500</v>
      </c>
      <c r="I209" s="4">
        <v>0</v>
      </c>
      <c r="J209" s="4">
        <v>0</v>
      </c>
      <c r="K209" s="4">
        <v>816</v>
      </c>
      <c r="L209" s="4">
        <v>0</v>
      </c>
      <c r="M209" s="4">
        <v>0</v>
      </c>
      <c r="N209" s="4">
        <v>0</v>
      </c>
      <c r="O209" s="4">
        <f t="shared" si="48"/>
        <v>5416</v>
      </c>
      <c r="P209" s="6" t="s">
        <v>25</v>
      </c>
      <c r="Q209" s="6" t="s">
        <v>26</v>
      </c>
      <c r="R209" s="6">
        <v>2017</v>
      </c>
      <c r="S209" s="7">
        <v>4900</v>
      </c>
      <c r="T209" s="8">
        <f t="shared" si="49"/>
        <v>10316</v>
      </c>
    </row>
    <row r="210" spans="1:20" ht="15" outlineLevel="2">
      <c r="A210" s="2" t="s">
        <v>144</v>
      </c>
      <c r="B210" s="3">
        <v>601640</v>
      </c>
      <c r="C210" s="2" t="s">
        <v>199</v>
      </c>
      <c r="D210" s="2" t="s">
        <v>200</v>
      </c>
      <c r="E210" s="11">
        <v>1212</v>
      </c>
      <c r="F210" s="32">
        <v>16120</v>
      </c>
      <c r="G210" s="4">
        <v>2100</v>
      </c>
      <c r="H210" s="5">
        <v>3542</v>
      </c>
      <c r="I210" s="4">
        <v>0</v>
      </c>
      <c r="J210" s="4">
        <v>0</v>
      </c>
      <c r="K210" s="4">
        <v>816</v>
      </c>
      <c r="L210" s="4">
        <v>0</v>
      </c>
      <c r="M210" s="4">
        <v>0</v>
      </c>
      <c r="N210" s="4">
        <v>129</v>
      </c>
      <c r="O210" s="4">
        <f t="shared" si="48"/>
        <v>6587</v>
      </c>
      <c r="P210" s="6" t="s">
        <v>25</v>
      </c>
      <c r="Q210" s="6" t="s">
        <v>31</v>
      </c>
      <c r="R210" s="6">
        <v>2008</v>
      </c>
      <c r="S210" s="7">
        <v>0</v>
      </c>
      <c r="T210" s="8">
        <f t="shared" si="49"/>
        <v>6587</v>
      </c>
    </row>
    <row r="211" spans="1:20" ht="15" outlineLevel="2">
      <c r="A211" s="2" t="s">
        <v>144</v>
      </c>
      <c r="B211" s="3">
        <v>601640</v>
      </c>
      <c r="C211" s="2" t="s">
        <v>199</v>
      </c>
      <c r="D211" s="2" t="s">
        <v>200</v>
      </c>
      <c r="E211" s="11">
        <v>1212</v>
      </c>
      <c r="F211" s="32">
        <v>19839</v>
      </c>
      <c r="G211" s="4">
        <v>2100</v>
      </c>
      <c r="H211" s="5">
        <v>4843.65</v>
      </c>
      <c r="I211" s="4">
        <v>0</v>
      </c>
      <c r="J211" s="4">
        <v>0</v>
      </c>
      <c r="K211" s="4">
        <v>816</v>
      </c>
      <c r="L211" s="4">
        <v>0</v>
      </c>
      <c r="M211" s="4">
        <v>0</v>
      </c>
      <c r="N211" s="4">
        <v>0</v>
      </c>
      <c r="O211" s="4">
        <f t="shared" si="48"/>
        <v>7759.65</v>
      </c>
      <c r="P211" s="6" t="s">
        <v>25</v>
      </c>
      <c r="Q211" s="6" t="s">
        <v>26</v>
      </c>
      <c r="R211" s="6">
        <v>2015</v>
      </c>
      <c r="S211" s="7">
        <v>4989.6</v>
      </c>
      <c r="T211" s="8">
        <f t="shared" si="49"/>
        <v>12749.25</v>
      </c>
    </row>
    <row r="212" spans="1:20" ht="15" outlineLevel="2">
      <c r="A212" s="2" t="s">
        <v>144</v>
      </c>
      <c r="B212" s="3">
        <v>601640</v>
      </c>
      <c r="C212" s="2" t="s">
        <v>199</v>
      </c>
      <c r="D212" s="2" t="s">
        <v>200</v>
      </c>
      <c r="E212" s="11">
        <v>1212</v>
      </c>
      <c r="F212" s="32">
        <v>10531</v>
      </c>
      <c r="G212" s="4">
        <v>2100</v>
      </c>
      <c r="H212" s="5">
        <v>1802.15</v>
      </c>
      <c r="I212" s="4">
        <v>0</v>
      </c>
      <c r="J212" s="4">
        <v>0</v>
      </c>
      <c r="K212" s="4">
        <v>816</v>
      </c>
      <c r="L212" s="4">
        <v>1420.23</v>
      </c>
      <c r="M212" s="4">
        <v>0</v>
      </c>
      <c r="N212" s="4">
        <v>258</v>
      </c>
      <c r="O212" s="4">
        <f t="shared" si="48"/>
        <v>6396.379999999999</v>
      </c>
      <c r="P212" s="6" t="s">
        <v>25</v>
      </c>
      <c r="Q212" s="6" t="s">
        <v>26</v>
      </c>
      <c r="R212" s="6">
        <v>2016</v>
      </c>
      <c r="S212" s="7">
        <v>4989.6</v>
      </c>
      <c r="T212" s="8">
        <f t="shared" si="49"/>
        <v>11385.98</v>
      </c>
    </row>
    <row r="213" spans="1:20" ht="15" outlineLevel="2">
      <c r="A213" s="2" t="s">
        <v>144</v>
      </c>
      <c r="B213" s="3">
        <v>601640</v>
      </c>
      <c r="C213" s="2" t="s">
        <v>199</v>
      </c>
      <c r="D213" s="2" t="s">
        <v>200</v>
      </c>
      <c r="E213" s="11">
        <v>1024</v>
      </c>
      <c r="F213" s="32">
        <v>13694</v>
      </c>
      <c r="G213" s="4">
        <v>1620</v>
      </c>
      <c r="H213" s="5">
        <v>2077.38</v>
      </c>
      <c r="I213" s="4">
        <v>0</v>
      </c>
      <c r="J213" s="4">
        <v>0</v>
      </c>
      <c r="K213" s="4">
        <v>816</v>
      </c>
      <c r="L213" s="4">
        <v>0</v>
      </c>
      <c r="M213" s="4">
        <v>0</v>
      </c>
      <c r="N213" s="4">
        <v>0</v>
      </c>
      <c r="O213" s="4">
        <f t="shared" si="48"/>
        <v>4513.38</v>
      </c>
      <c r="P213" s="6" t="s">
        <v>25</v>
      </c>
      <c r="Q213" s="6" t="s">
        <v>26</v>
      </c>
      <c r="R213" s="6">
        <v>2015</v>
      </c>
      <c r="S213" s="7">
        <v>3570</v>
      </c>
      <c r="T213" s="8">
        <f t="shared" si="49"/>
        <v>8083.38</v>
      </c>
    </row>
    <row r="214" spans="1:20" s="41" customFormat="1" ht="15.75" outlineLevel="1">
      <c r="A214" s="24"/>
      <c r="B214" s="25"/>
      <c r="C214" s="23" t="s">
        <v>355</v>
      </c>
      <c r="D214" s="24"/>
      <c r="E214" s="26">
        <f>COUNTA(E204:E213)</f>
        <v>10</v>
      </c>
      <c r="F214" s="40">
        <f aca="true" t="shared" si="50" ref="F214:O214">SUBTOTAL(9,F204:F213)</f>
        <v>135926</v>
      </c>
      <c r="G214" s="27">
        <f t="shared" si="50"/>
        <v>19380</v>
      </c>
      <c r="H214" s="28">
        <f t="shared" si="50"/>
        <v>26137.3</v>
      </c>
      <c r="I214" s="27">
        <f t="shared" si="50"/>
        <v>0</v>
      </c>
      <c r="J214" s="27">
        <f t="shared" si="50"/>
        <v>0</v>
      </c>
      <c r="K214" s="27">
        <f t="shared" si="50"/>
        <v>8160</v>
      </c>
      <c r="L214" s="27">
        <f t="shared" si="50"/>
        <v>1420.23</v>
      </c>
      <c r="M214" s="27">
        <f t="shared" si="50"/>
        <v>0</v>
      </c>
      <c r="N214" s="27">
        <f t="shared" si="50"/>
        <v>387</v>
      </c>
      <c r="O214" s="27">
        <f t="shared" si="50"/>
        <v>55484.52999999999</v>
      </c>
      <c r="P214" s="29"/>
      <c r="Q214" s="29"/>
      <c r="R214" s="29"/>
      <c r="S214" s="30">
        <f>SUBTOTAL(9,S204:S213)</f>
        <v>36089.2</v>
      </c>
      <c r="T214" s="31">
        <f>SUBTOTAL(9,T204:T213)</f>
        <v>91573.73</v>
      </c>
    </row>
    <row r="215" spans="1:20" ht="15" outlineLevel="2">
      <c r="A215" s="2" t="s">
        <v>144</v>
      </c>
      <c r="B215" s="3" t="s">
        <v>201</v>
      </c>
      <c r="C215" s="2" t="s">
        <v>202</v>
      </c>
      <c r="D215" s="2" t="s">
        <v>203</v>
      </c>
      <c r="E215" s="11">
        <v>2999</v>
      </c>
      <c r="F215" s="32">
        <v>0</v>
      </c>
      <c r="G215" s="4">
        <v>0</v>
      </c>
      <c r="H215" s="5">
        <v>0</v>
      </c>
      <c r="I215" s="4">
        <v>153.1</v>
      </c>
      <c r="J215" s="4">
        <v>598.22</v>
      </c>
      <c r="K215" s="4">
        <v>816</v>
      </c>
      <c r="L215" s="4">
        <v>0</v>
      </c>
      <c r="M215" s="4">
        <v>0</v>
      </c>
      <c r="N215" s="4">
        <v>0</v>
      </c>
      <c r="O215" s="4">
        <f>SUM(G215:N215)</f>
        <v>1567.3200000000002</v>
      </c>
      <c r="P215" s="6" t="s">
        <v>74</v>
      </c>
      <c r="Q215" s="6" t="s">
        <v>27</v>
      </c>
      <c r="R215" s="6">
        <v>1900</v>
      </c>
      <c r="S215" s="7">
        <v>0</v>
      </c>
      <c r="T215" s="8">
        <f>O215+S215</f>
        <v>1567.3200000000002</v>
      </c>
    </row>
    <row r="216" spans="1:20" s="41" customFormat="1" ht="15.75" outlineLevel="1">
      <c r="A216" s="24"/>
      <c r="B216" s="25"/>
      <c r="C216" s="23" t="s">
        <v>479</v>
      </c>
      <c r="D216" s="24"/>
      <c r="E216" s="26">
        <f>COUNTA(E215:E215)</f>
        <v>1</v>
      </c>
      <c r="F216" s="40">
        <f aca="true" t="shared" si="51" ref="F216:O216">SUBTOTAL(9,F215:F215)</f>
        <v>0</v>
      </c>
      <c r="G216" s="27">
        <f t="shared" si="51"/>
        <v>0</v>
      </c>
      <c r="H216" s="28">
        <f t="shared" si="51"/>
        <v>0</v>
      </c>
      <c r="I216" s="27">
        <f t="shared" si="51"/>
        <v>153.1</v>
      </c>
      <c r="J216" s="27">
        <f t="shared" si="51"/>
        <v>598.22</v>
      </c>
      <c r="K216" s="27">
        <f t="shared" si="51"/>
        <v>816</v>
      </c>
      <c r="L216" s="27">
        <f t="shared" si="51"/>
        <v>0</v>
      </c>
      <c r="M216" s="27">
        <f t="shared" si="51"/>
        <v>0</v>
      </c>
      <c r="N216" s="27">
        <f t="shared" si="51"/>
        <v>0</v>
      </c>
      <c r="O216" s="27">
        <f t="shared" si="51"/>
        <v>1567.3200000000002</v>
      </c>
      <c r="P216" s="29"/>
      <c r="Q216" s="29"/>
      <c r="R216" s="29"/>
      <c r="S216" s="30">
        <f>SUBTOTAL(9,S215:S215)</f>
        <v>0</v>
      </c>
      <c r="T216" s="31">
        <f>SUBTOTAL(9,T215:T215)</f>
        <v>1567.3200000000002</v>
      </c>
    </row>
    <row r="217" spans="1:20" ht="15" outlineLevel="2">
      <c r="A217" s="2" t="s">
        <v>144</v>
      </c>
      <c r="B217" s="3">
        <v>601625</v>
      </c>
      <c r="C217" s="2" t="s">
        <v>204</v>
      </c>
      <c r="D217" s="2" t="s">
        <v>205</v>
      </c>
      <c r="E217" s="11">
        <v>1340</v>
      </c>
      <c r="F217" s="32">
        <v>0</v>
      </c>
      <c r="G217" s="4">
        <v>0</v>
      </c>
      <c r="H217" s="5">
        <v>0</v>
      </c>
      <c r="I217" s="4">
        <v>1349.39</v>
      </c>
      <c r="J217" s="4">
        <v>1072.69</v>
      </c>
      <c r="K217" s="4">
        <v>816</v>
      </c>
      <c r="L217" s="4">
        <v>486.87</v>
      </c>
      <c r="M217" s="4">
        <v>0</v>
      </c>
      <c r="N217" s="4">
        <v>0</v>
      </c>
      <c r="O217" s="4">
        <f>SUM(G217:N217)</f>
        <v>3724.95</v>
      </c>
      <c r="P217" s="6" t="s">
        <v>74</v>
      </c>
      <c r="Q217" s="6" t="s">
        <v>27</v>
      </c>
      <c r="R217" s="6">
        <v>1900</v>
      </c>
      <c r="S217" s="7">
        <v>0</v>
      </c>
      <c r="T217" s="8">
        <f>O217+S217</f>
        <v>3724.95</v>
      </c>
    </row>
    <row r="218" spans="1:20" ht="15" outlineLevel="2">
      <c r="A218" s="2" t="s">
        <v>144</v>
      </c>
      <c r="B218" s="3">
        <v>601625</v>
      </c>
      <c r="C218" s="2" t="s">
        <v>204</v>
      </c>
      <c r="D218" s="2" t="s">
        <v>205</v>
      </c>
      <c r="E218" s="11">
        <v>1034</v>
      </c>
      <c r="F218" s="32">
        <v>10625</v>
      </c>
      <c r="G218" s="4">
        <v>2700</v>
      </c>
      <c r="H218" s="5">
        <v>2081.25</v>
      </c>
      <c r="I218" s="4">
        <v>0</v>
      </c>
      <c r="J218" s="4">
        <v>0</v>
      </c>
      <c r="K218" s="4">
        <v>816</v>
      </c>
      <c r="L218" s="4">
        <v>0</v>
      </c>
      <c r="M218" s="4">
        <v>0</v>
      </c>
      <c r="N218" s="4">
        <v>172</v>
      </c>
      <c r="O218" s="4">
        <f>SUM(G218:N218)</f>
        <v>5769.25</v>
      </c>
      <c r="P218" s="6" t="s">
        <v>25</v>
      </c>
      <c r="Q218" s="6" t="s">
        <v>159</v>
      </c>
      <c r="R218" s="6">
        <v>2007</v>
      </c>
      <c r="S218" s="7">
        <v>0</v>
      </c>
      <c r="T218" s="8">
        <f>O218+S218</f>
        <v>5769.25</v>
      </c>
    </row>
    <row r="219" spans="1:20" s="41" customFormat="1" ht="15.75" outlineLevel="1">
      <c r="A219" s="24"/>
      <c r="B219" s="25"/>
      <c r="C219" s="23" t="s">
        <v>356</v>
      </c>
      <c r="D219" s="24"/>
      <c r="E219" s="26">
        <f>COUNTA(E217:E218)</f>
        <v>2</v>
      </c>
      <c r="F219" s="40">
        <f aca="true" t="shared" si="52" ref="F219:O219">SUBTOTAL(9,F217:F218)</f>
        <v>10625</v>
      </c>
      <c r="G219" s="27">
        <f t="shared" si="52"/>
        <v>2700</v>
      </c>
      <c r="H219" s="28">
        <f t="shared" si="52"/>
        <v>2081.25</v>
      </c>
      <c r="I219" s="27">
        <f t="shared" si="52"/>
        <v>1349.39</v>
      </c>
      <c r="J219" s="27">
        <f t="shared" si="52"/>
        <v>1072.69</v>
      </c>
      <c r="K219" s="27">
        <f t="shared" si="52"/>
        <v>1632</v>
      </c>
      <c r="L219" s="27">
        <f t="shared" si="52"/>
        <v>486.87</v>
      </c>
      <c r="M219" s="27">
        <f t="shared" si="52"/>
        <v>0</v>
      </c>
      <c r="N219" s="27">
        <f t="shared" si="52"/>
        <v>172</v>
      </c>
      <c r="O219" s="27">
        <f t="shared" si="52"/>
        <v>9494.2</v>
      </c>
      <c r="P219" s="29"/>
      <c r="Q219" s="29"/>
      <c r="R219" s="29"/>
      <c r="S219" s="30">
        <f>SUBTOTAL(9,S217:S218)</f>
        <v>0</v>
      </c>
      <c r="T219" s="31">
        <f>SUBTOTAL(9,T217:T218)</f>
        <v>9494.2</v>
      </c>
    </row>
    <row r="220" spans="1:20" ht="15" outlineLevel="2">
      <c r="A220" s="2" t="s">
        <v>144</v>
      </c>
      <c r="B220" s="3" t="s">
        <v>206</v>
      </c>
      <c r="C220" s="2" t="s">
        <v>207</v>
      </c>
      <c r="D220" s="2" t="s">
        <v>208</v>
      </c>
      <c r="E220" s="11">
        <v>1505</v>
      </c>
      <c r="F220" s="32">
        <v>0</v>
      </c>
      <c r="G220" s="4">
        <v>0</v>
      </c>
      <c r="H220" s="5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f aca="true" t="shared" si="53" ref="O220:O229">SUM(G220:N220)</f>
        <v>0</v>
      </c>
      <c r="P220" s="6" t="s">
        <v>74</v>
      </c>
      <c r="Q220" s="6" t="s">
        <v>27</v>
      </c>
      <c r="R220" s="6">
        <v>1900</v>
      </c>
      <c r="S220" s="7">
        <v>0</v>
      </c>
      <c r="T220" s="8">
        <f aca="true" t="shared" si="54" ref="T220:T229">O220+S220</f>
        <v>0</v>
      </c>
    </row>
    <row r="221" spans="1:20" ht="15" outlineLevel="2">
      <c r="A221" s="2" t="s">
        <v>144</v>
      </c>
      <c r="B221" s="3" t="s">
        <v>206</v>
      </c>
      <c r="C221" s="2" t="s">
        <v>207</v>
      </c>
      <c r="D221" s="2" t="s">
        <v>208</v>
      </c>
      <c r="E221" s="11">
        <v>1505</v>
      </c>
      <c r="F221" s="32">
        <v>0</v>
      </c>
      <c r="G221" s="4">
        <v>0</v>
      </c>
      <c r="H221" s="5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f t="shared" si="53"/>
        <v>0</v>
      </c>
      <c r="P221" s="6" t="s">
        <v>74</v>
      </c>
      <c r="Q221" s="6" t="s">
        <v>27</v>
      </c>
      <c r="R221" s="6">
        <v>1900</v>
      </c>
      <c r="S221" s="7">
        <v>0</v>
      </c>
      <c r="T221" s="8">
        <f t="shared" si="54"/>
        <v>0</v>
      </c>
    </row>
    <row r="222" spans="1:20" ht="15" outlineLevel="2">
      <c r="A222" s="2" t="s">
        <v>144</v>
      </c>
      <c r="B222" s="3" t="s">
        <v>206</v>
      </c>
      <c r="C222" s="2" t="s">
        <v>207</v>
      </c>
      <c r="D222" s="2" t="s">
        <v>208</v>
      </c>
      <c r="E222" s="11">
        <v>3007</v>
      </c>
      <c r="F222" s="32">
        <v>0</v>
      </c>
      <c r="G222" s="4">
        <v>0</v>
      </c>
      <c r="H222" s="5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f t="shared" si="53"/>
        <v>0</v>
      </c>
      <c r="P222" s="6" t="s">
        <v>74</v>
      </c>
      <c r="Q222" s="6" t="s">
        <v>27</v>
      </c>
      <c r="R222" s="6">
        <v>1900</v>
      </c>
      <c r="S222" s="7">
        <v>0</v>
      </c>
      <c r="T222" s="8">
        <f t="shared" si="54"/>
        <v>0</v>
      </c>
    </row>
    <row r="223" spans="1:20" ht="15" outlineLevel="2">
      <c r="A223" s="2" t="s">
        <v>144</v>
      </c>
      <c r="B223" s="3" t="s">
        <v>206</v>
      </c>
      <c r="C223" s="2" t="s">
        <v>207</v>
      </c>
      <c r="D223" s="2" t="s">
        <v>208</v>
      </c>
      <c r="E223" s="11">
        <v>1247</v>
      </c>
      <c r="F223" s="32">
        <v>3140</v>
      </c>
      <c r="G223" s="4">
        <v>2940</v>
      </c>
      <c r="H223" s="5">
        <v>132.79</v>
      </c>
      <c r="I223" s="4">
        <v>0</v>
      </c>
      <c r="J223" s="4">
        <v>0</v>
      </c>
      <c r="K223" s="4">
        <v>816</v>
      </c>
      <c r="L223" s="4">
        <v>0</v>
      </c>
      <c r="M223" s="4">
        <v>0</v>
      </c>
      <c r="N223" s="4">
        <v>0</v>
      </c>
      <c r="O223" s="4">
        <f t="shared" si="53"/>
        <v>3888.79</v>
      </c>
      <c r="P223" s="6" t="s">
        <v>25</v>
      </c>
      <c r="Q223" s="6" t="s">
        <v>31</v>
      </c>
      <c r="R223" s="6">
        <v>2009</v>
      </c>
      <c r="S223" s="7">
        <v>0</v>
      </c>
      <c r="T223" s="8">
        <f t="shared" si="54"/>
        <v>3888.79</v>
      </c>
    </row>
    <row r="224" spans="1:20" ht="15" outlineLevel="2">
      <c r="A224" s="2" t="s">
        <v>144</v>
      </c>
      <c r="B224" s="3" t="s">
        <v>206</v>
      </c>
      <c r="C224" s="2" t="s">
        <v>207</v>
      </c>
      <c r="D224" s="2" t="s">
        <v>208</v>
      </c>
      <c r="E224" s="11">
        <v>1257</v>
      </c>
      <c r="F224" s="32">
        <v>0</v>
      </c>
      <c r="G224" s="4">
        <v>0</v>
      </c>
      <c r="H224" s="5">
        <v>0</v>
      </c>
      <c r="I224" s="4">
        <v>355.09</v>
      </c>
      <c r="J224" s="4">
        <v>1364.88</v>
      </c>
      <c r="K224" s="4">
        <v>816</v>
      </c>
      <c r="L224" s="4">
        <v>0</v>
      </c>
      <c r="M224" s="4">
        <v>286.53</v>
      </c>
      <c r="N224" s="4">
        <v>0</v>
      </c>
      <c r="O224" s="4">
        <f t="shared" si="53"/>
        <v>2822.5</v>
      </c>
      <c r="P224" s="6" t="s">
        <v>74</v>
      </c>
      <c r="Q224" s="6" t="s">
        <v>27</v>
      </c>
      <c r="R224" s="6">
        <v>1900</v>
      </c>
      <c r="S224" s="7">
        <v>0</v>
      </c>
      <c r="T224" s="8">
        <f t="shared" si="54"/>
        <v>2822.5</v>
      </c>
    </row>
    <row r="225" spans="1:20" ht="15" outlineLevel="2">
      <c r="A225" s="2" t="s">
        <v>144</v>
      </c>
      <c r="B225" s="3" t="s">
        <v>206</v>
      </c>
      <c r="C225" s="2" t="s">
        <v>207</v>
      </c>
      <c r="D225" s="2" t="s">
        <v>208</v>
      </c>
      <c r="E225" s="11">
        <v>1252</v>
      </c>
      <c r="F225" s="32">
        <v>0</v>
      </c>
      <c r="G225" s="4">
        <v>0</v>
      </c>
      <c r="H225" s="5">
        <v>0</v>
      </c>
      <c r="I225" s="4">
        <v>843.95</v>
      </c>
      <c r="J225" s="4">
        <v>1396.64</v>
      </c>
      <c r="K225" s="4">
        <v>816</v>
      </c>
      <c r="L225" s="4">
        <v>0</v>
      </c>
      <c r="M225" s="4">
        <v>0</v>
      </c>
      <c r="N225" s="4">
        <v>0</v>
      </c>
      <c r="O225" s="4">
        <f t="shared" si="53"/>
        <v>3056.59</v>
      </c>
      <c r="P225" s="6" t="s">
        <v>74</v>
      </c>
      <c r="Q225" s="6" t="s">
        <v>27</v>
      </c>
      <c r="R225" s="6">
        <v>1900</v>
      </c>
      <c r="S225" s="7">
        <v>0</v>
      </c>
      <c r="T225" s="8">
        <f t="shared" si="54"/>
        <v>3056.59</v>
      </c>
    </row>
    <row r="226" spans="1:20" ht="15" outlineLevel="2">
      <c r="A226" s="2" t="s">
        <v>144</v>
      </c>
      <c r="B226" s="3" t="s">
        <v>206</v>
      </c>
      <c r="C226" s="2" t="s">
        <v>207</v>
      </c>
      <c r="D226" s="2" t="s">
        <v>208</v>
      </c>
      <c r="E226" s="11">
        <v>1035</v>
      </c>
      <c r="F226" s="32">
        <v>6461</v>
      </c>
      <c r="G226" s="4">
        <v>2700</v>
      </c>
      <c r="H226" s="5">
        <v>986.4</v>
      </c>
      <c r="I226" s="4">
        <v>0</v>
      </c>
      <c r="J226" s="4">
        <v>0</v>
      </c>
      <c r="K226" s="4">
        <v>816</v>
      </c>
      <c r="L226" s="4">
        <v>890.44</v>
      </c>
      <c r="M226" s="4">
        <v>0</v>
      </c>
      <c r="N226" s="4">
        <v>301</v>
      </c>
      <c r="O226" s="4">
        <f t="shared" si="53"/>
        <v>5693.84</v>
      </c>
      <c r="P226" s="6" t="s">
        <v>25</v>
      </c>
      <c r="Q226" s="6" t="s">
        <v>159</v>
      </c>
      <c r="R226" s="6">
        <v>2007</v>
      </c>
      <c r="S226" s="7">
        <v>0</v>
      </c>
      <c r="T226" s="8">
        <f t="shared" si="54"/>
        <v>5693.84</v>
      </c>
    </row>
    <row r="227" spans="1:20" ht="15" outlineLevel="2">
      <c r="A227" s="2" t="s">
        <v>144</v>
      </c>
      <c r="B227" s="3" t="s">
        <v>206</v>
      </c>
      <c r="C227" s="2" t="s">
        <v>207</v>
      </c>
      <c r="D227" s="2" t="s">
        <v>208</v>
      </c>
      <c r="E227" s="11">
        <v>1212</v>
      </c>
      <c r="F227" s="32">
        <v>9301</v>
      </c>
      <c r="G227" s="4">
        <v>2100</v>
      </c>
      <c r="H227" s="5">
        <v>1497.3</v>
      </c>
      <c r="I227" s="4">
        <v>0</v>
      </c>
      <c r="J227" s="4">
        <v>0</v>
      </c>
      <c r="K227" s="4">
        <v>816</v>
      </c>
      <c r="L227" s="4">
        <v>0</v>
      </c>
      <c r="M227" s="4">
        <v>0</v>
      </c>
      <c r="N227" s="4">
        <v>387</v>
      </c>
      <c r="O227" s="4">
        <f t="shared" si="53"/>
        <v>4800.3</v>
      </c>
      <c r="P227" s="6" t="s">
        <v>25</v>
      </c>
      <c r="Q227" s="6" t="s">
        <v>27</v>
      </c>
      <c r="R227" s="6">
        <v>1900</v>
      </c>
      <c r="S227" s="7">
        <v>0</v>
      </c>
      <c r="T227" s="8">
        <f t="shared" si="54"/>
        <v>4800.3</v>
      </c>
    </row>
    <row r="228" spans="1:20" ht="15" outlineLevel="2">
      <c r="A228" s="2" t="s">
        <v>144</v>
      </c>
      <c r="B228" s="3" t="s">
        <v>206</v>
      </c>
      <c r="C228" s="2" t="s">
        <v>207</v>
      </c>
      <c r="D228" s="2" t="s">
        <v>208</v>
      </c>
      <c r="E228" s="11">
        <v>1211</v>
      </c>
      <c r="F228" s="32">
        <v>0</v>
      </c>
      <c r="G228" s="4">
        <v>0</v>
      </c>
      <c r="H228" s="5">
        <v>0</v>
      </c>
      <c r="I228" s="4">
        <v>1913.19</v>
      </c>
      <c r="J228" s="4">
        <v>1228.33</v>
      </c>
      <c r="K228" s="4">
        <v>816</v>
      </c>
      <c r="L228" s="4">
        <v>0</v>
      </c>
      <c r="M228" s="4">
        <v>0</v>
      </c>
      <c r="N228" s="4">
        <v>0</v>
      </c>
      <c r="O228" s="4">
        <f t="shared" si="53"/>
        <v>3957.52</v>
      </c>
      <c r="P228" s="6" t="s">
        <v>74</v>
      </c>
      <c r="Q228" s="6" t="s">
        <v>26</v>
      </c>
      <c r="R228" s="6">
        <v>2020</v>
      </c>
      <c r="S228" s="7">
        <v>2780</v>
      </c>
      <c r="T228" s="8">
        <f t="shared" si="54"/>
        <v>6737.52</v>
      </c>
    </row>
    <row r="229" spans="1:20" ht="15" outlineLevel="2">
      <c r="A229" s="2" t="s">
        <v>144</v>
      </c>
      <c r="B229" s="3" t="s">
        <v>206</v>
      </c>
      <c r="C229" s="2" t="s">
        <v>207</v>
      </c>
      <c r="D229" s="2" t="s">
        <v>208</v>
      </c>
      <c r="E229" s="11">
        <v>1247</v>
      </c>
      <c r="F229" s="32">
        <v>2502</v>
      </c>
      <c r="G229" s="4">
        <v>2940</v>
      </c>
      <c r="H229" s="5">
        <v>322.91</v>
      </c>
      <c r="I229" s="4">
        <v>0</v>
      </c>
      <c r="J229" s="4">
        <v>0</v>
      </c>
      <c r="K229" s="4">
        <v>816</v>
      </c>
      <c r="L229" s="4">
        <v>0</v>
      </c>
      <c r="M229" s="4">
        <v>0</v>
      </c>
      <c r="N229" s="4">
        <v>0</v>
      </c>
      <c r="O229" s="4">
        <f t="shared" si="53"/>
        <v>4078.91</v>
      </c>
      <c r="P229" s="6" t="s">
        <v>25</v>
      </c>
      <c r="Q229" s="6" t="s">
        <v>26</v>
      </c>
      <c r="R229" s="6">
        <v>2020</v>
      </c>
      <c r="S229" s="7">
        <v>4375</v>
      </c>
      <c r="T229" s="8">
        <f t="shared" si="54"/>
        <v>8453.91</v>
      </c>
    </row>
    <row r="230" spans="1:20" s="41" customFormat="1" ht="15.75" outlineLevel="1">
      <c r="A230" s="24"/>
      <c r="B230" s="25"/>
      <c r="C230" s="23" t="s">
        <v>486</v>
      </c>
      <c r="D230" s="24"/>
      <c r="E230" s="26">
        <f>COUNTA(E220:E229)</f>
        <v>10</v>
      </c>
      <c r="F230" s="40">
        <f aca="true" t="shared" si="55" ref="F230:O230">SUBTOTAL(9,F220:F229)</f>
        <v>21404</v>
      </c>
      <c r="G230" s="27">
        <f t="shared" si="55"/>
        <v>10680</v>
      </c>
      <c r="H230" s="28">
        <f t="shared" si="55"/>
        <v>2939.3999999999996</v>
      </c>
      <c r="I230" s="27">
        <f t="shared" si="55"/>
        <v>3112.23</v>
      </c>
      <c r="J230" s="27">
        <f t="shared" si="55"/>
        <v>3989.8500000000004</v>
      </c>
      <c r="K230" s="27">
        <f t="shared" si="55"/>
        <v>5712</v>
      </c>
      <c r="L230" s="27">
        <f t="shared" si="55"/>
        <v>890.44</v>
      </c>
      <c r="M230" s="27">
        <f t="shared" si="55"/>
        <v>286.53</v>
      </c>
      <c r="N230" s="27">
        <f t="shared" si="55"/>
        <v>688</v>
      </c>
      <c r="O230" s="27">
        <f t="shared" si="55"/>
        <v>28298.45</v>
      </c>
      <c r="P230" s="29"/>
      <c r="Q230" s="29"/>
      <c r="R230" s="29"/>
      <c r="S230" s="30">
        <f>SUBTOTAL(9,S220:S229)</f>
        <v>7155</v>
      </c>
      <c r="T230" s="31">
        <f>SUBTOTAL(9,T220:T229)</f>
        <v>35453.45</v>
      </c>
    </row>
    <row r="231" spans="1:20" ht="15" outlineLevel="2">
      <c r="A231" s="2" t="s">
        <v>144</v>
      </c>
      <c r="B231" s="3">
        <v>601631</v>
      </c>
      <c r="C231" s="2" t="s">
        <v>209</v>
      </c>
      <c r="D231" s="2" t="s">
        <v>210</v>
      </c>
      <c r="E231" s="11">
        <v>1340</v>
      </c>
      <c r="F231" s="32">
        <v>0</v>
      </c>
      <c r="G231" s="4">
        <v>0</v>
      </c>
      <c r="H231" s="5">
        <v>0</v>
      </c>
      <c r="I231" s="4">
        <v>307.25</v>
      </c>
      <c r="J231" s="4">
        <v>374.47</v>
      </c>
      <c r="K231" s="4">
        <v>816</v>
      </c>
      <c r="L231" s="4">
        <v>0</v>
      </c>
      <c r="M231" s="4">
        <v>0</v>
      </c>
      <c r="N231" s="4">
        <v>0</v>
      </c>
      <c r="O231" s="4">
        <f>SUM(G231:N231)</f>
        <v>1497.72</v>
      </c>
      <c r="P231" s="6" t="s">
        <v>74</v>
      </c>
      <c r="Q231" s="6" t="s">
        <v>27</v>
      </c>
      <c r="R231" s="6">
        <v>1900</v>
      </c>
      <c r="S231" s="7">
        <v>0</v>
      </c>
      <c r="T231" s="8">
        <f>O231+S231</f>
        <v>1497.72</v>
      </c>
    </row>
    <row r="232" spans="1:20" s="41" customFormat="1" ht="15.75" outlineLevel="1">
      <c r="A232" s="24"/>
      <c r="B232" s="25"/>
      <c r="C232" s="23" t="s">
        <v>357</v>
      </c>
      <c r="D232" s="24"/>
      <c r="E232" s="26">
        <f>COUNTA(E231:E231)</f>
        <v>1</v>
      </c>
      <c r="F232" s="40">
        <f aca="true" t="shared" si="56" ref="F232:O232">SUBTOTAL(9,F231:F231)</f>
        <v>0</v>
      </c>
      <c r="G232" s="27">
        <f t="shared" si="56"/>
        <v>0</v>
      </c>
      <c r="H232" s="28">
        <f t="shared" si="56"/>
        <v>0</v>
      </c>
      <c r="I232" s="27">
        <f t="shared" si="56"/>
        <v>307.25</v>
      </c>
      <c r="J232" s="27">
        <f t="shared" si="56"/>
        <v>374.47</v>
      </c>
      <c r="K232" s="27">
        <f t="shared" si="56"/>
        <v>816</v>
      </c>
      <c r="L232" s="27">
        <f t="shared" si="56"/>
        <v>0</v>
      </c>
      <c r="M232" s="27">
        <f t="shared" si="56"/>
        <v>0</v>
      </c>
      <c r="N232" s="27">
        <f t="shared" si="56"/>
        <v>0</v>
      </c>
      <c r="O232" s="27">
        <f t="shared" si="56"/>
        <v>1497.72</v>
      </c>
      <c r="P232" s="29"/>
      <c r="Q232" s="29"/>
      <c r="R232" s="29"/>
      <c r="S232" s="30">
        <f>SUBTOTAL(9,S231:S231)</f>
        <v>0</v>
      </c>
      <c r="T232" s="31">
        <f>SUBTOTAL(9,T231:T231)</f>
        <v>1497.72</v>
      </c>
    </row>
    <row r="233" spans="1:20" ht="15" outlineLevel="2">
      <c r="A233" s="2" t="s">
        <v>144</v>
      </c>
      <c r="B233" s="3">
        <v>601633</v>
      </c>
      <c r="C233" s="2" t="s">
        <v>211</v>
      </c>
      <c r="D233" s="2" t="s">
        <v>212</v>
      </c>
      <c r="E233" s="11">
        <v>3007</v>
      </c>
      <c r="F233" s="32">
        <v>0</v>
      </c>
      <c r="G233" s="4">
        <v>0</v>
      </c>
      <c r="H233" s="5">
        <v>0</v>
      </c>
      <c r="I233" s="4">
        <v>32.9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f aca="true" t="shared" si="57" ref="O233:O245">SUM(G233:N233)</f>
        <v>32.9</v>
      </c>
      <c r="P233" s="6" t="s">
        <v>74</v>
      </c>
      <c r="Q233" s="6" t="s">
        <v>27</v>
      </c>
      <c r="R233" s="6">
        <v>1900</v>
      </c>
      <c r="S233" s="7">
        <v>0</v>
      </c>
      <c r="T233" s="8">
        <f aca="true" t="shared" si="58" ref="T233:T245">O233+S233</f>
        <v>32.9</v>
      </c>
    </row>
    <row r="234" spans="1:20" ht="15" outlineLevel="2">
      <c r="A234" s="2" t="s">
        <v>144</v>
      </c>
      <c r="B234" s="3">
        <v>601633</v>
      </c>
      <c r="C234" s="2" t="s">
        <v>211</v>
      </c>
      <c r="D234" s="2" t="s">
        <v>212</v>
      </c>
      <c r="E234" s="11">
        <v>3007</v>
      </c>
      <c r="F234" s="32">
        <v>0</v>
      </c>
      <c r="G234" s="4">
        <v>0</v>
      </c>
      <c r="H234" s="5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f t="shared" si="57"/>
        <v>0</v>
      </c>
      <c r="P234" s="6" t="s">
        <v>74</v>
      </c>
      <c r="Q234" s="6" t="s">
        <v>27</v>
      </c>
      <c r="R234" s="6">
        <v>1900</v>
      </c>
      <c r="S234" s="7">
        <v>0</v>
      </c>
      <c r="T234" s="8">
        <f t="shared" si="58"/>
        <v>0</v>
      </c>
    </row>
    <row r="235" spans="1:20" ht="15" outlineLevel="2">
      <c r="A235" s="2" t="s">
        <v>144</v>
      </c>
      <c r="B235" s="3">
        <v>601633</v>
      </c>
      <c r="C235" s="2" t="s">
        <v>211</v>
      </c>
      <c r="D235" s="2" t="s">
        <v>212</v>
      </c>
      <c r="E235" s="11">
        <v>3007</v>
      </c>
      <c r="F235" s="32">
        <v>0</v>
      </c>
      <c r="G235" s="4">
        <v>0</v>
      </c>
      <c r="H235" s="5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f t="shared" si="57"/>
        <v>0</v>
      </c>
      <c r="P235" s="6" t="s">
        <v>74</v>
      </c>
      <c r="Q235" s="6" t="s">
        <v>27</v>
      </c>
      <c r="R235" s="6">
        <v>1900</v>
      </c>
      <c r="S235" s="7">
        <v>0</v>
      </c>
      <c r="T235" s="8">
        <f t="shared" si="58"/>
        <v>0</v>
      </c>
    </row>
    <row r="236" spans="1:20" ht="15" outlineLevel="2">
      <c r="A236" s="2" t="s">
        <v>144</v>
      </c>
      <c r="B236" s="3">
        <v>601633</v>
      </c>
      <c r="C236" s="2" t="s">
        <v>211</v>
      </c>
      <c r="D236" s="2" t="s">
        <v>212</v>
      </c>
      <c r="E236" s="11">
        <v>1210</v>
      </c>
      <c r="F236" s="32">
        <v>18288</v>
      </c>
      <c r="G236" s="4">
        <v>3000</v>
      </c>
      <c r="H236" s="5">
        <v>6144</v>
      </c>
      <c r="I236" s="4">
        <v>0</v>
      </c>
      <c r="J236" s="4">
        <v>0</v>
      </c>
      <c r="K236" s="4">
        <v>816</v>
      </c>
      <c r="L236" s="4">
        <v>653.76</v>
      </c>
      <c r="M236" s="4">
        <v>0</v>
      </c>
      <c r="N236" s="4">
        <v>0</v>
      </c>
      <c r="O236" s="4">
        <f t="shared" si="57"/>
        <v>10613.76</v>
      </c>
      <c r="P236" s="6" t="s">
        <v>25</v>
      </c>
      <c r="Q236" s="6" t="s">
        <v>31</v>
      </c>
      <c r="R236" s="6">
        <v>2008</v>
      </c>
      <c r="S236" s="7">
        <v>0</v>
      </c>
      <c r="T236" s="8">
        <f t="shared" si="58"/>
        <v>10613.76</v>
      </c>
    </row>
    <row r="237" spans="1:20" ht="15" outlineLevel="2">
      <c r="A237" s="2" t="s">
        <v>144</v>
      </c>
      <c r="B237" s="3">
        <v>601633</v>
      </c>
      <c r="C237" s="2" t="s">
        <v>211</v>
      </c>
      <c r="D237" s="2" t="s">
        <v>212</v>
      </c>
      <c r="E237" s="11">
        <v>1210</v>
      </c>
      <c r="F237" s="32">
        <v>19637</v>
      </c>
      <c r="G237" s="4">
        <v>3000</v>
      </c>
      <c r="H237" s="5">
        <v>6818.5</v>
      </c>
      <c r="I237" s="4">
        <v>0</v>
      </c>
      <c r="J237" s="4">
        <v>0</v>
      </c>
      <c r="K237" s="4">
        <v>816</v>
      </c>
      <c r="L237" s="4">
        <v>572.91</v>
      </c>
      <c r="M237" s="9">
        <v>1000</v>
      </c>
      <c r="N237" s="4">
        <v>172</v>
      </c>
      <c r="O237" s="4">
        <f t="shared" si="57"/>
        <v>12379.41</v>
      </c>
      <c r="P237" s="6" t="s">
        <v>25</v>
      </c>
      <c r="Q237" s="6" t="s">
        <v>26</v>
      </c>
      <c r="R237" s="6">
        <v>2018</v>
      </c>
      <c r="S237" s="7">
        <v>5040</v>
      </c>
      <c r="T237" s="8">
        <f t="shared" si="58"/>
        <v>17419.41</v>
      </c>
    </row>
    <row r="238" spans="1:20" ht="15" outlineLevel="2">
      <c r="A238" s="2" t="s">
        <v>144</v>
      </c>
      <c r="B238" s="3">
        <v>601633</v>
      </c>
      <c r="C238" s="2" t="s">
        <v>211</v>
      </c>
      <c r="D238" s="2" t="s">
        <v>212</v>
      </c>
      <c r="E238" s="11">
        <v>1034</v>
      </c>
      <c r="F238" s="32">
        <v>9598</v>
      </c>
      <c r="G238" s="4">
        <v>2700</v>
      </c>
      <c r="H238" s="5">
        <v>1709.1</v>
      </c>
      <c r="I238" s="4">
        <v>0</v>
      </c>
      <c r="J238" s="4">
        <v>0</v>
      </c>
      <c r="K238" s="4">
        <v>816</v>
      </c>
      <c r="L238" s="4">
        <v>332.03</v>
      </c>
      <c r="M238" s="4">
        <v>0</v>
      </c>
      <c r="N238" s="4">
        <v>402.33</v>
      </c>
      <c r="O238" s="4">
        <f t="shared" si="57"/>
        <v>5959.46</v>
      </c>
      <c r="P238" s="6" t="s">
        <v>25</v>
      </c>
      <c r="Q238" s="6" t="s">
        <v>159</v>
      </c>
      <c r="R238" s="6">
        <v>2006</v>
      </c>
      <c r="S238" s="7">
        <v>0</v>
      </c>
      <c r="T238" s="8">
        <f t="shared" si="58"/>
        <v>5959.46</v>
      </c>
    </row>
    <row r="239" spans="1:20" ht="15" outlineLevel="2">
      <c r="A239" s="2" t="s">
        <v>144</v>
      </c>
      <c r="B239" s="3">
        <v>601633</v>
      </c>
      <c r="C239" s="2" t="s">
        <v>211</v>
      </c>
      <c r="D239" s="2" t="s">
        <v>212</v>
      </c>
      <c r="E239" s="11">
        <v>1034</v>
      </c>
      <c r="F239" s="32">
        <v>11537</v>
      </c>
      <c r="G239" s="4">
        <v>2700</v>
      </c>
      <c r="H239" s="5">
        <v>2551.95</v>
      </c>
      <c r="I239" s="4">
        <v>0</v>
      </c>
      <c r="J239" s="4">
        <v>0</v>
      </c>
      <c r="K239" s="4">
        <v>816</v>
      </c>
      <c r="L239" s="4">
        <v>0</v>
      </c>
      <c r="M239" s="4">
        <v>0</v>
      </c>
      <c r="N239" s="4">
        <v>0</v>
      </c>
      <c r="O239" s="4">
        <f t="shared" si="57"/>
        <v>6067.95</v>
      </c>
      <c r="P239" s="6" t="s">
        <v>25</v>
      </c>
      <c r="Q239" s="6" t="s">
        <v>159</v>
      </c>
      <c r="R239" s="6">
        <v>2007</v>
      </c>
      <c r="S239" s="7">
        <v>0</v>
      </c>
      <c r="T239" s="8">
        <f t="shared" si="58"/>
        <v>6067.95</v>
      </c>
    </row>
    <row r="240" spans="1:20" ht="15" outlineLevel="2">
      <c r="A240" s="2" t="s">
        <v>144</v>
      </c>
      <c r="B240" s="3">
        <v>601633</v>
      </c>
      <c r="C240" s="2" t="s">
        <v>211</v>
      </c>
      <c r="D240" s="2" t="s">
        <v>212</v>
      </c>
      <c r="E240" s="11">
        <v>1034</v>
      </c>
      <c r="F240" s="32">
        <v>15844</v>
      </c>
      <c r="G240" s="4">
        <v>2700</v>
      </c>
      <c r="H240" s="5">
        <v>4447.8</v>
      </c>
      <c r="I240" s="4">
        <v>0</v>
      </c>
      <c r="J240" s="4">
        <v>0</v>
      </c>
      <c r="K240" s="4">
        <v>816</v>
      </c>
      <c r="L240" s="4">
        <v>0</v>
      </c>
      <c r="M240" s="4">
        <v>0</v>
      </c>
      <c r="N240" s="4">
        <v>86</v>
      </c>
      <c r="O240" s="4">
        <f t="shared" si="57"/>
        <v>8049.8</v>
      </c>
      <c r="P240" s="6" t="s">
        <v>25</v>
      </c>
      <c r="Q240" s="6" t="s">
        <v>159</v>
      </c>
      <c r="R240" s="6">
        <v>2007</v>
      </c>
      <c r="S240" s="7">
        <v>0</v>
      </c>
      <c r="T240" s="8">
        <f t="shared" si="58"/>
        <v>8049.8</v>
      </c>
    </row>
    <row r="241" spans="1:20" ht="15" outlineLevel="2">
      <c r="A241" s="2" t="s">
        <v>144</v>
      </c>
      <c r="B241" s="3">
        <v>601633</v>
      </c>
      <c r="C241" s="2" t="s">
        <v>211</v>
      </c>
      <c r="D241" s="2" t="s">
        <v>212</v>
      </c>
      <c r="E241" s="11">
        <v>1035</v>
      </c>
      <c r="F241" s="32">
        <v>17402</v>
      </c>
      <c r="G241" s="4">
        <v>2700</v>
      </c>
      <c r="H241" s="5">
        <v>5355.9</v>
      </c>
      <c r="I241" s="4">
        <v>0</v>
      </c>
      <c r="J241" s="4">
        <v>0</v>
      </c>
      <c r="K241" s="4">
        <v>816</v>
      </c>
      <c r="L241" s="4">
        <v>0</v>
      </c>
      <c r="M241" s="4">
        <v>0</v>
      </c>
      <c r="N241" s="4">
        <v>25</v>
      </c>
      <c r="O241" s="4">
        <f t="shared" si="57"/>
        <v>8896.9</v>
      </c>
      <c r="P241" s="6" t="s">
        <v>25</v>
      </c>
      <c r="Q241" s="6" t="s">
        <v>159</v>
      </c>
      <c r="R241" s="6">
        <v>2008</v>
      </c>
      <c r="S241" s="7">
        <v>0</v>
      </c>
      <c r="T241" s="8">
        <f t="shared" si="58"/>
        <v>8896.9</v>
      </c>
    </row>
    <row r="242" spans="1:20" ht="15" outlineLevel="2">
      <c r="A242" s="2" t="s">
        <v>144</v>
      </c>
      <c r="B242" s="3">
        <v>601633</v>
      </c>
      <c r="C242" s="2" t="s">
        <v>211</v>
      </c>
      <c r="D242" s="2" t="s">
        <v>212</v>
      </c>
      <c r="E242" s="11">
        <v>1035</v>
      </c>
      <c r="F242" s="32">
        <v>13242</v>
      </c>
      <c r="G242" s="4">
        <v>2700</v>
      </c>
      <c r="H242" s="5">
        <v>3258.9</v>
      </c>
      <c r="I242" s="4">
        <v>0</v>
      </c>
      <c r="J242" s="4">
        <v>0</v>
      </c>
      <c r="K242" s="4">
        <v>816</v>
      </c>
      <c r="L242" s="4">
        <v>0</v>
      </c>
      <c r="M242" s="4">
        <v>0</v>
      </c>
      <c r="N242" s="4">
        <v>301</v>
      </c>
      <c r="O242" s="4">
        <f t="shared" si="57"/>
        <v>7075.9</v>
      </c>
      <c r="P242" s="6" t="s">
        <v>25</v>
      </c>
      <c r="Q242" s="6" t="s">
        <v>159</v>
      </c>
      <c r="R242" s="6">
        <v>2009</v>
      </c>
      <c r="S242" s="7">
        <v>0</v>
      </c>
      <c r="T242" s="8">
        <f t="shared" si="58"/>
        <v>7075.9</v>
      </c>
    </row>
    <row r="243" spans="1:20" ht="15" outlineLevel="2">
      <c r="A243" s="2" t="s">
        <v>144</v>
      </c>
      <c r="B243" s="3">
        <v>601633</v>
      </c>
      <c r="C243" s="2" t="s">
        <v>211</v>
      </c>
      <c r="D243" s="2" t="s">
        <v>212</v>
      </c>
      <c r="E243" s="11">
        <v>1210</v>
      </c>
      <c r="F243" s="32">
        <v>18060</v>
      </c>
      <c r="G243" s="4">
        <v>3000</v>
      </c>
      <c r="H243" s="5">
        <v>6030</v>
      </c>
      <c r="I243" s="4">
        <v>0</v>
      </c>
      <c r="J243" s="4">
        <v>0</v>
      </c>
      <c r="K243" s="4">
        <v>816</v>
      </c>
      <c r="L243" s="4">
        <v>475</v>
      </c>
      <c r="M243" s="4">
        <v>0</v>
      </c>
      <c r="N243" s="4">
        <v>402.73</v>
      </c>
      <c r="O243" s="4">
        <f t="shared" si="57"/>
        <v>10723.73</v>
      </c>
      <c r="P243" s="6" t="s">
        <v>25</v>
      </c>
      <c r="Q243" s="6" t="s">
        <v>26</v>
      </c>
      <c r="R243" s="6">
        <v>2015</v>
      </c>
      <c r="S243" s="7">
        <v>4465</v>
      </c>
      <c r="T243" s="8">
        <f t="shared" si="58"/>
        <v>15188.73</v>
      </c>
    </row>
    <row r="244" spans="1:20" ht="15" outlineLevel="2">
      <c r="A244" s="2" t="s">
        <v>144</v>
      </c>
      <c r="B244" s="3">
        <v>601633</v>
      </c>
      <c r="C244" s="2" t="s">
        <v>211</v>
      </c>
      <c r="D244" s="2" t="s">
        <v>212</v>
      </c>
      <c r="E244" s="11">
        <v>1212</v>
      </c>
      <c r="F244" s="32">
        <v>12306</v>
      </c>
      <c r="G244" s="4">
        <v>2100</v>
      </c>
      <c r="H244" s="5">
        <v>2207.1</v>
      </c>
      <c r="I244" s="4">
        <v>0</v>
      </c>
      <c r="J244" s="4">
        <v>0</v>
      </c>
      <c r="K244" s="4">
        <v>816</v>
      </c>
      <c r="L244" s="4">
        <v>0</v>
      </c>
      <c r="M244" s="9">
        <v>1000</v>
      </c>
      <c r="N244" s="4">
        <v>129</v>
      </c>
      <c r="O244" s="4">
        <f t="shared" si="57"/>
        <v>6252.1</v>
      </c>
      <c r="P244" s="6" t="s">
        <v>25</v>
      </c>
      <c r="Q244" s="6" t="s">
        <v>26</v>
      </c>
      <c r="R244" s="6">
        <v>2018</v>
      </c>
      <c r="S244" s="7">
        <v>4990</v>
      </c>
      <c r="T244" s="8">
        <f t="shared" si="58"/>
        <v>11242.1</v>
      </c>
    </row>
    <row r="245" spans="1:20" ht="15" outlineLevel="2">
      <c r="A245" s="2" t="s">
        <v>144</v>
      </c>
      <c r="B245" s="3">
        <v>601633</v>
      </c>
      <c r="C245" s="2" t="s">
        <v>211</v>
      </c>
      <c r="D245" s="2" t="s">
        <v>212</v>
      </c>
      <c r="E245" s="10" t="s">
        <v>75</v>
      </c>
      <c r="F245" s="32">
        <v>0</v>
      </c>
      <c r="G245" s="4">
        <v>0</v>
      </c>
      <c r="H245" s="5">
        <v>0</v>
      </c>
      <c r="I245" s="4">
        <v>237.25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f t="shared" si="57"/>
        <v>237.25</v>
      </c>
      <c r="P245" s="6" t="s">
        <v>74</v>
      </c>
      <c r="Q245" s="6" t="s">
        <v>27</v>
      </c>
      <c r="R245" s="6">
        <v>1900</v>
      </c>
      <c r="S245" s="7">
        <v>0</v>
      </c>
      <c r="T245" s="8">
        <f t="shared" si="58"/>
        <v>237.25</v>
      </c>
    </row>
    <row r="246" spans="1:20" s="41" customFormat="1" ht="15.75" outlineLevel="1">
      <c r="A246" s="24"/>
      <c r="B246" s="25"/>
      <c r="C246" s="23" t="s">
        <v>358</v>
      </c>
      <c r="D246" s="24"/>
      <c r="E246" s="26">
        <f>COUNTA(E233:E245)</f>
        <v>13</v>
      </c>
      <c r="F246" s="40">
        <f aca="true" t="shared" si="59" ref="F246:O246">SUBTOTAL(9,F233:F245)</f>
        <v>135914</v>
      </c>
      <c r="G246" s="27">
        <f t="shared" si="59"/>
        <v>24600</v>
      </c>
      <c r="H246" s="28">
        <f t="shared" si="59"/>
        <v>38523.25</v>
      </c>
      <c r="I246" s="27">
        <f t="shared" si="59"/>
        <v>270.15</v>
      </c>
      <c r="J246" s="27">
        <f t="shared" si="59"/>
        <v>0</v>
      </c>
      <c r="K246" s="27">
        <f t="shared" si="59"/>
        <v>7344</v>
      </c>
      <c r="L246" s="27">
        <f t="shared" si="59"/>
        <v>2033.7</v>
      </c>
      <c r="M246" s="27">
        <f t="shared" si="59"/>
        <v>2000</v>
      </c>
      <c r="N246" s="27">
        <f t="shared" si="59"/>
        <v>1518.06</v>
      </c>
      <c r="O246" s="27">
        <f t="shared" si="59"/>
        <v>76289.16</v>
      </c>
      <c r="P246" s="29"/>
      <c r="Q246" s="29"/>
      <c r="R246" s="29"/>
      <c r="S246" s="30">
        <f>SUBTOTAL(9,S233:S245)</f>
        <v>14495</v>
      </c>
      <c r="T246" s="31">
        <f>SUBTOTAL(9,T233:T245)</f>
        <v>90784.16</v>
      </c>
    </row>
    <row r="247" spans="1:20" ht="15" outlineLevel="2">
      <c r="A247" s="2" t="s">
        <v>144</v>
      </c>
      <c r="B247" s="3">
        <v>601648</v>
      </c>
      <c r="C247" s="2" t="s">
        <v>213</v>
      </c>
      <c r="D247" s="39" t="s">
        <v>482</v>
      </c>
      <c r="E247" s="11">
        <v>1031</v>
      </c>
      <c r="F247" s="32">
        <v>13024</v>
      </c>
      <c r="G247" s="4">
        <v>1800</v>
      </c>
      <c r="H247" s="5">
        <v>2107.2</v>
      </c>
      <c r="I247" s="4">
        <v>0</v>
      </c>
      <c r="J247" s="4">
        <v>0</v>
      </c>
      <c r="K247" s="4">
        <v>816</v>
      </c>
      <c r="L247" s="4">
        <v>0</v>
      </c>
      <c r="M247" s="4">
        <v>423.08</v>
      </c>
      <c r="N247" s="4">
        <v>0</v>
      </c>
      <c r="O247" s="4">
        <f>SUM(G247:N247)</f>
        <v>5146.28</v>
      </c>
      <c r="P247" s="6" t="s">
        <v>25</v>
      </c>
      <c r="Q247" s="6" t="s">
        <v>26</v>
      </c>
      <c r="R247" s="6">
        <v>2015</v>
      </c>
      <c r="S247" s="7">
        <v>4115</v>
      </c>
      <c r="T247" s="8">
        <f>O247+S247</f>
        <v>9261.279999999999</v>
      </c>
    </row>
    <row r="248" spans="1:20" ht="15" outlineLevel="2">
      <c r="A248" s="2" t="s">
        <v>144</v>
      </c>
      <c r="B248" s="3">
        <v>601648</v>
      </c>
      <c r="C248" s="2" t="s">
        <v>213</v>
      </c>
      <c r="D248" s="39" t="s">
        <v>482</v>
      </c>
      <c r="E248" s="11">
        <v>1031</v>
      </c>
      <c r="F248" s="32">
        <v>14489</v>
      </c>
      <c r="G248" s="4">
        <v>1800</v>
      </c>
      <c r="H248" s="5">
        <v>2546.7</v>
      </c>
      <c r="I248" s="4">
        <v>0</v>
      </c>
      <c r="J248" s="4">
        <v>0</v>
      </c>
      <c r="K248" s="4">
        <v>816</v>
      </c>
      <c r="L248" s="4">
        <v>0</v>
      </c>
      <c r="M248" s="4">
        <v>0</v>
      </c>
      <c r="N248" s="4">
        <v>0</v>
      </c>
      <c r="O248" s="4">
        <f>SUM(G248:N248)</f>
        <v>5162.7</v>
      </c>
      <c r="P248" s="6" t="s">
        <v>25</v>
      </c>
      <c r="Q248" s="6" t="s">
        <v>26</v>
      </c>
      <c r="R248" s="6">
        <v>2015</v>
      </c>
      <c r="S248" s="7">
        <v>4115</v>
      </c>
      <c r="T248" s="8">
        <f>O248+S248</f>
        <v>9277.7</v>
      </c>
    </row>
    <row r="249" spans="1:20" ht="15" outlineLevel="2">
      <c r="A249" s="2" t="s">
        <v>144</v>
      </c>
      <c r="B249" s="3">
        <v>601648</v>
      </c>
      <c r="C249" s="2" t="s">
        <v>213</v>
      </c>
      <c r="D249" s="39" t="s">
        <v>482</v>
      </c>
      <c r="E249" s="11">
        <v>1031</v>
      </c>
      <c r="F249" s="32">
        <v>19178</v>
      </c>
      <c r="G249" s="4">
        <v>1800</v>
      </c>
      <c r="H249" s="5">
        <v>3953.4</v>
      </c>
      <c r="I249" s="4">
        <v>0</v>
      </c>
      <c r="J249" s="4">
        <v>0</v>
      </c>
      <c r="K249" s="4">
        <v>816</v>
      </c>
      <c r="L249" s="4">
        <v>45</v>
      </c>
      <c r="M249" s="4">
        <v>86</v>
      </c>
      <c r="N249" s="4">
        <v>0</v>
      </c>
      <c r="O249" s="4">
        <f>SUM(G249:N249)</f>
        <v>6700.4</v>
      </c>
      <c r="P249" s="6" t="s">
        <v>25</v>
      </c>
      <c r="Q249" s="6" t="s">
        <v>26</v>
      </c>
      <c r="R249" s="6">
        <v>2015</v>
      </c>
      <c r="S249" s="7">
        <v>4115</v>
      </c>
      <c r="T249" s="8">
        <f>O249+S249</f>
        <v>10815.4</v>
      </c>
    </row>
    <row r="250" spans="1:20" ht="15" outlineLevel="2">
      <c r="A250" s="2" t="s">
        <v>144</v>
      </c>
      <c r="B250" s="3">
        <v>601648</v>
      </c>
      <c r="C250" s="2" t="s">
        <v>214</v>
      </c>
      <c r="D250" s="39" t="s">
        <v>482</v>
      </c>
      <c r="E250" s="11">
        <v>1202</v>
      </c>
      <c r="F250" s="32">
        <v>12270</v>
      </c>
      <c r="G250" s="4">
        <v>2040</v>
      </c>
      <c r="H250" s="5">
        <v>2301.8</v>
      </c>
      <c r="I250" s="4">
        <v>0</v>
      </c>
      <c r="J250" s="4">
        <v>0</v>
      </c>
      <c r="K250" s="4">
        <v>816</v>
      </c>
      <c r="L250" s="4">
        <v>0</v>
      </c>
      <c r="M250" s="4">
        <v>0</v>
      </c>
      <c r="N250" s="4">
        <v>0</v>
      </c>
      <c r="O250" s="4">
        <f>SUM(G250:N250)</f>
        <v>5157.8</v>
      </c>
      <c r="P250" s="6" t="s">
        <v>25</v>
      </c>
      <c r="Q250" s="6" t="s">
        <v>26</v>
      </c>
      <c r="R250" s="6">
        <v>2015</v>
      </c>
      <c r="S250" s="7">
        <v>3500</v>
      </c>
      <c r="T250" s="8">
        <f>O250+S250</f>
        <v>8657.8</v>
      </c>
    </row>
    <row r="251" spans="1:20" s="41" customFormat="1" ht="15.75" outlineLevel="1">
      <c r="A251" s="24"/>
      <c r="B251" s="25"/>
      <c r="C251" s="23" t="s">
        <v>359</v>
      </c>
      <c r="D251" s="24"/>
      <c r="E251" s="26">
        <f>COUNTA(E247:E250)</f>
        <v>4</v>
      </c>
      <c r="F251" s="40">
        <f aca="true" t="shared" si="60" ref="F251:O251">SUBTOTAL(9,F247:F250)</f>
        <v>58961</v>
      </c>
      <c r="G251" s="27">
        <f t="shared" si="60"/>
        <v>7440</v>
      </c>
      <c r="H251" s="28">
        <f t="shared" si="60"/>
        <v>10909.099999999999</v>
      </c>
      <c r="I251" s="27">
        <f t="shared" si="60"/>
        <v>0</v>
      </c>
      <c r="J251" s="27">
        <f t="shared" si="60"/>
        <v>0</v>
      </c>
      <c r="K251" s="27">
        <f t="shared" si="60"/>
        <v>3264</v>
      </c>
      <c r="L251" s="27">
        <f t="shared" si="60"/>
        <v>45</v>
      </c>
      <c r="M251" s="27">
        <f t="shared" si="60"/>
        <v>509.08</v>
      </c>
      <c r="N251" s="27">
        <f t="shared" si="60"/>
        <v>0</v>
      </c>
      <c r="O251" s="27">
        <f t="shared" si="60"/>
        <v>22167.179999999997</v>
      </c>
      <c r="P251" s="29"/>
      <c r="Q251" s="29"/>
      <c r="R251" s="29"/>
      <c r="S251" s="30">
        <f>SUBTOTAL(9,S247:S250)</f>
        <v>15845</v>
      </c>
      <c r="T251" s="31">
        <f>SUBTOTAL(9,T247:T250)</f>
        <v>38012.17999999999</v>
      </c>
    </row>
    <row r="252" spans="1:20" s="41" customFormat="1" ht="15.75" outlineLevel="1" collapsed="1">
      <c r="A252" s="24"/>
      <c r="B252" s="25"/>
      <c r="C252" s="23" t="s">
        <v>281</v>
      </c>
      <c r="D252" s="24"/>
      <c r="E252" s="26">
        <f>SUM(E3+E5+E9+E11+E21+E23+E29+E33+E35+E40+E48+E51+E60+E68+E75+E92+E95+E99+E103+E105+E116+E118+E179+E181+E190+E203+E214+E216+E219+E230+E232+E246+E251)</f>
        <v>217</v>
      </c>
      <c r="F252" s="40">
        <f aca="true" t="shared" si="61" ref="F252:O252">SUBTOTAL(9,F2:F250)</f>
        <v>1751997</v>
      </c>
      <c r="G252" s="27">
        <f t="shared" si="61"/>
        <v>334200</v>
      </c>
      <c r="H252" s="28">
        <f t="shared" si="61"/>
        <v>428135.8800000001</v>
      </c>
      <c r="I252" s="27">
        <f t="shared" si="61"/>
        <v>104404.82999999997</v>
      </c>
      <c r="J252" s="27">
        <f t="shared" si="61"/>
        <v>142651.21</v>
      </c>
      <c r="K252" s="27">
        <f t="shared" si="61"/>
        <v>145248</v>
      </c>
      <c r="L252" s="27">
        <f t="shared" si="61"/>
        <v>17133.05</v>
      </c>
      <c r="M252" s="27">
        <f t="shared" si="61"/>
        <v>130017.07</v>
      </c>
      <c r="N252" s="27">
        <f t="shared" si="61"/>
        <v>8351.46</v>
      </c>
      <c r="O252" s="27">
        <f t="shared" si="61"/>
        <v>1310141.4999999993</v>
      </c>
      <c r="P252" s="29"/>
      <c r="Q252" s="29"/>
      <c r="R252" s="29"/>
      <c r="S252" s="30">
        <f>SUBTOTAL(9,S2:S250)</f>
        <v>569312.6499999999</v>
      </c>
      <c r="T252" s="31">
        <f>SUBTOTAL(9,T2:T250)</f>
        <v>1879454.1499999994</v>
      </c>
    </row>
    <row r="253" spans="15:16" ht="15">
      <c r="O253" s="314" t="s">
        <v>488</v>
      </c>
      <c r="P253" s="14">
        <f>COUNTIF(P2:P252,"N")</f>
        <v>143</v>
      </c>
    </row>
    <row r="254" spans="15:16" ht="15">
      <c r="O254" s="314" t="s">
        <v>489</v>
      </c>
      <c r="P254" s="14">
        <f>COUNTIF(P2:P252,"y")</f>
        <v>74</v>
      </c>
    </row>
    <row r="255" spans="15:16" ht="15">
      <c r="O255" s="314" t="s">
        <v>410</v>
      </c>
      <c r="P255" s="14">
        <f>SUM(P253:P254)</f>
        <v>217</v>
      </c>
    </row>
  </sheetData>
  <sheetProtection/>
  <printOptions/>
  <pageMargins left="0.25" right="0.25" top="0.5" bottom="0.25" header="0.5" footer="0.5"/>
  <pageSetup fitToHeight="50" fitToWidth="1" horizontalDpi="600" verticalDpi="600" orientation="landscape" paperSize="17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zoomScale="80" zoomScaleNormal="80" zoomScalePageLayoutView="0" workbookViewId="0" topLeftCell="H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8671875" defaultRowHeight="15" outlineLevelRow="2"/>
  <cols>
    <col min="1" max="1" width="9.5546875" style="0" bestFit="1" customWidth="1"/>
    <col min="2" max="2" width="8.10546875" style="0" bestFit="1" customWidth="1"/>
    <col min="3" max="3" width="12.3359375" style="0" bestFit="1" customWidth="1"/>
    <col min="4" max="4" width="12.77734375" style="0" bestFit="1" customWidth="1"/>
    <col min="5" max="5" width="5.77734375" style="0" bestFit="1" customWidth="1"/>
    <col min="6" max="6" width="6.99609375" style="0" bestFit="1" customWidth="1"/>
    <col min="9" max="9" width="6.5546875" style="0" bestFit="1" customWidth="1"/>
    <col min="10" max="10" width="7.88671875" style="0" bestFit="1" customWidth="1"/>
    <col min="11" max="11" width="9.5546875" style="0" bestFit="1" customWidth="1"/>
    <col min="12" max="12" width="9.4453125" style="0" bestFit="1" customWidth="1"/>
    <col min="13" max="13" width="7.21484375" style="0" bestFit="1" customWidth="1"/>
    <col min="14" max="14" width="5.77734375" style="0" bestFit="1" customWidth="1"/>
    <col min="16" max="16" width="6.5546875" style="0" bestFit="1" customWidth="1"/>
    <col min="17" max="18" width="4.99609375" style="0" bestFit="1" customWidth="1"/>
    <col min="19" max="19" width="12.77734375" style="0" bestFit="1" customWidth="1"/>
  </cols>
  <sheetData>
    <row r="1" spans="1:20" ht="48" thickBo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34" t="s">
        <v>5</v>
      </c>
      <c r="G1" s="19" t="s">
        <v>6</v>
      </c>
      <c r="H1" s="15" t="s">
        <v>7</v>
      </c>
      <c r="I1" s="15" t="s">
        <v>8</v>
      </c>
      <c r="J1" s="16" t="s">
        <v>9</v>
      </c>
      <c r="K1" s="16" t="s">
        <v>10</v>
      </c>
      <c r="L1" s="15" t="s">
        <v>11</v>
      </c>
      <c r="M1" s="16" t="s">
        <v>12</v>
      </c>
      <c r="N1" s="20" t="s">
        <v>13</v>
      </c>
      <c r="O1" s="16" t="s">
        <v>14</v>
      </c>
      <c r="P1" s="15" t="s">
        <v>15</v>
      </c>
      <c r="Q1" s="16" t="s">
        <v>16</v>
      </c>
      <c r="R1" s="16" t="s">
        <v>17</v>
      </c>
      <c r="S1" s="17" t="s">
        <v>18</v>
      </c>
      <c r="T1" s="21" t="s">
        <v>19</v>
      </c>
    </row>
    <row r="2" spans="1:20" ht="15" outlineLevel="2">
      <c r="A2" s="39" t="s">
        <v>481</v>
      </c>
      <c r="B2" s="3">
        <v>108717</v>
      </c>
      <c r="C2" s="2" t="s">
        <v>275</v>
      </c>
      <c r="D2" s="2" t="s">
        <v>276</v>
      </c>
      <c r="E2" s="11">
        <v>1020</v>
      </c>
      <c r="F2" s="32">
        <v>6324</v>
      </c>
      <c r="G2" s="4">
        <v>500</v>
      </c>
      <c r="H2" s="5">
        <v>1081</v>
      </c>
      <c r="I2" s="4">
        <v>0</v>
      </c>
      <c r="J2" s="4">
        <v>0</v>
      </c>
      <c r="K2" s="4">
        <f>4*68</f>
        <v>272</v>
      </c>
      <c r="L2" s="4">
        <v>0</v>
      </c>
      <c r="M2" s="4">
        <v>0</v>
      </c>
      <c r="N2" s="4">
        <v>0</v>
      </c>
      <c r="O2" s="4">
        <f>SUM(G2:N2)</f>
        <v>1853</v>
      </c>
      <c r="P2" s="6" t="s">
        <v>25</v>
      </c>
      <c r="Q2" s="6" t="s">
        <v>26</v>
      </c>
      <c r="R2" s="6">
        <v>2019</v>
      </c>
      <c r="S2" s="7">
        <v>1575</v>
      </c>
      <c r="T2" s="8">
        <f>O2+S2</f>
        <v>3428</v>
      </c>
    </row>
    <row r="3" spans="1:20" ht="15" outlineLevel="2">
      <c r="A3" s="39" t="s">
        <v>481</v>
      </c>
      <c r="B3" s="3">
        <v>108717</v>
      </c>
      <c r="C3" s="2" t="s">
        <v>275</v>
      </c>
      <c r="D3" s="2" t="s">
        <v>276</v>
      </c>
      <c r="E3" s="11">
        <v>1020</v>
      </c>
      <c r="F3" s="32">
        <v>6802</v>
      </c>
      <c r="G3" s="4">
        <v>500</v>
      </c>
      <c r="H3" s="5">
        <v>1200.5</v>
      </c>
      <c r="I3" s="4">
        <v>0</v>
      </c>
      <c r="J3" s="4">
        <v>0</v>
      </c>
      <c r="K3" s="4">
        <v>272</v>
      </c>
      <c r="L3" s="4">
        <v>0</v>
      </c>
      <c r="M3" s="4">
        <v>0</v>
      </c>
      <c r="N3" s="4">
        <v>0</v>
      </c>
      <c r="O3" s="4">
        <f>SUM(G3:N3)</f>
        <v>1972.5</v>
      </c>
      <c r="P3" s="6" t="s">
        <v>25</v>
      </c>
      <c r="Q3" s="6" t="s">
        <v>26</v>
      </c>
      <c r="R3" s="6">
        <v>2019</v>
      </c>
      <c r="S3" s="7">
        <v>1575</v>
      </c>
      <c r="T3" s="8">
        <f>O3+S3</f>
        <v>3547.5</v>
      </c>
    </row>
    <row r="4" spans="1:20" s="41" customFormat="1" ht="15.75" outlineLevel="1">
      <c r="A4" s="24"/>
      <c r="B4" s="25"/>
      <c r="C4" s="23" t="s">
        <v>487</v>
      </c>
      <c r="D4" s="24"/>
      <c r="E4" s="26">
        <f>COUNTA(E2:E3)</f>
        <v>2</v>
      </c>
      <c r="F4" s="40">
        <f aca="true" t="shared" si="0" ref="F4:O4">SUBTOTAL(9,F2:F3)</f>
        <v>13126</v>
      </c>
      <c r="G4" s="27">
        <f t="shared" si="0"/>
        <v>1000</v>
      </c>
      <c r="H4" s="28">
        <f t="shared" si="0"/>
        <v>2281.5</v>
      </c>
      <c r="I4" s="27">
        <f t="shared" si="0"/>
        <v>0</v>
      </c>
      <c r="J4" s="27">
        <f t="shared" si="0"/>
        <v>0</v>
      </c>
      <c r="K4" s="27">
        <f t="shared" si="0"/>
        <v>544</v>
      </c>
      <c r="L4" s="27">
        <f t="shared" si="0"/>
        <v>0</v>
      </c>
      <c r="M4" s="27">
        <f t="shared" si="0"/>
        <v>0</v>
      </c>
      <c r="N4" s="27">
        <f t="shared" si="0"/>
        <v>0</v>
      </c>
      <c r="O4" s="27">
        <f t="shared" si="0"/>
        <v>3825.5</v>
      </c>
      <c r="P4" s="29"/>
      <c r="Q4" s="29"/>
      <c r="R4" s="29"/>
      <c r="S4" s="30">
        <f>SUBTOTAL(9,S2:S3)</f>
        <v>3150</v>
      </c>
      <c r="T4" s="31">
        <f>SUBTOTAL(9,T2:T3)</f>
        <v>6975.5</v>
      </c>
    </row>
    <row r="5" spans="1:20" s="41" customFormat="1" ht="15.75">
      <c r="A5" s="24"/>
      <c r="B5" s="25"/>
      <c r="C5" s="23" t="s">
        <v>281</v>
      </c>
      <c r="D5" s="24"/>
      <c r="E5" s="26">
        <f>COUNTA(E2:E3)</f>
        <v>2</v>
      </c>
      <c r="F5" s="40">
        <f aca="true" t="shared" si="1" ref="F5:O5">SUBTOTAL(9,F2:F3)</f>
        <v>13126</v>
      </c>
      <c r="G5" s="27">
        <f t="shared" si="1"/>
        <v>1000</v>
      </c>
      <c r="H5" s="28">
        <f t="shared" si="1"/>
        <v>2281.5</v>
      </c>
      <c r="I5" s="27">
        <f t="shared" si="1"/>
        <v>0</v>
      </c>
      <c r="J5" s="27">
        <f t="shared" si="1"/>
        <v>0</v>
      </c>
      <c r="K5" s="27">
        <f t="shared" si="1"/>
        <v>544</v>
      </c>
      <c r="L5" s="27">
        <f t="shared" si="1"/>
        <v>0</v>
      </c>
      <c r="M5" s="27">
        <f t="shared" si="1"/>
        <v>0</v>
      </c>
      <c r="N5" s="27">
        <f t="shared" si="1"/>
        <v>0</v>
      </c>
      <c r="O5" s="27">
        <f t="shared" si="1"/>
        <v>3825.5</v>
      </c>
      <c r="P5" s="29"/>
      <c r="Q5" s="29"/>
      <c r="R5" s="29"/>
      <c r="S5" s="30">
        <f>SUBTOTAL(9,S2:S3)</f>
        <v>3150</v>
      </c>
      <c r="T5" s="31">
        <f>SUBTOTAL(9,T2:T3)</f>
        <v>6975.5</v>
      </c>
    </row>
    <row r="6" spans="15:16" ht="15">
      <c r="O6" s="314" t="s">
        <v>488</v>
      </c>
      <c r="P6" s="14">
        <f>COUNTIF(P2:P5,"N")</f>
        <v>2</v>
      </c>
    </row>
    <row r="7" spans="15:16" ht="15">
      <c r="O7" s="314" t="s">
        <v>489</v>
      </c>
      <c r="P7" s="14">
        <f>COUNTIF(P2:P5,"y")</f>
        <v>0</v>
      </c>
    </row>
    <row r="8" spans="15:16" ht="15">
      <c r="O8" s="314" t="s">
        <v>410</v>
      </c>
      <c r="P8" s="14">
        <f>SUM(P6:P7)</f>
        <v>2</v>
      </c>
    </row>
  </sheetData>
  <sheetProtection/>
  <printOptions/>
  <pageMargins left="0.25" right="0.25" top="0.5" bottom="0.25" header="0.5" footer="0.5"/>
  <pageSetup fitToHeight="50" fitToWidth="1" horizontalDpi="600" verticalDpi="600" orientation="landscape" paperSize="1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9.5546875" style="0" bestFit="1" customWidth="1"/>
    <col min="2" max="2" width="24.21484375" style="0" bestFit="1" customWidth="1"/>
    <col min="3" max="3" width="10.21484375" style="0" bestFit="1" customWidth="1"/>
    <col min="4" max="4" width="29.6640625" style="0" bestFit="1" customWidth="1"/>
    <col min="5" max="5" width="9.5546875" style="0" bestFit="1" customWidth="1"/>
    <col min="6" max="7" width="9.10546875" style="0" bestFit="1" customWidth="1"/>
    <col min="8" max="8" width="9.88671875" style="0" bestFit="1" customWidth="1"/>
    <col min="9" max="9" width="10.10546875" style="0" bestFit="1" customWidth="1"/>
    <col min="10" max="10" width="11.10546875" style="0" bestFit="1" customWidth="1"/>
    <col min="11" max="11" width="11.88671875" style="0" bestFit="1" customWidth="1"/>
    <col min="12" max="12" width="12.21484375" style="0" bestFit="1" customWidth="1"/>
    <col min="13" max="13" width="10.6640625" style="0" bestFit="1" customWidth="1"/>
    <col min="14" max="14" width="9.4453125" style="0" bestFit="1" customWidth="1"/>
    <col min="15" max="15" width="12.4453125" style="0" bestFit="1" customWidth="1"/>
    <col min="16" max="16" width="12.10546875" style="0" bestFit="1" customWidth="1"/>
    <col min="17" max="17" width="11.99609375" style="0" bestFit="1" customWidth="1"/>
    <col min="18" max="18" width="8.6640625" style="0" bestFit="1" customWidth="1"/>
    <col min="19" max="19" width="11.6640625" style="0" bestFit="1" customWidth="1"/>
    <col min="20" max="20" width="12.3359375" style="0" bestFit="1" customWidth="1"/>
  </cols>
  <sheetData>
    <row r="1" spans="1:20" ht="32.25" thickBo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34" t="s">
        <v>5</v>
      </c>
      <c r="G1" s="19" t="s">
        <v>6</v>
      </c>
      <c r="H1" s="15" t="s">
        <v>7</v>
      </c>
      <c r="I1" s="15" t="s">
        <v>8</v>
      </c>
      <c r="J1" s="16" t="s">
        <v>9</v>
      </c>
      <c r="K1" s="16" t="s">
        <v>10</v>
      </c>
      <c r="L1" s="15" t="s">
        <v>11</v>
      </c>
      <c r="M1" s="16" t="s">
        <v>12</v>
      </c>
      <c r="N1" s="20" t="s">
        <v>13</v>
      </c>
      <c r="O1" s="16" t="s">
        <v>14</v>
      </c>
      <c r="P1" s="15" t="s">
        <v>15</v>
      </c>
      <c r="Q1" s="16" t="s">
        <v>16</v>
      </c>
      <c r="R1" s="16" t="s">
        <v>17</v>
      </c>
      <c r="S1" s="17" t="s">
        <v>18</v>
      </c>
      <c r="T1" s="21" t="s">
        <v>19</v>
      </c>
    </row>
    <row r="2" spans="1:20" ht="15">
      <c r="A2" s="2" t="s">
        <v>132</v>
      </c>
      <c r="B2" s="3">
        <v>151051</v>
      </c>
      <c r="C2" s="2" t="s">
        <v>133</v>
      </c>
      <c r="D2" s="2" t="s">
        <v>134</v>
      </c>
      <c r="E2" s="11">
        <v>1024</v>
      </c>
      <c r="F2" s="32">
        <f>8059+5266</f>
        <v>13325</v>
      </c>
      <c r="G2" s="4">
        <v>1620</v>
      </c>
      <c r="H2" s="5">
        <f>1092.69+746.82</f>
        <v>1839.5100000000002</v>
      </c>
      <c r="I2" s="4">
        <v>0</v>
      </c>
      <c r="J2" s="4">
        <v>0</v>
      </c>
      <c r="K2" s="4">
        <v>816</v>
      </c>
      <c r="L2" s="4">
        <v>0</v>
      </c>
      <c r="M2" s="4">
        <v>0</v>
      </c>
      <c r="N2" s="4">
        <v>0</v>
      </c>
      <c r="O2" s="4">
        <f aca="true" t="shared" si="0" ref="O2:O65">SUM(G2:N2)</f>
        <v>4275.51</v>
      </c>
      <c r="P2" s="6" t="s">
        <v>25</v>
      </c>
      <c r="Q2" s="6" t="s">
        <v>26</v>
      </c>
      <c r="R2" s="6">
        <v>2017</v>
      </c>
      <c r="S2" s="7">
        <v>2975</v>
      </c>
      <c r="T2" s="8">
        <f aca="true" t="shared" si="1" ref="T2:T65">O2+S2</f>
        <v>7250.51</v>
      </c>
    </row>
    <row r="3" spans="1:20" ht="15">
      <c r="A3" s="2" t="s">
        <v>132</v>
      </c>
      <c r="B3" s="3">
        <v>151051</v>
      </c>
      <c r="C3" s="2" t="s">
        <v>133</v>
      </c>
      <c r="D3" s="2" t="s">
        <v>134</v>
      </c>
      <c r="E3" s="11">
        <v>1024</v>
      </c>
      <c r="F3" s="32">
        <f>6517+9545</f>
        <v>16062</v>
      </c>
      <c r="G3" s="4">
        <v>1620</v>
      </c>
      <c r="H3" s="5">
        <f>804.6+1497.15</f>
        <v>2301.75</v>
      </c>
      <c r="I3" s="4">
        <v>0</v>
      </c>
      <c r="J3" s="4">
        <v>0</v>
      </c>
      <c r="K3" s="4">
        <v>816</v>
      </c>
      <c r="L3" s="4">
        <v>0</v>
      </c>
      <c r="M3" s="4">
        <v>0</v>
      </c>
      <c r="N3" s="4">
        <v>0</v>
      </c>
      <c r="O3" s="4">
        <f t="shared" si="0"/>
        <v>4737.75</v>
      </c>
      <c r="P3" s="6" t="s">
        <v>25</v>
      </c>
      <c r="Q3" s="6" t="s">
        <v>26</v>
      </c>
      <c r="R3" s="6">
        <v>2017</v>
      </c>
      <c r="S3" s="7">
        <v>2975</v>
      </c>
      <c r="T3" s="8">
        <f t="shared" si="1"/>
        <v>7712.75</v>
      </c>
    </row>
    <row r="4" spans="1:20" ht="15">
      <c r="A4" s="2" t="s">
        <v>132</v>
      </c>
      <c r="B4" s="3">
        <v>151051</v>
      </c>
      <c r="C4" s="2" t="s">
        <v>133</v>
      </c>
      <c r="D4" s="2" t="s">
        <v>134</v>
      </c>
      <c r="E4" s="11">
        <v>1024</v>
      </c>
      <c r="F4" s="32">
        <f>10962+9165</f>
        <v>20127</v>
      </c>
      <c r="G4" s="4">
        <v>1620</v>
      </c>
      <c r="H4" s="5">
        <f>2095.2+1799.55</f>
        <v>3894.75</v>
      </c>
      <c r="I4" s="4">
        <v>0</v>
      </c>
      <c r="J4" s="4">
        <v>0</v>
      </c>
      <c r="K4" s="4">
        <v>816</v>
      </c>
      <c r="L4" s="4">
        <v>0</v>
      </c>
      <c r="M4" s="4">
        <v>0</v>
      </c>
      <c r="N4" s="4">
        <v>0</v>
      </c>
      <c r="O4" s="4">
        <f t="shared" si="0"/>
        <v>6330.75</v>
      </c>
      <c r="P4" s="6" t="s">
        <v>25</v>
      </c>
      <c r="Q4" s="6" t="s">
        <v>26</v>
      </c>
      <c r="R4" s="6">
        <v>2017</v>
      </c>
      <c r="S4" s="7">
        <v>2975</v>
      </c>
      <c r="T4" s="8">
        <f t="shared" si="1"/>
        <v>9305.75</v>
      </c>
    </row>
    <row r="5" spans="1:20" ht="15">
      <c r="A5" s="2" t="s">
        <v>132</v>
      </c>
      <c r="B5" s="3">
        <v>151051</v>
      </c>
      <c r="C5" s="2" t="s">
        <v>133</v>
      </c>
      <c r="D5" s="2" t="s">
        <v>134</v>
      </c>
      <c r="E5" s="11">
        <v>1024</v>
      </c>
      <c r="F5" s="32">
        <f>6752+3907</f>
        <v>10659</v>
      </c>
      <c r="G5" s="4">
        <v>1620</v>
      </c>
      <c r="H5" s="5">
        <f>876.96+409.05</f>
        <v>1286.01</v>
      </c>
      <c r="I5" s="4">
        <v>0</v>
      </c>
      <c r="J5" s="4">
        <v>0</v>
      </c>
      <c r="K5" s="4">
        <v>816</v>
      </c>
      <c r="L5" s="4">
        <v>0</v>
      </c>
      <c r="M5" s="4">
        <v>0</v>
      </c>
      <c r="N5" s="4">
        <v>0</v>
      </c>
      <c r="O5" s="4">
        <f t="shared" si="0"/>
        <v>3722.01</v>
      </c>
      <c r="P5" s="6" t="s">
        <v>25</v>
      </c>
      <c r="Q5" s="6" t="s">
        <v>26</v>
      </c>
      <c r="R5" s="6">
        <v>2017</v>
      </c>
      <c r="S5" s="7">
        <v>2975</v>
      </c>
      <c r="T5" s="8">
        <f t="shared" si="1"/>
        <v>6697.01</v>
      </c>
    </row>
    <row r="6" spans="1:20" ht="15">
      <c r="A6" s="2" t="s">
        <v>132</v>
      </c>
      <c r="B6" s="3">
        <v>151051</v>
      </c>
      <c r="C6" s="2" t="s">
        <v>133</v>
      </c>
      <c r="D6" s="2" t="s">
        <v>134</v>
      </c>
      <c r="E6" s="11">
        <v>1024</v>
      </c>
      <c r="F6" s="32">
        <v>12759</v>
      </c>
      <c r="G6" s="4">
        <v>1620</v>
      </c>
      <c r="H6" s="5">
        <v>1855.71</v>
      </c>
      <c r="I6" s="4">
        <v>0</v>
      </c>
      <c r="J6" s="4">
        <v>0</v>
      </c>
      <c r="K6" s="4">
        <v>816</v>
      </c>
      <c r="L6" s="4">
        <v>1716.09</v>
      </c>
      <c r="M6" s="4">
        <v>0</v>
      </c>
      <c r="N6" s="4">
        <v>0</v>
      </c>
      <c r="O6" s="4">
        <f t="shared" si="0"/>
        <v>6007.8</v>
      </c>
      <c r="P6" s="6" t="s">
        <v>25</v>
      </c>
      <c r="Q6" s="6" t="s">
        <v>26</v>
      </c>
      <c r="R6" s="6">
        <v>2016</v>
      </c>
      <c r="S6" s="7">
        <v>2975</v>
      </c>
      <c r="T6" s="8">
        <f t="shared" si="1"/>
        <v>8982.8</v>
      </c>
    </row>
    <row r="7" spans="1:20" ht="15">
      <c r="A7" s="2" t="s">
        <v>132</v>
      </c>
      <c r="B7" s="3">
        <v>151051</v>
      </c>
      <c r="C7" s="2" t="s">
        <v>135</v>
      </c>
      <c r="D7" s="2" t="s">
        <v>134</v>
      </c>
      <c r="E7" s="11">
        <v>1024</v>
      </c>
      <c r="F7" s="32">
        <v>16224</v>
      </c>
      <c r="G7" s="4">
        <v>1620</v>
      </c>
      <c r="H7" s="5">
        <v>2760.48</v>
      </c>
      <c r="I7" s="4">
        <v>0</v>
      </c>
      <c r="J7" s="4">
        <v>0</v>
      </c>
      <c r="K7" s="4">
        <v>816</v>
      </c>
      <c r="L7" s="4">
        <v>0</v>
      </c>
      <c r="M7" s="4">
        <v>0</v>
      </c>
      <c r="N7" s="4">
        <v>0</v>
      </c>
      <c r="O7" s="4">
        <f t="shared" si="0"/>
        <v>5196.48</v>
      </c>
      <c r="P7" s="6" t="s">
        <v>25</v>
      </c>
      <c r="Q7" s="6" t="s">
        <v>26</v>
      </c>
      <c r="R7" s="6">
        <v>2016</v>
      </c>
      <c r="S7" s="7">
        <v>2975</v>
      </c>
      <c r="T7" s="8">
        <f t="shared" si="1"/>
        <v>8171.48</v>
      </c>
    </row>
    <row r="8" spans="1:20" ht="15">
      <c r="A8" s="2" t="s">
        <v>132</v>
      </c>
      <c r="B8" s="3">
        <v>151051</v>
      </c>
      <c r="C8" s="2" t="s">
        <v>135</v>
      </c>
      <c r="D8" s="2" t="s">
        <v>134</v>
      </c>
      <c r="E8" s="11">
        <v>1024</v>
      </c>
      <c r="F8" s="32">
        <f>4973+3395</f>
        <v>8368</v>
      </c>
      <c r="G8" s="4">
        <v>1620</v>
      </c>
      <c r="H8" s="5">
        <f>413.91+245.97</f>
        <v>659.88</v>
      </c>
      <c r="I8" s="4">
        <v>0</v>
      </c>
      <c r="J8" s="4">
        <v>0</v>
      </c>
      <c r="K8" s="4">
        <v>816</v>
      </c>
      <c r="L8" s="4">
        <v>0</v>
      </c>
      <c r="M8" s="4">
        <v>0</v>
      </c>
      <c r="N8" s="4">
        <v>0</v>
      </c>
      <c r="O8" s="4">
        <f t="shared" si="0"/>
        <v>3095.88</v>
      </c>
      <c r="P8" s="6" t="s">
        <v>25</v>
      </c>
      <c r="Q8" s="6" t="s">
        <v>26</v>
      </c>
      <c r="R8" s="6">
        <v>2017</v>
      </c>
      <c r="S8" s="7">
        <v>2975</v>
      </c>
      <c r="T8" s="8">
        <f t="shared" si="1"/>
        <v>6070.88</v>
      </c>
    </row>
    <row r="9" spans="1:20" ht="15">
      <c r="A9" s="2" t="s">
        <v>132</v>
      </c>
      <c r="B9" s="3">
        <v>151051</v>
      </c>
      <c r="C9" s="2" t="s">
        <v>135</v>
      </c>
      <c r="D9" s="2" t="s">
        <v>134</v>
      </c>
      <c r="E9" s="11">
        <v>1024</v>
      </c>
      <c r="F9" s="32">
        <v>15069</v>
      </c>
      <c r="G9" s="4">
        <v>1620</v>
      </c>
      <c r="H9" s="5">
        <v>2448.63</v>
      </c>
      <c r="I9" s="4">
        <v>0</v>
      </c>
      <c r="J9" s="4">
        <v>0</v>
      </c>
      <c r="K9" s="4">
        <v>816</v>
      </c>
      <c r="L9" s="4">
        <v>0</v>
      </c>
      <c r="M9" s="4">
        <v>0</v>
      </c>
      <c r="N9" s="4">
        <v>0</v>
      </c>
      <c r="O9" s="4">
        <f t="shared" si="0"/>
        <v>4884.63</v>
      </c>
      <c r="P9" s="6" t="s">
        <v>25</v>
      </c>
      <c r="Q9" s="6" t="s">
        <v>26</v>
      </c>
      <c r="R9" s="6">
        <v>2022</v>
      </c>
      <c r="S9" s="7">
        <v>2975</v>
      </c>
      <c r="T9" s="8">
        <f t="shared" si="1"/>
        <v>7859.63</v>
      </c>
    </row>
    <row r="10" spans="1:20" ht="15">
      <c r="A10" s="2" t="s">
        <v>132</v>
      </c>
      <c r="B10" s="3">
        <v>151051</v>
      </c>
      <c r="C10" s="2" t="s">
        <v>135</v>
      </c>
      <c r="D10" s="2" t="s">
        <v>134</v>
      </c>
      <c r="E10" s="11">
        <v>1024</v>
      </c>
      <c r="F10" s="32">
        <f>21187+1154</f>
        <v>22341</v>
      </c>
      <c r="G10" s="4">
        <v>1620</v>
      </c>
      <c r="H10" s="5">
        <f>4235.49+176.58</f>
        <v>4412.07</v>
      </c>
      <c r="I10" s="4">
        <v>0</v>
      </c>
      <c r="J10" s="4">
        <v>0</v>
      </c>
      <c r="K10" s="4">
        <v>816</v>
      </c>
      <c r="L10" s="4">
        <v>0</v>
      </c>
      <c r="M10" s="4">
        <v>0</v>
      </c>
      <c r="N10" s="4">
        <v>0</v>
      </c>
      <c r="O10" s="4">
        <f t="shared" si="0"/>
        <v>6848.07</v>
      </c>
      <c r="P10" s="6" t="s">
        <v>25</v>
      </c>
      <c r="Q10" s="6" t="s">
        <v>26</v>
      </c>
      <c r="R10" s="6">
        <v>2016</v>
      </c>
      <c r="S10" s="7">
        <v>2975</v>
      </c>
      <c r="T10" s="8">
        <f t="shared" si="1"/>
        <v>9823.07</v>
      </c>
    </row>
    <row r="11" spans="1:20" ht="15">
      <c r="A11" s="2" t="s">
        <v>132</v>
      </c>
      <c r="B11" s="3">
        <v>151051</v>
      </c>
      <c r="C11" s="2" t="s">
        <v>135</v>
      </c>
      <c r="D11" s="2" t="s">
        <v>134</v>
      </c>
      <c r="E11" s="11">
        <v>1024</v>
      </c>
      <c r="F11" s="32">
        <v>20557</v>
      </c>
      <c r="G11" s="4">
        <v>1620</v>
      </c>
      <c r="H11" s="5">
        <v>4065.39</v>
      </c>
      <c r="I11" s="4">
        <v>0</v>
      </c>
      <c r="J11" s="4">
        <v>0</v>
      </c>
      <c r="K11" s="4">
        <v>816</v>
      </c>
      <c r="L11" s="4">
        <v>0</v>
      </c>
      <c r="M11" s="4">
        <v>0</v>
      </c>
      <c r="N11" s="4">
        <v>0</v>
      </c>
      <c r="O11" s="4">
        <f t="shared" si="0"/>
        <v>6501.389999999999</v>
      </c>
      <c r="P11" s="6" t="s">
        <v>25</v>
      </c>
      <c r="Q11" s="6" t="s">
        <v>26</v>
      </c>
      <c r="R11" s="6">
        <v>2016</v>
      </c>
      <c r="S11" s="7">
        <v>2975</v>
      </c>
      <c r="T11" s="8">
        <f t="shared" si="1"/>
        <v>9476.39</v>
      </c>
    </row>
    <row r="12" spans="1:20" ht="15">
      <c r="A12" s="2" t="s">
        <v>132</v>
      </c>
      <c r="B12" s="3">
        <v>152500</v>
      </c>
      <c r="C12" s="2" t="s">
        <v>138</v>
      </c>
      <c r="D12" s="2" t="s">
        <v>137</v>
      </c>
      <c r="E12" s="11">
        <v>9020</v>
      </c>
      <c r="F12" s="32">
        <v>0</v>
      </c>
      <c r="G12" s="4">
        <v>0</v>
      </c>
      <c r="H12" s="5">
        <v>0</v>
      </c>
      <c r="I12" s="4">
        <v>168.96</v>
      </c>
      <c r="J12" s="4">
        <v>722.99</v>
      </c>
      <c r="K12" s="4">
        <v>816</v>
      </c>
      <c r="L12" s="4">
        <v>0</v>
      </c>
      <c r="M12" s="4">
        <v>0</v>
      </c>
      <c r="N12" s="4">
        <v>0</v>
      </c>
      <c r="O12" s="4">
        <f t="shared" si="0"/>
        <v>1707.95</v>
      </c>
      <c r="P12" s="6" t="s">
        <v>74</v>
      </c>
      <c r="Q12" s="6" t="s">
        <v>27</v>
      </c>
      <c r="R12" s="6">
        <v>1900</v>
      </c>
      <c r="S12" s="7">
        <v>0</v>
      </c>
      <c r="T12" s="8">
        <f t="shared" si="1"/>
        <v>1707.95</v>
      </c>
    </row>
    <row r="13" spans="1:20" ht="15">
      <c r="A13" s="2" t="s">
        <v>132</v>
      </c>
      <c r="B13" s="3">
        <v>152500</v>
      </c>
      <c r="C13" s="2" t="s">
        <v>136</v>
      </c>
      <c r="D13" s="2" t="s">
        <v>137</v>
      </c>
      <c r="E13" s="11">
        <v>9020</v>
      </c>
      <c r="F13" s="32">
        <v>0</v>
      </c>
      <c r="G13" s="4">
        <v>0</v>
      </c>
      <c r="H13" s="5">
        <v>0</v>
      </c>
      <c r="I13" s="4">
        <v>0</v>
      </c>
      <c r="J13" s="4">
        <v>0</v>
      </c>
      <c r="K13" s="4">
        <v>816</v>
      </c>
      <c r="L13" s="4">
        <v>0</v>
      </c>
      <c r="M13" s="4">
        <v>0</v>
      </c>
      <c r="N13" s="4">
        <v>0</v>
      </c>
      <c r="O13" s="4">
        <f t="shared" si="0"/>
        <v>816</v>
      </c>
      <c r="P13" s="6" t="s">
        <v>74</v>
      </c>
      <c r="Q13" s="6" t="s">
        <v>27</v>
      </c>
      <c r="R13" s="6">
        <v>1900</v>
      </c>
      <c r="S13" s="7">
        <v>0</v>
      </c>
      <c r="T13" s="8">
        <f t="shared" si="1"/>
        <v>816</v>
      </c>
    </row>
    <row r="14" spans="1:20" ht="15">
      <c r="A14" s="2" t="s">
        <v>132</v>
      </c>
      <c r="B14" s="3">
        <v>152500</v>
      </c>
      <c r="C14" s="2" t="s">
        <v>136</v>
      </c>
      <c r="D14" s="2" t="s">
        <v>137</v>
      </c>
      <c r="E14" s="11">
        <v>9020</v>
      </c>
      <c r="F14" s="32">
        <v>0</v>
      </c>
      <c r="G14" s="4">
        <v>0</v>
      </c>
      <c r="H14" s="5">
        <v>0</v>
      </c>
      <c r="I14" s="4">
        <v>1000</v>
      </c>
      <c r="J14" s="4">
        <v>468.41</v>
      </c>
      <c r="K14" s="4">
        <v>816</v>
      </c>
      <c r="L14" s="4">
        <v>0</v>
      </c>
      <c r="M14" s="4">
        <v>0</v>
      </c>
      <c r="N14" s="4">
        <v>0</v>
      </c>
      <c r="O14" s="4">
        <f t="shared" si="0"/>
        <v>2284.41</v>
      </c>
      <c r="P14" s="6" t="s">
        <v>74</v>
      </c>
      <c r="Q14" s="6" t="s">
        <v>27</v>
      </c>
      <c r="R14" s="6">
        <v>1900</v>
      </c>
      <c r="S14" s="7">
        <v>0</v>
      </c>
      <c r="T14" s="8">
        <f t="shared" si="1"/>
        <v>2284.41</v>
      </c>
    </row>
    <row r="15" spans="1:20" ht="15">
      <c r="A15" s="2" t="s">
        <v>132</v>
      </c>
      <c r="B15" s="3">
        <v>152500</v>
      </c>
      <c r="C15" s="2" t="s">
        <v>136</v>
      </c>
      <c r="D15" s="2" t="s">
        <v>137</v>
      </c>
      <c r="E15" s="11">
        <v>9020</v>
      </c>
      <c r="F15" s="32">
        <v>0</v>
      </c>
      <c r="G15" s="4">
        <v>0</v>
      </c>
      <c r="H15" s="5">
        <v>0</v>
      </c>
      <c r="I15" s="4">
        <v>0</v>
      </c>
      <c r="J15" s="4">
        <v>580.02</v>
      </c>
      <c r="K15" s="4">
        <v>816</v>
      </c>
      <c r="L15" s="4">
        <v>0</v>
      </c>
      <c r="M15" s="4">
        <v>0</v>
      </c>
      <c r="N15" s="4">
        <v>0</v>
      </c>
      <c r="O15" s="4">
        <f t="shared" si="0"/>
        <v>1396.02</v>
      </c>
      <c r="P15" s="6" t="s">
        <v>74</v>
      </c>
      <c r="Q15" s="6" t="s">
        <v>27</v>
      </c>
      <c r="R15" s="6">
        <v>1900</v>
      </c>
      <c r="S15" s="7">
        <v>0</v>
      </c>
      <c r="T15" s="8">
        <f t="shared" si="1"/>
        <v>1396.02</v>
      </c>
    </row>
    <row r="16" spans="1:20" ht="15">
      <c r="A16" s="2" t="s">
        <v>132</v>
      </c>
      <c r="B16" s="3">
        <v>153100</v>
      </c>
      <c r="C16" s="2" t="s">
        <v>139</v>
      </c>
      <c r="D16" s="2" t="s">
        <v>140</v>
      </c>
      <c r="E16" s="11">
        <v>1020</v>
      </c>
      <c r="F16" s="32">
        <v>1634</v>
      </c>
      <c r="G16" s="4">
        <v>1500</v>
      </c>
      <c r="H16" s="5">
        <v>0</v>
      </c>
      <c r="I16" s="4">
        <v>0</v>
      </c>
      <c r="J16" s="4">
        <v>0</v>
      </c>
      <c r="K16" s="4">
        <v>816</v>
      </c>
      <c r="L16" s="4">
        <v>0</v>
      </c>
      <c r="M16" s="4">
        <v>0</v>
      </c>
      <c r="N16" s="4">
        <v>0</v>
      </c>
      <c r="O16" s="4">
        <f t="shared" si="0"/>
        <v>2316</v>
      </c>
      <c r="P16" s="6" t="s">
        <v>25</v>
      </c>
      <c r="Q16" s="6" t="s">
        <v>27</v>
      </c>
      <c r="R16" s="6">
        <v>1900</v>
      </c>
      <c r="S16" s="7">
        <v>0</v>
      </c>
      <c r="T16" s="8">
        <f t="shared" si="1"/>
        <v>2316</v>
      </c>
    </row>
    <row r="17" spans="1:20" ht="15">
      <c r="A17" s="2" t="s">
        <v>132</v>
      </c>
      <c r="B17" s="3" t="s">
        <v>141</v>
      </c>
      <c r="C17" s="2" t="s">
        <v>142</v>
      </c>
      <c r="D17" s="2" t="s">
        <v>143</v>
      </c>
      <c r="E17" s="11">
        <v>1024</v>
      </c>
      <c r="F17" s="32">
        <f>10103+5601</f>
        <v>15704</v>
      </c>
      <c r="G17" s="4">
        <v>1620</v>
      </c>
      <c r="H17" s="5">
        <f>1553.75+868.75</f>
        <v>2422.5</v>
      </c>
      <c r="I17" s="4">
        <v>0</v>
      </c>
      <c r="J17" s="4">
        <v>0</v>
      </c>
      <c r="K17" s="4">
        <v>816</v>
      </c>
      <c r="L17" s="4">
        <v>0</v>
      </c>
      <c r="M17" s="4">
        <v>0</v>
      </c>
      <c r="N17" s="4">
        <v>0</v>
      </c>
      <c r="O17" s="4">
        <f t="shared" si="0"/>
        <v>4858.5</v>
      </c>
      <c r="P17" s="6" t="s">
        <v>25</v>
      </c>
      <c r="Q17" s="6" t="s">
        <v>26</v>
      </c>
      <c r="R17" s="6">
        <v>2017</v>
      </c>
      <c r="S17" s="7">
        <v>2975</v>
      </c>
      <c r="T17" s="8">
        <f t="shared" si="1"/>
        <v>7833.5</v>
      </c>
    </row>
    <row r="18" spans="1:20" ht="15">
      <c r="A18" s="39" t="s">
        <v>480</v>
      </c>
      <c r="B18" s="3">
        <v>904400</v>
      </c>
      <c r="C18" s="2" t="s">
        <v>241</v>
      </c>
      <c r="D18" s="2" t="s">
        <v>242</v>
      </c>
      <c r="E18" s="11">
        <v>9020</v>
      </c>
      <c r="F18" s="32">
        <v>0</v>
      </c>
      <c r="G18" s="4">
        <v>0</v>
      </c>
      <c r="H18" s="5">
        <v>0</v>
      </c>
      <c r="I18" s="4">
        <v>249.98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f t="shared" si="0"/>
        <v>249.98</v>
      </c>
      <c r="P18" s="6" t="s">
        <v>74</v>
      </c>
      <c r="Q18" s="6" t="s">
        <v>27</v>
      </c>
      <c r="R18" s="6">
        <v>1900</v>
      </c>
      <c r="S18" s="7">
        <v>0</v>
      </c>
      <c r="T18" s="8">
        <f t="shared" si="1"/>
        <v>249.98</v>
      </c>
    </row>
    <row r="19" spans="1:20" ht="15">
      <c r="A19" s="39" t="s">
        <v>480</v>
      </c>
      <c r="B19" s="3">
        <v>904400</v>
      </c>
      <c r="C19" s="2" t="s">
        <v>241</v>
      </c>
      <c r="D19" s="2" t="s">
        <v>242</v>
      </c>
      <c r="E19" s="11">
        <v>1335</v>
      </c>
      <c r="F19" s="32">
        <v>0</v>
      </c>
      <c r="G19" s="4">
        <v>0</v>
      </c>
      <c r="H19" s="5">
        <v>0</v>
      </c>
      <c r="I19" s="4">
        <v>2066.8</v>
      </c>
      <c r="J19" s="4">
        <v>1797.06</v>
      </c>
      <c r="K19" s="4">
        <v>816</v>
      </c>
      <c r="L19" s="4">
        <v>2014.61</v>
      </c>
      <c r="M19" s="4">
        <v>741.69</v>
      </c>
      <c r="N19" s="4">
        <v>0</v>
      </c>
      <c r="O19" s="4">
        <f t="shared" si="0"/>
        <v>7436.16</v>
      </c>
      <c r="P19" s="6" t="s">
        <v>74</v>
      </c>
      <c r="Q19" s="6" t="s">
        <v>35</v>
      </c>
      <c r="R19" s="6">
        <v>2008</v>
      </c>
      <c r="S19" s="7">
        <v>0</v>
      </c>
      <c r="T19" s="8">
        <f t="shared" si="1"/>
        <v>7436.16</v>
      </c>
    </row>
    <row r="20" spans="1:20" ht="15">
      <c r="A20" s="39" t="s">
        <v>480</v>
      </c>
      <c r="B20" s="3">
        <v>904400</v>
      </c>
      <c r="C20" s="2" t="s">
        <v>241</v>
      </c>
      <c r="D20" s="2" t="s">
        <v>242</v>
      </c>
      <c r="E20" s="11">
        <v>1202</v>
      </c>
      <c r="F20" s="32">
        <v>6840</v>
      </c>
      <c r="G20" s="4">
        <v>2040</v>
      </c>
      <c r="H20" s="5">
        <v>463.08</v>
      </c>
      <c r="I20" s="4">
        <v>0</v>
      </c>
      <c r="J20" s="4">
        <v>0</v>
      </c>
      <c r="K20" s="4">
        <v>816</v>
      </c>
      <c r="L20" s="4">
        <v>0</v>
      </c>
      <c r="M20" s="4">
        <v>0</v>
      </c>
      <c r="N20" s="4">
        <v>0</v>
      </c>
      <c r="O20" s="4">
        <f t="shared" si="0"/>
        <v>3319.08</v>
      </c>
      <c r="P20" s="6" t="s">
        <v>25</v>
      </c>
      <c r="Q20" s="6" t="s">
        <v>26</v>
      </c>
      <c r="R20" s="6">
        <v>2017</v>
      </c>
      <c r="S20" s="7">
        <v>4810</v>
      </c>
      <c r="T20" s="8">
        <f t="shared" si="1"/>
        <v>8129.08</v>
      </c>
    </row>
    <row r="21" spans="1:20" ht="15">
      <c r="A21" s="39" t="s">
        <v>480</v>
      </c>
      <c r="B21" s="3">
        <v>904400</v>
      </c>
      <c r="C21" s="2" t="s">
        <v>241</v>
      </c>
      <c r="D21" s="2" t="s">
        <v>242</v>
      </c>
      <c r="E21" s="11">
        <v>1226</v>
      </c>
      <c r="F21" s="32">
        <v>6133</v>
      </c>
      <c r="G21" s="4">
        <v>2940</v>
      </c>
      <c r="H21" s="5">
        <v>807.52</v>
      </c>
      <c r="I21" s="4">
        <v>0</v>
      </c>
      <c r="J21" s="4">
        <v>0</v>
      </c>
      <c r="K21" s="4">
        <v>816</v>
      </c>
      <c r="L21" s="4">
        <v>0</v>
      </c>
      <c r="M21" s="4">
        <v>0</v>
      </c>
      <c r="N21" s="4">
        <v>0</v>
      </c>
      <c r="O21" s="4">
        <f t="shared" si="0"/>
        <v>4563.52</v>
      </c>
      <c r="P21" s="6" t="s">
        <v>25</v>
      </c>
      <c r="Q21" s="6" t="s">
        <v>31</v>
      </c>
      <c r="R21" s="6">
        <v>2005</v>
      </c>
      <c r="S21" s="7">
        <v>0</v>
      </c>
      <c r="T21" s="8">
        <f t="shared" si="1"/>
        <v>4563.52</v>
      </c>
    </row>
    <row r="22" spans="1:20" ht="15">
      <c r="A22" s="39" t="s">
        <v>480</v>
      </c>
      <c r="B22" s="3">
        <v>904400</v>
      </c>
      <c r="C22" s="2" t="s">
        <v>241</v>
      </c>
      <c r="D22" s="2" t="s">
        <v>242</v>
      </c>
      <c r="E22" s="11">
        <v>1226</v>
      </c>
      <c r="F22" s="32">
        <v>9408</v>
      </c>
      <c r="G22" s="4">
        <v>2940</v>
      </c>
      <c r="H22" s="5">
        <v>1669.92</v>
      </c>
      <c r="I22" s="4">
        <v>0</v>
      </c>
      <c r="J22" s="4">
        <v>0</v>
      </c>
      <c r="K22" s="4">
        <v>816</v>
      </c>
      <c r="L22" s="4">
        <v>868.65</v>
      </c>
      <c r="M22" s="4">
        <v>0</v>
      </c>
      <c r="N22" s="4">
        <v>0</v>
      </c>
      <c r="O22" s="4">
        <f t="shared" si="0"/>
        <v>6294.57</v>
      </c>
      <c r="P22" s="6" t="s">
        <v>25</v>
      </c>
      <c r="Q22" s="6" t="s">
        <v>26</v>
      </c>
      <c r="R22" s="6">
        <v>2017</v>
      </c>
      <c r="S22" s="7">
        <v>4620</v>
      </c>
      <c r="T22" s="8">
        <f t="shared" si="1"/>
        <v>10914.57</v>
      </c>
    </row>
    <row r="23" spans="1:20" ht="15">
      <c r="A23" s="39" t="s">
        <v>480</v>
      </c>
      <c r="B23" s="3">
        <v>904400</v>
      </c>
      <c r="C23" s="2" t="s">
        <v>241</v>
      </c>
      <c r="D23" s="2" t="s">
        <v>242</v>
      </c>
      <c r="E23" s="11">
        <v>1226</v>
      </c>
      <c r="F23" s="32">
        <v>18268</v>
      </c>
      <c r="G23" s="4">
        <v>2940</v>
      </c>
      <c r="H23" s="5">
        <v>6011.32</v>
      </c>
      <c r="I23" s="4">
        <v>0</v>
      </c>
      <c r="J23" s="4">
        <v>0</v>
      </c>
      <c r="K23" s="4">
        <v>816</v>
      </c>
      <c r="L23" s="4">
        <v>0</v>
      </c>
      <c r="M23" s="4">
        <v>0</v>
      </c>
      <c r="N23" s="4">
        <v>0</v>
      </c>
      <c r="O23" s="4">
        <f t="shared" si="0"/>
        <v>9767.32</v>
      </c>
      <c r="P23" s="6" t="s">
        <v>25</v>
      </c>
      <c r="Q23" s="6" t="s">
        <v>26</v>
      </c>
      <c r="R23" s="6">
        <v>2013</v>
      </c>
      <c r="S23" s="7">
        <v>4620</v>
      </c>
      <c r="T23" s="8">
        <f t="shared" si="1"/>
        <v>14387.32</v>
      </c>
    </row>
    <row r="24" spans="1:20" ht="15">
      <c r="A24" s="39" t="s">
        <v>480</v>
      </c>
      <c r="B24" s="3">
        <v>904400</v>
      </c>
      <c r="C24" s="2" t="s">
        <v>241</v>
      </c>
      <c r="D24" s="2" t="s">
        <v>242</v>
      </c>
      <c r="E24" s="11">
        <v>1202</v>
      </c>
      <c r="F24" s="32">
        <v>12694</v>
      </c>
      <c r="G24" s="4">
        <v>2040</v>
      </c>
      <c r="H24" s="5">
        <v>2275.96</v>
      </c>
      <c r="I24" s="4">
        <v>0</v>
      </c>
      <c r="J24" s="4">
        <v>0</v>
      </c>
      <c r="K24" s="4">
        <v>816</v>
      </c>
      <c r="L24" s="4">
        <v>0</v>
      </c>
      <c r="M24" s="4">
        <v>0</v>
      </c>
      <c r="N24" s="4">
        <v>0</v>
      </c>
      <c r="O24" s="4">
        <f t="shared" si="0"/>
        <v>5131.96</v>
      </c>
      <c r="P24" s="6" t="s">
        <v>25</v>
      </c>
      <c r="Q24" s="6" t="s">
        <v>26</v>
      </c>
      <c r="R24" s="6">
        <v>2013</v>
      </c>
      <c r="S24" s="7">
        <v>3990</v>
      </c>
      <c r="T24" s="8">
        <f t="shared" si="1"/>
        <v>9121.96</v>
      </c>
    </row>
    <row r="25" spans="1:20" ht="15">
      <c r="A25" s="39" t="s">
        <v>480</v>
      </c>
      <c r="B25" s="3">
        <v>904400</v>
      </c>
      <c r="C25" s="2" t="s">
        <v>241</v>
      </c>
      <c r="D25" s="2" t="s">
        <v>242</v>
      </c>
      <c r="E25" s="11">
        <v>1226</v>
      </c>
      <c r="F25" s="32">
        <v>15579</v>
      </c>
      <c r="G25" s="4">
        <v>2940</v>
      </c>
      <c r="H25" s="5">
        <v>4741.24</v>
      </c>
      <c r="I25" s="4">
        <v>0</v>
      </c>
      <c r="J25" s="4">
        <v>0</v>
      </c>
      <c r="K25" s="4">
        <v>816</v>
      </c>
      <c r="L25" s="4">
        <v>0</v>
      </c>
      <c r="M25" s="4">
        <v>0</v>
      </c>
      <c r="N25" s="4">
        <v>0</v>
      </c>
      <c r="O25" s="4">
        <f t="shared" si="0"/>
        <v>8497.24</v>
      </c>
      <c r="P25" s="6" t="s">
        <v>25</v>
      </c>
      <c r="Q25" s="6" t="s">
        <v>26</v>
      </c>
      <c r="R25" s="6">
        <v>2017</v>
      </c>
      <c r="S25" s="7">
        <v>4620</v>
      </c>
      <c r="T25" s="8">
        <f t="shared" si="1"/>
        <v>13117.24</v>
      </c>
    </row>
    <row r="26" spans="1:20" ht="15">
      <c r="A26" s="39" t="s">
        <v>480</v>
      </c>
      <c r="B26" s="3">
        <v>902205</v>
      </c>
      <c r="C26" s="2" t="s">
        <v>243</v>
      </c>
      <c r="D26" s="2" t="s">
        <v>244</v>
      </c>
      <c r="E26" s="11">
        <v>1226</v>
      </c>
      <c r="F26" s="32">
        <v>2253</v>
      </c>
      <c r="G26" s="4">
        <v>2940</v>
      </c>
      <c r="H26" s="5">
        <v>88.2</v>
      </c>
      <c r="I26" s="4">
        <v>0</v>
      </c>
      <c r="J26" s="4">
        <v>0</v>
      </c>
      <c r="K26" s="4">
        <v>816</v>
      </c>
      <c r="L26" s="4">
        <v>0</v>
      </c>
      <c r="M26" s="4">
        <v>0</v>
      </c>
      <c r="N26" s="4">
        <v>0</v>
      </c>
      <c r="O26" s="4">
        <f t="shared" si="0"/>
        <v>3844.2</v>
      </c>
      <c r="P26" s="6" t="s">
        <v>25</v>
      </c>
      <c r="Q26" s="6" t="s">
        <v>31</v>
      </c>
      <c r="R26" s="6">
        <v>2003</v>
      </c>
      <c r="S26" s="7">
        <v>0</v>
      </c>
      <c r="T26" s="8">
        <f t="shared" si="1"/>
        <v>3844.2</v>
      </c>
    </row>
    <row r="27" spans="1:20" ht="15">
      <c r="A27" s="39" t="s">
        <v>480</v>
      </c>
      <c r="B27" s="3">
        <v>902205</v>
      </c>
      <c r="C27" s="2" t="s">
        <v>243</v>
      </c>
      <c r="D27" s="2" t="s">
        <v>244</v>
      </c>
      <c r="E27" s="11">
        <v>1226</v>
      </c>
      <c r="F27" s="32">
        <v>8811</v>
      </c>
      <c r="G27" s="4">
        <v>2940</v>
      </c>
      <c r="H27" s="5">
        <v>1421.98</v>
      </c>
      <c r="I27" s="4">
        <v>0</v>
      </c>
      <c r="J27" s="4">
        <v>0</v>
      </c>
      <c r="K27" s="4">
        <v>816</v>
      </c>
      <c r="L27" s="4">
        <v>218.49</v>
      </c>
      <c r="M27" s="4">
        <v>0</v>
      </c>
      <c r="N27" s="4">
        <v>0</v>
      </c>
      <c r="O27" s="4">
        <f t="shared" si="0"/>
        <v>5396.469999999999</v>
      </c>
      <c r="P27" s="6" t="s">
        <v>25</v>
      </c>
      <c r="Q27" s="6" t="s">
        <v>26</v>
      </c>
      <c r="R27" s="6">
        <v>2016</v>
      </c>
      <c r="S27" s="7">
        <v>2310</v>
      </c>
      <c r="T27" s="8">
        <f t="shared" si="1"/>
        <v>7706.469999999999</v>
      </c>
    </row>
    <row r="28" spans="1:20" ht="15">
      <c r="A28" s="39" t="s">
        <v>480</v>
      </c>
      <c r="B28" s="3">
        <v>902205</v>
      </c>
      <c r="C28" s="2" t="s">
        <v>243</v>
      </c>
      <c r="D28" s="2" t="s">
        <v>244</v>
      </c>
      <c r="E28" s="11">
        <v>1226</v>
      </c>
      <c r="F28" s="32">
        <v>5168</v>
      </c>
      <c r="G28" s="4">
        <v>2940</v>
      </c>
      <c r="H28" s="5">
        <v>547.82</v>
      </c>
      <c r="I28" s="4">
        <v>0</v>
      </c>
      <c r="J28" s="4">
        <v>0</v>
      </c>
      <c r="K28" s="4">
        <v>816</v>
      </c>
      <c r="L28" s="4">
        <v>0</v>
      </c>
      <c r="M28" s="4">
        <v>0</v>
      </c>
      <c r="N28" s="4">
        <v>0</v>
      </c>
      <c r="O28" s="4">
        <f t="shared" si="0"/>
        <v>4303.82</v>
      </c>
      <c r="P28" s="6" t="s">
        <v>25</v>
      </c>
      <c r="Q28" s="6" t="s">
        <v>26</v>
      </c>
      <c r="R28" s="6">
        <v>2016</v>
      </c>
      <c r="S28" s="7">
        <v>2310</v>
      </c>
      <c r="T28" s="8">
        <f t="shared" si="1"/>
        <v>6613.82</v>
      </c>
    </row>
    <row r="29" spans="1:20" ht="15">
      <c r="A29" s="39" t="s">
        <v>480</v>
      </c>
      <c r="B29" s="3">
        <v>902205</v>
      </c>
      <c r="C29" s="2" t="s">
        <v>243</v>
      </c>
      <c r="D29" s="2" t="s">
        <v>244</v>
      </c>
      <c r="E29" s="11">
        <v>9020</v>
      </c>
      <c r="F29" s="32">
        <v>0</v>
      </c>
      <c r="G29" s="4">
        <v>0</v>
      </c>
      <c r="H29" s="5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f t="shared" si="0"/>
        <v>0</v>
      </c>
      <c r="P29" s="6" t="s">
        <v>74</v>
      </c>
      <c r="Q29" s="6" t="s">
        <v>27</v>
      </c>
      <c r="R29" s="6">
        <v>1900</v>
      </c>
      <c r="S29" s="7">
        <v>0</v>
      </c>
      <c r="T29" s="8">
        <f t="shared" si="1"/>
        <v>0</v>
      </c>
    </row>
    <row r="30" spans="1:20" ht="15">
      <c r="A30" s="39" t="s">
        <v>480</v>
      </c>
      <c r="B30" s="3">
        <v>902204</v>
      </c>
      <c r="C30" s="2" t="s">
        <v>245</v>
      </c>
      <c r="D30" s="2" t="s">
        <v>246</v>
      </c>
      <c r="E30" s="11">
        <v>1226</v>
      </c>
      <c r="F30" s="32">
        <v>3993</v>
      </c>
      <c r="G30" s="4">
        <v>2940</v>
      </c>
      <c r="H30" s="5">
        <v>984.41</v>
      </c>
      <c r="I30" s="4">
        <v>0</v>
      </c>
      <c r="J30" s="4">
        <v>0</v>
      </c>
      <c r="K30" s="4">
        <v>816</v>
      </c>
      <c r="L30" s="4">
        <v>0</v>
      </c>
      <c r="M30" s="9">
        <v>3500</v>
      </c>
      <c r="N30" s="4">
        <v>0</v>
      </c>
      <c r="O30" s="4">
        <f t="shared" si="0"/>
        <v>8240.41</v>
      </c>
      <c r="P30" s="6" t="s">
        <v>25</v>
      </c>
      <c r="Q30" s="6" t="s">
        <v>26</v>
      </c>
      <c r="R30" s="6">
        <v>2022</v>
      </c>
      <c r="S30" s="7">
        <v>2310</v>
      </c>
      <c r="T30" s="8">
        <f t="shared" si="1"/>
        <v>10550.41</v>
      </c>
    </row>
    <row r="31" spans="1:20" ht="15">
      <c r="A31" s="39" t="s">
        <v>480</v>
      </c>
      <c r="B31" s="3">
        <v>902204</v>
      </c>
      <c r="C31" s="2" t="s">
        <v>245</v>
      </c>
      <c r="D31" s="2" t="s">
        <v>246</v>
      </c>
      <c r="E31" s="11">
        <v>1226</v>
      </c>
      <c r="F31" s="32">
        <v>7970</v>
      </c>
      <c r="G31" s="4">
        <v>2940</v>
      </c>
      <c r="H31" s="5">
        <v>2028.6</v>
      </c>
      <c r="I31" s="4">
        <v>0</v>
      </c>
      <c r="J31" s="4">
        <v>0</v>
      </c>
      <c r="K31" s="4">
        <v>816</v>
      </c>
      <c r="L31" s="4">
        <v>276.93</v>
      </c>
      <c r="M31" s="4">
        <v>0</v>
      </c>
      <c r="N31" s="4">
        <v>0</v>
      </c>
      <c r="O31" s="4">
        <f t="shared" si="0"/>
        <v>6061.530000000001</v>
      </c>
      <c r="P31" s="6" t="s">
        <v>25</v>
      </c>
      <c r="Q31" s="6" t="s">
        <v>26</v>
      </c>
      <c r="R31" s="6">
        <v>2022</v>
      </c>
      <c r="S31" s="7">
        <v>2310</v>
      </c>
      <c r="T31" s="8">
        <f t="shared" si="1"/>
        <v>8371.53</v>
      </c>
    </row>
    <row r="32" spans="1:20" ht="15">
      <c r="A32" s="39" t="s">
        <v>480</v>
      </c>
      <c r="B32" s="3">
        <v>902204</v>
      </c>
      <c r="C32" s="2" t="s">
        <v>245</v>
      </c>
      <c r="D32" s="2" t="s">
        <v>246</v>
      </c>
      <c r="E32" s="11">
        <v>1226</v>
      </c>
      <c r="F32" s="32">
        <v>5933</v>
      </c>
      <c r="G32" s="4">
        <v>2940</v>
      </c>
      <c r="H32" s="5">
        <v>244.51</v>
      </c>
      <c r="I32" s="4">
        <v>0</v>
      </c>
      <c r="J32" s="4">
        <v>0</v>
      </c>
      <c r="K32" s="4">
        <v>816</v>
      </c>
      <c r="L32" s="4">
        <v>0</v>
      </c>
      <c r="M32" s="4">
        <v>0</v>
      </c>
      <c r="N32" s="4">
        <v>0</v>
      </c>
      <c r="O32" s="4">
        <f t="shared" si="0"/>
        <v>4000.51</v>
      </c>
      <c r="P32" s="6" t="s">
        <v>25</v>
      </c>
      <c r="Q32" s="6" t="s">
        <v>26</v>
      </c>
      <c r="R32" s="6">
        <v>2022</v>
      </c>
      <c r="S32" s="7">
        <v>2310</v>
      </c>
      <c r="T32" s="8">
        <f t="shared" si="1"/>
        <v>6310.51</v>
      </c>
    </row>
    <row r="33" spans="1:20" ht="15">
      <c r="A33" s="39" t="s">
        <v>480</v>
      </c>
      <c r="B33" s="3">
        <v>902204</v>
      </c>
      <c r="C33" s="2" t="s">
        <v>245</v>
      </c>
      <c r="D33" s="2" t="s">
        <v>246</v>
      </c>
      <c r="E33" s="11">
        <v>1226</v>
      </c>
      <c r="F33" s="32">
        <v>5633</v>
      </c>
      <c r="G33" s="4">
        <v>2940</v>
      </c>
      <c r="H33" s="5">
        <v>185.71</v>
      </c>
      <c r="I33" s="4">
        <v>0</v>
      </c>
      <c r="J33" s="4">
        <v>0</v>
      </c>
      <c r="K33" s="4">
        <v>816</v>
      </c>
      <c r="L33" s="4">
        <v>0</v>
      </c>
      <c r="M33" s="9">
        <v>3500</v>
      </c>
      <c r="N33" s="4">
        <v>0</v>
      </c>
      <c r="O33" s="4">
        <f t="shared" si="0"/>
        <v>7441.71</v>
      </c>
      <c r="P33" s="6" t="s">
        <v>25</v>
      </c>
      <c r="Q33" s="6" t="s">
        <v>26</v>
      </c>
      <c r="R33" s="6">
        <v>2022</v>
      </c>
      <c r="S33" s="7">
        <v>2310</v>
      </c>
      <c r="T33" s="8">
        <f t="shared" si="1"/>
        <v>9751.71</v>
      </c>
    </row>
    <row r="34" spans="1:20" ht="15">
      <c r="A34" s="39" t="s">
        <v>480</v>
      </c>
      <c r="B34" s="3">
        <v>902204</v>
      </c>
      <c r="C34" s="2" t="s">
        <v>245</v>
      </c>
      <c r="D34" s="2" t="s">
        <v>246</v>
      </c>
      <c r="E34" s="11">
        <v>1226</v>
      </c>
      <c r="F34" s="32">
        <v>11857</v>
      </c>
      <c r="G34" s="4">
        <v>2940</v>
      </c>
      <c r="H34" s="5">
        <v>2869.93</v>
      </c>
      <c r="I34" s="4">
        <v>0</v>
      </c>
      <c r="J34" s="4">
        <v>0</v>
      </c>
      <c r="K34" s="4">
        <v>816</v>
      </c>
      <c r="L34" s="4">
        <v>0</v>
      </c>
      <c r="M34" s="4">
        <v>0</v>
      </c>
      <c r="N34" s="4">
        <v>0</v>
      </c>
      <c r="O34" s="4">
        <f t="shared" si="0"/>
        <v>6625.93</v>
      </c>
      <c r="P34" s="6" t="s">
        <v>25</v>
      </c>
      <c r="Q34" s="6" t="s">
        <v>26</v>
      </c>
      <c r="R34" s="6">
        <v>2022</v>
      </c>
      <c r="S34" s="7">
        <v>2310</v>
      </c>
      <c r="T34" s="8">
        <f t="shared" si="1"/>
        <v>8935.93</v>
      </c>
    </row>
    <row r="35" spans="1:20" ht="15">
      <c r="A35" s="39" t="s">
        <v>480</v>
      </c>
      <c r="B35" s="3">
        <v>902204</v>
      </c>
      <c r="C35" s="2" t="s">
        <v>245</v>
      </c>
      <c r="D35" s="2" t="s">
        <v>246</v>
      </c>
      <c r="E35" s="11">
        <v>1226</v>
      </c>
      <c r="F35" s="32">
        <v>10148</v>
      </c>
      <c r="G35" s="4">
        <v>2940</v>
      </c>
      <c r="H35" s="5">
        <v>2032.52</v>
      </c>
      <c r="I35" s="4">
        <v>0</v>
      </c>
      <c r="J35" s="4">
        <v>0</v>
      </c>
      <c r="K35" s="4">
        <v>816</v>
      </c>
      <c r="L35" s="4">
        <v>0</v>
      </c>
      <c r="M35" s="4">
        <v>0</v>
      </c>
      <c r="N35" s="4">
        <v>0</v>
      </c>
      <c r="O35" s="4">
        <f t="shared" si="0"/>
        <v>5788.52</v>
      </c>
      <c r="P35" s="6" t="s">
        <v>25</v>
      </c>
      <c r="Q35" s="6" t="s">
        <v>26</v>
      </c>
      <c r="R35" s="6">
        <v>2014</v>
      </c>
      <c r="S35" s="7">
        <v>2310</v>
      </c>
      <c r="T35" s="8">
        <f t="shared" si="1"/>
        <v>8098.52</v>
      </c>
    </row>
    <row r="36" spans="1:20" ht="15">
      <c r="A36" s="39" t="s">
        <v>480</v>
      </c>
      <c r="B36" s="3">
        <v>902204</v>
      </c>
      <c r="C36" s="2" t="s">
        <v>245</v>
      </c>
      <c r="D36" s="2" t="s">
        <v>246</v>
      </c>
      <c r="E36" s="11">
        <v>9020</v>
      </c>
      <c r="F36" s="32">
        <v>0</v>
      </c>
      <c r="G36" s="4">
        <v>0</v>
      </c>
      <c r="H36" s="5">
        <v>0</v>
      </c>
      <c r="I36" s="4">
        <v>373.73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f t="shared" si="0"/>
        <v>373.73</v>
      </c>
      <c r="P36" s="6" t="s">
        <v>74</v>
      </c>
      <c r="Q36" s="6" t="s">
        <v>27</v>
      </c>
      <c r="R36" s="6">
        <v>1900</v>
      </c>
      <c r="S36" s="7">
        <v>0</v>
      </c>
      <c r="T36" s="8">
        <f t="shared" si="1"/>
        <v>373.73</v>
      </c>
    </row>
    <row r="37" spans="1:20" ht="15">
      <c r="A37" s="39" t="s">
        <v>480</v>
      </c>
      <c r="B37" s="3">
        <v>902204</v>
      </c>
      <c r="C37" s="2" t="s">
        <v>245</v>
      </c>
      <c r="D37" s="2" t="s">
        <v>246</v>
      </c>
      <c r="E37" s="11">
        <v>9020</v>
      </c>
      <c r="F37" s="32">
        <v>0</v>
      </c>
      <c r="G37" s="4">
        <v>0</v>
      </c>
      <c r="H37" s="5">
        <v>0</v>
      </c>
      <c r="I37" s="4">
        <v>259.89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f t="shared" si="0"/>
        <v>259.89</v>
      </c>
      <c r="P37" s="6" t="s">
        <v>74</v>
      </c>
      <c r="Q37" s="6" t="s">
        <v>27</v>
      </c>
      <c r="R37" s="6">
        <v>1900</v>
      </c>
      <c r="S37" s="7">
        <v>0</v>
      </c>
      <c r="T37" s="8">
        <f t="shared" si="1"/>
        <v>259.89</v>
      </c>
    </row>
    <row r="38" spans="1:20" ht="15">
      <c r="A38" s="39" t="s">
        <v>480</v>
      </c>
      <c r="B38" s="3">
        <v>902204</v>
      </c>
      <c r="C38" s="2" t="s">
        <v>245</v>
      </c>
      <c r="D38" s="2" t="s">
        <v>246</v>
      </c>
      <c r="E38" s="11">
        <v>9020</v>
      </c>
      <c r="F38" s="32">
        <v>0</v>
      </c>
      <c r="G38" s="4">
        <v>0</v>
      </c>
      <c r="H38" s="5">
        <v>0</v>
      </c>
      <c r="I38" s="4">
        <v>89.39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f t="shared" si="0"/>
        <v>89.39</v>
      </c>
      <c r="P38" s="6" t="s">
        <v>74</v>
      </c>
      <c r="Q38" s="6" t="s">
        <v>27</v>
      </c>
      <c r="R38" s="6">
        <v>1900</v>
      </c>
      <c r="S38" s="7">
        <v>0</v>
      </c>
      <c r="T38" s="8">
        <f t="shared" si="1"/>
        <v>89.39</v>
      </c>
    </row>
    <row r="39" spans="1:20" ht="15">
      <c r="A39" s="39" t="s">
        <v>480</v>
      </c>
      <c r="B39" s="3">
        <v>902204</v>
      </c>
      <c r="C39" s="2" t="s">
        <v>245</v>
      </c>
      <c r="D39" s="2" t="s">
        <v>246</v>
      </c>
      <c r="E39" s="11">
        <v>9020</v>
      </c>
      <c r="F39" s="32">
        <v>0</v>
      </c>
      <c r="G39" s="4">
        <v>0</v>
      </c>
      <c r="H39" s="5">
        <v>0</v>
      </c>
      <c r="I39" s="4">
        <v>90.72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f t="shared" si="0"/>
        <v>90.72</v>
      </c>
      <c r="P39" s="6" t="s">
        <v>74</v>
      </c>
      <c r="Q39" s="6" t="s">
        <v>27</v>
      </c>
      <c r="R39" s="6">
        <v>1900</v>
      </c>
      <c r="S39" s="7">
        <v>0</v>
      </c>
      <c r="T39" s="8">
        <f t="shared" si="1"/>
        <v>90.72</v>
      </c>
    </row>
    <row r="40" spans="1:20" ht="15">
      <c r="A40" s="39" t="s">
        <v>480</v>
      </c>
      <c r="B40" s="3">
        <v>902204</v>
      </c>
      <c r="C40" s="2" t="s">
        <v>245</v>
      </c>
      <c r="D40" s="2" t="s">
        <v>246</v>
      </c>
      <c r="E40" s="11">
        <v>9020</v>
      </c>
      <c r="F40" s="32">
        <v>0</v>
      </c>
      <c r="G40" s="4">
        <v>0</v>
      </c>
      <c r="H40" s="5">
        <v>0</v>
      </c>
      <c r="I40" s="4">
        <v>86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f t="shared" si="0"/>
        <v>86</v>
      </c>
      <c r="P40" s="6" t="s">
        <v>74</v>
      </c>
      <c r="Q40" s="6" t="s">
        <v>27</v>
      </c>
      <c r="R40" s="6">
        <v>1900</v>
      </c>
      <c r="S40" s="7">
        <v>0</v>
      </c>
      <c r="T40" s="8">
        <f t="shared" si="1"/>
        <v>86</v>
      </c>
    </row>
    <row r="41" spans="1:20" ht="15">
      <c r="A41" s="39" t="s">
        <v>480</v>
      </c>
      <c r="B41" s="3">
        <v>902206</v>
      </c>
      <c r="C41" s="2" t="s">
        <v>247</v>
      </c>
      <c r="D41" s="2" t="s">
        <v>248</v>
      </c>
      <c r="E41" s="11">
        <v>1340</v>
      </c>
      <c r="F41" s="32">
        <v>0</v>
      </c>
      <c r="G41" s="4">
        <v>0</v>
      </c>
      <c r="H41" s="5">
        <v>0</v>
      </c>
      <c r="I41" s="4">
        <v>521.87</v>
      </c>
      <c r="J41" s="4">
        <v>393.45</v>
      </c>
      <c r="K41" s="4">
        <v>816</v>
      </c>
      <c r="L41" s="4">
        <v>0</v>
      </c>
      <c r="M41" s="4">
        <v>0</v>
      </c>
      <c r="N41" s="4">
        <v>0</v>
      </c>
      <c r="O41" s="4">
        <f t="shared" si="0"/>
        <v>1731.32</v>
      </c>
      <c r="P41" s="6" t="s">
        <v>74</v>
      </c>
      <c r="Q41" s="6" t="s">
        <v>31</v>
      </c>
      <c r="R41" s="6">
        <v>1998</v>
      </c>
      <c r="S41" s="7">
        <v>0</v>
      </c>
      <c r="T41" s="8">
        <f t="shared" si="1"/>
        <v>1731.32</v>
      </c>
    </row>
    <row r="42" spans="1:20" ht="15">
      <c r="A42" s="39" t="s">
        <v>480</v>
      </c>
      <c r="B42" s="3">
        <v>902206</v>
      </c>
      <c r="C42" s="2" t="s">
        <v>247</v>
      </c>
      <c r="D42" s="2" t="s">
        <v>248</v>
      </c>
      <c r="E42" s="11">
        <v>1226</v>
      </c>
      <c r="F42" s="32">
        <v>4593</v>
      </c>
      <c r="G42" s="4">
        <v>2940</v>
      </c>
      <c r="H42" s="5">
        <v>323.4</v>
      </c>
      <c r="I42" s="4">
        <v>0</v>
      </c>
      <c r="J42" s="4">
        <v>0</v>
      </c>
      <c r="K42" s="4">
        <v>816</v>
      </c>
      <c r="L42" s="4">
        <v>0</v>
      </c>
      <c r="M42" s="9">
        <v>3500</v>
      </c>
      <c r="N42" s="4">
        <v>25</v>
      </c>
      <c r="O42" s="4">
        <f t="shared" si="0"/>
        <v>7604.4</v>
      </c>
      <c r="P42" s="6" t="s">
        <v>25</v>
      </c>
      <c r="Q42" s="6" t="s">
        <v>26</v>
      </c>
      <c r="R42" s="6">
        <v>2022</v>
      </c>
      <c r="S42" s="7">
        <v>2310</v>
      </c>
      <c r="T42" s="8">
        <f t="shared" si="1"/>
        <v>9914.4</v>
      </c>
    </row>
    <row r="43" spans="1:20" ht="15">
      <c r="A43" s="39" t="s">
        <v>480</v>
      </c>
      <c r="B43" s="3">
        <v>902206</v>
      </c>
      <c r="C43" s="2" t="s">
        <v>247</v>
      </c>
      <c r="D43" s="2" t="s">
        <v>248</v>
      </c>
      <c r="E43" s="11">
        <v>1226</v>
      </c>
      <c r="F43" s="32">
        <v>3391</v>
      </c>
      <c r="G43" s="4">
        <v>2940</v>
      </c>
      <c r="H43" s="5">
        <v>232.75</v>
      </c>
      <c r="I43" s="4">
        <v>0</v>
      </c>
      <c r="J43" s="4">
        <v>0</v>
      </c>
      <c r="K43" s="4">
        <v>816</v>
      </c>
      <c r="L43" s="4">
        <v>0</v>
      </c>
      <c r="M43" s="9">
        <v>3500</v>
      </c>
      <c r="N43" s="4">
        <v>0</v>
      </c>
      <c r="O43" s="4">
        <f t="shared" si="0"/>
        <v>7488.75</v>
      </c>
      <c r="P43" s="6" t="s">
        <v>25</v>
      </c>
      <c r="Q43" s="6" t="s">
        <v>26</v>
      </c>
      <c r="R43" s="6">
        <v>2022</v>
      </c>
      <c r="S43" s="7">
        <v>2310</v>
      </c>
      <c r="T43" s="8">
        <f t="shared" si="1"/>
        <v>9798.75</v>
      </c>
    </row>
    <row r="44" spans="1:20" ht="15">
      <c r="A44" s="39" t="s">
        <v>480</v>
      </c>
      <c r="B44" s="3">
        <v>902206</v>
      </c>
      <c r="C44" s="2" t="s">
        <v>247</v>
      </c>
      <c r="D44" s="2" t="s">
        <v>248</v>
      </c>
      <c r="E44" s="11">
        <v>1226</v>
      </c>
      <c r="F44" s="32">
        <v>10743</v>
      </c>
      <c r="G44" s="4">
        <v>2940</v>
      </c>
      <c r="H44" s="5">
        <v>2484.3</v>
      </c>
      <c r="I44" s="4">
        <v>0</v>
      </c>
      <c r="J44" s="4">
        <v>0</v>
      </c>
      <c r="K44" s="4">
        <v>816</v>
      </c>
      <c r="L44" s="4">
        <v>0</v>
      </c>
      <c r="M44" s="9">
        <v>3500</v>
      </c>
      <c r="N44" s="4">
        <v>0</v>
      </c>
      <c r="O44" s="4">
        <f t="shared" si="0"/>
        <v>9740.3</v>
      </c>
      <c r="P44" s="6" t="s">
        <v>25</v>
      </c>
      <c r="Q44" s="6" t="s">
        <v>26</v>
      </c>
      <c r="R44" s="6">
        <v>2022</v>
      </c>
      <c r="S44" s="7">
        <v>2310</v>
      </c>
      <c r="T44" s="8">
        <f t="shared" si="1"/>
        <v>12050.3</v>
      </c>
    </row>
    <row r="45" spans="1:20" ht="15">
      <c r="A45" s="39" t="s">
        <v>480</v>
      </c>
      <c r="B45" s="3">
        <v>902206</v>
      </c>
      <c r="C45" s="2" t="s">
        <v>247</v>
      </c>
      <c r="D45" s="2" t="s">
        <v>248</v>
      </c>
      <c r="E45" s="11">
        <v>1226</v>
      </c>
      <c r="F45" s="32">
        <v>3821</v>
      </c>
      <c r="G45" s="4">
        <v>2940</v>
      </c>
      <c r="H45" s="5">
        <v>0</v>
      </c>
      <c r="I45" s="4">
        <v>0</v>
      </c>
      <c r="J45" s="4">
        <v>0</v>
      </c>
      <c r="K45" s="4">
        <v>816</v>
      </c>
      <c r="L45" s="4">
        <v>0</v>
      </c>
      <c r="M45" s="9">
        <v>3500</v>
      </c>
      <c r="N45" s="4">
        <v>0</v>
      </c>
      <c r="O45" s="4">
        <f t="shared" si="0"/>
        <v>7256</v>
      </c>
      <c r="P45" s="6" t="s">
        <v>25</v>
      </c>
      <c r="Q45" s="6" t="s">
        <v>26</v>
      </c>
      <c r="R45" s="6">
        <v>2022</v>
      </c>
      <c r="S45" s="7">
        <v>2310</v>
      </c>
      <c r="T45" s="8">
        <f t="shared" si="1"/>
        <v>9566</v>
      </c>
    </row>
    <row r="46" spans="1:20" ht="15">
      <c r="A46" s="39" t="s">
        <v>480</v>
      </c>
      <c r="B46" s="3">
        <v>902206</v>
      </c>
      <c r="C46" s="2" t="s">
        <v>247</v>
      </c>
      <c r="D46" s="2" t="s">
        <v>248</v>
      </c>
      <c r="E46" s="11">
        <v>1226</v>
      </c>
      <c r="F46" s="32">
        <v>16716</v>
      </c>
      <c r="G46" s="4">
        <v>2940</v>
      </c>
      <c r="H46" s="5">
        <v>5250.84</v>
      </c>
      <c r="I46" s="4">
        <v>0</v>
      </c>
      <c r="J46" s="4">
        <v>0</v>
      </c>
      <c r="K46" s="4">
        <v>816</v>
      </c>
      <c r="L46" s="4">
        <v>0</v>
      </c>
      <c r="M46" s="4">
        <v>0</v>
      </c>
      <c r="N46" s="4">
        <v>0</v>
      </c>
      <c r="O46" s="4">
        <f t="shared" si="0"/>
        <v>9006.84</v>
      </c>
      <c r="P46" s="6" t="s">
        <v>25</v>
      </c>
      <c r="Q46" s="6" t="s">
        <v>26</v>
      </c>
      <c r="R46" s="6">
        <v>2014</v>
      </c>
      <c r="S46" s="7">
        <v>2310</v>
      </c>
      <c r="T46" s="8">
        <f t="shared" si="1"/>
        <v>11316.84</v>
      </c>
    </row>
    <row r="47" spans="1:20" ht="15">
      <c r="A47" s="39" t="s">
        <v>480</v>
      </c>
      <c r="B47" s="3">
        <v>902206</v>
      </c>
      <c r="C47" s="2" t="s">
        <v>247</v>
      </c>
      <c r="D47" s="2" t="s">
        <v>248</v>
      </c>
      <c r="E47" s="11">
        <v>1226</v>
      </c>
      <c r="F47" s="32">
        <v>4854</v>
      </c>
      <c r="G47" s="4">
        <v>2940</v>
      </c>
      <c r="H47" s="5">
        <v>230.3</v>
      </c>
      <c r="I47" s="4">
        <v>0</v>
      </c>
      <c r="J47" s="4">
        <v>0</v>
      </c>
      <c r="K47" s="4">
        <v>816</v>
      </c>
      <c r="L47" s="4">
        <v>0</v>
      </c>
      <c r="M47" s="4">
        <v>0</v>
      </c>
      <c r="N47" s="4">
        <v>0</v>
      </c>
      <c r="O47" s="4">
        <f t="shared" si="0"/>
        <v>3986.3</v>
      </c>
      <c r="P47" s="6" t="s">
        <v>25</v>
      </c>
      <c r="Q47" s="6" t="s">
        <v>26</v>
      </c>
      <c r="R47" s="6">
        <v>2016</v>
      </c>
      <c r="S47" s="7">
        <v>2310</v>
      </c>
      <c r="T47" s="8">
        <f t="shared" si="1"/>
        <v>6296.3</v>
      </c>
    </row>
    <row r="48" spans="1:20" ht="15">
      <c r="A48" s="39" t="s">
        <v>480</v>
      </c>
      <c r="B48" s="3">
        <v>902206</v>
      </c>
      <c r="C48" s="2" t="s">
        <v>247</v>
      </c>
      <c r="D48" s="2" t="s">
        <v>248</v>
      </c>
      <c r="E48" s="11">
        <v>1226</v>
      </c>
      <c r="F48" s="32">
        <v>5850</v>
      </c>
      <c r="G48" s="4">
        <v>2940</v>
      </c>
      <c r="H48" s="5">
        <v>363.58</v>
      </c>
      <c r="I48" s="4">
        <v>0</v>
      </c>
      <c r="J48" s="4">
        <v>0</v>
      </c>
      <c r="K48" s="4">
        <v>816</v>
      </c>
      <c r="L48" s="4">
        <v>0</v>
      </c>
      <c r="M48" s="4">
        <v>0</v>
      </c>
      <c r="N48" s="4">
        <v>0</v>
      </c>
      <c r="O48" s="4">
        <f t="shared" si="0"/>
        <v>4119.58</v>
      </c>
      <c r="P48" s="6" t="s">
        <v>25</v>
      </c>
      <c r="Q48" s="6" t="s">
        <v>26</v>
      </c>
      <c r="R48" s="6">
        <v>2016</v>
      </c>
      <c r="S48" s="7">
        <v>2310</v>
      </c>
      <c r="T48" s="8">
        <f t="shared" si="1"/>
        <v>6429.58</v>
      </c>
    </row>
    <row r="49" spans="1:20" ht="15">
      <c r="A49" s="39" t="s">
        <v>480</v>
      </c>
      <c r="B49" s="3">
        <v>902206</v>
      </c>
      <c r="C49" s="2" t="s">
        <v>247</v>
      </c>
      <c r="D49" s="2" t="s">
        <v>248</v>
      </c>
      <c r="E49" s="11">
        <v>1226</v>
      </c>
      <c r="F49" s="32">
        <v>9272</v>
      </c>
      <c r="G49" s="4">
        <v>2940</v>
      </c>
      <c r="H49" s="5">
        <v>1872.29</v>
      </c>
      <c r="I49" s="4">
        <v>0</v>
      </c>
      <c r="J49" s="4">
        <v>0</v>
      </c>
      <c r="K49" s="4">
        <v>816</v>
      </c>
      <c r="L49" s="4">
        <v>0</v>
      </c>
      <c r="M49" s="4">
        <v>0</v>
      </c>
      <c r="N49" s="4">
        <v>0</v>
      </c>
      <c r="O49" s="4">
        <f t="shared" si="0"/>
        <v>5628.29</v>
      </c>
      <c r="P49" s="6" t="s">
        <v>25</v>
      </c>
      <c r="Q49" s="6" t="s">
        <v>26</v>
      </c>
      <c r="R49" s="6">
        <v>2018</v>
      </c>
      <c r="S49" s="7">
        <v>2310</v>
      </c>
      <c r="T49" s="8">
        <f t="shared" si="1"/>
        <v>7938.29</v>
      </c>
    </row>
    <row r="50" spans="1:20" ht="15">
      <c r="A50" s="39" t="s">
        <v>480</v>
      </c>
      <c r="B50" s="3">
        <v>902206</v>
      </c>
      <c r="C50" s="2" t="s">
        <v>247</v>
      </c>
      <c r="D50" s="2" t="s">
        <v>248</v>
      </c>
      <c r="E50" s="11">
        <v>9020</v>
      </c>
      <c r="F50" s="32">
        <v>0</v>
      </c>
      <c r="G50" s="4">
        <v>0</v>
      </c>
      <c r="H50" s="5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f t="shared" si="0"/>
        <v>0</v>
      </c>
      <c r="P50" s="6" t="s">
        <v>74</v>
      </c>
      <c r="Q50" s="6" t="s">
        <v>27</v>
      </c>
      <c r="R50" s="6">
        <v>1900</v>
      </c>
      <c r="S50" s="7">
        <v>0</v>
      </c>
      <c r="T50" s="8">
        <f t="shared" si="1"/>
        <v>0</v>
      </c>
    </row>
    <row r="51" spans="1:20" ht="15">
      <c r="A51" s="39" t="s">
        <v>480</v>
      </c>
      <c r="B51" s="3">
        <v>902207</v>
      </c>
      <c r="C51" s="2" t="s">
        <v>249</v>
      </c>
      <c r="D51" s="2" t="s">
        <v>250</v>
      </c>
      <c r="E51" s="11">
        <v>1202</v>
      </c>
      <c r="F51" s="32">
        <v>7590</v>
      </c>
      <c r="G51" s="4">
        <v>2040</v>
      </c>
      <c r="H51" s="5">
        <v>591.6</v>
      </c>
      <c r="I51" s="4">
        <v>0</v>
      </c>
      <c r="J51" s="4">
        <v>0</v>
      </c>
      <c r="K51" s="4">
        <v>816</v>
      </c>
      <c r="L51" s="4">
        <v>0</v>
      </c>
      <c r="M51" s="9">
        <v>3000</v>
      </c>
      <c r="N51" s="4">
        <v>86</v>
      </c>
      <c r="O51" s="4">
        <f t="shared" si="0"/>
        <v>6533.6</v>
      </c>
      <c r="P51" s="6" t="s">
        <v>25</v>
      </c>
      <c r="Q51" s="6" t="s">
        <v>26</v>
      </c>
      <c r="R51" s="6">
        <v>2013</v>
      </c>
      <c r="S51" s="7">
        <v>1995</v>
      </c>
      <c r="T51" s="8">
        <f t="shared" si="1"/>
        <v>8528.6</v>
      </c>
    </row>
    <row r="52" spans="1:20" ht="15">
      <c r="A52" s="39" t="s">
        <v>480</v>
      </c>
      <c r="B52" s="3">
        <v>902207</v>
      </c>
      <c r="C52" s="2" t="s">
        <v>249</v>
      </c>
      <c r="D52" s="2" t="s">
        <v>250</v>
      </c>
      <c r="E52" s="11">
        <v>1202</v>
      </c>
      <c r="F52" s="32">
        <v>15081</v>
      </c>
      <c r="G52" s="4">
        <v>2040</v>
      </c>
      <c r="H52" s="5">
        <v>3087.54</v>
      </c>
      <c r="I52" s="4">
        <v>0</v>
      </c>
      <c r="J52" s="4">
        <v>0</v>
      </c>
      <c r="K52" s="4">
        <v>816</v>
      </c>
      <c r="L52" s="4">
        <v>0</v>
      </c>
      <c r="M52" s="4">
        <v>0</v>
      </c>
      <c r="N52" s="4">
        <v>0</v>
      </c>
      <c r="O52" s="4">
        <f t="shared" si="0"/>
        <v>5943.54</v>
      </c>
      <c r="P52" s="6" t="s">
        <v>25</v>
      </c>
      <c r="Q52" s="6" t="s">
        <v>26</v>
      </c>
      <c r="R52" s="6">
        <v>2018</v>
      </c>
      <c r="S52" s="7">
        <v>1995</v>
      </c>
      <c r="T52" s="8">
        <f t="shared" si="1"/>
        <v>7938.54</v>
      </c>
    </row>
    <row r="53" spans="1:20" ht="15">
      <c r="A53" s="39" t="s">
        <v>480</v>
      </c>
      <c r="B53" s="3">
        <v>902207</v>
      </c>
      <c r="C53" s="2" t="s">
        <v>249</v>
      </c>
      <c r="D53" s="2" t="s">
        <v>250</v>
      </c>
      <c r="E53" s="11">
        <v>9020</v>
      </c>
      <c r="F53" s="32">
        <v>0</v>
      </c>
      <c r="G53" s="4">
        <v>0</v>
      </c>
      <c r="H53" s="5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f t="shared" si="0"/>
        <v>0</v>
      </c>
      <c r="P53" s="6" t="s">
        <v>74</v>
      </c>
      <c r="Q53" s="6" t="s">
        <v>27</v>
      </c>
      <c r="R53" s="6">
        <v>1900</v>
      </c>
      <c r="S53" s="7">
        <v>0</v>
      </c>
      <c r="T53" s="8">
        <f t="shared" si="1"/>
        <v>0</v>
      </c>
    </row>
    <row r="54" spans="1:20" ht="15">
      <c r="A54" s="39" t="s">
        <v>480</v>
      </c>
      <c r="B54" s="3">
        <v>902209</v>
      </c>
      <c r="C54" s="2" t="s">
        <v>251</v>
      </c>
      <c r="D54" s="2" t="s">
        <v>252</v>
      </c>
      <c r="E54" s="11">
        <v>1226</v>
      </c>
      <c r="F54" s="32">
        <v>3782</v>
      </c>
      <c r="G54" s="4">
        <v>2940</v>
      </c>
      <c r="H54" s="5">
        <v>0</v>
      </c>
      <c r="I54" s="4">
        <v>0</v>
      </c>
      <c r="J54" s="4">
        <v>0</v>
      </c>
      <c r="K54" s="4">
        <v>816</v>
      </c>
      <c r="L54" s="4">
        <v>0</v>
      </c>
      <c r="M54" s="4">
        <v>0</v>
      </c>
      <c r="N54" s="4">
        <v>0</v>
      </c>
      <c r="O54" s="4">
        <f t="shared" si="0"/>
        <v>3756</v>
      </c>
      <c r="P54" s="6" t="s">
        <v>25</v>
      </c>
      <c r="Q54" s="6" t="s">
        <v>35</v>
      </c>
      <c r="R54" s="6">
        <v>2009</v>
      </c>
      <c r="S54" s="7">
        <v>0</v>
      </c>
      <c r="T54" s="8">
        <f t="shared" si="1"/>
        <v>3756</v>
      </c>
    </row>
    <row r="55" spans="1:20" ht="15">
      <c r="A55" s="39" t="s">
        <v>480</v>
      </c>
      <c r="B55" s="3">
        <v>902209</v>
      </c>
      <c r="C55" s="2" t="s">
        <v>251</v>
      </c>
      <c r="D55" s="2" t="s">
        <v>252</v>
      </c>
      <c r="E55" s="11">
        <v>1226</v>
      </c>
      <c r="F55" s="32">
        <v>6392</v>
      </c>
      <c r="G55" s="4">
        <v>2940</v>
      </c>
      <c r="H55" s="5">
        <v>390.53</v>
      </c>
      <c r="I55" s="4">
        <v>0</v>
      </c>
      <c r="J55" s="4">
        <v>0</v>
      </c>
      <c r="K55" s="4">
        <v>816</v>
      </c>
      <c r="L55" s="4">
        <v>0</v>
      </c>
      <c r="M55" s="9">
        <v>3500</v>
      </c>
      <c r="N55" s="4">
        <v>0</v>
      </c>
      <c r="O55" s="4">
        <f t="shared" si="0"/>
        <v>7646.53</v>
      </c>
      <c r="P55" s="6" t="s">
        <v>25</v>
      </c>
      <c r="Q55" s="6" t="s">
        <v>26</v>
      </c>
      <c r="R55" s="6">
        <v>2022</v>
      </c>
      <c r="S55" s="7">
        <v>2310</v>
      </c>
      <c r="T55" s="8">
        <f t="shared" si="1"/>
        <v>9956.529999999999</v>
      </c>
    </row>
    <row r="56" spans="1:20" ht="15">
      <c r="A56" s="39" t="s">
        <v>480</v>
      </c>
      <c r="B56" s="3">
        <v>902209</v>
      </c>
      <c r="C56" s="2" t="s">
        <v>251</v>
      </c>
      <c r="D56" s="2" t="s">
        <v>252</v>
      </c>
      <c r="E56" s="11">
        <v>1226</v>
      </c>
      <c r="F56" s="32">
        <v>4086</v>
      </c>
      <c r="G56" s="4">
        <v>2940</v>
      </c>
      <c r="H56" s="5">
        <v>501.27</v>
      </c>
      <c r="I56" s="4">
        <v>0</v>
      </c>
      <c r="J56" s="4">
        <v>0</v>
      </c>
      <c r="K56" s="4">
        <v>816</v>
      </c>
      <c r="L56" s="4">
        <v>0</v>
      </c>
      <c r="M56" s="4">
        <v>0</v>
      </c>
      <c r="N56" s="4">
        <v>0</v>
      </c>
      <c r="O56" s="4">
        <f t="shared" si="0"/>
        <v>4257.27</v>
      </c>
      <c r="P56" s="6" t="s">
        <v>25</v>
      </c>
      <c r="Q56" s="6" t="s">
        <v>26</v>
      </c>
      <c r="R56" s="6">
        <v>2016</v>
      </c>
      <c r="S56" s="7">
        <v>2310</v>
      </c>
      <c r="T56" s="8">
        <f t="shared" si="1"/>
        <v>6567.27</v>
      </c>
    </row>
    <row r="57" spans="1:20" ht="15">
      <c r="A57" s="39" t="s">
        <v>480</v>
      </c>
      <c r="B57" s="3">
        <v>902209</v>
      </c>
      <c r="C57" s="2" t="s">
        <v>251</v>
      </c>
      <c r="D57" s="2" t="s">
        <v>252</v>
      </c>
      <c r="E57" s="11">
        <v>1226</v>
      </c>
      <c r="F57" s="32">
        <v>3762</v>
      </c>
      <c r="G57" s="4">
        <v>2940</v>
      </c>
      <c r="H57" s="5">
        <v>22.54</v>
      </c>
      <c r="I57" s="4">
        <v>0</v>
      </c>
      <c r="J57" s="4">
        <v>0</v>
      </c>
      <c r="K57" s="4">
        <v>816</v>
      </c>
      <c r="L57" s="4">
        <v>0</v>
      </c>
      <c r="M57" s="4">
        <v>258</v>
      </c>
      <c r="N57" s="4">
        <v>0</v>
      </c>
      <c r="O57" s="4">
        <f t="shared" si="0"/>
        <v>4036.54</v>
      </c>
      <c r="P57" s="6" t="s">
        <v>25</v>
      </c>
      <c r="Q57" s="6" t="s">
        <v>26</v>
      </c>
      <c r="R57" s="6">
        <v>2016</v>
      </c>
      <c r="S57" s="7">
        <v>2310</v>
      </c>
      <c r="T57" s="8">
        <f t="shared" si="1"/>
        <v>6346.54</v>
      </c>
    </row>
    <row r="58" spans="1:20" ht="15">
      <c r="A58" s="39" t="s">
        <v>480</v>
      </c>
      <c r="B58" s="3">
        <v>902209</v>
      </c>
      <c r="C58" s="2" t="s">
        <v>251</v>
      </c>
      <c r="D58" s="2" t="s">
        <v>252</v>
      </c>
      <c r="E58" s="11">
        <v>1226</v>
      </c>
      <c r="F58" s="32">
        <v>13975</v>
      </c>
      <c r="G58" s="4">
        <v>2940</v>
      </c>
      <c r="H58" s="5">
        <v>3907.75</v>
      </c>
      <c r="I58" s="4">
        <v>0</v>
      </c>
      <c r="J58" s="4">
        <v>0</v>
      </c>
      <c r="K58" s="4">
        <v>816</v>
      </c>
      <c r="L58" s="4">
        <v>0</v>
      </c>
      <c r="M58" s="4">
        <v>0</v>
      </c>
      <c r="N58" s="4">
        <v>0</v>
      </c>
      <c r="O58" s="4">
        <f t="shared" si="0"/>
        <v>7663.75</v>
      </c>
      <c r="P58" s="6" t="s">
        <v>25</v>
      </c>
      <c r="Q58" s="6" t="s">
        <v>26</v>
      </c>
      <c r="R58" s="6">
        <v>2018</v>
      </c>
      <c r="S58" s="7">
        <v>2310</v>
      </c>
      <c r="T58" s="8">
        <f t="shared" si="1"/>
        <v>9973.75</v>
      </c>
    </row>
    <row r="59" spans="1:20" ht="15">
      <c r="A59" s="39" t="s">
        <v>480</v>
      </c>
      <c r="B59" s="3">
        <v>902209</v>
      </c>
      <c r="C59" s="2" t="s">
        <v>251</v>
      </c>
      <c r="D59" s="2" t="s">
        <v>252</v>
      </c>
      <c r="E59" s="11">
        <v>9020</v>
      </c>
      <c r="F59" s="32">
        <v>0</v>
      </c>
      <c r="G59" s="4">
        <v>0</v>
      </c>
      <c r="H59" s="5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0"/>
        <v>0</v>
      </c>
      <c r="P59" s="6" t="s">
        <v>74</v>
      </c>
      <c r="Q59" s="6" t="s">
        <v>27</v>
      </c>
      <c r="R59" s="6">
        <v>1900</v>
      </c>
      <c r="S59" s="7">
        <v>0</v>
      </c>
      <c r="T59" s="8">
        <f t="shared" si="1"/>
        <v>0</v>
      </c>
    </row>
    <row r="60" spans="1:20" ht="15">
      <c r="A60" s="39" t="s">
        <v>480</v>
      </c>
      <c r="B60" s="3">
        <v>902210</v>
      </c>
      <c r="C60" s="2" t="s">
        <v>253</v>
      </c>
      <c r="D60" s="2" t="s">
        <v>254</v>
      </c>
      <c r="E60" s="11">
        <v>1226</v>
      </c>
      <c r="F60" s="32">
        <v>12984</v>
      </c>
      <c r="G60" s="4">
        <v>2940</v>
      </c>
      <c r="H60" s="5">
        <v>3969</v>
      </c>
      <c r="I60" s="4">
        <v>0</v>
      </c>
      <c r="J60" s="4">
        <v>5.41</v>
      </c>
      <c r="K60" s="4">
        <v>816</v>
      </c>
      <c r="L60" s="4">
        <v>0</v>
      </c>
      <c r="M60" s="4">
        <v>0</v>
      </c>
      <c r="N60" s="4">
        <v>0</v>
      </c>
      <c r="O60" s="4">
        <f t="shared" si="0"/>
        <v>7730.41</v>
      </c>
      <c r="P60" s="6" t="s">
        <v>25</v>
      </c>
      <c r="Q60" s="6" t="s">
        <v>31</v>
      </c>
      <c r="R60" s="6">
        <v>2007</v>
      </c>
      <c r="S60" s="7">
        <v>0</v>
      </c>
      <c r="T60" s="8">
        <f t="shared" si="1"/>
        <v>7730.41</v>
      </c>
    </row>
    <row r="61" spans="1:20" ht="15">
      <c r="A61" s="39" t="s">
        <v>480</v>
      </c>
      <c r="B61" s="3">
        <v>902210</v>
      </c>
      <c r="C61" s="2" t="s">
        <v>253</v>
      </c>
      <c r="D61" s="2" t="s">
        <v>254</v>
      </c>
      <c r="E61" s="11">
        <v>1226</v>
      </c>
      <c r="F61" s="32">
        <v>7870</v>
      </c>
      <c r="G61" s="4">
        <v>2940</v>
      </c>
      <c r="H61" s="5">
        <v>1135.82</v>
      </c>
      <c r="I61" s="4">
        <v>0</v>
      </c>
      <c r="J61" s="4">
        <v>0</v>
      </c>
      <c r="K61" s="4">
        <v>816</v>
      </c>
      <c r="L61" s="4">
        <v>0</v>
      </c>
      <c r="M61" s="4">
        <v>0</v>
      </c>
      <c r="N61" s="4">
        <v>0</v>
      </c>
      <c r="O61" s="4">
        <f t="shared" si="0"/>
        <v>4891.82</v>
      </c>
      <c r="P61" s="6" t="s">
        <v>25</v>
      </c>
      <c r="Q61" s="6" t="s">
        <v>31</v>
      </c>
      <c r="R61" s="6">
        <v>2007</v>
      </c>
      <c r="S61" s="7">
        <v>0</v>
      </c>
      <c r="T61" s="8">
        <f t="shared" si="1"/>
        <v>4891.82</v>
      </c>
    </row>
    <row r="62" spans="1:20" ht="15">
      <c r="A62" s="39" t="s">
        <v>480</v>
      </c>
      <c r="B62" s="3">
        <v>902210</v>
      </c>
      <c r="C62" s="2" t="s">
        <v>253</v>
      </c>
      <c r="D62" s="2" t="s">
        <v>254</v>
      </c>
      <c r="E62" s="11">
        <v>1226</v>
      </c>
      <c r="F62" s="32">
        <v>8536</v>
      </c>
      <c r="G62" s="4">
        <v>2940</v>
      </c>
      <c r="H62" s="5">
        <v>1242.64</v>
      </c>
      <c r="I62" s="4">
        <v>0</v>
      </c>
      <c r="J62" s="4">
        <v>0</v>
      </c>
      <c r="K62" s="4">
        <v>816</v>
      </c>
      <c r="L62" s="4">
        <v>0</v>
      </c>
      <c r="M62" s="4">
        <v>0</v>
      </c>
      <c r="N62" s="4">
        <v>0</v>
      </c>
      <c r="O62" s="4">
        <f t="shared" si="0"/>
        <v>4998.64</v>
      </c>
      <c r="P62" s="6" t="s">
        <v>25</v>
      </c>
      <c r="Q62" s="6" t="s">
        <v>31</v>
      </c>
      <c r="R62" s="6">
        <v>2007</v>
      </c>
      <c r="S62" s="7">
        <v>0</v>
      </c>
      <c r="T62" s="8">
        <f t="shared" si="1"/>
        <v>4998.64</v>
      </c>
    </row>
    <row r="63" spans="1:20" ht="15">
      <c r="A63" s="39" t="s">
        <v>480</v>
      </c>
      <c r="B63" s="3">
        <v>902210</v>
      </c>
      <c r="C63" s="2" t="s">
        <v>253</v>
      </c>
      <c r="D63" s="2" t="s">
        <v>254</v>
      </c>
      <c r="E63" s="11">
        <v>1226</v>
      </c>
      <c r="F63" s="32">
        <v>4765</v>
      </c>
      <c r="G63" s="4">
        <v>2940</v>
      </c>
      <c r="H63" s="5">
        <v>209.23</v>
      </c>
      <c r="I63" s="4">
        <v>0</v>
      </c>
      <c r="J63" s="4">
        <v>0</v>
      </c>
      <c r="K63" s="4">
        <v>816</v>
      </c>
      <c r="L63" s="4">
        <v>0</v>
      </c>
      <c r="M63" s="4">
        <v>0</v>
      </c>
      <c r="N63" s="4">
        <v>0</v>
      </c>
      <c r="O63" s="4">
        <f t="shared" si="0"/>
        <v>3965.23</v>
      </c>
      <c r="P63" s="6" t="s">
        <v>25</v>
      </c>
      <c r="Q63" s="6" t="s">
        <v>31</v>
      </c>
      <c r="R63" s="6">
        <v>2007</v>
      </c>
      <c r="S63" s="7">
        <v>0</v>
      </c>
      <c r="T63" s="8">
        <f t="shared" si="1"/>
        <v>3965.23</v>
      </c>
    </row>
    <row r="64" spans="1:20" ht="15">
      <c r="A64" s="39" t="s">
        <v>480</v>
      </c>
      <c r="B64" s="3">
        <v>902210</v>
      </c>
      <c r="C64" s="2" t="s">
        <v>253</v>
      </c>
      <c r="D64" s="2" t="s">
        <v>254</v>
      </c>
      <c r="E64" s="11">
        <v>1226</v>
      </c>
      <c r="F64" s="32">
        <v>16639</v>
      </c>
      <c r="G64" s="4">
        <v>2940</v>
      </c>
      <c r="H64" s="5">
        <v>5213.11</v>
      </c>
      <c r="I64" s="4">
        <v>0</v>
      </c>
      <c r="J64" s="4">
        <v>0</v>
      </c>
      <c r="K64" s="4">
        <v>816</v>
      </c>
      <c r="L64" s="4">
        <v>0</v>
      </c>
      <c r="M64" s="4">
        <v>0</v>
      </c>
      <c r="N64" s="4">
        <v>0</v>
      </c>
      <c r="O64" s="4">
        <f t="shared" si="0"/>
        <v>8969.11</v>
      </c>
      <c r="P64" s="6" t="s">
        <v>25</v>
      </c>
      <c r="Q64" s="6" t="s">
        <v>26</v>
      </c>
      <c r="R64" s="6">
        <v>2014</v>
      </c>
      <c r="S64" s="7">
        <v>2310</v>
      </c>
      <c r="T64" s="8">
        <f t="shared" si="1"/>
        <v>11279.11</v>
      </c>
    </row>
    <row r="65" spans="1:20" ht="15">
      <c r="A65" s="39" t="s">
        <v>480</v>
      </c>
      <c r="B65" s="3">
        <v>902210</v>
      </c>
      <c r="C65" s="2" t="s">
        <v>253</v>
      </c>
      <c r="D65" s="2" t="s">
        <v>254</v>
      </c>
      <c r="E65" s="11">
        <v>1226</v>
      </c>
      <c r="F65" s="32">
        <v>10759</v>
      </c>
      <c r="G65" s="4">
        <v>2940</v>
      </c>
      <c r="H65" s="5">
        <v>2331.91</v>
      </c>
      <c r="I65" s="4">
        <v>0</v>
      </c>
      <c r="J65" s="4">
        <v>0</v>
      </c>
      <c r="K65" s="4">
        <v>816</v>
      </c>
      <c r="L65" s="4">
        <v>0</v>
      </c>
      <c r="M65" s="4">
        <v>0</v>
      </c>
      <c r="N65" s="4">
        <v>0</v>
      </c>
      <c r="O65" s="4">
        <f t="shared" si="0"/>
        <v>6087.91</v>
      </c>
      <c r="P65" s="6" t="s">
        <v>25</v>
      </c>
      <c r="Q65" s="6" t="s">
        <v>26</v>
      </c>
      <c r="R65" s="6">
        <v>2014</v>
      </c>
      <c r="S65" s="7">
        <v>2310</v>
      </c>
      <c r="T65" s="8">
        <f t="shared" si="1"/>
        <v>8397.91</v>
      </c>
    </row>
    <row r="66" spans="1:20" ht="15">
      <c r="A66" s="39" t="s">
        <v>480</v>
      </c>
      <c r="B66" s="3">
        <v>902210</v>
      </c>
      <c r="C66" s="2" t="s">
        <v>253</v>
      </c>
      <c r="D66" s="2" t="s">
        <v>254</v>
      </c>
      <c r="E66" s="11">
        <v>1226</v>
      </c>
      <c r="F66" s="32">
        <v>8787</v>
      </c>
      <c r="G66" s="4">
        <v>2940</v>
      </c>
      <c r="H66" s="5">
        <v>1392.09</v>
      </c>
      <c r="I66" s="4">
        <v>0</v>
      </c>
      <c r="J66" s="4">
        <v>0</v>
      </c>
      <c r="K66" s="4">
        <v>816</v>
      </c>
      <c r="L66" s="4">
        <v>0</v>
      </c>
      <c r="M66" s="4">
        <v>0</v>
      </c>
      <c r="N66" s="4">
        <v>129</v>
      </c>
      <c r="O66" s="4">
        <f aca="true" t="shared" si="2" ref="O66:O129">SUM(G66:N66)</f>
        <v>5277.09</v>
      </c>
      <c r="P66" s="6" t="s">
        <v>25</v>
      </c>
      <c r="Q66" s="6" t="s">
        <v>26</v>
      </c>
      <c r="R66" s="6">
        <v>2018</v>
      </c>
      <c r="S66" s="7">
        <v>2310</v>
      </c>
      <c r="T66" s="8">
        <f aca="true" t="shared" si="3" ref="T66:T129">O66+S66</f>
        <v>7587.09</v>
      </c>
    </row>
    <row r="67" spans="1:20" ht="15">
      <c r="A67" s="39" t="s">
        <v>480</v>
      </c>
      <c r="B67" s="3">
        <v>902210</v>
      </c>
      <c r="C67" s="2" t="s">
        <v>253</v>
      </c>
      <c r="D67" s="2" t="s">
        <v>254</v>
      </c>
      <c r="E67" s="11">
        <v>1226</v>
      </c>
      <c r="F67" s="32">
        <v>22578</v>
      </c>
      <c r="G67" s="4">
        <v>2940</v>
      </c>
      <c r="H67" s="5">
        <v>8123.22</v>
      </c>
      <c r="I67" s="4">
        <v>0</v>
      </c>
      <c r="J67" s="4">
        <v>0</v>
      </c>
      <c r="K67" s="4">
        <v>816</v>
      </c>
      <c r="L67" s="4">
        <v>0</v>
      </c>
      <c r="M67" s="4">
        <v>0</v>
      </c>
      <c r="N67" s="4">
        <v>0</v>
      </c>
      <c r="O67" s="4">
        <f t="shared" si="2"/>
        <v>11879.220000000001</v>
      </c>
      <c r="P67" s="6" t="s">
        <v>25</v>
      </c>
      <c r="Q67" s="6" t="s">
        <v>26</v>
      </c>
      <c r="R67" s="6">
        <v>2018</v>
      </c>
      <c r="S67" s="7">
        <v>2310</v>
      </c>
      <c r="T67" s="8">
        <f t="shared" si="3"/>
        <v>14189.220000000001</v>
      </c>
    </row>
    <row r="68" spans="1:20" ht="15">
      <c r="A68" s="39" t="s">
        <v>480</v>
      </c>
      <c r="B68" s="3">
        <v>902210</v>
      </c>
      <c r="C68" s="2" t="s">
        <v>253</v>
      </c>
      <c r="D68" s="2" t="s">
        <v>254</v>
      </c>
      <c r="E68" s="11">
        <v>1226</v>
      </c>
      <c r="F68" s="32">
        <v>10036</v>
      </c>
      <c r="G68" s="4">
        <v>2940</v>
      </c>
      <c r="H68" s="5">
        <v>1977.64</v>
      </c>
      <c r="I68" s="4">
        <v>0</v>
      </c>
      <c r="J68" s="4">
        <v>0</v>
      </c>
      <c r="K68" s="4">
        <v>816</v>
      </c>
      <c r="L68" s="4">
        <v>0</v>
      </c>
      <c r="M68" s="4">
        <v>0</v>
      </c>
      <c r="N68" s="4">
        <v>0</v>
      </c>
      <c r="O68" s="4">
        <f t="shared" si="2"/>
        <v>5733.64</v>
      </c>
      <c r="P68" s="6" t="s">
        <v>25</v>
      </c>
      <c r="Q68" s="6" t="s">
        <v>26</v>
      </c>
      <c r="R68" s="6">
        <v>2018</v>
      </c>
      <c r="S68" s="7">
        <v>2310</v>
      </c>
      <c r="T68" s="8">
        <f t="shared" si="3"/>
        <v>8043.64</v>
      </c>
    </row>
    <row r="69" spans="1:20" ht="15">
      <c r="A69" s="39" t="s">
        <v>480</v>
      </c>
      <c r="B69" s="3">
        <v>902210</v>
      </c>
      <c r="C69" s="2" t="s">
        <v>253</v>
      </c>
      <c r="D69" s="2" t="s">
        <v>254</v>
      </c>
      <c r="E69" s="11">
        <v>1226</v>
      </c>
      <c r="F69" s="32">
        <v>8215</v>
      </c>
      <c r="G69" s="4">
        <v>2940</v>
      </c>
      <c r="H69" s="5">
        <v>1114.26</v>
      </c>
      <c r="I69" s="4">
        <v>0</v>
      </c>
      <c r="J69" s="4">
        <v>0</v>
      </c>
      <c r="K69" s="4">
        <v>816</v>
      </c>
      <c r="L69" s="4">
        <v>0</v>
      </c>
      <c r="M69" s="4">
        <v>0</v>
      </c>
      <c r="N69" s="4">
        <v>0</v>
      </c>
      <c r="O69" s="4">
        <f t="shared" si="2"/>
        <v>4870.26</v>
      </c>
      <c r="P69" s="6" t="s">
        <v>25</v>
      </c>
      <c r="Q69" s="6" t="s">
        <v>26</v>
      </c>
      <c r="R69" s="6">
        <v>2018</v>
      </c>
      <c r="S69" s="7">
        <v>2310</v>
      </c>
      <c r="T69" s="8">
        <f t="shared" si="3"/>
        <v>7180.26</v>
      </c>
    </row>
    <row r="70" spans="1:20" ht="15">
      <c r="A70" s="39" t="s">
        <v>480</v>
      </c>
      <c r="B70" s="3">
        <v>902210</v>
      </c>
      <c r="C70" s="2" t="s">
        <v>253</v>
      </c>
      <c r="D70" s="2" t="s">
        <v>254</v>
      </c>
      <c r="E70" s="11">
        <v>1226</v>
      </c>
      <c r="F70" s="32">
        <v>15238</v>
      </c>
      <c r="G70" s="4">
        <v>2940</v>
      </c>
      <c r="H70" s="5">
        <v>4526.62</v>
      </c>
      <c r="I70" s="4">
        <v>0</v>
      </c>
      <c r="J70" s="4">
        <v>0</v>
      </c>
      <c r="K70" s="4">
        <v>816</v>
      </c>
      <c r="L70" s="4">
        <v>0</v>
      </c>
      <c r="M70" s="4">
        <v>0</v>
      </c>
      <c r="N70" s="4">
        <v>0</v>
      </c>
      <c r="O70" s="4">
        <f t="shared" si="2"/>
        <v>8282.619999999999</v>
      </c>
      <c r="P70" s="6" t="s">
        <v>25</v>
      </c>
      <c r="Q70" s="6" t="s">
        <v>26</v>
      </c>
      <c r="R70" s="6">
        <v>2018</v>
      </c>
      <c r="S70" s="7">
        <v>2310</v>
      </c>
      <c r="T70" s="8">
        <f t="shared" si="3"/>
        <v>10592.619999999999</v>
      </c>
    </row>
    <row r="71" spans="1:20" ht="15">
      <c r="A71" s="39" t="s">
        <v>480</v>
      </c>
      <c r="B71" s="3">
        <v>902210</v>
      </c>
      <c r="C71" s="2" t="s">
        <v>253</v>
      </c>
      <c r="D71" s="2" t="s">
        <v>254</v>
      </c>
      <c r="E71" s="11">
        <v>1226</v>
      </c>
      <c r="F71" s="32">
        <v>19608</v>
      </c>
      <c r="G71" s="4">
        <v>2940</v>
      </c>
      <c r="H71" s="5">
        <v>6667.92</v>
      </c>
      <c r="I71" s="4">
        <v>0</v>
      </c>
      <c r="J71" s="4">
        <v>0</v>
      </c>
      <c r="K71" s="4">
        <v>816</v>
      </c>
      <c r="L71" s="4">
        <v>0</v>
      </c>
      <c r="M71" s="4">
        <v>0</v>
      </c>
      <c r="N71" s="4">
        <v>0</v>
      </c>
      <c r="O71" s="4">
        <f t="shared" si="2"/>
        <v>10423.92</v>
      </c>
      <c r="P71" s="6" t="s">
        <v>25</v>
      </c>
      <c r="Q71" s="6" t="s">
        <v>31</v>
      </c>
      <c r="R71" s="6">
        <v>2005</v>
      </c>
      <c r="S71" s="7">
        <v>0</v>
      </c>
      <c r="T71" s="8">
        <f t="shared" si="3"/>
        <v>10423.92</v>
      </c>
    </row>
    <row r="72" spans="1:20" ht="15">
      <c r="A72" s="39" t="s">
        <v>480</v>
      </c>
      <c r="B72" s="3">
        <v>902210</v>
      </c>
      <c r="C72" s="2" t="s">
        <v>253</v>
      </c>
      <c r="D72" s="2" t="s">
        <v>254</v>
      </c>
      <c r="E72" s="11">
        <v>1208</v>
      </c>
      <c r="F72" s="32">
        <v>3115</v>
      </c>
      <c r="G72" s="4">
        <v>3240</v>
      </c>
      <c r="H72" s="5">
        <v>218.7</v>
      </c>
      <c r="I72" s="4">
        <v>0</v>
      </c>
      <c r="J72" s="4">
        <v>0</v>
      </c>
      <c r="K72" s="4">
        <v>816</v>
      </c>
      <c r="L72" s="4">
        <v>0</v>
      </c>
      <c r="M72" s="4">
        <v>0</v>
      </c>
      <c r="N72" s="4">
        <v>0</v>
      </c>
      <c r="O72" s="4">
        <f t="shared" si="2"/>
        <v>4274.7</v>
      </c>
      <c r="P72" s="6" t="s">
        <v>25</v>
      </c>
      <c r="Q72" s="6" t="s">
        <v>26</v>
      </c>
      <c r="R72" s="6">
        <v>2014</v>
      </c>
      <c r="S72" s="7">
        <v>2205</v>
      </c>
      <c r="T72" s="8">
        <f t="shared" si="3"/>
        <v>6479.7</v>
      </c>
    </row>
    <row r="73" spans="1:20" ht="15">
      <c r="A73" s="39" t="s">
        <v>480</v>
      </c>
      <c r="B73" s="3">
        <v>902210</v>
      </c>
      <c r="C73" s="2" t="s">
        <v>253</v>
      </c>
      <c r="D73" s="2" t="s">
        <v>254</v>
      </c>
      <c r="E73" s="11">
        <v>9020</v>
      </c>
      <c r="F73" s="32">
        <v>0</v>
      </c>
      <c r="G73" s="4">
        <v>0</v>
      </c>
      <c r="H73" s="5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f t="shared" si="2"/>
        <v>0</v>
      </c>
      <c r="P73" s="6" t="s">
        <v>74</v>
      </c>
      <c r="Q73" s="6" t="s">
        <v>27</v>
      </c>
      <c r="R73" s="6">
        <v>1900</v>
      </c>
      <c r="S73" s="7">
        <v>0</v>
      </c>
      <c r="T73" s="8">
        <f t="shared" si="3"/>
        <v>0</v>
      </c>
    </row>
    <row r="74" spans="1:20" ht="15">
      <c r="A74" s="39" t="s">
        <v>480</v>
      </c>
      <c r="B74" s="3">
        <v>902400</v>
      </c>
      <c r="C74" s="2" t="s">
        <v>255</v>
      </c>
      <c r="D74" s="2" t="s">
        <v>256</v>
      </c>
      <c r="E74" s="11">
        <v>1020</v>
      </c>
      <c r="F74" s="32">
        <v>1140</v>
      </c>
      <c r="G74" s="4">
        <v>1500</v>
      </c>
      <c r="H74" s="5">
        <v>0</v>
      </c>
      <c r="I74" s="4">
        <v>0</v>
      </c>
      <c r="J74" s="4">
        <v>0</v>
      </c>
      <c r="K74" s="4">
        <v>816</v>
      </c>
      <c r="L74" s="4">
        <v>0</v>
      </c>
      <c r="M74" s="4">
        <v>0</v>
      </c>
      <c r="N74" s="4">
        <v>0</v>
      </c>
      <c r="O74" s="4">
        <f t="shared" si="2"/>
        <v>2316</v>
      </c>
      <c r="P74" s="6" t="s">
        <v>25</v>
      </c>
      <c r="Q74" s="6" t="s">
        <v>26</v>
      </c>
      <c r="R74" s="6">
        <v>2022</v>
      </c>
      <c r="S74" s="7">
        <v>1575</v>
      </c>
      <c r="T74" s="8">
        <f t="shared" si="3"/>
        <v>3891</v>
      </c>
    </row>
    <row r="75" spans="1:20" ht="15">
      <c r="A75" s="39" t="s">
        <v>480</v>
      </c>
      <c r="B75" s="3">
        <v>902400</v>
      </c>
      <c r="C75" s="2" t="s">
        <v>255</v>
      </c>
      <c r="D75" s="2" t="s">
        <v>256</v>
      </c>
      <c r="E75" s="11">
        <v>1020</v>
      </c>
      <c r="F75" s="32">
        <v>9905</v>
      </c>
      <c r="G75" s="4">
        <v>1500</v>
      </c>
      <c r="H75" s="5">
        <v>1316</v>
      </c>
      <c r="I75" s="4">
        <v>0</v>
      </c>
      <c r="J75" s="4">
        <v>0</v>
      </c>
      <c r="K75" s="4">
        <v>816</v>
      </c>
      <c r="L75" s="4">
        <v>0</v>
      </c>
      <c r="M75" s="4">
        <v>0</v>
      </c>
      <c r="N75" s="4">
        <v>0</v>
      </c>
      <c r="O75" s="4">
        <f t="shared" si="2"/>
        <v>3632</v>
      </c>
      <c r="P75" s="6" t="s">
        <v>25</v>
      </c>
      <c r="Q75" s="6" t="s">
        <v>26</v>
      </c>
      <c r="R75" s="6">
        <v>2016</v>
      </c>
      <c r="S75" s="7">
        <v>1575</v>
      </c>
      <c r="T75" s="8">
        <f t="shared" si="3"/>
        <v>5207</v>
      </c>
    </row>
    <row r="76" spans="1:20" ht="15">
      <c r="A76" s="39" t="s">
        <v>480</v>
      </c>
      <c r="B76" s="3">
        <v>902400</v>
      </c>
      <c r="C76" s="2" t="s">
        <v>255</v>
      </c>
      <c r="D76" s="2" t="s">
        <v>256</v>
      </c>
      <c r="E76" s="11">
        <v>1020</v>
      </c>
      <c r="F76" s="32">
        <v>5175</v>
      </c>
      <c r="G76" s="4">
        <v>1500</v>
      </c>
      <c r="H76" s="5">
        <v>54.5</v>
      </c>
      <c r="I76" s="4">
        <v>0</v>
      </c>
      <c r="J76" s="4">
        <v>0</v>
      </c>
      <c r="K76" s="4">
        <v>816</v>
      </c>
      <c r="L76" s="4">
        <v>0</v>
      </c>
      <c r="M76" s="4">
        <v>0</v>
      </c>
      <c r="N76" s="4">
        <v>0</v>
      </c>
      <c r="O76" s="4">
        <f t="shared" si="2"/>
        <v>2370.5</v>
      </c>
      <c r="P76" s="6" t="s">
        <v>25</v>
      </c>
      <c r="Q76" s="6" t="s">
        <v>26</v>
      </c>
      <c r="R76" s="6">
        <v>2016</v>
      </c>
      <c r="S76" s="7">
        <v>1575</v>
      </c>
      <c r="T76" s="8">
        <f t="shared" si="3"/>
        <v>3945.5</v>
      </c>
    </row>
    <row r="77" spans="1:20" ht="15">
      <c r="A77" s="39" t="s">
        <v>480</v>
      </c>
      <c r="B77" s="3">
        <v>902400</v>
      </c>
      <c r="C77" s="2" t="s">
        <v>255</v>
      </c>
      <c r="D77" s="2" t="s">
        <v>256</v>
      </c>
      <c r="E77" s="11">
        <v>1020</v>
      </c>
      <c r="F77" s="32">
        <v>3635</v>
      </c>
      <c r="G77" s="4">
        <v>1500</v>
      </c>
      <c r="H77" s="5">
        <v>35.25</v>
      </c>
      <c r="I77" s="4">
        <v>0</v>
      </c>
      <c r="J77" s="4">
        <v>0</v>
      </c>
      <c r="K77" s="4">
        <v>816</v>
      </c>
      <c r="L77" s="4">
        <v>3464.19</v>
      </c>
      <c r="M77" s="4">
        <v>0</v>
      </c>
      <c r="N77" s="4">
        <v>0</v>
      </c>
      <c r="O77" s="4">
        <f t="shared" si="2"/>
        <v>5815.4400000000005</v>
      </c>
      <c r="P77" s="6" t="s">
        <v>25</v>
      </c>
      <c r="Q77" s="6" t="s">
        <v>26</v>
      </c>
      <c r="R77" s="6">
        <v>2016</v>
      </c>
      <c r="S77" s="7">
        <v>1575</v>
      </c>
      <c r="T77" s="8">
        <f t="shared" si="3"/>
        <v>7390.4400000000005</v>
      </c>
    </row>
    <row r="78" spans="1:20" ht="15">
      <c r="A78" s="39" t="s">
        <v>480</v>
      </c>
      <c r="B78" s="3">
        <v>902400</v>
      </c>
      <c r="C78" s="2" t="s">
        <v>255</v>
      </c>
      <c r="D78" s="2" t="s">
        <v>256</v>
      </c>
      <c r="E78" s="11">
        <v>1020</v>
      </c>
      <c r="F78" s="32">
        <v>3456</v>
      </c>
      <c r="G78" s="4">
        <v>1500</v>
      </c>
      <c r="H78" s="5">
        <v>0</v>
      </c>
      <c r="I78" s="4">
        <v>0</v>
      </c>
      <c r="J78" s="4">
        <v>0</v>
      </c>
      <c r="K78" s="4">
        <v>816</v>
      </c>
      <c r="L78" s="4">
        <v>0</v>
      </c>
      <c r="M78" s="4">
        <v>0</v>
      </c>
      <c r="N78" s="4">
        <v>0</v>
      </c>
      <c r="O78" s="4">
        <f t="shared" si="2"/>
        <v>2316</v>
      </c>
      <c r="P78" s="6" t="s">
        <v>25</v>
      </c>
      <c r="Q78" s="6" t="s">
        <v>26</v>
      </c>
      <c r="R78" s="6">
        <v>2016</v>
      </c>
      <c r="S78" s="7">
        <v>1575</v>
      </c>
      <c r="T78" s="8">
        <f t="shared" si="3"/>
        <v>3891</v>
      </c>
    </row>
    <row r="79" spans="1:20" ht="15">
      <c r="A79" s="39" t="s">
        <v>480</v>
      </c>
      <c r="B79" s="3">
        <v>902400</v>
      </c>
      <c r="C79" s="2" t="s">
        <v>255</v>
      </c>
      <c r="D79" s="2" t="s">
        <v>256</v>
      </c>
      <c r="E79" s="11">
        <v>1020</v>
      </c>
      <c r="F79" s="32">
        <v>5126</v>
      </c>
      <c r="G79" s="4">
        <v>1500</v>
      </c>
      <c r="H79" s="5">
        <v>58.75</v>
      </c>
      <c r="I79" s="4">
        <v>0</v>
      </c>
      <c r="J79" s="4">
        <v>0</v>
      </c>
      <c r="K79" s="4">
        <v>816</v>
      </c>
      <c r="L79" s="4">
        <v>0</v>
      </c>
      <c r="M79" s="4">
        <v>0</v>
      </c>
      <c r="N79" s="4">
        <v>0</v>
      </c>
      <c r="O79" s="4">
        <f t="shared" si="2"/>
        <v>2374.75</v>
      </c>
      <c r="P79" s="6" t="s">
        <v>25</v>
      </c>
      <c r="Q79" s="6" t="s">
        <v>26</v>
      </c>
      <c r="R79" s="6">
        <v>2016</v>
      </c>
      <c r="S79" s="7">
        <v>1575</v>
      </c>
      <c r="T79" s="8">
        <f t="shared" si="3"/>
        <v>3949.75</v>
      </c>
    </row>
    <row r="80" spans="1:20" ht="15">
      <c r="A80" s="39" t="s">
        <v>480</v>
      </c>
      <c r="B80" s="3">
        <v>902500</v>
      </c>
      <c r="C80" s="2" t="s">
        <v>257</v>
      </c>
      <c r="D80" s="2" t="s">
        <v>258</v>
      </c>
      <c r="E80" s="11">
        <v>1020</v>
      </c>
      <c r="F80" s="32">
        <v>4661</v>
      </c>
      <c r="G80" s="4">
        <v>1500</v>
      </c>
      <c r="H80" s="5">
        <v>106.5</v>
      </c>
      <c r="I80" s="4">
        <v>0</v>
      </c>
      <c r="J80" s="4">
        <v>0</v>
      </c>
      <c r="K80" s="4">
        <v>816</v>
      </c>
      <c r="L80" s="4">
        <v>0</v>
      </c>
      <c r="M80" s="4">
        <v>0</v>
      </c>
      <c r="N80" s="4">
        <v>0</v>
      </c>
      <c r="O80" s="4">
        <f t="shared" si="2"/>
        <v>2422.5</v>
      </c>
      <c r="P80" s="6" t="s">
        <v>25</v>
      </c>
      <c r="Q80" s="6" t="s">
        <v>26</v>
      </c>
      <c r="R80" s="6">
        <v>2022</v>
      </c>
      <c r="S80" s="7">
        <v>1575</v>
      </c>
      <c r="T80" s="8">
        <f t="shared" si="3"/>
        <v>3997.5</v>
      </c>
    </row>
    <row r="81" spans="1:20" ht="15">
      <c r="A81" s="39" t="s">
        <v>480</v>
      </c>
      <c r="B81" s="3">
        <v>902500</v>
      </c>
      <c r="C81" s="2" t="s">
        <v>257</v>
      </c>
      <c r="D81" s="2" t="s">
        <v>258</v>
      </c>
      <c r="E81" s="11">
        <v>1020</v>
      </c>
      <c r="F81" s="32">
        <v>5598</v>
      </c>
      <c r="G81" s="4">
        <v>1500</v>
      </c>
      <c r="H81" s="5">
        <v>62.25</v>
      </c>
      <c r="I81" s="4">
        <v>0</v>
      </c>
      <c r="J81" s="4">
        <v>0</v>
      </c>
      <c r="K81" s="4">
        <v>816</v>
      </c>
      <c r="L81" s="4">
        <v>0</v>
      </c>
      <c r="M81" s="4">
        <v>0</v>
      </c>
      <c r="N81" s="4">
        <v>0</v>
      </c>
      <c r="O81" s="4">
        <f t="shared" si="2"/>
        <v>2378.25</v>
      </c>
      <c r="P81" s="6" t="s">
        <v>25</v>
      </c>
      <c r="Q81" s="6" t="s">
        <v>26</v>
      </c>
      <c r="R81" s="6">
        <v>2016</v>
      </c>
      <c r="S81" s="7">
        <v>1575</v>
      </c>
      <c r="T81" s="8">
        <f t="shared" si="3"/>
        <v>3953.25</v>
      </c>
    </row>
    <row r="82" spans="1:20" ht="15">
      <c r="A82" s="39" t="s">
        <v>480</v>
      </c>
      <c r="B82" s="3">
        <v>902500</v>
      </c>
      <c r="C82" s="2" t="s">
        <v>257</v>
      </c>
      <c r="D82" s="2" t="s">
        <v>258</v>
      </c>
      <c r="E82" s="11">
        <v>1020</v>
      </c>
      <c r="F82" s="32">
        <v>5710</v>
      </c>
      <c r="G82" s="4">
        <v>1500</v>
      </c>
      <c r="H82" s="5">
        <v>84.75</v>
      </c>
      <c r="I82" s="4">
        <v>0</v>
      </c>
      <c r="J82" s="4">
        <v>0</v>
      </c>
      <c r="K82" s="4">
        <v>816</v>
      </c>
      <c r="L82" s="4">
        <v>0</v>
      </c>
      <c r="M82" s="4">
        <v>0</v>
      </c>
      <c r="N82" s="4">
        <v>0</v>
      </c>
      <c r="O82" s="4">
        <f t="shared" si="2"/>
        <v>2400.75</v>
      </c>
      <c r="P82" s="6" t="s">
        <v>25</v>
      </c>
      <c r="Q82" s="6" t="s">
        <v>26</v>
      </c>
      <c r="R82" s="6">
        <v>2016</v>
      </c>
      <c r="S82" s="7">
        <v>1575</v>
      </c>
      <c r="T82" s="8">
        <f t="shared" si="3"/>
        <v>3975.75</v>
      </c>
    </row>
    <row r="83" spans="1:20" ht="15">
      <c r="A83" s="39" t="s">
        <v>480</v>
      </c>
      <c r="B83" s="3">
        <v>902500</v>
      </c>
      <c r="C83" s="2" t="s">
        <v>257</v>
      </c>
      <c r="D83" s="2" t="s">
        <v>258</v>
      </c>
      <c r="E83" s="11">
        <v>1020</v>
      </c>
      <c r="F83" s="32">
        <v>3644</v>
      </c>
      <c r="G83" s="4">
        <v>1500</v>
      </c>
      <c r="H83" s="5">
        <v>0</v>
      </c>
      <c r="I83" s="4">
        <v>0</v>
      </c>
      <c r="J83" s="4">
        <v>0</v>
      </c>
      <c r="K83" s="4">
        <v>816</v>
      </c>
      <c r="L83" s="4">
        <v>0</v>
      </c>
      <c r="M83" s="4">
        <v>0</v>
      </c>
      <c r="N83" s="4">
        <v>0</v>
      </c>
      <c r="O83" s="4">
        <f t="shared" si="2"/>
        <v>2316</v>
      </c>
      <c r="P83" s="6" t="s">
        <v>25</v>
      </c>
      <c r="Q83" s="6" t="s">
        <v>26</v>
      </c>
      <c r="R83" s="6">
        <v>2016</v>
      </c>
      <c r="S83" s="7">
        <v>1575</v>
      </c>
      <c r="T83" s="8">
        <f t="shared" si="3"/>
        <v>3891</v>
      </c>
    </row>
    <row r="84" spans="1:20" ht="15">
      <c r="A84" s="39" t="s">
        <v>480</v>
      </c>
      <c r="B84" s="3">
        <v>709525</v>
      </c>
      <c r="C84" s="2" t="s">
        <v>259</v>
      </c>
      <c r="D84" s="2" t="s">
        <v>260</v>
      </c>
      <c r="E84" s="11">
        <v>1202</v>
      </c>
      <c r="F84" s="32">
        <v>7201</v>
      </c>
      <c r="G84" s="4">
        <v>2040</v>
      </c>
      <c r="H84" s="5">
        <v>573.58</v>
      </c>
      <c r="I84" s="4">
        <v>0</v>
      </c>
      <c r="J84" s="4">
        <v>0</v>
      </c>
      <c r="K84" s="4">
        <v>816</v>
      </c>
      <c r="L84" s="4">
        <v>0</v>
      </c>
      <c r="M84" s="9">
        <v>3000</v>
      </c>
      <c r="N84" s="4">
        <v>0</v>
      </c>
      <c r="O84" s="4">
        <f t="shared" si="2"/>
        <v>6429.58</v>
      </c>
      <c r="P84" s="6" t="s">
        <v>25</v>
      </c>
      <c r="Q84" s="6" t="s">
        <v>26</v>
      </c>
      <c r="R84" s="6">
        <v>2022</v>
      </c>
      <c r="S84" s="7">
        <v>1995</v>
      </c>
      <c r="T84" s="8">
        <f t="shared" si="3"/>
        <v>8424.58</v>
      </c>
    </row>
    <row r="85" spans="1:20" ht="15">
      <c r="A85" s="39" t="s">
        <v>480</v>
      </c>
      <c r="B85" s="3">
        <v>709525</v>
      </c>
      <c r="C85" s="2" t="s">
        <v>259</v>
      </c>
      <c r="D85" s="2" t="s">
        <v>260</v>
      </c>
      <c r="E85" s="11">
        <v>1202</v>
      </c>
      <c r="F85" s="32">
        <v>1768</v>
      </c>
      <c r="G85" s="4">
        <v>2040</v>
      </c>
      <c r="H85" s="5">
        <v>0</v>
      </c>
      <c r="I85" s="4">
        <v>0</v>
      </c>
      <c r="J85" s="4">
        <v>0</v>
      </c>
      <c r="K85" s="4">
        <v>816</v>
      </c>
      <c r="L85" s="4">
        <v>0</v>
      </c>
      <c r="M85" s="4">
        <v>0</v>
      </c>
      <c r="N85" s="4">
        <v>0</v>
      </c>
      <c r="O85" s="4">
        <f t="shared" si="2"/>
        <v>2856</v>
      </c>
      <c r="P85" s="6" t="s">
        <v>25</v>
      </c>
      <c r="Q85" s="6" t="s">
        <v>26</v>
      </c>
      <c r="R85" s="6">
        <v>2017</v>
      </c>
      <c r="S85" s="7">
        <v>1995</v>
      </c>
      <c r="T85" s="8">
        <f t="shared" si="3"/>
        <v>4851</v>
      </c>
    </row>
    <row r="86" spans="1:20" ht="15">
      <c r="A86" s="39" t="s">
        <v>480</v>
      </c>
      <c r="B86" s="3">
        <v>709155</v>
      </c>
      <c r="C86" s="2" t="s">
        <v>261</v>
      </c>
      <c r="D86" s="2" t="s">
        <v>262</v>
      </c>
      <c r="E86" s="11">
        <v>1202</v>
      </c>
      <c r="F86" s="32">
        <v>1121</v>
      </c>
      <c r="G86" s="4">
        <v>2040</v>
      </c>
      <c r="H86" s="5">
        <v>0</v>
      </c>
      <c r="I86" s="4">
        <v>0</v>
      </c>
      <c r="J86" s="4">
        <v>0</v>
      </c>
      <c r="K86" s="4">
        <v>816</v>
      </c>
      <c r="L86" s="4">
        <v>0</v>
      </c>
      <c r="M86" s="9">
        <v>3000</v>
      </c>
      <c r="N86" s="4">
        <v>0</v>
      </c>
      <c r="O86" s="4">
        <f t="shared" si="2"/>
        <v>5856</v>
      </c>
      <c r="P86" s="6" t="s">
        <v>25</v>
      </c>
      <c r="Q86" s="6" t="s">
        <v>26</v>
      </c>
      <c r="R86" s="6">
        <v>2022</v>
      </c>
      <c r="S86" s="7">
        <v>1995</v>
      </c>
      <c r="T86" s="8">
        <f t="shared" si="3"/>
        <v>7851</v>
      </c>
    </row>
    <row r="87" spans="1:20" ht="15">
      <c r="A87" s="39" t="s">
        <v>480</v>
      </c>
      <c r="B87" s="3">
        <v>709155</v>
      </c>
      <c r="C87" s="2" t="s">
        <v>261</v>
      </c>
      <c r="D87" s="2" t="s">
        <v>262</v>
      </c>
      <c r="E87" s="11">
        <v>1024</v>
      </c>
      <c r="F87" s="32">
        <v>1646</v>
      </c>
      <c r="G87" s="4">
        <v>1620</v>
      </c>
      <c r="H87" s="5">
        <v>0</v>
      </c>
      <c r="I87" s="4">
        <v>0</v>
      </c>
      <c r="J87" s="4">
        <v>0</v>
      </c>
      <c r="K87" s="4">
        <v>816</v>
      </c>
      <c r="L87" s="4">
        <v>0</v>
      </c>
      <c r="M87" s="4">
        <v>0</v>
      </c>
      <c r="N87" s="4">
        <v>0</v>
      </c>
      <c r="O87" s="4">
        <f t="shared" si="2"/>
        <v>2436</v>
      </c>
      <c r="P87" s="6" t="s">
        <v>25</v>
      </c>
      <c r="Q87" s="6" t="s">
        <v>26</v>
      </c>
      <c r="R87" s="6">
        <v>2022</v>
      </c>
      <c r="S87" s="7">
        <v>1985</v>
      </c>
      <c r="T87" s="8">
        <f t="shared" si="3"/>
        <v>4421</v>
      </c>
    </row>
    <row r="88" spans="1:20" ht="15">
      <c r="A88" s="2" t="s">
        <v>21</v>
      </c>
      <c r="B88" s="3" t="s">
        <v>43</v>
      </c>
      <c r="C88" s="2" t="s">
        <v>49</v>
      </c>
      <c r="D88" s="2" t="s">
        <v>50</v>
      </c>
      <c r="E88" s="2">
        <v>1024</v>
      </c>
      <c r="F88" s="32">
        <v>3536</v>
      </c>
      <c r="G88" s="4">
        <v>1620</v>
      </c>
      <c r="H88" s="5">
        <v>12.42</v>
      </c>
      <c r="I88" s="4">
        <v>0</v>
      </c>
      <c r="J88" s="4">
        <v>0</v>
      </c>
      <c r="K88" s="4">
        <v>816</v>
      </c>
      <c r="L88" s="4">
        <v>0</v>
      </c>
      <c r="M88" s="4">
        <v>0</v>
      </c>
      <c r="N88" s="4">
        <v>0</v>
      </c>
      <c r="O88" s="4">
        <f t="shared" si="2"/>
        <v>2448.42</v>
      </c>
      <c r="P88" s="6" t="s">
        <v>25</v>
      </c>
      <c r="Q88" s="6" t="s">
        <v>26</v>
      </c>
      <c r="R88" s="6">
        <v>2016</v>
      </c>
      <c r="S88" s="7">
        <v>1985</v>
      </c>
      <c r="T88" s="8">
        <f t="shared" si="3"/>
        <v>4433.42</v>
      </c>
    </row>
    <row r="89" spans="1:20" ht="15">
      <c r="A89" s="2" t="s">
        <v>21</v>
      </c>
      <c r="B89" s="3" t="s">
        <v>51</v>
      </c>
      <c r="C89" s="2" t="s">
        <v>52</v>
      </c>
      <c r="D89" s="2" t="s">
        <v>53</v>
      </c>
      <c r="E89" s="2">
        <v>1020</v>
      </c>
      <c r="F89" s="32">
        <v>2049</v>
      </c>
      <c r="G89" s="4">
        <v>1500</v>
      </c>
      <c r="H89" s="5">
        <v>0</v>
      </c>
      <c r="I89" s="4">
        <v>0</v>
      </c>
      <c r="J89" s="4">
        <v>0</v>
      </c>
      <c r="K89" s="4">
        <v>816</v>
      </c>
      <c r="L89" s="4">
        <v>0</v>
      </c>
      <c r="M89" s="4">
        <v>0</v>
      </c>
      <c r="N89" s="4">
        <v>0</v>
      </c>
      <c r="O89" s="4">
        <f t="shared" si="2"/>
        <v>2316</v>
      </c>
      <c r="P89" s="6" t="s">
        <v>25</v>
      </c>
      <c r="Q89" s="6" t="s">
        <v>35</v>
      </c>
      <c r="R89" s="6">
        <v>2007</v>
      </c>
      <c r="S89" s="7">
        <v>0</v>
      </c>
      <c r="T89" s="8">
        <f t="shared" si="3"/>
        <v>2316</v>
      </c>
    </row>
    <row r="90" spans="1:20" ht="15">
      <c r="A90" s="2" t="s">
        <v>21</v>
      </c>
      <c r="B90" s="3" t="s">
        <v>51</v>
      </c>
      <c r="C90" s="2" t="s">
        <v>52</v>
      </c>
      <c r="D90" s="2" t="s">
        <v>53</v>
      </c>
      <c r="E90" s="2">
        <v>1020</v>
      </c>
      <c r="F90" s="32">
        <v>2016</v>
      </c>
      <c r="G90" s="4">
        <v>1500</v>
      </c>
      <c r="H90" s="5">
        <v>103.25</v>
      </c>
      <c r="I90" s="4">
        <v>0</v>
      </c>
      <c r="J90" s="4">
        <v>0</v>
      </c>
      <c r="K90" s="4">
        <v>816</v>
      </c>
      <c r="L90" s="4">
        <v>0</v>
      </c>
      <c r="M90" s="4">
        <v>0</v>
      </c>
      <c r="N90" s="4">
        <v>0</v>
      </c>
      <c r="O90" s="4">
        <f t="shared" si="2"/>
        <v>2419.25</v>
      </c>
      <c r="P90" s="6" t="s">
        <v>25</v>
      </c>
      <c r="Q90" s="6" t="s">
        <v>35</v>
      </c>
      <c r="R90" s="6">
        <v>2007</v>
      </c>
      <c r="S90" s="7">
        <v>0</v>
      </c>
      <c r="T90" s="8">
        <f t="shared" si="3"/>
        <v>2419.25</v>
      </c>
    </row>
    <row r="91" spans="1:20" ht="15">
      <c r="A91" s="2" t="s">
        <v>21</v>
      </c>
      <c r="B91" s="3" t="s">
        <v>54</v>
      </c>
      <c r="C91" s="2" t="s">
        <v>55</v>
      </c>
      <c r="D91" s="2" t="s">
        <v>56</v>
      </c>
      <c r="E91" s="2">
        <v>1024</v>
      </c>
      <c r="F91" s="32">
        <v>2273</v>
      </c>
      <c r="G91" s="4">
        <v>1620</v>
      </c>
      <c r="H91" s="5">
        <v>0</v>
      </c>
      <c r="I91" s="4">
        <v>0</v>
      </c>
      <c r="J91" s="4">
        <v>0</v>
      </c>
      <c r="K91" s="4">
        <v>816</v>
      </c>
      <c r="L91" s="4">
        <v>0</v>
      </c>
      <c r="M91" s="4">
        <v>0</v>
      </c>
      <c r="N91" s="4">
        <v>125</v>
      </c>
      <c r="O91" s="4">
        <f t="shared" si="2"/>
        <v>2561</v>
      </c>
      <c r="P91" s="6" t="s">
        <v>25</v>
      </c>
      <c r="Q91" s="6" t="s">
        <v>35</v>
      </c>
      <c r="R91" s="6">
        <v>2004</v>
      </c>
      <c r="S91" s="7">
        <v>0</v>
      </c>
      <c r="T91" s="8">
        <f t="shared" si="3"/>
        <v>2561</v>
      </c>
    </row>
    <row r="92" spans="1:20" ht="15">
      <c r="A92" s="2" t="s">
        <v>21</v>
      </c>
      <c r="B92" s="3" t="s">
        <v>54</v>
      </c>
      <c r="C92" s="2" t="s">
        <v>55</v>
      </c>
      <c r="D92" s="2" t="s">
        <v>56</v>
      </c>
      <c r="E92" s="2">
        <v>1020</v>
      </c>
      <c r="F92" s="32">
        <v>2123</v>
      </c>
      <c r="G92" s="4">
        <v>1500</v>
      </c>
      <c r="H92" s="5">
        <v>0</v>
      </c>
      <c r="I92" s="4">
        <v>0</v>
      </c>
      <c r="J92" s="4">
        <v>0</v>
      </c>
      <c r="K92" s="4">
        <v>816</v>
      </c>
      <c r="L92" s="4">
        <v>0</v>
      </c>
      <c r="M92" s="4">
        <v>0</v>
      </c>
      <c r="N92" s="4">
        <v>0</v>
      </c>
      <c r="O92" s="4">
        <f t="shared" si="2"/>
        <v>2316</v>
      </c>
      <c r="P92" s="6" t="s">
        <v>25</v>
      </c>
      <c r="Q92" s="6" t="s">
        <v>35</v>
      </c>
      <c r="R92" s="6">
        <v>2007</v>
      </c>
      <c r="S92" s="7">
        <v>0</v>
      </c>
      <c r="T92" s="8">
        <f t="shared" si="3"/>
        <v>2316</v>
      </c>
    </row>
    <row r="93" spans="1:20" ht="15">
      <c r="A93" s="2" t="s">
        <v>21</v>
      </c>
      <c r="B93" s="3" t="s">
        <v>54</v>
      </c>
      <c r="C93" s="2" t="s">
        <v>55</v>
      </c>
      <c r="D93" s="2" t="s">
        <v>56</v>
      </c>
      <c r="E93" s="2">
        <v>1020</v>
      </c>
      <c r="F93" s="32">
        <v>1880</v>
      </c>
      <c r="G93" s="4">
        <v>1500</v>
      </c>
      <c r="H93" s="5">
        <v>0</v>
      </c>
      <c r="I93" s="4">
        <v>0</v>
      </c>
      <c r="J93" s="4">
        <v>0</v>
      </c>
      <c r="K93" s="4">
        <v>816</v>
      </c>
      <c r="L93" s="4">
        <v>0</v>
      </c>
      <c r="M93" s="4">
        <v>0</v>
      </c>
      <c r="N93" s="4">
        <v>0</v>
      </c>
      <c r="O93" s="4">
        <f t="shared" si="2"/>
        <v>2316</v>
      </c>
      <c r="P93" s="6" t="s">
        <v>25</v>
      </c>
      <c r="Q93" s="6" t="s">
        <v>35</v>
      </c>
      <c r="R93" s="6">
        <v>2007</v>
      </c>
      <c r="S93" s="7">
        <v>0</v>
      </c>
      <c r="T93" s="8">
        <f t="shared" si="3"/>
        <v>2316</v>
      </c>
    </row>
    <row r="94" spans="1:20" ht="15">
      <c r="A94" s="2" t="s">
        <v>21</v>
      </c>
      <c r="B94" s="3" t="s">
        <v>54</v>
      </c>
      <c r="C94" s="2" t="s">
        <v>55</v>
      </c>
      <c r="D94" s="2" t="s">
        <v>56</v>
      </c>
      <c r="E94" s="2">
        <v>1020</v>
      </c>
      <c r="F94" s="32">
        <v>2277</v>
      </c>
      <c r="G94" s="4">
        <v>1500</v>
      </c>
      <c r="H94" s="5">
        <v>0</v>
      </c>
      <c r="I94" s="4">
        <v>0</v>
      </c>
      <c r="J94" s="4">
        <v>0</v>
      </c>
      <c r="K94" s="4">
        <v>816</v>
      </c>
      <c r="L94" s="4">
        <v>0</v>
      </c>
      <c r="M94" s="4">
        <v>0</v>
      </c>
      <c r="N94" s="4">
        <v>0</v>
      </c>
      <c r="O94" s="4">
        <f t="shared" si="2"/>
        <v>2316</v>
      </c>
      <c r="P94" s="6" t="s">
        <v>25</v>
      </c>
      <c r="Q94" s="6" t="s">
        <v>35</v>
      </c>
      <c r="R94" s="6">
        <v>2006</v>
      </c>
      <c r="S94" s="7">
        <v>0</v>
      </c>
      <c r="T94" s="8">
        <f t="shared" si="3"/>
        <v>2316</v>
      </c>
    </row>
    <row r="95" spans="1:20" ht="15">
      <c r="A95" s="2" t="s">
        <v>21</v>
      </c>
      <c r="B95" s="3" t="s">
        <v>54</v>
      </c>
      <c r="C95" s="2" t="s">
        <v>55</v>
      </c>
      <c r="D95" s="2" t="s">
        <v>56</v>
      </c>
      <c r="E95" s="2">
        <v>1024</v>
      </c>
      <c r="F95" s="32">
        <v>2832</v>
      </c>
      <c r="G95" s="4">
        <v>1620</v>
      </c>
      <c r="H95" s="5">
        <v>0</v>
      </c>
      <c r="I95" s="4">
        <v>0</v>
      </c>
      <c r="J95" s="4">
        <v>0</v>
      </c>
      <c r="K95" s="4">
        <v>816</v>
      </c>
      <c r="L95" s="4">
        <v>0</v>
      </c>
      <c r="M95" s="4">
        <v>0</v>
      </c>
      <c r="N95" s="4">
        <v>0</v>
      </c>
      <c r="O95" s="4">
        <f t="shared" si="2"/>
        <v>2436</v>
      </c>
      <c r="P95" s="6" t="s">
        <v>25</v>
      </c>
      <c r="Q95" s="6" t="s">
        <v>26</v>
      </c>
      <c r="R95" s="6">
        <v>2016</v>
      </c>
      <c r="S95" s="7">
        <v>1985</v>
      </c>
      <c r="T95" s="8">
        <f t="shared" si="3"/>
        <v>4421</v>
      </c>
    </row>
    <row r="96" spans="1:20" ht="15">
      <c r="A96" s="2" t="s">
        <v>21</v>
      </c>
      <c r="B96" s="3" t="s">
        <v>54</v>
      </c>
      <c r="C96" s="2" t="s">
        <v>55</v>
      </c>
      <c r="D96" s="2" t="s">
        <v>56</v>
      </c>
      <c r="E96" s="2">
        <v>1024</v>
      </c>
      <c r="F96" s="32">
        <v>2704</v>
      </c>
      <c r="G96" s="4">
        <v>1620</v>
      </c>
      <c r="H96" s="5">
        <v>0</v>
      </c>
      <c r="I96" s="4">
        <v>0</v>
      </c>
      <c r="J96" s="4">
        <v>0</v>
      </c>
      <c r="K96" s="4">
        <v>816</v>
      </c>
      <c r="L96" s="4">
        <v>940.96</v>
      </c>
      <c r="M96" s="4">
        <v>0</v>
      </c>
      <c r="N96" s="4">
        <v>0</v>
      </c>
      <c r="O96" s="4">
        <f t="shared" si="2"/>
        <v>3376.96</v>
      </c>
      <c r="P96" s="6" t="s">
        <v>25</v>
      </c>
      <c r="Q96" s="6" t="s">
        <v>26</v>
      </c>
      <c r="R96" s="6">
        <v>2016</v>
      </c>
      <c r="S96" s="7">
        <v>1985</v>
      </c>
      <c r="T96" s="8">
        <f t="shared" si="3"/>
        <v>5361.96</v>
      </c>
    </row>
    <row r="97" spans="1:20" ht="15">
      <c r="A97" s="2" t="s">
        <v>21</v>
      </c>
      <c r="B97" s="3" t="s">
        <v>54</v>
      </c>
      <c r="C97" s="2" t="s">
        <v>57</v>
      </c>
      <c r="D97" s="2" t="s">
        <v>56</v>
      </c>
      <c r="E97" s="2">
        <v>1024</v>
      </c>
      <c r="F97" s="32">
        <v>2719</v>
      </c>
      <c r="G97" s="4">
        <v>1620</v>
      </c>
      <c r="H97" s="5">
        <v>44.28</v>
      </c>
      <c r="I97" s="4">
        <v>0</v>
      </c>
      <c r="J97" s="4">
        <v>0</v>
      </c>
      <c r="K97" s="4">
        <v>816</v>
      </c>
      <c r="L97" s="4">
        <v>0</v>
      </c>
      <c r="M97" s="4">
        <v>0</v>
      </c>
      <c r="N97" s="4">
        <v>0</v>
      </c>
      <c r="O97" s="4">
        <f t="shared" si="2"/>
        <v>2480.2799999999997</v>
      </c>
      <c r="P97" s="6" t="s">
        <v>25</v>
      </c>
      <c r="Q97" s="6" t="s">
        <v>26</v>
      </c>
      <c r="R97" s="6">
        <v>2020</v>
      </c>
      <c r="S97" s="7">
        <v>1985</v>
      </c>
      <c r="T97" s="8">
        <f t="shared" si="3"/>
        <v>4465.28</v>
      </c>
    </row>
    <row r="98" spans="1:20" ht="15">
      <c r="A98" s="2" t="s">
        <v>21</v>
      </c>
      <c r="B98" s="3" t="s">
        <v>22</v>
      </c>
      <c r="C98" s="2" t="s">
        <v>23</v>
      </c>
      <c r="D98" s="2" t="s">
        <v>24</v>
      </c>
      <c r="E98" s="2">
        <v>1202</v>
      </c>
      <c r="F98" s="32">
        <v>5096</v>
      </c>
      <c r="G98" s="4">
        <v>2040</v>
      </c>
      <c r="H98" s="5">
        <v>0</v>
      </c>
      <c r="I98" s="4">
        <v>0</v>
      </c>
      <c r="J98" s="4">
        <v>0</v>
      </c>
      <c r="K98" s="4">
        <v>816</v>
      </c>
      <c r="L98" s="4">
        <v>0</v>
      </c>
      <c r="M98" s="4">
        <v>0</v>
      </c>
      <c r="N98" s="4">
        <v>0</v>
      </c>
      <c r="O98" s="4">
        <f t="shared" si="2"/>
        <v>2856</v>
      </c>
      <c r="P98" s="6" t="s">
        <v>25</v>
      </c>
      <c r="Q98" s="6" t="s">
        <v>26</v>
      </c>
      <c r="R98" s="6">
        <v>2017</v>
      </c>
      <c r="S98" s="7">
        <v>1995</v>
      </c>
      <c r="T98" s="8">
        <f t="shared" si="3"/>
        <v>4851</v>
      </c>
    </row>
    <row r="99" spans="1:20" ht="15">
      <c r="A99" s="2" t="s">
        <v>21</v>
      </c>
      <c r="B99" s="3" t="s">
        <v>22</v>
      </c>
      <c r="C99" s="2" t="s">
        <v>23</v>
      </c>
      <c r="D99" s="2" t="s">
        <v>24</v>
      </c>
      <c r="E99" s="2">
        <v>1202</v>
      </c>
      <c r="F99" s="32">
        <v>5349</v>
      </c>
      <c r="G99" s="4">
        <v>2040</v>
      </c>
      <c r="H99" s="5">
        <v>0</v>
      </c>
      <c r="I99" s="4">
        <v>0</v>
      </c>
      <c r="J99" s="4">
        <v>0</v>
      </c>
      <c r="K99" s="4">
        <v>816</v>
      </c>
      <c r="L99" s="4">
        <v>660.47</v>
      </c>
      <c r="M99" s="4">
        <v>0</v>
      </c>
      <c r="N99" s="4">
        <v>0</v>
      </c>
      <c r="O99" s="4">
        <f t="shared" si="2"/>
        <v>3516.4700000000003</v>
      </c>
      <c r="P99" s="6" t="s">
        <v>25</v>
      </c>
      <c r="Q99" s="6" t="s">
        <v>26</v>
      </c>
      <c r="R99" s="6">
        <v>2017</v>
      </c>
      <c r="S99" s="7">
        <v>1995</v>
      </c>
      <c r="T99" s="8">
        <f t="shared" si="3"/>
        <v>5511.47</v>
      </c>
    </row>
    <row r="100" spans="1:20" ht="15">
      <c r="A100" s="2" t="s">
        <v>21</v>
      </c>
      <c r="B100" s="3" t="s">
        <v>22</v>
      </c>
      <c r="C100" s="2" t="s">
        <v>23</v>
      </c>
      <c r="D100" s="2" t="s">
        <v>24</v>
      </c>
      <c r="E100" s="2">
        <v>1202</v>
      </c>
      <c r="F100" s="32">
        <v>2792</v>
      </c>
      <c r="G100" s="4">
        <v>2040</v>
      </c>
      <c r="H100" s="5">
        <v>117.64</v>
      </c>
      <c r="I100" s="4">
        <v>0</v>
      </c>
      <c r="J100" s="4">
        <v>0</v>
      </c>
      <c r="K100" s="4">
        <v>816</v>
      </c>
      <c r="L100" s="4">
        <v>0</v>
      </c>
      <c r="M100" s="4">
        <v>0</v>
      </c>
      <c r="N100" s="4">
        <v>0</v>
      </c>
      <c r="O100" s="4">
        <f t="shared" si="2"/>
        <v>2973.64</v>
      </c>
      <c r="P100" s="6" t="s">
        <v>25</v>
      </c>
      <c r="Q100" s="6" t="s">
        <v>26</v>
      </c>
      <c r="R100" s="6">
        <v>2017</v>
      </c>
      <c r="S100" s="7">
        <v>1995</v>
      </c>
      <c r="T100" s="8">
        <f t="shared" si="3"/>
        <v>4968.639999999999</v>
      </c>
    </row>
    <row r="101" spans="1:20" ht="15">
      <c r="A101" s="2" t="s">
        <v>21</v>
      </c>
      <c r="B101" s="3" t="s">
        <v>22</v>
      </c>
      <c r="C101" s="2" t="s">
        <v>23</v>
      </c>
      <c r="D101" s="2" t="s">
        <v>24</v>
      </c>
      <c r="E101" s="2">
        <v>1202</v>
      </c>
      <c r="F101" s="32">
        <v>5929</v>
      </c>
      <c r="G101" s="4">
        <v>2040</v>
      </c>
      <c r="H101" s="5">
        <v>13.940000000000111</v>
      </c>
      <c r="I101" s="4">
        <v>0</v>
      </c>
      <c r="J101" s="4">
        <v>0</v>
      </c>
      <c r="K101" s="4">
        <v>816</v>
      </c>
      <c r="L101" s="4">
        <v>0</v>
      </c>
      <c r="M101" s="4">
        <v>311</v>
      </c>
      <c r="N101" s="4">
        <v>0</v>
      </c>
      <c r="O101" s="4">
        <f t="shared" si="2"/>
        <v>3180.94</v>
      </c>
      <c r="P101" s="6" t="s">
        <v>25</v>
      </c>
      <c r="Q101" s="6" t="s">
        <v>27</v>
      </c>
      <c r="R101" s="6">
        <v>1900</v>
      </c>
      <c r="S101" s="7">
        <v>0</v>
      </c>
      <c r="T101" s="8">
        <f t="shared" si="3"/>
        <v>3180.94</v>
      </c>
    </row>
    <row r="102" spans="1:20" ht="15">
      <c r="A102" s="2" t="s">
        <v>21</v>
      </c>
      <c r="B102" s="3" t="s">
        <v>22</v>
      </c>
      <c r="C102" s="2" t="s">
        <v>23</v>
      </c>
      <c r="D102" s="2" t="s">
        <v>24</v>
      </c>
      <c r="E102" s="2">
        <v>1202</v>
      </c>
      <c r="F102" s="32">
        <v>4154</v>
      </c>
      <c r="G102" s="4">
        <v>2040</v>
      </c>
      <c r="H102" s="5">
        <v>72.08</v>
      </c>
      <c r="I102" s="4">
        <v>0</v>
      </c>
      <c r="J102" s="4">
        <v>0</v>
      </c>
      <c r="K102" s="4">
        <v>816</v>
      </c>
      <c r="L102" s="4">
        <v>0</v>
      </c>
      <c r="M102" s="4">
        <v>0</v>
      </c>
      <c r="N102" s="4">
        <v>77</v>
      </c>
      <c r="O102" s="4">
        <f t="shared" si="2"/>
        <v>3005.08</v>
      </c>
      <c r="P102" s="6" t="s">
        <v>25</v>
      </c>
      <c r="Q102" s="6" t="s">
        <v>27</v>
      </c>
      <c r="R102" s="6">
        <v>1900</v>
      </c>
      <c r="S102" s="7">
        <v>0</v>
      </c>
      <c r="T102" s="8">
        <f t="shared" si="3"/>
        <v>3005.08</v>
      </c>
    </row>
    <row r="103" spans="1:20" ht="15">
      <c r="A103" s="2" t="s">
        <v>21</v>
      </c>
      <c r="B103" s="3" t="s">
        <v>22</v>
      </c>
      <c r="C103" s="2" t="s">
        <v>23</v>
      </c>
      <c r="D103" s="2" t="s">
        <v>24</v>
      </c>
      <c r="E103" s="2">
        <v>1202</v>
      </c>
      <c r="F103" s="32">
        <v>5177</v>
      </c>
      <c r="G103" s="4">
        <v>2040</v>
      </c>
      <c r="H103" s="5">
        <v>234.94</v>
      </c>
      <c r="I103" s="4">
        <v>0</v>
      </c>
      <c r="J103" s="4">
        <v>0</v>
      </c>
      <c r="K103" s="4">
        <v>816</v>
      </c>
      <c r="L103" s="4">
        <v>0</v>
      </c>
      <c r="M103" s="4">
        <v>0</v>
      </c>
      <c r="N103" s="4">
        <v>0</v>
      </c>
      <c r="O103" s="4">
        <f t="shared" si="2"/>
        <v>3090.94</v>
      </c>
      <c r="P103" s="6" t="s">
        <v>25</v>
      </c>
      <c r="Q103" s="6" t="s">
        <v>27</v>
      </c>
      <c r="R103" s="6">
        <v>1900</v>
      </c>
      <c r="S103" s="7">
        <v>0</v>
      </c>
      <c r="T103" s="8">
        <f t="shared" si="3"/>
        <v>3090.94</v>
      </c>
    </row>
    <row r="104" spans="1:20" ht="15">
      <c r="A104" s="2" t="s">
        <v>21</v>
      </c>
      <c r="B104" s="3" t="s">
        <v>28</v>
      </c>
      <c r="C104" s="2" t="s">
        <v>29</v>
      </c>
      <c r="D104" s="2" t="s">
        <v>30</v>
      </c>
      <c r="E104" s="2">
        <v>1020</v>
      </c>
      <c r="F104" s="32">
        <v>4143</v>
      </c>
      <c r="G104" s="4">
        <v>1500</v>
      </c>
      <c r="H104" s="5">
        <v>48</v>
      </c>
      <c r="I104" s="4">
        <v>0</v>
      </c>
      <c r="J104" s="4">
        <v>0</v>
      </c>
      <c r="K104" s="4">
        <v>816</v>
      </c>
      <c r="L104" s="4">
        <v>86</v>
      </c>
      <c r="M104" s="4">
        <v>0</v>
      </c>
      <c r="N104" s="4">
        <v>0</v>
      </c>
      <c r="O104" s="4">
        <f t="shared" si="2"/>
        <v>2450</v>
      </c>
      <c r="P104" s="6" t="s">
        <v>25</v>
      </c>
      <c r="Q104" s="6" t="s">
        <v>31</v>
      </c>
      <c r="R104" s="6">
        <v>2008</v>
      </c>
      <c r="S104" s="7">
        <v>0</v>
      </c>
      <c r="T104" s="8">
        <f t="shared" si="3"/>
        <v>2450</v>
      </c>
    </row>
    <row r="105" spans="1:20" ht="15">
      <c r="A105" s="2" t="s">
        <v>21</v>
      </c>
      <c r="B105" s="3" t="s">
        <v>28</v>
      </c>
      <c r="C105" s="2" t="s">
        <v>29</v>
      </c>
      <c r="D105" s="2" t="s">
        <v>30</v>
      </c>
      <c r="E105" s="2">
        <v>1024</v>
      </c>
      <c r="F105" s="32">
        <v>12133</v>
      </c>
      <c r="G105" s="4">
        <v>1620</v>
      </c>
      <c r="H105" s="5">
        <v>1655.91</v>
      </c>
      <c r="I105" s="4">
        <v>0</v>
      </c>
      <c r="J105" s="4">
        <v>0</v>
      </c>
      <c r="K105" s="4">
        <v>816</v>
      </c>
      <c r="L105" s="4">
        <v>0</v>
      </c>
      <c r="M105" s="4">
        <v>0</v>
      </c>
      <c r="N105" s="4">
        <v>0</v>
      </c>
      <c r="O105" s="4">
        <f t="shared" si="2"/>
        <v>4091.91</v>
      </c>
      <c r="P105" s="6" t="s">
        <v>25</v>
      </c>
      <c r="Q105" s="6" t="s">
        <v>26</v>
      </c>
      <c r="R105" s="6">
        <v>2018</v>
      </c>
      <c r="S105" s="7">
        <v>2335</v>
      </c>
      <c r="T105" s="8">
        <f t="shared" si="3"/>
        <v>6426.91</v>
      </c>
    </row>
    <row r="106" spans="1:20" ht="15">
      <c r="A106" s="2" t="s">
        <v>21</v>
      </c>
      <c r="B106" s="3" t="s">
        <v>32</v>
      </c>
      <c r="C106" s="2" t="s">
        <v>33</v>
      </c>
      <c r="D106" s="2" t="s">
        <v>34</v>
      </c>
      <c r="E106" s="2">
        <v>1020</v>
      </c>
      <c r="F106" s="32">
        <v>3018</v>
      </c>
      <c r="G106" s="4">
        <v>1500</v>
      </c>
      <c r="H106" s="5">
        <v>0</v>
      </c>
      <c r="I106" s="4">
        <v>0</v>
      </c>
      <c r="J106" s="4">
        <v>0</v>
      </c>
      <c r="K106" s="4">
        <v>816</v>
      </c>
      <c r="L106" s="4">
        <v>0</v>
      </c>
      <c r="M106" s="4">
        <v>0</v>
      </c>
      <c r="N106" s="4">
        <v>0</v>
      </c>
      <c r="O106" s="4">
        <f t="shared" si="2"/>
        <v>2316</v>
      </c>
      <c r="P106" s="6" t="s">
        <v>25</v>
      </c>
      <c r="Q106" s="6" t="s">
        <v>35</v>
      </c>
      <c r="R106" s="6">
        <v>2004</v>
      </c>
      <c r="S106" s="7">
        <v>0</v>
      </c>
      <c r="T106" s="8">
        <f t="shared" si="3"/>
        <v>2316</v>
      </c>
    </row>
    <row r="107" spans="1:20" ht="15">
      <c r="A107" s="2" t="s">
        <v>21</v>
      </c>
      <c r="B107" s="3" t="s">
        <v>32</v>
      </c>
      <c r="C107" s="2" t="s">
        <v>36</v>
      </c>
      <c r="D107" s="2" t="s">
        <v>34</v>
      </c>
      <c r="E107" s="2">
        <v>1020</v>
      </c>
      <c r="F107" s="32">
        <v>3542</v>
      </c>
      <c r="G107" s="4">
        <v>1500</v>
      </c>
      <c r="H107" s="5">
        <v>54.5</v>
      </c>
      <c r="I107" s="4">
        <v>0</v>
      </c>
      <c r="J107" s="4">
        <v>0</v>
      </c>
      <c r="K107" s="4">
        <v>816</v>
      </c>
      <c r="L107" s="4">
        <v>0</v>
      </c>
      <c r="M107" s="4">
        <v>0</v>
      </c>
      <c r="N107" s="4">
        <v>0</v>
      </c>
      <c r="O107" s="4">
        <f t="shared" si="2"/>
        <v>2370.5</v>
      </c>
      <c r="P107" s="6" t="s">
        <v>25</v>
      </c>
      <c r="Q107" s="6" t="s">
        <v>35</v>
      </c>
      <c r="R107" s="6">
        <v>2006</v>
      </c>
      <c r="S107" s="7">
        <v>0</v>
      </c>
      <c r="T107" s="8">
        <f t="shared" si="3"/>
        <v>2370.5</v>
      </c>
    </row>
    <row r="108" spans="1:20" ht="15">
      <c r="A108" s="2" t="s">
        <v>21</v>
      </c>
      <c r="B108" s="3" t="s">
        <v>32</v>
      </c>
      <c r="C108" s="2" t="s">
        <v>36</v>
      </c>
      <c r="D108" s="2" t="s">
        <v>34</v>
      </c>
      <c r="E108" s="2">
        <v>1020</v>
      </c>
      <c r="F108" s="32">
        <v>2627</v>
      </c>
      <c r="G108" s="4">
        <v>1500</v>
      </c>
      <c r="H108" s="5">
        <v>0</v>
      </c>
      <c r="I108" s="4">
        <v>0</v>
      </c>
      <c r="J108" s="4">
        <v>0</v>
      </c>
      <c r="K108" s="4">
        <v>816</v>
      </c>
      <c r="L108" s="4">
        <v>145.04</v>
      </c>
      <c r="M108" s="4">
        <v>0</v>
      </c>
      <c r="N108" s="4">
        <v>172</v>
      </c>
      <c r="O108" s="4">
        <f t="shared" si="2"/>
        <v>2633.04</v>
      </c>
      <c r="P108" s="6" t="s">
        <v>25</v>
      </c>
      <c r="Q108" s="6" t="s">
        <v>35</v>
      </c>
      <c r="R108" s="6">
        <v>2006</v>
      </c>
      <c r="S108" s="7">
        <v>0</v>
      </c>
      <c r="T108" s="8">
        <f t="shared" si="3"/>
        <v>2633.04</v>
      </c>
    </row>
    <row r="109" spans="1:20" ht="15">
      <c r="A109" s="2" t="s">
        <v>21</v>
      </c>
      <c r="B109" s="3" t="s">
        <v>32</v>
      </c>
      <c r="C109" s="2" t="s">
        <v>36</v>
      </c>
      <c r="D109" s="2" t="s">
        <v>34</v>
      </c>
      <c r="E109" s="2">
        <v>1024</v>
      </c>
      <c r="F109" s="32">
        <v>5205</v>
      </c>
      <c r="G109" s="4">
        <v>1620</v>
      </c>
      <c r="H109" s="5">
        <v>148.5</v>
      </c>
      <c r="I109" s="4">
        <v>0</v>
      </c>
      <c r="J109" s="4">
        <v>0</v>
      </c>
      <c r="K109" s="4">
        <v>816</v>
      </c>
      <c r="L109" s="4">
        <v>670.44</v>
      </c>
      <c r="M109" s="4">
        <v>0</v>
      </c>
      <c r="N109" s="4">
        <v>0</v>
      </c>
      <c r="O109" s="4">
        <f t="shared" si="2"/>
        <v>3254.94</v>
      </c>
      <c r="P109" s="6" t="s">
        <v>25</v>
      </c>
      <c r="Q109" s="6" t="s">
        <v>26</v>
      </c>
      <c r="R109" s="6">
        <v>2019</v>
      </c>
      <c r="S109" s="7">
        <v>1985</v>
      </c>
      <c r="T109" s="8">
        <f t="shared" si="3"/>
        <v>5239.9400000000005</v>
      </c>
    </row>
    <row r="110" spans="1:20" ht="15">
      <c r="A110" s="2" t="s">
        <v>21</v>
      </c>
      <c r="B110" s="3" t="s">
        <v>37</v>
      </c>
      <c r="C110" s="2" t="s">
        <v>38</v>
      </c>
      <c r="D110" s="2" t="s">
        <v>39</v>
      </c>
      <c r="E110" s="2">
        <v>1020</v>
      </c>
      <c r="F110" s="32">
        <v>3595</v>
      </c>
      <c r="G110" s="4">
        <v>1500</v>
      </c>
      <c r="H110" s="5">
        <v>0</v>
      </c>
      <c r="I110" s="4">
        <v>0</v>
      </c>
      <c r="J110" s="4">
        <v>0</v>
      </c>
      <c r="K110" s="4">
        <v>816</v>
      </c>
      <c r="L110" s="4">
        <v>0</v>
      </c>
      <c r="M110" s="4">
        <v>0</v>
      </c>
      <c r="N110" s="4">
        <v>0</v>
      </c>
      <c r="O110" s="4">
        <f t="shared" si="2"/>
        <v>2316</v>
      </c>
      <c r="P110" s="6" t="s">
        <v>25</v>
      </c>
      <c r="Q110" s="6" t="s">
        <v>26</v>
      </c>
      <c r="R110" s="6">
        <v>2016</v>
      </c>
      <c r="S110" s="7">
        <v>1575</v>
      </c>
      <c r="T110" s="8">
        <f t="shared" si="3"/>
        <v>3891</v>
      </c>
    </row>
    <row r="111" spans="1:20" ht="15">
      <c r="A111" s="2" t="s">
        <v>21</v>
      </c>
      <c r="B111" s="3" t="s">
        <v>37</v>
      </c>
      <c r="C111" s="2" t="s">
        <v>38</v>
      </c>
      <c r="D111" s="2" t="s">
        <v>39</v>
      </c>
      <c r="E111" s="2">
        <v>1024</v>
      </c>
      <c r="F111" s="32">
        <v>4024</v>
      </c>
      <c r="G111" s="4">
        <v>1620</v>
      </c>
      <c r="H111" s="5">
        <v>0</v>
      </c>
      <c r="I111" s="4">
        <v>0</v>
      </c>
      <c r="J111" s="4">
        <v>0</v>
      </c>
      <c r="K111" s="4">
        <v>816</v>
      </c>
      <c r="L111" s="4">
        <v>0</v>
      </c>
      <c r="M111" s="4">
        <v>0</v>
      </c>
      <c r="N111" s="4">
        <v>0</v>
      </c>
      <c r="O111" s="4">
        <f t="shared" si="2"/>
        <v>2436</v>
      </c>
      <c r="P111" s="6" t="s">
        <v>25</v>
      </c>
      <c r="Q111" s="6" t="s">
        <v>26</v>
      </c>
      <c r="R111" s="6">
        <v>2016</v>
      </c>
      <c r="S111" s="7">
        <v>1985</v>
      </c>
      <c r="T111" s="8">
        <f t="shared" si="3"/>
        <v>4421</v>
      </c>
    </row>
    <row r="112" spans="1:20" ht="15">
      <c r="A112" s="2" t="s">
        <v>21</v>
      </c>
      <c r="B112" s="3" t="s">
        <v>40</v>
      </c>
      <c r="C112" s="2" t="s">
        <v>41</v>
      </c>
      <c r="D112" s="2" t="s">
        <v>42</v>
      </c>
      <c r="E112" s="2">
        <v>1020</v>
      </c>
      <c r="F112" s="32">
        <v>1455</v>
      </c>
      <c r="G112" s="4">
        <v>1500</v>
      </c>
      <c r="H112" s="5">
        <v>0</v>
      </c>
      <c r="I112" s="4">
        <v>0</v>
      </c>
      <c r="J112" s="4">
        <v>0</v>
      </c>
      <c r="K112" s="4">
        <v>816</v>
      </c>
      <c r="L112" s="4">
        <v>0</v>
      </c>
      <c r="M112" s="4">
        <v>0</v>
      </c>
      <c r="N112" s="4">
        <v>0</v>
      </c>
      <c r="O112" s="4">
        <f t="shared" si="2"/>
        <v>2316</v>
      </c>
      <c r="P112" s="6" t="s">
        <v>25</v>
      </c>
      <c r="Q112" s="6" t="s">
        <v>35</v>
      </c>
      <c r="R112" s="6">
        <v>2006</v>
      </c>
      <c r="S112" s="7">
        <v>0</v>
      </c>
      <c r="T112" s="8">
        <f t="shared" si="3"/>
        <v>2316</v>
      </c>
    </row>
    <row r="113" spans="1:20" ht="15">
      <c r="A113" s="2" t="s">
        <v>21</v>
      </c>
      <c r="B113" s="3" t="s">
        <v>40</v>
      </c>
      <c r="C113" s="2" t="s">
        <v>41</v>
      </c>
      <c r="D113" s="2" t="s">
        <v>42</v>
      </c>
      <c r="E113" s="2">
        <v>1020</v>
      </c>
      <c r="F113" s="32">
        <v>2725</v>
      </c>
      <c r="G113" s="4">
        <v>1500</v>
      </c>
      <c r="H113" s="5">
        <v>0</v>
      </c>
      <c r="I113" s="4">
        <v>0</v>
      </c>
      <c r="J113" s="4">
        <v>0</v>
      </c>
      <c r="K113" s="4">
        <v>816</v>
      </c>
      <c r="L113" s="4">
        <v>0</v>
      </c>
      <c r="M113" s="4">
        <v>0</v>
      </c>
      <c r="N113" s="4">
        <v>0</v>
      </c>
      <c r="O113" s="4">
        <f t="shared" si="2"/>
        <v>2316</v>
      </c>
      <c r="P113" s="6" t="s">
        <v>25</v>
      </c>
      <c r="Q113" s="6" t="s">
        <v>26</v>
      </c>
      <c r="R113" s="6">
        <v>2016</v>
      </c>
      <c r="S113" s="7">
        <v>1575</v>
      </c>
      <c r="T113" s="8">
        <f t="shared" si="3"/>
        <v>3891</v>
      </c>
    </row>
    <row r="114" spans="1:20" ht="15">
      <c r="A114" s="2" t="s">
        <v>21</v>
      </c>
      <c r="B114" s="3" t="s">
        <v>40</v>
      </c>
      <c r="C114" s="2" t="s">
        <v>41</v>
      </c>
      <c r="D114" s="2" t="s">
        <v>42</v>
      </c>
      <c r="E114" s="2">
        <v>1024</v>
      </c>
      <c r="F114" s="32">
        <v>3490</v>
      </c>
      <c r="G114" s="4">
        <v>1620</v>
      </c>
      <c r="H114" s="5">
        <v>8.640000000000043</v>
      </c>
      <c r="I114" s="4">
        <v>0</v>
      </c>
      <c r="J114" s="4">
        <v>0</v>
      </c>
      <c r="K114" s="4">
        <v>816</v>
      </c>
      <c r="L114" s="4">
        <v>0</v>
      </c>
      <c r="M114" s="4">
        <v>0</v>
      </c>
      <c r="N114" s="4">
        <v>0</v>
      </c>
      <c r="O114" s="4">
        <f t="shared" si="2"/>
        <v>2444.6400000000003</v>
      </c>
      <c r="P114" s="6" t="s">
        <v>25</v>
      </c>
      <c r="Q114" s="6" t="s">
        <v>26</v>
      </c>
      <c r="R114" s="6">
        <v>2016</v>
      </c>
      <c r="S114" s="7">
        <v>1985</v>
      </c>
      <c r="T114" s="8">
        <f t="shared" si="3"/>
        <v>4429.64</v>
      </c>
    </row>
    <row r="115" spans="1:20" ht="15">
      <c r="A115" s="2" t="s">
        <v>21</v>
      </c>
      <c r="B115" s="3" t="s">
        <v>43</v>
      </c>
      <c r="C115" s="2" t="s">
        <v>44</v>
      </c>
      <c r="D115" s="2" t="s">
        <v>45</v>
      </c>
      <c r="E115" s="2">
        <v>1024</v>
      </c>
      <c r="F115" s="32">
        <v>3100</v>
      </c>
      <c r="G115" s="4">
        <v>1620</v>
      </c>
      <c r="H115" s="5">
        <v>7.2900000000000205</v>
      </c>
      <c r="I115" s="4">
        <v>0</v>
      </c>
      <c r="J115" s="4">
        <v>0</v>
      </c>
      <c r="K115" s="4">
        <v>816</v>
      </c>
      <c r="L115" s="4">
        <v>0</v>
      </c>
      <c r="M115" s="4">
        <v>0</v>
      </c>
      <c r="N115" s="4">
        <v>258.75</v>
      </c>
      <c r="O115" s="4">
        <f t="shared" si="2"/>
        <v>2702.04</v>
      </c>
      <c r="P115" s="6" t="s">
        <v>25</v>
      </c>
      <c r="Q115" s="6" t="s">
        <v>26</v>
      </c>
      <c r="R115" s="6">
        <v>2016</v>
      </c>
      <c r="S115" s="7">
        <v>1985</v>
      </c>
      <c r="T115" s="8">
        <f t="shared" si="3"/>
        <v>4687.04</v>
      </c>
    </row>
    <row r="116" spans="1:20" ht="15">
      <c r="A116" s="2" t="s">
        <v>21</v>
      </c>
      <c r="B116" s="3" t="s">
        <v>43</v>
      </c>
      <c r="C116" s="2" t="s">
        <v>44</v>
      </c>
      <c r="D116" s="2" t="s">
        <v>45</v>
      </c>
      <c r="E116" s="2">
        <v>1024</v>
      </c>
      <c r="F116" s="32">
        <v>2214</v>
      </c>
      <c r="G116" s="4">
        <v>1620</v>
      </c>
      <c r="H116" s="5">
        <v>0</v>
      </c>
      <c r="I116" s="4">
        <v>0</v>
      </c>
      <c r="J116" s="4">
        <v>0</v>
      </c>
      <c r="K116" s="4">
        <v>816</v>
      </c>
      <c r="L116" s="4">
        <v>0</v>
      </c>
      <c r="M116" s="4">
        <v>0</v>
      </c>
      <c r="N116" s="4">
        <v>0</v>
      </c>
      <c r="O116" s="4">
        <f t="shared" si="2"/>
        <v>2436</v>
      </c>
      <c r="P116" s="6" t="s">
        <v>25</v>
      </c>
      <c r="Q116" s="6" t="s">
        <v>26</v>
      </c>
      <c r="R116" s="6">
        <v>2019</v>
      </c>
      <c r="S116" s="7">
        <v>1985</v>
      </c>
      <c r="T116" s="8">
        <f t="shared" si="3"/>
        <v>4421</v>
      </c>
    </row>
    <row r="117" spans="1:20" ht="15">
      <c r="A117" s="2" t="s">
        <v>21</v>
      </c>
      <c r="B117" s="3" t="s">
        <v>46</v>
      </c>
      <c r="C117" s="2" t="s">
        <v>47</v>
      </c>
      <c r="D117" s="2" t="s">
        <v>48</v>
      </c>
      <c r="E117" s="2">
        <v>1024</v>
      </c>
      <c r="F117" s="32">
        <v>9652</v>
      </c>
      <c r="G117" s="4">
        <v>1620</v>
      </c>
      <c r="H117" s="5">
        <v>986.04</v>
      </c>
      <c r="I117" s="4">
        <v>0</v>
      </c>
      <c r="J117" s="4">
        <v>0</v>
      </c>
      <c r="K117" s="4">
        <v>816</v>
      </c>
      <c r="L117" s="4">
        <v>0</v>
      </c>
      <c r="M117" s="4">
        <v>0</v>
      </c>
      <c r="N117" s="4">
        <v>0</v>
      </c>
      <c r="O117" s="4">
        <f t="shared" si="2"/>
        <v>3422.04</v>
      </c>
      <c r="P117" s="6" t="s">
        <v>25</v>
      </c>
      <c r="Q117" s="6" t="s">
        <v>26</v>
      </c>
      <c r="R117" s="6">
        <v>2016</v>
      </c>
      <c r="S117" s="7">
        <v>1985</v>
      </c>
      <c r="T117" s="8">
        <f t="shared" si="3"/>
        <v>5407.04</v>
      </c>
    </row>
    <row r="118" spans="1:20" ht="15">
      <c r="A118" s="2" t="s">
        <v>90</v>
      </c>
      <c r="B118" s="3">
        <v>505401</v>
      </c>
      <c r="C118" s="2" t="s">
        <v>91</v>
      </c>
      <c r="D118" s="2" t="s">
        <v>92</v>
      </c>
      <c r="E118" s="2">
        <v>1024</v>
      </c>
      <c r="F118" s="32">
        <v>5351</v>
      </c>
      <c r="G118" s="4">
        <v>1620</v>
      </c>
      <c r="H118" s="5">
        <v>217.62</v>
      </c>
      <c r="I118" s="4">
        <v>0</v>
      </c>
      <c r="J118" s="4">
        <v>0</v>
      </c>
      <c r="K118" s="4">
        <v>816</v>
      </c>
      <c r="L118" s="4">
        <v>0</v>
      </c>
      <c r="M118" s="4">
        <v>0</v>
      </c>
      <c r="N118" s="4">
        <v>0</v>
      </c>
      <c r="O118" s="4">
        <f t="shared" si="2"/>
        <v>2653.62</v>
      </c>
      <c r="P118" s="6" t="s">
        <v>25</v>
      </c>
      <c r="Q118" s="6" t="s">
        <v>35</v>
      </c>
      <c r="R118" s="6">
        <v>2008</v>
      </c>
      <c r="S118" s="7">
        <v>0</v>
      </c>
      <c r="T118" s="8">
        <f t="shared" si="3"/>
        <v>2653.62</v>
      </c>
    </row>
    <row r="119" spans="1:20" ht="15">
      <c r="A119" s="2" t="s">
        <v>90</v>
      </c>
      <c r="B119" s="3" t="s">
        <v>93</v>
      </c>
      <c r="C119" s="2" t="s">
        <v>94</v>
      </c>
      <c r="D119" s="2" t="s">
        <v>95</v>
      </c>
      <c r="E119" s="2">
        <v>1031</v>
      </c>
      <c r="F119" s="32">
        <v>3066</v>
      </c>
      <c r="G119" s="4">
        <v>1800</v>
      </c>
      <c r="H119" s="5">
        <v>0</v>
      </c>
      <c r="I119" s="4">
        <v>0</v>
      </c>
      <c r="J119" s="4">
        <v>0</v>
      </c>
      <c r="K119" s="4">
        <v>816</v>
      </c>
      <c r="L119" s="4">
        <v>0</v>
      </c>
      <c r="M119" s="9">
        <v>3000</v>
      </c>
      <c r="N119" s="4">
        <v>0</v>
      </c>
      <c r="O119" s="4">
        <f t="shared" si="2"/>
        <v>5616</v>
      </c>
      <c r="P119" s="6" t="s">
        <v>25</v>
      </c>
      <c r="Q119" s="6" t="s">
        <v>26</v>
      </c>
      <c r="R119" s="6">
        <v>2022</v>
      </c>
      <c r="S119" s="7">
        <v>2745</v>
      </c>
      <c r="T119" s="8">
        <f t="shared" si="3"/>
        <v>8361</v>
      </c>
    </row>
    <row r="120" spans="1:20" ht="15">
      <c r="A120" s="2" t="s">
        <v>90</v>
      </c>
      <c r="B120" s="3">
        <v>505601</v>
      </c>
      <c r="C120" s="2" t="s">
        <v>96</v>
      </c>
      <c r="D120" s="2" t="s">
        <v>97</v>
      </c>
      <c r="E120" s="2">
        <v>3007</v>
      </c>
      <c r="F120" s="32">
        <v>0</v>
      </c>
      <c r="G120" s="4">
        <v>0</v>
      </c>
      <c r="H120" s="5">
        <v>0</v>
      </c>
      <c r="I120" s="4">
        <v>23.1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f t="shared" si="2"/>
        <v>23.1</v>
      </c>
      <c r="P120" s="6" t="s">
        <v>74</v>
      </c>
      <c r="Q120" s="6" t="s">
        <v>27</v>
      </c>
      <c r="R120" s="6">
        <v>1900</v>
      </c>
      <c r="S120" s="7">
        <v>0</v>
      </c>
      <c r="T120" s="8">
        <f t="shared" si="3"/>
        <v>23.1</v>
      </c>
    </row>
    <row r="121" spans="1:20" ht="15">
      <c r="A121" s="2" t="s">
        <v>90</v>
      </c>
      <c r="B121" s="3">
        <v>505601</v>
      </c>
      <c r="C121" s="2" t="s">
        <v>96</v>
      </c>
      <c r="D121" s="2" t="s">
        <v>97</v>
      </c>
      <c r="E121" s="2">
        <v>1247</v>
      </c>
      <c r="F121" s="32">
        <v>4108</v>
      </c>
      <c r="G121" s="4">
        <v>2940</v>
      </c>
      <c r="H121" s="5">
        <v>98</v>
      </c>
      <c r="I121" s="4">
        <v>0</v>
      </c>
      <c r="J121" s="4">
        <v>0</v>
      </c>
      <c r="K121" s="4">
        <v>816</v>
      </c>
      <c r="L121" s="4">
        <v>588.29</v>
      </c>
      <c r="M121" s="4">
        <v>0</v>
      </c>
      <c r="N121" s="4">
        <v>0</v>
      </c>
      <c r="O121" s="4">
        <f t="shared" si="2"/>
        <v>4442.29</v>
      </c>
      <c r="P121" s="6" t="s">
        <v>25</v>
      </c>
      <c r="Q121" s="6" t="s">
        <v>31</v>
      </c>
      <c r="R121" s="6">
        <v>2006</v>
      </c>
      <c r="S121" s="7">
        <v>0</v>
      </c>
      <c r="T121" s="8">
        <f t="shared" si="3"/>
        <v>4442.29</v>
      </c>
    </row>
    <row r="122" spans="1:20" ht="15">
      <c r="A122" s="2" t="s">
        <v>90</v>
      </c>
      <c r="B122" s="3">
        <v>505601</v>
      </c>
      <c r="C122" s="2" t="s">
        <v>96</v>
      </c>
      <c r="D122" s="2" t="s">
        <v>97</v>
      </c>
      <c r="E122" s="2">
        <v>1247</v>
      </c>
      <c r="F122" s="32">
        <v>2142</v>
      </c>
      <c r="G122" s="4">
        <v>2940</v>
      </c>
      <c r="H122" s="5">
        <v>27.44</v>
      </c>
      <c r="I122" s="4">
        <v>0</v>
      </c>
      <c r="J122" s="4">
        <v>0</v>
      </c>
      <c r="K122" s="4">
        <v>816</v>
      </c>
      <c r="L122" s="4">
        <v>0</v>
      </c>
      <c r="M122" s="4">
        <v>0</v>
      </c>
      <c r="N122" s="4">
        <v>0</v>
      </c>
      <c r="O122" s="4">
        <f t="shared" si="2"/>
        <v>3783.44</v>
      </c>
      <c r="P122" s="6" t="s">
        <v>25</v>
      </c>
      <c r="Q122" s="6" t="s">
        <v>31</v>
      </c>
      <c r="R122" s="6">
        <v>2006</v>
      </c>
      <c r="S122" s="7">
        <v>0</v>
      </c>
      <c r="T122" s="8">
        <f t="shared" si="3"/>
        <v>3783.44</v>
      </c>
    </row>
    <row r="123" spans="1:20" ht="15">
      <c r="A123" s="2" t="s">
        <v>90</v>
      </c>
      <c r="B123" s="3">
        <v>505601</v>
      </c>
      <c r="C123" s="2" t="s">
        <v>96</v>
      </c>
      <c r="D123" s="2" t="s">
        <v>97</v>
      </c>
      <c r="E123" s="2">
        <v>1247</v>
      </c>
      <c r="F123" s="32">
        <v>7108</v>
      </c>
      <c r="G123" s="4">
        <v>2940</v>
      </c>
      <c r="H123" s="5">
        <v>679.14</v>
      </c>
      <c r="I123" s="4">
        <v>0</v>
      </c>
      <c r="J123" s="4">
        <v>0</v>
      </c>
      <c r="K123" s="4">
        <v>816</v>
      </c>
      <c r="L123" s="4">
        <v>0</v>
      </c>
      <c r="M123" s="9">
        <v>2000</v>
      </c>
      <c r="N123" s="4">
        <v>0</v>
      </c>
      <c r="O123" s="4">
        <f t="shared" si="2"/>
        <v>6435.139999999999</v>
      </c>
      <c r="P123" s="6" t="s">
        <v>25</v>
      </c>
      <c r="Q123" s="6" t="s">
        <v>26</v>
      </c>
      <c r="R123" s="6">
        <v>2022</v>
      </c>
      <c r="S123" s="7">
        <v>3835</v>
      </c>
      <c r="T123" s="8">
        <f t="shared" si="3"/>
        <v>10270.14</v>
      </c>
    </row>
    <row r="124" spans="1:20" ht="15">
      <c r="A124" s="2" t="s">
        <v>90</v>
      </c>
      <c r="B124" s="3">
        <v>505601</v>
      </c>
      <c r="C124" s="2" t="s">
        <v>96</v>
      </c>
      <c r="D124" s="2" t="s">
        <v>97</v>
      </c>
      <c r="E124" s="2">
        <v>1247</v>
      </c>
      <c r="F124" s="32">
        <v>10963</v>
      </c>
      <c r="G124" s="4">
        <v>2940</v>
      </c>
      <c r="H124" s="5">
        <v>2431.87</v>
      </c>
      <c r="I124" s="4">
        <v>0</v>
      </c>
      <c r="J124" s="4">
        <v>0</v>
      </c>
      <c r="K124" s="4">
        <v>816</v>
      </c>
      <c r="L124" s="4">
        <v>0</v>
      </c>
      <c r="M124" s="4">
        <v>0</v>
      </c>
      <c r="N124" s="4">
        <v>0</v>
      </c>
      <c r="O124" s="4">
        <f t="shared" si="2"/>
        <v>6187.87</v>
      </c>
      <c r="P124" s="6" t="s">
        <v>25</v>
      </c>
      <c r="Q124" s="6" t="s">
        <v>26</v>
      </c>
      <c r="R124" s="6">
        <v>2014</v>
      </c>
      <c r="S124" s="7">
        <v>3835</v>
      </c>
      <c r="T124" s="8">
        <f t="shared" si="3"/>
        <v>10022.869999999999</v>
      </c>
    </row>
    <row r="125" spans="1:20" ht="15">
      <c r="A125" s="2" t="s">
        <v>90</v>
      </c>
      <c r="B125" s="3">
        <v>505601</v>
      </c>
      <c r="C125" s="2" t="s">
        <v>96</v>
      </c>
      <c r="D125" s="2" t="s">
        <v>97</v>
      </c>
      <c r="E125" s="2">
        <v>1247</v>
      </c>
      <c r="F125" s="32">
        <v>5931</v>
      </c>
      <c r="G125" s="4">
        <v>2940</v>
      </c>
      <c r="H125" s="5">
        <v>279.3</v>
      </c>
      <c r="I125" s="4">
        <v>0</v>
      </c>
      <c r="J125" s="4">
        <v>0</v>
      </c>
      <c r="K125" s="4">
        <v>816</v>
      </c>
      <c r="L125" s="4">
        <v>0</v>
      </c>
      <c r="M125" s="4">
        <v>0</v>
      </c>
      <c r="N125" s="4">
        <v>0</v>
      </c>
      <c r="O125" s="4">
        <f t="shared" si="2"/>
        <v>4035.3</v>
      </c>
      <c r="P125" s="6" t="s">
        <v>25</v>
      </c>
      <c r="Q125" s="6" t="s">
        <v>26</v>
      </c>
      <c r="R125" s="6">
        <v>2014</v>
      </c>
      <c r="S125" s="7">
        <v>3835</v>
      </c>
      <c r="T125" s="8">
        <f t="shared" si="3"/>
        <v>7870.3</v>
      </c>
    </row>
    <row r="126" spans="1:20" ht="15">
      <c r="A126" s="2" t="s">
        <v>90</v>
      </c>
      <c r="B126" s="3">
        <v>505601</v>
      </c>
      <c r="C126" s="2" t="s">
        <v>96</v>
      </c>
      <c r="D126" s="2" t="s">
        <v>97</v>
      </c>
      <c r="E126" s="2">
        <v>1247</v>
      </c>
      <c r="F126" s="32">
        <v>6361</v>
      </c>
      <c r="G126" s="4">
        <v>2940</v>
      </c>
      <c r="H126" s="5">
        <v>870.24</v>
      </c>
      <c r="I126" s="4">
        <v>0</v>
      </c>
      <c r="J126" s="4">
        <v>0</v>
      </c>
      <c r="K126" s="4">
        <v>816</v>
      </c>
      <c r="L126" s="4">
        <v>516.5</v>
      </c>
      <c r="M126" s="4">
        <v>0</v>
      </c>
      <c r="N126" s="4">
        <v>0</v>
      </c>
      <c r="O126" s="4">
        <f t="shared" si="2"/>
        <v>5142.74</v>
      </c>
      <c r="P126" s="6" t="s">
        <v>25</v>
      </c>
      <c r="Q126" s="6" t="s">
        <v>26</v>
      </c>
      <c r="R126" s="6">
        <v>2014</v>
      </c>
      <c r="S126" s="7">
        <v>3835</v>
      </c>
      <c r="T126" s="8">
        <f t="shared" si="3"/>
        <v>8977.74</v>
      </c>
    </row>
    <row r="127" spans="1:20" ht="15">
      <c r="A127" s="2" t="s">
        <v>90</v>
      </c>
      <c r="B127" s="3">
        <v>505601</v>
      </c>
      <c r="C127" s="2" t="s">
        <v>96</v>
      </c>
      <c r="D127" s="2" t="s">
        <v>97</v>
      </c>
      <c r="E127" s="2">
        <v>1247</v>
      </c>
      <c r="F127" s="32">
        <v>4735</v>
      </c>
      <c r="G127" s="4">
        <v>2940</v>
      </c>
      <c r="H127" s="5">
        <v>0</v>
      </c>
      <c r="I127" s="4">
        <v>0</v>
      </c>
      <c r="J127" s="4">
        <v>0</v>
      </c>
      <c r="K127" s="4">
        <v>816</v>
      </c>
      <c r="L127" s="4">
        <v>0</v>
      </c>
      <c r="M127" s="4">
        <v>0</v>
      </c>
      <c r="N127" s="4">
        <v>0</v>
      </c>
      <c r="O127" s="4">
        <f t="shared" si="2"/>
        <v>3756</v>
      </c>
      <c r="P127" s="6" t="s">
        <v>25</v>
      </c>
      <c r="Q127" s="6" t="s">
        <v>26</v>
      </c>
      <c r="R127" s="6">
        <v>2014</v>
      </c>
      <c r="S127" s="7">
        <v>3835</v>
      </c>
      <c r="T127" s="8">
        <f t="shared" si="3"/>
        <v>7591</v>
      </c>
    </row>
    <row r="128" spans="1:20" ht="15">
      <c r="A128" s="2" t="s">
        <v>90</v>
      </c>
      <c r="B128" s="3">
        <v>505601</v>
      </c>
      <c r="C128" s="2" t="s">
        <v>96</v>
      </c>
      <c r="D128" s="2" t="s">
        <v>97</v>
      </c>
      <c r="E128" s="2">
        <v>1247</v>
      </c>
      <c r="F128" s="32">
        <v>5114</v>
      </c>
      <c r="G128" s="4">
        <v>2940</v>
      </c>
      <c r="H128" s="5">
        <v>107.31</v>
      </c>
      <c r="I128" s="4">
        <v>0</v>
      </c>
      <c r="J128" s="4">
        <v>0</v>
      </c>
      <c r="K128" s="4">
        <v>816</v>
      </c>
      <c r="L128" s="4">
        <v>0</v>
      </c>
      <c r="M128" s="4">
        <v>0</v>
      </c>
      <c r="N128" s="4">
        <v>0</v>
      </c>
      <c r="O128" s="4">
        <f t="shared" si="2"/>
        <v>3863.31</v>
      </c>
      <c r="P128" s="6" t="s">
        <v>25</v>
      </c>
      <c r="Q128" s="6" t="s">
        <v>26</v>
      </c>
      <c r="R128" s="6">
        <v>2014</v>
      </c>
      <c r="S128" s="7">
        <v>3835</v>
      </c>
      <c r="T128" s="8">
        <f t="shared" si="3"/>
        <v>7698.3099999999995</v>
      </c>
    </row>
    <row r="129" spans="1:20" ht="15">
      <c r="A129" s="2" t="s">
        <v>90</v>
      </c>
      <c r="B129" s="3">
        <v>502700</v>
      </c>
      <c r="C129" s="2" t="s">
        <v>98</v>
      </c>
      <c r="D129" s="2" t="s">
        <v>99</v>
      </c>
      <c r="E129" s="2">
        <v>1209</v>
      </c>
      <c r="F129" s="32">
        <v>5239</v>
      </c>
      <c r="G129" s="4">
        <v>2280</v>
      </c>
      <c r="H129" s="5">
        <v>243.58</v>
      </c>
      <c r="I129" s="4">
        <v>0</v>
      </c>
      <c r="J129" s="4">
        <v>0</v>
      </c>
      <c r="K129" s="4">
        <v>816</v>
      </c>
      <c r="L129" s="4">
        <v>0</v>
      </c>
      <c r="M129" s="4">
        <v>0</v>
      </c>
      <c r="N129" s="4">
        <v>0</v>
      </c>
      <c r="O129" s="4">
        <f t="shared" si="2"/>
        <v>3339.58</v>
      </c>
      <c r="P129" s="6" t="s">
        <v>25</v>
      </c>
      <c r="Q129" s="6" t="s">
        <v>26</v>
      </c>
      <c r="R129" s="6">
        <v>2015</v>
      </c>
      <c r="S129" s="7">
        <v>2345</v>
      </c>
      <c r="T129" s="8">
        <f t="shared" si="3"/>
        <v>5684.58</v>
      </c>
    </row>
    <row r="130" spans="1:20" ht="15">
      <c r="A130" s="2" t="s">
        <v>90</v>
      </c>
      <c r="B130" s="3">
        <v>502700</v>
      </c>
      <c r="C130" s="2" t="s">
        <v>98</v>
      </c>
      <c r="D130" s="2" t="s">
        <v>99</v>
      </c>
      <c r="E130" s="2">
        <v>1237</v>
      </c>
      <c r="F130" s="32">
        <v>3000</v>
      </c>
      <c r="G130" s="4">
        <v>2940</v>
      </c>
      <c r="H130" s="5">
        <v>0</v>
      </c>
      <c r="I130" s="4">
        <v>0</v>
      </c>
      <c r="J130" s="4">
        <v>0</v>
      </c>
      <c r="K130" s="4">
        <v>816</v>
      </c>
      <c r="L130" s="4">
        <v>0</v>
      </c>
      <c r="M130" s="4">
        <v>0</v>
      </c>
      <c r="N130" s="4">
        <v>0</v>
      </c>
      <c r="O130" s="4">
        <f aca="true" t="shared" si="4" ref="O130:O193">SUM(G130:N130)</f>
        <v>3756</v>
      </c>
      <c r="P130" s="6" t="s">
        <v>25</v>
      </c>
      <c r="Q130" s="6" t="s">
        <v>26</v>
      </c>
      <c r="R130" s="6">
        <v>2016</v>
      </c>
      <c r="S130" s="7">
        <v>3510</v>
      </c>
      <c r="T130" s="8">
        <f aca="true" t="shared" si="5" ref="T130:T193">O130+S130</f>
        <v>7266</v>
      </c>
    </row>
    <row r="131" spans="1:20" ht="15">
      <c r="A131" s="2" t="s">
        <v>90</v>
      </c>
      <c r="B131" s="3">
        <v>502700</v>
      </c>
      <c r="C131" s="2" t="s">
        <v>98</v>
      </c>
      <c r="D131" s="2" t="s">
        <v>99</v>
      </c>
      <c r="E131" s="2">
        <v>1212</v>
      </c>
      <c r="F131" s="32">
        <v>5000</v>
      </c>
      <c r="G131" s="4">
        <v>2100</v>
      </c>
      <c r="H131" s="5">
        <v>0</v>
      </c>
      <c r="I131" s="4">
        <v>0</v>
      </c>
      <c r="J131" s="4">
        <v>0</v>
      </c>
      <c r="K131" s="4">
        <v>816</v>
      </c>
      <c r="L131" s="4">
        <v>0</v>
      </c>
      <c r="M131" s="4">
        <v>0</v>
      </c>
      <c r="N131" s="4">
        <v>0</v>
      </c>
      <c r="O131" s="4">
        <f t="shared" si="4"/>
        <v>2916</v>
      </c>
      <c r="P131" s="6" t="s">
        <v>25</v>
      </c>
      <c r="Q131" s="6" t="s">
        <v>27</v>
      </c>
      <c r="R131" s="6">
        <v>1900</v>
      </c>
      <c r="S131" s="7">
        <v>0</v>
      </c>
      <c r="T131" s="8">
        <f t="shared" si="5"/>
        <v>2916</v>
      </c>
    </row>
    <row r="132" spans="1:20" ht="15">
      <c r="A132" s="2" t="s">
        <v>90</v>
      </c>
      <c r="B132" s="3">
        <v>502700</v>
      </c>
      <c r="C132" s="2" t="s">
        <v>98</v>
      </c>
      <c r="D132" s="2" t="s">
        <v>99</v>
      </c>
      <c r="E132" s="2">
        <v>1024</v>
      </c>
      <c r="F132" s="32">
        <v>3000</v>
      </c>
      <c r="G132" s="4">
        <v>1620</v>
      </c>
      <c r="H132" s="5">
        <v>0</v>
      </c>
      <c r="I132" s="4">
        <v>0</v>
      </c>
      <c r="J132" s="4">
        <v>0</v>
      </c>
      <c r="K132" s="4">
        <v>816</v>
      </c>
      <c r="L132" s="4">
        <v>0</v>
      </c>
      <c r="M132" s="4">
        <v>0</v>
      </c>
      <c r="N132" s="4">
        <v>0</v>
      </c>
      <c r="O132" s="4">
        <f t="shared" si="4"/>
        <v>2436</v>
      </c>
      <c r="P132" s="6" t="s">
        <v>25</v>
      </c>
      <c r="Q132" s="6" t="s">
        <v>31</v>
      </c>
      <c r="R132" s="6">
        <v>2010</v>
      </c>
      <c r="S132" s="7">
        <v>0</v>
      </c>
      <c r="T132" s="8">
        <f t="shared" si="5"/>
        <v>2436</v>
      </c>
    </row>
    <row r="133" spans="1:20" ht="15">
      <c r="A133" s="2" t="s">
        <v>90</v>
      </c>
      <c r="B133" s="3">
        <v>504401</v>
      </c>
      <c r="C133" s="2" t="s">
        <v>100</v>
      </c>
      <c r="D133" s="2" t="s">
        <v>101</v>
      </c>
      <c r="E133" s="2">
        <v>1031</v>
      </c>
      <c r="F133" s="32">
        <v>2020</v>
      </c>
      <c r="G133" s="4">
        <v>1800</v>
      </c>
      <c r="H133" s="5">
        <v>14.4</v>
      </c>
      <c r="I133" s="4">
        <v>0</v>
      </c>
      <c r="J133" s="4">
        <v>0</v>
      </c>
      <c r="K133" s="4">
        <v>816</v>
      </c>
      <c r="L133" s="4">
        <v>0</v>
      </c>
      <c r="M133" s="4">
        <v>0</v>
      </c>
      <c r="N133" s="4">
        <v>0</v>
      </c>
      <c r="O133" s="4">
        <f t="shared" si="4"/>
        <v>2630.4</v>
      </c>
      <c r="P133" s="6" t="s">
        <v>25</v>
      </c>
      <c r="Q133" s="6" t="s">
        <v>26</v>
      </c>
      <c r="R133" s="6">
        <v>2022</v>
      </c>
      <c r="S133" s="7">
        <v>2745</v>
      </c>
      <c r="T133" s="8">
        <f t="shared" si="5"/>
        <v>5375.4</v>
      </c>
    </row>
    <row r="134" spans="1:20" ht="15">
      <c r="A134" s="2" t="s">
        <v>90</v>
      </c>
      <c r="B134" s="3">
        <v>504401</v>
      </c>
      <c r="C134" s="2" t="s">
        <v>100</v>
      </c>
      <c r="D134" s="2" t="s">
        <v>101</v>
      </c>
      <c r="E134" s="2">
        <v>1031</v>
      </c>
      <c r="F134" s="32">
        <v>4373</v>
      </c>
      <c r="G134" s="4">
        <v>1800</v>
      </c>
      <c r="H134" s="5">
        <v>130.2</v>
      </c>
      <c r="I134" s="4">
        <v>0</v>
      </c>
      <c r="J134" s="4">
        <v>0</v>
      </c>
      <c r="K134" s="4">
        <v>816</v>
      </c>
      <c r="L134" s="4">
        <v>0</v>
      </c>
      <c r="M134" s="4">
        <v>0</v>
      </c>
      <c r="N134" s="4">
        <v>0</v>
      </c>
      <c r="O134" s="4">
        <f t="shared" si="4"/>
        <v>2746.2</v>
      </c>
      <c r="P134" s="6" t="s">
        <v>25</v>
      </c>
      <c r="Q134" s="6" t="s">
        <v>26</v>
      </c>
      <c r="R134" s="6">
        <v>2022</v>
      </c>
      <c r="S134" s="7">
        <v>2745</v>
      </c>
      <c r="T134" s="8">
        <f t="shared" si="5"/>
        <v>5491.2</v>
      </c>
    </row>
    <row r="135" spans="1:20" ht="15">
      <c r="A135" s="2" t="s">
        <v>90</v>
      </c>
      <c r="B135" s="3">
        <v>504401</v>
      </c>
      <c r="C135" s="2" t="s">
        <v>100</v>
      </c>
      <c r="D135" s="2" t="s">
        <v>101</v>
      </c>
      <c r="E135" s="2">
        <v>1031</v>
      </c>
      <c r="F135" s="32">
        <v>3818</v>
      </c>
      <c r="G135" s="4">
        <v>1800</v>
      </c>
      <c r="H135" s="5">
        <v>0</v>
      </c>
      <c r="I135" s="4">
        <v>0</v>
      </c>
      <c r="J135" s="4">
        <v>0</v>
      </c>
      <c r="K135" s="4">
        <v>816</v>
      </c>
      <c r="L135" s="4">
        <v>0</v>
      </c>
      <c r="M135" s="9">
        <v>3000</v>
      </c>
      <c r="N135" s="4">
        <v>0</v>
      </c>
      <c r="O135" s="4">
        <f t="shared" si="4"/>
        <v>5616</v>
      </c>
      <c r="P135" s="6" t="s">
        <v>25</v>
      </c>
      <c r="Q135" s="6" t="s">
        <v>26</v>
      </c>
      <c r="R135" s="6">
        <v>2022</v>
      </c>
      <c r="S135" s="7">
        <v>2745</v>
      </c>
      <c r="T135" s="8">
        <f t="shared" si="5"/>
        <v>8361</v>
      </c>
    </row>
    <row r="136" spans="1:20" ht="15">
      <c r="A136" s="2" t="s">
        <v>90</v>
      </c>
      <c r="B136" s="3">
        <v>504401</v>
      </c>
      <c r="C136" s="2" t="s">
        <v>100</v>
      </c>
      <c r="D136" s="2" t="s">
        <v>101</v>
      </c>
      <c r="E136" s="2">
        <v>1031</v>
      </c>
      <c r="F136" s="32">
        <v>4570</v>
      </c>
      <c r="G136" s="4">
        <v>1800</v>
      </c>
      <c r="H136" s="5">
        <v>42</v>
      </c>
      <c r="I136" s="4">
        <v>0</v>
      </c>
      <c r="J136" s="4">
        <v>0</v>
      </c>
      <c r="K136" s="4">
        <v>816</v>
      </c>
      <c r="L136" s="4">
        <v>0</v>
      </c>
      <c r="M136" s="9">
        <v>3000</v>
      </c>
      <c r="N136" s="4">
        <v>0</v>
      </c>
      <c r="O136" s="4">
        <f t="shared" si="4"/>
        <v>5658</v>
      </c>
      <c r="P136" s="6" t="s">
        <v>25</v>
      </c>
      <c r="Q136" s="6" t="s">
        <v>26</v>
      </c>
      <c r="R136" s="6">
        <v>2022</v>
      </c>
      <c r="S136" s="7">
        <v>2745</v>
      </c>
      <c r="T136" s="8">
        <f t="shared" si="5"/>
        <v>8403</v>
      </c>
    </row>
    <row r="137" spans="1:20" ht="15">
      <c r="A137" s="2" t="s">
        <v>90</v>
      </c>
      <c r="B137" s="3">
        <v>504401</v>
      </c>
      <c r="C137" s="2" t="s">
        <v>100</v>
      </c>
      <c r="D137" s="2" t="s">
        <v>101</v>
      </c>
      <c r="E137" s="2">
        <v>1031</v>
      </c>
      <c r="F137" s="32">
        <v>4814</v>
      </c>
      <c r="G137" s="4">
        <v>1800</v>
      </c>
      <c r="H137" s="5">
        <v>209.1</v>
      </c>
      <c r="I137" s="4">
        <v>0</v>
      </c>
      <c r="J137" s="4">
        <v>0</v>
      </c>
      <c r="K137" s="4">
        <v>816</v>
      </c>
      <c r="L137" s="4">
        <v>0</v>
      </c>
      <c r="M137" s="9">
        <v>3000</v>
      </c>
      <c r="N137" s="4">
        <v>0</v>
      </c>
      <c r="O137" s="4">
        <f t="shared" si="4"/>
        <v>5825.1</v>
      </c>
      <c r="P137" s="6" t="s">
        <v>25</v>
      </c>
      <c r="Q137" s="6" t="s">
        <v>26</v>
      </c>
      <c r="R137" s="6">
        <v>2022</v>
      </c>
      <c r="S137" s="7">
        <v>2745</v>
      </c>
      <c r="T137" s="8">
        <f t="shared" si="5"/>
        <v>8570.1</v>
      </c>
    </row>
    <row r="138" spans="1:20" ht="15">
      <c r="A138" s="2" t="s">
        <v>90</v>
      </c>
      <c r="B138" s="3">
        <v>504401</v>
      </c>
      <c r="C138" s="2" t="s">
        <v>100</v>
      </c>
      <c r="D138" s="2" t="s">
        <v>101</v>
      </c>
      <c r="E138" s="2">
        <v>1031</v>
      </c>
      <c r="F138" s="32">
        <v>3923</v>
      </c>
      <c r="G138" s="4">
        <v>1800</v>
      </c>
      <c r="H138" s="5">
        <v>125.1</v>
      </c>
      <c r="I138" s="4">
        <v>0</v>
      </c>
      <c r="J138" s="4">
        <v>0</v>
      </c>
      <c r="K138" s="4">
        <v>816</v>
      </c>
      <c r="L138" s="4">
        <v>0</v>
      </c>
      <c r="M138" s="9">
        <v>3000</v>
      </c>
      <c r="N138" s="4">
        <v>0</v>
      </c>
      <c r="O138" s="4">
        <f t="shared" si="4"/>
        <v>5741.1</v>
      </c>
      <c r="P138" s="6" t="s">
        <v>25</v>
      </c>
      <c r="Q138" s="6" t="s">
        <v>26</v>
      </c>
      <c r="R138" s="6">
        <v>2022</v>
      </c>
      <c r="S138" s="7">
        <v>2745</v>
      </c>
      <c r="T138" s="8">
        <f t="shared" si="5"/>
        <v>8486.1</v>
      </c>
    </row>
    <row r="139" spans="1:20" ht="15">
      <c r="A139" s="2" t="s">
        <v>90</v>
      </c>
      <c r="B139" s="3">
        <v>504401</v>
      </c>
      <c r="C139" s="2" t="s">
        <v>100</v>
      </c>
      <c r="D139" s="2" t="s">
        <v>101</v>
      </c>
      <c r="E139" s="2">
        <v>1031</v>
      </c>
      <c r="F139" s="32">
        <v>6160</v>
      </c>
      <c r="G139" s="4">
        <v>1800</v>
      </c>
      <c r="H139" s="5">
        <v>275.1</v>
      </c>
      <c r="I139" s="4">
        <v>0</v>
      </c>
      <c r="J139" s="4">
        <v>0</v>
      </c>
      <c r="K139" s="4">
        <v>816</v>
      </c>
      <c r="L139" s="4">
        <v>0</v>
      </c>
      <c r="M139" s="9">
        <v>3000</v>
      </c>
      <c r="N139" s="4">
        <v>0</v>
      </c>
      <c r="O139" s="4">
        <f t="shared" si="4"/>
        <v>5891.1</v>
      </c>
      <c r="P139" s="6" t="s">
        <v>25</v>
      </c>
      <c r="Q139" s="6" t="s">
        <v>26</v>
      </c>
      <c r="R139" s="6">
        <v>2022</v>
      </c>
      <c r="S139" s="7">
        <v>2745</v>
      </c>
      <c r="T139" s="8">
        <f t="shared" si="5"/>
        <v>8636.1</v>
      </c>
    </row>
    <row r="140" spans="1:20" ht="15">
      <c r="A140" s="2" t="s">
        <v>90</v>
      </c>
      <c r="B140" s="3">
        <v>504401</v>
      </c>
      <c r="C140" s="2" t="s">
        <v>100</v>
      </c>
      <c r="D140" s="2" t="s">
        <v>101</v>
      </c>
      <c r="E140" s="2">
        <v>1031</v>
      </c>
      <c r="F140" s="32">
        <v>3873</v>
      </c>
      <c r="G140" s="4">
        <v>1800</v>
      </c>
      <c r="H140" s="5">
        <v>7.199999999999989</v>
      </c>
      <c r="I140" s="4">
        <v>0</v>
      </c>
      <c r="J140" s="4">
        <v>0</v>
      </c>
      <c r="K140" s="4">
        <v>816</v>
      </c>
      <c r="L140" s="4">
        <v>0</v>
      </c>
      <c r="M140" s="9">
        <v>3000</v>
      </c>
      <c r="N140" s="4">
        <v>0</v>
      </c>
      <c r="O140" s="4">
        <f t="shared" si="4"/>
        <v>5623.2</v>
      </c>
      <c r="P140" s="6" t="s">
        <v>25</v>
      </c>
      <c r="Q140" s="6" t="s">
        <v>26</v>
      </c>
      <c r="R140" s="6">
        <v>2013</v>
      </c>
      <c r="S140" s="7">
        <v>2745</v>
      </c>
      <c r="T140" s="8">
        <f t="shared" si="5"/>
        <v>8368.2</v>
      </c>
    </row>
    <row r="141" spans="1:20" ht="15">
      <c r="A141" s="2" t="s">
        <v>90</v>
      </c>
      <c r="B141" s="3">
        <v>504401</v>
      </c>
      <c r="C141" s="2" t="s">
        <v>100</v>
      </c>
      <c r="D141" s="2" t="s">
        <v>101</v>
      </c>
      <c r="E141" s="2">
        <v>1024</v>
      </c>
      <c r="F141" s="32">
        <v>3950</v>
      </c>
      <c r="G141" s="4">
        <v>1620</v>
      </c>
      <c r="H141" s="5">
        <v>105.03</v>
      </c>
      <c r="I141" s="4">
        <v>0</v>
      </c>
      <c r="J141" s="4">
        <v>0</v>
      </c>
      <c r="K141" s="4">
        <v>816</v>
      </c>
      <c r="L141" s="4">
        <v>0</v>
      </c>
      <c r="M141" s="9">
        <v>3000</v>
      </c>
      <c r="N141" s="4">
        <v>0</v>
      </c>
      <c r="O141" s="4">
        <f t="shared" si="4"/>
        <v>5541.03</v>
      </c>
      <c r="P141" s="6" t="s">
        <v>25</v>
      </c>
      <c r="Q141" s="6" t="s">
        <v>26</v>
      </c>
      <c r="R141" s="6">
        <v>2022</v>
      </c>
      <c r="S141" s="7">
        <v>1985</v>
      </c>
      <c r="T141" s="8">
        <f t="shared" si="5"/>
        <v>7526.03</v>
      </c>
    </row>
    <row r="142" spans="1:20" ht="15">
      <c r="A142" s="2" t="s">
        <v>90</v>
      </c>
      <c r="B142" s="3">
        <v>504401</v>
      </c>
      <c r="C142" s="2" t="s">
        <v>100</v>
      </c>
      <c r="D142" s="2" t="s">
        <v>101</v>
      </c>
      <c r="E142" s="2">
        <v>1031</v>
      </c>
      <c r="F142" s="32">
        <v>2909</v>
      </c>
      <c r="G142" s="4">
        <v>1800</v>
      </c>
      <c r="H142" s="5">
        <v>0</v>
      </c>
      <c r="I142" s="4">
        <v>0</v>
      </c>
      <c r="J142" s="4">
        <v>0</v>
      </c>
      <c r="K142" s="4">
        <v>816</v>
      </c>
      <c r="L142" s="4">
        <v>1077.54</v>
      </c>
      <c r="M142" s="4">
        <v>0</v>
      </c>
      <c r="N142" s="4">
        <v>0</v>
      </c>
      <c r="O142" s="4">
        <f t="shared" si="4"/>
        <v>3693.54</v>
      </c>
      <c r="P142" s="6" t="s">
        <v>25</v>
      </c>
      <c r="Q142" s="6" t="s">
        <v>26</v>
      </c>
      <c r="R142" s="6">
        <v>2016</v>
      </c>
      <c r="S142" s="7">
        <v>2745</v>
      </c>
      <c r="T142" s="8">
        <f t="shared" si="5"/>
        <v>6438.54</v>
      </c>
    </row>
    <row r="143" spans="1:20" ht="15">
      <c r="A143" s="2" t="s">
        <v>90</v>
      </c>
      <c r="B143" s="3">
        <v>503101</v>
      </c>
      <c r="C143" s="2" t="s">
        <v>102</v>
      </c>
      <c r="D143" s="2" t="s">
        <v>103</v>
      </c>
      <c r="E143" s="11">
        <v>1031</v>
      </c>
      <c r="F143" s="32">
        <v>2433</v>
      </c>
      <c r="G143" s="4">
        <v>1800</v>
      </c>
      <c r="H143" s="5">
        <v>0</v>
      </c>
      <c r="I143" s="4">
        <v>0</v>
      </c>
      <c r="J143" s="4">
        <v>0</v>
      </c>
      <c r="K143" s="4">
        <v>816</v>
      </c>
      <c r="L143" s="4">
        <v>981.7</v>
      </c>
      <c r="M143" s="4">
        <v>0</v>
      </c>
      <c r="N143" s="4">
        <v>0</v>
      </c>
      <c r="O143" s="4">
        <f t="shared" si="4"/>
        <v>3597.7</v>
      </c>
      <c r="P143" s="6" t="s">
        <v>25</v>
      </c>
      <c r="Q143" s="6" t="s">
        <v>26</v>
      </c>
      <c r="R143" s="6">
        <v>2022</v>
      </c>
      <c r="S143" s="7">
        <v>2745</v>
      </c>
      <c r="T143" s="8">
        <f t="shared" si="5"/>
        <v>6342.7</v>
      </c>
    </row>
    <row r="144" spans="1:20" ht="15">
      <c r="A144" s="2" t="s">
        <v>90</v>
      </c>
      <c r="B144" s="3">
        <v>503101</v>
      </c>
      <c r="C144" s="2" t="s">
        <v>102</v>
      </c>
      <c r="D144" s="2" t="s">
        <v>103</v>
      </c>
      <c r="E144" s="11">
        <v>1031</v>
      </c>
      <c r="F144" s="32">
        <v>1624</v>
      </c>
      <c r="G144" s="4">
        <v>1800</v>
      </c>
      <c r="H144" s="5">
        <v>0</v>
      </c>
      <c r="I144" s="4">
        <v>0</v>
      </c>
      <c r="J144" s="4">
        <v>0</v>
      </c>
      <c r="K144" s="4">
        <v>816</v>
      </c>
      <c r="L144" s="4">
        <v>0</v>
      </c>
      <c r="M144" s="9">
        <f>740.53+3000</f>
        <v>3740.5299999999997</v>
      </c>
      <c r="N144" s="4">
        <v>0</v>
      </c>
      <c r="O144" s="4">
        <f t="shared" si="4"/>
        <v>6356.53</v>
      </c>
      <c r="P144" s="6" t="s">
        <v>25</v>
      </c>
      <c r="Q144" s="6" t="s">
        <v>26</v>
      </c>
      <c r="R144" s="6">
        <v>2022</v>
      </c>
      <c r="S144" s="7">
        <v>2745</v>
      </c>
      <c r="T144" s="8">
        <f t="shared" si="5"/>
        <v>9101.529999999999</v>
      </c>
    </row>
    <row r="145" spans="1:20" ht="15">
      <c r="A145" s="2" t="s">
        <v>90</v>
      </c>
      <c r="B145" s="3">
        <v>503101</v>
      </c>
      <c r="C145" s="2" t="s">
        <v>102</v>
      </c>
      <c r="D145" s="2" t="s">
        <v>103</v>
      </c>
      <c r="E145" s="11">
        <v>1031</v>
      </c>
      <c r="F145" s="32">
        <v>4829</v>
      </c>
      <c r="G145" s="4">
        <v>1800</v>
      </c>
      <c r="H145" s="5">
        <v>38.4</v>
      </c>
      <c r="I145" s="4">
        <v>0</v>
      </c>
      <c r="J145" s="4">
        <v>0</v>
      </c>
      <c r="K145" s="4">
        <v>816</v>
      </c>
      <c r="L145" s="4">
        <v>0</v>
      </c>
      <c r="M145" s="9">
        <f>1357.51+3000</f>
        <v>4357.51</v>
      </c>
      <c r="N145" s="4">
        <v>0</v>
      </c>
      <c r="O145" s="4">
        <f t="shared" si="4"/>
        <v>7011.91</v>
      </c>
      <c r="P145" s="6" t="s">
        <v>25</v>
      </c>
      <c r="Q145" s="6" t="s">
        <v>26</v>
      </c>
      <c r="R145" s="6">
        <v>2022</v>
      </c>
      <c r="S145" s="7">
        <v>2745</v>
      </c>
      <c r="T145" s="8">
        <f t="shared" si="5"/>
        <v>9756.91</v>
      </c>
    </row>
    <row r="146" spans="1:20" ht="15">
      <c r="A146" s="2" t="s">
        <v>90</v>
      </c>
      <c r="B146" s="3">
        <v>503101</v>
      </c>
      <c r="C146" s="2" t="s">
        <v>102</v>
      </c>
      <c r="D146" s="2" t="s">
        <v>103</v>
      </c>
      <c r="E146" s="11">
        <v>1031</v>
      </c>
      <c r="F146" s="32">
        <v>5082</v>
      </c>
      <c r="G146" s="4">
        <v>1800</v>
      </c>
      <c r="H146" s="5">
        <v>119.1</v>
      </c>
      <c r="I146" s="4">
        <v>0</v>
      </c>
      <c r="J146" s="4">
        <v>0</v>
      </c>
      <c r="K146" s="4">
        <v>816</v>
      </c>
      <c r="L146" s="4">
        <v>844.6</v>
      </c>
      <c r="M146" s="9">
        <v>3000</v>
      </c>
      <c r="N146" s="4">
        <v>0</v>
      </c>
      <c r="O146" s="4">
        <f t="shared" si="4"/>
        <v>6579.7</v>
      </c>
      <c r="P146" s="6" t="s">
        <v>25</v>
      </c>
      <c r="Q146" s="6" t="s">
        <v>26</v>
      </c>
      <c r="R146" s="6">
        <v>2022</v>
      </c>
      <c r="S146" s="7">
        <v>2745</v>
      </c>
      <c r="T146" s="8">
        <f t="shared" si="5"/>
        <v>9324.7</v>
      </c>
    </row>
    <row r="147" spans="1:20" ht="15">
      <c r="A147" s="2" t="s">
        <v>90</v>
      </c>
      <c r="B147" s="3">
        <v>503101</v>
      </c>
      <c r="C147" s="2" t="s">
        <v>102</v>
      </c>
      <c r="D147" s="2" t="s">
        <v>103</v>
      </c>
      <c r="E147" s="11">
        <v>1031</v>
      </c>
      <c r="F147" s="32">
        <v>5845</v>
      </c>
      <c r="G147" s="4">
        <v>1800</v>
      </c>
      <c r="H147" s="5">
        <v>133.8</v>
      </c>
      <c r="I147" s="4">
        <v>0</v>
      </c>
      <c r="J147" s="4">
        <v>0</v>
      </c>
      <c r="K147" s="4">
        <v>816</v>
      </c>
      <c r="L147" s="4">
        <v>0</v>
      </c>
      <c r="M147" s="9">
        <v>3000</v>
      </c>
      <c r="N147" s="4">
        <v>0</v>
      </c>
      <c r="O147" s="4">
        <f t="shared" si="4"/>
        <v>5749.8</v>
      </c>
      <c r="P147" s="6" t="s">
        <v>25</v>
      </c>
      <c r="Q147" s="6" t="s">
        <v>26</v>
      </c>
      <c r="R147" s="6">
        <v>2022</v>
      </c>
      <c r="S147" s="7">
        <v>2745</v>
      </c>
      <c r="T147" s="8">
        <f t="shared" si="5"/>
        <v>8494.8</v>
      </c>
    </row>
    <row r="148" spans="1:20" ht="15">
      <c r="A148" s="2" t="s">
        <v>90</v>
      </c>
      <c r="B148" s="3">
        <v>503101</v>
      </c>
      <c r="C148" s="2" t="s">
        <v>102</v>
      </c>
      <c r="D148" s="2" t="s">
        <v>103</v>
      </c>
      <c r="E148" s="11">
        <v>1024</v>
      </c>
      <c r="F148" s="32">
        <v>3133</v>
      </c>
      <c r="G148" s="4">
        <v>1620</v>
      </c>
      <c r="H148" s="5">
        <v>0</v>
      </c>
      <c r="I148" s="4">
        <v>0</v>
      </c>
      <c r="J148" s="4">
        <v>0</v>
      </c>
      <c r="K148" s="4">
        <v>816</v>
      </c>
      <c r="L148" s="4">
        <v>0</v>
      </c>
      <c r="M148" s="4">
        <v>0</v>
      </c>
      <c r="N148" s="4">
        <v>0</v>
      </c>
      <c r="O148" s="4">
        <f t="shared" si="4"/>
        <v>2436</v>
      </c>
      <c r="P148" s="6" t="s">
        <v>25</v>
      </c>
      <c r="Q148" s="6" t="s">
        <v>26</v>
      </c>
      <c r="R148" s="6">
        <v>2015</v>
      </c>
      <c r="S148" s="7">
        <v>1985</v>
      </c>
      <c r="T148" s="8">
        <f t="shared" si="5"/>
        <v>4421</v>
      </c>
    </row>
    <row r="149" spans="1:20" ht="15">
      <c r="A149" s="2" t="s">
        <v>90</v>
      </c>
      <c r="B149" s="3">
        <v>504101</v>
      </c>
      <c r="C149" s="2" t="s">
        <v>104</v>
      </c>
      <c r="D149" s="2" t="s">
        <v>105</v>
      </c>
      <c r="E149" s="11">
        <v>1031</v>
      </c>
      <c r="F149" s="32">
        <v>2364</v>
      </c>
      <c r="G149" s="4">
        <v>1800</v>
      </c>
      <c r="H149" s="5">
        <v>0</v>
      </c>
      <c r="I149" s="4">
        <v>0</v>
      </c>
      <c r="J149" s="4">
        <v>0</v>
      </c>
      <c r="K149" s="4">
        <v>816</v>
      </c>
      <c r="L149" s="4">
        <v>0</v>
      </c>
      <c r="M149" s="9">
        <v>3000</v>
      </c>
      <c r="N149" s="4">
        <v>0</v>
      </c>
      <c r="O149" s="4">
        <f t="shared" si="4"/>
        <v>5616</v>
      </c>
      <c r="P149" s="6" t="s">
        <v>25</v>
      </c>
      <c r="Q149" s="6" t="s">
        <v>26</v>
      </c>
      <c r="R149" s="6">
        <v>2022</v>
      </c>
      <c r="S149" s="7">
        <v>2745</v>
      </c>
      <c r="T149" s="8">
        <f t="shared" si="5"/>
        <v>8361</v>
      </c>
    </row>
    <row r="150" spans="1:20" ht="15">
      <c r="A150" s="2" t="s">
        <v>90</v>
      </c>
      <c r="B150" s="3">
        <v>504101</v>
      </c>
      <c r="C150" s="2" t="s">
        <v>104</v>
      </c>
      <c r="D150" s="2" t="s">
        <v>105</v>
      </c>
      <c r="E150" s="11">
        <v>1031</v>
      </c>
      <c r="F150" s="32">
        <v>4729</v>
      </c>
      <c r="G150" s="4">
        <v>1800</v>
      </c>
      <c r="H150" s="5">
        <v>78</v>
      </c>
      <c r="I150" s="4">
        <v>0</v>
      </c>
      <c r="J150" s="4">
        <v>0</v>
      </c>
      <c r="K150" s="4">
        <v>816</v>
      </c>
      <c r="L150" s="4">
        <v>0</v>
      </c>
      <c r="M150" s="9">
        <v>3000</v>
      </c>
      <c r="N150" s="4">
        <v>0</v>
      </c>
      <c r="O150" s="4">
        <f t="shared" si="4"/>
        <v>5694</v>
      </c>
      <c r="P150" s="6" t="s">
        <v>25</v>
      </c>
      <c r="Q150" s="6" t="s">
        <v>26</v>
      </c>
      <c r="R150" s="6">
        <v>2022</v>
      </c>
      <c r="S150" s="7">
        <v>2745</v>
      </c>
      <c r="T150" s="8">
        <f t="shared" si="5"/>
        <v>8439</v>
      </c>
    </row>
    <row r="151" spans="1:20" ht="15">
      <c r="A151" s="2" t="s">
        <v>90</v>
      </c>
      <c r="B151" s="3">
        <v>504101</v>
      </c>
      <c r="C151" s="2" t="s">
        <v>104</v>
      </c>
      <c r="D151" s="2" t="s">
        <v>105</v>
      </c>
      <c r="E151" s="11">
        <v>1031</v>
      </c>
      <c r="F151" s="32">
        <v>4161</v>
      </c>
      <c r="G151" s="4">
        <v>1800</v>
      </c>
      <c r="H151" s="5">
        <v>45.3</v>
      </c>
      <c r="I151" s="4">
        <v>0</v>
      </c>
      <c r="J151" s="4">
        <v>0</v>
      </c>
      <c r="K151" s="4">
        <v>816</v>
      </c>
      <c r="L151" s="4">
        <v>0</v>
      </c>
      <c r="M151" s="9">
        <v>3000</v>
      </c>
      <c r="N151" s="4">
        <v>0</v>
      </c>
      <c r="O151" s="4">
        <f t="shared" si="4"/>
        <v>5661.3</v>
      </c>
      <c r="P151" s="6" t="s">
        <v>25</v>
      </c>
      <c r="Q151" s="6" t="s">
        <v>26</v>
      </c>
      <c r="R151" s="6">
        <v>2022</v>
      </c>
      <c r="S151" s="7">
        <v>2745</v>
      </c>
      <c r="T151" s="8">
        <f t="shared" si="5"/>
        <v>8406.3</v>
      </c>
    </row>
    <row r="152" spans="1:20" ht="15">
      <c r="A152" s="2" t="s">
        <v>90</v>
      </c>
      <c r="B152" s="3">
        <v>504101</v>
      </c>
      <c r="C152" s="2" t="s">
        <v>104</v>
      </c>
      <c r="D152" s="2" t="s">
        <v>105</v>
      </c>
      <c r="E152" s="11">
        <v>1031</v>
      </c>
      <c r="F152" s="32">
        <v>5312</v>
      </c>
      <c r="G152" s="4">
        <v>1800</v>
      </c>
      <c r="H152" s="5">
        <v>41.7</v>
      </c>
      <c r="I152" s="4">
        <v>0</v>
      </c>
      <c r="J152" s="4">
        <v>0</v>
      </c>
      <c r="K152" s="4">
        <v>816</v>
      </c>
      <c r="L152" s="4">
        <v>0</v>
      </c>
      <c r="M152" s="9">
        <v>3000</v>
      </c>
      <c r="N152" s="4">
        <v>0</v>
      </c>
      <c r="O152" s="4">
        <f t="shared" si="4"/>
        <v>5657.7</v>
      </c>
      <c r="P152" s="6" t="s">
        <v>25</v>
      </c>
      <c r="Q152" s="6" t="s">
        <v>26</v>
      </c>
      <c r="R152" s="6">
        <v>2013</v>
      </c>
      <c r="S152" s="7">
        <v>2745</v>
      </c>
      <c r="T152" s="8">
        <f t="shared" si="5"/>
        <v>8402.7</v>
      </c>
    </row>
    <row r="153" spans="1:20" ht="15">
      <c r="A153" s="2" t="s">
        <v>90</v>
      </c>
      <c r="B153" s="3">
        <v>504101</v>
      </c>
      <c r="C153" s="2" t="s">
        <v>104</v>
      </c>
      <c r="D153" s="2" t="s">
        <v>105</v>
      </c>
      <c r="E153" s="11">
        <v>1024</v>
      </c>
      <c r="F153" s="32">
        <v>3672</v>
      </c>
      <c r="G153" s="4">
        <v>1620</v>
      </c>
      <c r="H153" s="5">
        <v>0</v>
      </c>
      <c r="I153" s="4">
        <v>0</v>
      </c>
      <c r="J153" s="4">
        <v>0</v>
      </c>
      <c r="K153" s="4">
        <v>816</v>
      </c>
      <c r="L153" s="4">
        <v>0</v>
      </c>
      <c r="M153" s="4">
        <v>0</v>
      </c>
      <c r="N153" s="4">
        <v>0</v>
      </c>
      <c r="O153" s="4">
        <f t="shared" si="4"/>
        <v>2436</v>
      </c>
      <c r="P153" s="6" t="s">
        <v>25</v>
      </c>
      <c r="Q153" s="6" t="s">
        <v>26</v>
      </c>
      <c r="R153" s="6">
        <v>2015</v>
      </c>
      <c r="S153" s="7">
        <v>1985</v>
      </c>
      <c r="T153" s="8">
        <f t="shared" si="5"/>
        <v>4421</v>
      </c>
    </row>
    <row r="154" spans="1:20" ht="15">
      <c r="A154" s="2" t="s">
        <v>90</v>
      </c>
      <c r="B154" s="3">
        <v>504101</v>
      </c>
      <c r="C154" s="2" t="s">
        <v>104</v>
      </c>
      <c r="D154" s="2" t="s">
        <v>105</v>
      </c>
      <c r="E154" s="11">
        <v>1024</v>
      </c>
      <c r="F154" s="32">
        <v>3674</v>
      </c>
      <c r="G154" s="4">
        <v>1620</v>
      </c>
      <c r="H154" s="5">
        <v>37.53</v>
      </c>
      <c r="I154" s="4">
        <v>0</v>
      </c>
      <c r="J154" s="4">
        <v>0</v>
      </c>
      <c r="K154" s="4">
        <v>816</v>
      </c>
      <c r="L154" s="4">
        <v>0</v>
      </c>
      <c r="M154" s="4">
        <v>0</v>
      </c>
      <c r="N154" s="4">
        <v>0</v>
      </c>
      <c r="O154" s="4">
        <f t="shared" si="4"/>
        <v>2473.5299999999997</v>
      </c>
      <c r="P154" s="6" t="s">
        <v>25</v>
      </c>
      <c r="Q154" s="6" t="s">
        <v>26</v>
      </c>
      <c r="R154" s="6">
        <v>2015</v>
      </c>
      <c r="S154" s="7">
        <v>1985</v>
      </c>
      <c r="T154" s="8">
        <f t="shared" si="5"/>
        <v>4458.53</v>
      </c>
    </row>
    <row r="155" spans="1:20" ht="15">
      <c r="A155" s="2" t="s">
        <v>90</v>
      </c>
      <c r="B155" s="3">
        <v>504101</v>
      </c>
      <c r="C155" s="2" t="s">
        <v>104</v>
      </c>
      <c r="D155" s="2" t="s">
        <v>105</v>
      </c>
      <c r="E155" s="11">
        <v>1024</v>
      </c>
      <c r="F155" s="32">
        <v>4095</v>
      </c>
      <c r="G155" s="4">
        <v>1620</v>
      </c>
      <c r="H155" s="5">
        <v>267.3</v>
      </c>
      <c r="I155" s="4">
        <v>0</v>
      </c>
      <c r="J155" s="4">
        <v>0</v>
      </c>
      <c r="K155" s="4">
        <v>816</v>
      </c>
      <c r="L155" s="4">
        <v>0</v>
      </c>
      <c r="M155" s="4">
        <v>0</v>
      </c>
      <c r="N155" s="4">
        <v>0</v>
      </c>
      <c r="O155" s="4">
        <f t="shared" si="4"/>
        <v>2703.3</v>
      </c>
      <c r="P155" s="6" t="s">
        <v>25</v>
      </c>
      <c r="Q155" s="6" t="s">
        <v>26</v>
      </c>
      <c r="R155" s="6">
        <v>2015</v>
      </c>
      <c r="S155" s="7">
        <v>1985</v>
      </c>
      <c r="T155" s="8">
        <f t="shared" si="5"/>
        <v>4688.3</v>
      </c>
    </row>
    <row r="156" spans="1:20" ht="15">
      <c r="A156" s="2" t="s">
        <v>90</v>
      </c>
      <c r="B156" s="3">
        <v>504101</v>
      </c>
      <c r="C156" s="2" t="s">
        <v>104</v>
      </c>
      <c r="D156" s="2" t="s">
        <v>105</v>
      </c>
      <c r="E156" s="11">
        <v>1024</v>
      </c>
      <c r="F156" s="32">
        <v>2891</v>
      </c>
      <c r="G156" s="4">
        <v>1620</v>
      </c>
      <c r="H156" s="5">
        <v>7.56</v>
      </c>
      <c r="I156" s="4">
        <v>0</v>
      </c>
      <c r="J156" s="4">
        <v>0</v>
      </c>
      <c r="K156" s="4">
        <v>816</v>
      </c>
      <c r="L156" s="4">
        <v>0</v>
      </c>
      <c r="M156" s="4">
        <v>0</v>
      </c>
      <c r="N156" s="4">
        <v>0</v>
      </c>
      <c r="O156" s="4">
        <f t="shared" si="4"/>
        <v>2443.56</v>
      </c>
      <c r="P156" s="6" t="s">
        <v>25</v>
      </c>
      <c r="Q156" s="6" t="s">
        <v>26</v>
      </c>
      <c r="R156" s="6">
        <v>2015</v>
      </c>
      <c r="S156" s="7">
        <v>1985</v>
      </c>
      <c r="T156" s="8">
        <f t="shared" si="5"/>
        <v>4428.5599999999995</v>
      </c>
    </row>
    <row r="157" spans="1:20" ht="15">
      <c r="A157" s="2" t="s">
        <v>90</v>
      </c>
      <c r="B157" s="3">
        <v>504600</v>
      </c>
      <c r="C157" s="2" t="s">
        <v>106</v>
      </c>
      <c r="D157" s="2" t="s">
        <v>107</v>
      </c>
      <c r="E157" s="11">
        <v>1031</v>
      </c>
      <c r="F157" s="32">
        <v>3843</v>
      </c>
      <c r="G157" s="4">
        <v>1800</v>
      </c>
      <c r="H157" s="5">
        <v>8.400000000000006</v>
      </c>
      <c r="I157" s="4">
        <v>0</v>
      </c>
      <c r="J157" s="4">
        <v>0</v>
      </c>
      <c r="K157" s="4">
        <v>816</v>
      </c>
      <c r="L157" s="4">
        <v>600</v>
      </c>
      <c r="M157" s="9">
        <v>3000</v>
      </c>
      <c r="N157" s="4">
        <v>0</v>
      </c>
      <c r="O157" s="4">
        <f t="shared" si="4"/>
        <v>6224.4</v>
      </c>
      <c r="P157" s="6" t="s">
        <v>25</v>
      </c>
      <c r="Q157" s="6" t="s">
        <v>26</v>
      </c>
      <c r="R157" s="6">
        <v>2022</v>
      </c>
      <c r="S157" s="7">
        <v>2745</v>
      </c>
      <c r="T157" s="8">
        <f t="shared" si="5"/>
        <v>8969.4</v>
      </c>
    </row>
    <row r="158" spans="1:20" ht="15">
      <c r="A158" s="2" t="s">
        <v>90</v>
      </c>
      <c r="B158" s="3">
        <v>504600</v>
      </c>
      <c r="C158" s="2" t="s">
        <v>106</v>
      </c>
      <c r="D158" s="2" t="s">
        <v>107</v>
      </c>
      <c r="E158" s="11">
        <v>1031</v>
      </c>
      <c r="F158" s="32">
        <v>3173</v>
      </c>
      <c r="G158" s="4">
        <v>1800</v>
      </c>
      <c r="H158" s="5">
        <v>2.4000000000000057</v>
      </c>
      <c r="I158" s="4">
        <v>0</v>
      </c>
      <c r="J158" s="4">
        <v>0</v>
      </c>
      <c r="K158" s="4">
        <v>816</v>
      </c>
      <c r="L158" s="4">
        <v>600</v>
      </c>
      <c r="M158" s="9">
        <v>3000</v>
      </c>
      <c r="N158" s="4">
        <v>0</v>
      </c>
      <c r="O158" s="4">
        <f t="shared" si="4"/>
        <v>6218.4</v>
      </c>
      <c r="P158" s="6" t="s">
        <v>25</v>
      </c>
      <c r="Q158" s="6" t="s">
        <v>26</v>
      </c>
      <c r="R158" s="6">
        <v>2022</v>
      </c>
      <c r="S158" s="7">
        <v>2745</v>
      </c>
      <c r="T158" s="8">
        <f t="shared" si="5"/>
        <v>8963.4</v>
      </c>
    </row>
    <row r="159" spans="1:20" ht="15">
      <c r="A159" s="2" t="s">
        <v>90</v>
      </c>
      <c r="B159" s="3">
        <v>504600</v>
      </c>
      <c r="C159" s="2" t="s">
        <v>106</v>
      </c>
      <c r="D159" s="2" t="s">
        <v>107</v>
      </c>
      <c r="E159" s="11">
        <v>1031</v>
      </c>
      <c r="F159" s="32">
        <v>4182</v>
      </c>
      <c r="G159" s="4">
        <v>1800</v>
      </c>
      <c r="H159" s="5">
        <v>15</v>
      </c>
      <c r="I159" s="4">
        <v>0</v>
      </c>
      <c r="J159" s="4">
        <v>0</v>
      </c>
      <c r="K159" s="4">
        <v>816</v>
      </c>
      <c r="L159" s="4">
        <v>600</v>
      </c>
      <c r="M159" s="9">
        <v>3000</v>
      </c>
      <c r="N159" s="4">
        <v>0</v>
      </c>
      <c r="O159" s="4">
        <f t="shared" si="4"/>
        <v>6231</v>
      </c>
      <c r="P159" s="6" t="s">
        <v>25</v>
      </c>
      <c r="Q159" s="6" t="s">
        <v>26</v>
      </c>
      <c r="R159" s="6">
        <v>2013</v>
      </c>
      <c r="S159" s="7">
        <v>2745</v>
      </c>
      <c r="T159" s="8">
        <f t="shared" si="5"/>
        <v>8976</v>
      </c>
    </row>
    <row r="160" spans="1:20" ht="15">
      <c r="A160" s="2" t="s">
        <v>90</v>
      </c>
      <c r="B160" s="3">
        <v>504600</v>
      </c>
      <c r="C160" s="2" t="s">
        <v>106</v>
      </c>
      <c r="D160" s="2" t="s">
        <v>107</v>
      </c>
      <c r="E160" s="11">
        <v>1024</v>
      </c>
      <c r="F160" s="32">
        <v>3563</v>
      </c>
      <c r="G160" s="4">
        <v>1620</v>
      </c>
      <c r="H160" s="5">
        <v>40.23</v>
      </c>
      <c r="I160" s="4">
        <v>0</v>
      </c>
      <c r="J160" s="4">
        <v>0</v>
      </c>
      <c r="K160" s="4">
        <v>816</v>
      </c>
      <c r="L160" s="4">
        <v>600</v>
      </c>
      <c r="M160" s="4">
        <v>0</v>
      </c>
      <c r="N160" s="4">
        <v>0</v>
      </c>
      <c r="O160" s="4">
        <f t="shared" si="4"/>
        <v>3076.23</v>
      </c>
      <c r="P160" s="6" t="s">
        <v>25</v>
      </c>
      <c r="Q160" s="6" t="s">
        <v>26</v>
      </c>
      <c r="R160" s="6">
        <v>2015</v>
      </c>
      <c r="S160" s="7">
        <v>1985</v>
      </c>
      <c r="T160" s="8">
        <f t="shared" si="5"/>
        <v>5061.23</v>
      </c>
    </row>
    <row r="161" spans="1:20" ht="15">
      <c r="A161" s="2" t="s">
        <v>90</v>
      </c>
      <c r="B161" s="3">
        <v>504600</v>
      </c>
      <c r="C161" s="2" t="s">
        <v>106</v>
      </c>
      <c r="D161" s="2" t="s">
        <v>107</v>
      </c>
      <c r="E161" s="11">
        <v>1031</v>
      </c>
      <c r="F161" s="32">
        <v>2401</v>
      </c>
      <c r="G161" s="4">
        <v>1800</v>
      </c>
      <c r="H161" s="5">
        <v>0</v>
      </c>
      <c r="I161" s="4">
        <v>0</v>
      </c>
      <c r="J161" s="4">
        <v>0</v>
      </c>
      <c r="K161" s="4">
        <v>816</v>
      </c>
      <c r="L161" s="4">
        <v>600</v>
      </c>
      <c r="M161" s="4">
        <v>0</v>
      </c>
      <c r="N161" s="4">
        <v>0</v>
      </c>
      <c r="O161" s="4">
        <f t="shared" si="4"/>
        <v>3216</v>
      </c>
      <c r="P161" s="6" t="s">
        <v>25</v>
      </c>
      <c r="Q161" s="6" t="s">
        <v>26</v>
      </c>
      <c r="R161" s="6">
        <v>2017</v>
      </c>
      <c r="S161" s="7">
        <v>2745</v>
      </c>
      <c r="T161" s="8">
        <f t="shared" si="5"/>
        <v>5961</v>
      </c>
    </row>
    <row r="162" spans="1:20" ht="15">
      <c r="A162" s="2" t="s">
        <v>90</v>
      </c>
      <c r="B162" s="3">
        <v>503201</v>
      </c>
      <c r="C162" s="2" t="s">
        <v>108</v>
      </c>
      <c r="D162" s="2" t="s">
        <v>109</v>
      </c>
      <c r="E162" s="11">
        <v>1031</v>
      </c>
      <c r="F162" s="32">
        <v>5146</v>
      </c>
      <c r="G162" s="4">
        <v>1800</v>
      </c>
      <c r="H162" s="5">
        <v>114.3</v>
      </c>
      <c r="I162" s="4">
        <v>0</v>
      </c>
      <c r="J162" s="4">
        <v>0</v>
      </c>
      <c r="K162" s="4">
        <v>816</v>
      </c>
      <c r="L162" s="4">
        <v>0</v>
      </c>
      <c r="M162" s="9">
        <v>3000</v>
      </c>
      <c r="N162" s="4">
        <v>0</v>
      </c>
      <c r="O162" s="4">
        <f t="shared" si="4"/>
        <v>5730.3</v>
      </c>
      <c r="P162" s="6" t="s">
        <v>25</v>
      </c>
      <c r="Q162" s="6" t="s">
        <v>26</v>
      </c>
      <c r="R162" s="6">
        <v>2022</v>
      </c>
      <c r="S162" s="7">
        <v>2745</v>
      </c>
      <c r="T162" s="8">
        <f t="shared" si="5"/>
        <v>8475.3</v>
      </c>
    </row>
    <row r="163" spans="1:20" ht="15">
      <c r="A163" s="2" t="s">
        <v>90</v>
      </c>
      <c r="B163" s="3">
        <v>503201</v>
      </c>
      <c r="C163" s="2" t="s">
        <v>108</v>
      </c>
      <c r="D163" s="2" t="s">
        <v>109</v>
      </c>
      <c r="E163" s="11">
        <v>1024</v>
      </c>
      <c r="F163" s="32">
        <v>3809</v>
      </c>
      <c r="G163" s="4">
        <v>1620</v>
      </c>
      <c r="H163" s="5">
        <v>0</v>
      </c>
      <c r="I163" s="4">
        <v>0</v>
      </c>
      <c r="J163" s="4">
        <v>0</v>
      </c>
      <c r="K163" s="4">
        <v>816</v>
      </c>
      <c r="L163" s="4">
        <v>0</v>
      </c>
      <c r="M163" s="4">
        <v>0</v>
      </c>
      <c r="N163" s="4">
        <v>0</v>
      </c>
      <c r="O163" s="4">
        <f t="shared" si="4"/>
        <v>2436</v>
      </c>
      <c r="P163" s="6" t="s">
        <v>25</v>
      </c>
      <c r="Q163" s="6" t="s">
        <v>26</v>
      </c>
      <c r="R163" s="6">
        <v>2015</v>
      </c>
      <c r="S163" s="7">
        <v>1985</v>
      </c>
      <c r="T163" s="8">
        <f t="shared" si="5"/>
        <v>4421</v>
      </c>
    </row>
    <row r="164" spans="1:20" ht="15">
      <c r="A164" s="2" t="s">
        <v>90</v>
      </c>
      <c r="B164" s="3">
        <v>503201</v>
      </c>
      <c r="C164" s="2" t="s">
        <v>108</v>
      </c>
      <c r="D164" s="2" t="s">
        <v>109</v>
      </c>
      <c r="E164" s="11">
        <v>1031</v>
      </c>
      <c r="F164" s="32">
        <v>5214</v>
      </c>
      <c r="G164" s="4">
        <v>1800</v>
      </c>
      <c r="H164" s="5">
        <v>96.9</v>
      </c>
      <c r="I164" s="4">
        <v>0</v>
      </c>
      <c r="J164" s="4">
        <v>0</v>
      </c>
      <c r="K164" s="4">
        <v>816</v>
      </c>
      <c r="L164" s="4">
        <v>0</v>
      </c>
      <c r="M164" s="4">
        <v>0</v>
      </c>
      <c r="N164" s="4">
        <v>0</v>
      </c>
      <c r="O164" s="4">
        <f t="shared" si="4"/>
        <v>2712.9</v>
      </c>
      <c r="P164" s="6" t="s">
        <v>25</v>
      </c>
      <c r="Q164" s="6" t="s">
        <v>26</v>
      </c>
      <c r="R164" s="6">
        <v>2016</v>
      </c>
      <c r="S164" s="7">
        <v>2745</v>
      </c>
      <c r="T164" s="8">
        <f t="shared" si="5"/>
        <v>5457.9</v>
      </c>
    </row>
    <row r="165" spans="1:20" ht="15">
      <c r="A165" s="2" t="s">
        <v>90</v>
      </c>
      <c r="B165" s="3">
        <v>503201</v>
      </c>
      <c r="C165" s="2" t="s">
        <v>108</v>
      </c>
      <c r="D165" s="2" t="s">
        <v>109</v>
      </c>
      <c r="E165" s="11">
        <v>1031</v>
      </c>
      <c r="F165" s="32">
        <v>3197</v>
      </c>
      <c r="G165" s="4">
        <v>1800</v>
      </c>
      <c r="H165" s="5">
        <v>0</v>
      </c>
      <c r="I165" s="4">
        <v>0</v>
      </c>
      <c r="J165" s="4">
        <v>0</v>
      </c>
      <c r="K165" s="4">
        <v>816</v>
      </c>
      <c r="L165" s="4">
        <v>0</v>
      </c>
      <c r="M165" s="4">
        <v>0</v>
      </c>
      <c r="N165" s="4">
        <v>0</v>
      </c>
      <c r="O165" s="4">
        <f t="shared" si="4"/>
        <v>2616</v>
      </c>
      <c r="P165" s="6" t="s">
        <v>25</v>
      </c>
      <c r="Q165" s="6" t="s">
        <v>26</v>
      </c>
      <c r="R165" s="6">
        <v>2017</v>
      </c>
      <c r="S165" s="7">
        <v>2745</v>
      </c>
      <c r="T165" s="8">
        <f t="shared" si="5"/>
        <v>5361</v>
      </c>
    </row>
    <row r="166" spans="1:20" ht="15">
      <c r="A166" s="2" t="s">
        <v>90</v>
      </c>
      <c r="B166" s="3">
        <v>503401</v>
      </c>
      <c r="C166" s="2" t="s">
        <v>110</v>
      </c>
      <c r="D166" s="2" t="s">
        <v>111</v>
      </c>
      <c r="E166" s="11">
        <v>1024</v>
      </c>
      <c r="F166" s="32">
        <v>7833</v>
      </c>
      <c r="G166" s="4">
        <v>1620</v>
      </c>
      <c r="H166" s="5">
        <v>675.81</v>
      </c>
      <c r="I166" s="4">
        <v>0</v>
      </c>
      <c r="J166" s="4">
        <v>0</v>
      </c>
      <c r="K166" s="4">
        <v>816</v>
      </c>
      <c r="L166" s="4">
        <v>0</v>
      </c>
      <c r="M166" s="9">
        <v>3000</v>
      </c>
      <c r="N166" s="4">
        <v>0</v>
      </c>
      <c r="O166" s="4">
        <f t="shared" si="4"/>
        <v>6111.8099999999995</v>
      </c>
      <c r="P166" s="6" t="s">
        <v>25</v>
      </c>
      <c r="Q166" s="6" t="s">
        <v>26</v>
      </c>
      <c r="R166" s="6">
        <v>2022</v>
      </c>
      <c r="S166" s="7">
        <v>1985</v>
      </c>
      <c r="T166" s="8">
        <f t="shared" si="5"/>
        <v>8096.8099999999995</v>
      </c>
    </row>
    <row r="167" spans="1:20" ht="15">
      <c r="A167" s="2" t="s">
        <v>90</v>
      </c>
      <c r="B167" s="3">
        <v>505920</v>
      </c>
      <c r="C167" s="2" t="s">
        <v>112</v>
      </c>
      <c r="D167" s="2" t="s">
        <v>113</v>
      </c>
      <c r="E167" s="11">
        <v>1247</v>
      </c>
      <c r="F167" s="32">
        <v>1021</v>
      </c>
      <c r="G167" s="4">
        <v>2940</v>
      </c>
      <c r="H167" s="5">
        <v>0</v>
      </c>
      <c r="I167" s="4">
        <v>0</v>
      </c>
      <c r="J167" s="4">
        <v>0</v>
      </c>
      <c r="K167" s="4">
        <v>816</v>
      </c>
      <c r="L167" s="4">
        <v>0</v>
      </c>
      <c r="M167" s="9">
        <v>2000</v>
      </c>
      <c r="N167" s="4">
        <v>0</v>
      </c>
      <c r="O167" s="4">
        <f t="shared" si="4"/>
        <v>5756</v>
      </c>
      <c r="P167" s="6" t="s">
        <v>25</v>
      </c>
      <c r="Q167" s="6" t="s">
        <v>26</v>
      </c>
      <c r="R167" s="6">
        <v>2022</v>
      </c>
      <c r="S167" s="7">
        <v>3835</v>
      </c>
      <c r="T167" s="8">
        <f t="shared" si="5"/>
        <v>9591</v>
      </c>
    </row>
    <row r="168" spans="1:20" ht="15">
      <c r="A168" s="2" t="s">
        <v>90</v>
      </c>
      <c r="B168" s="3">
        <v>502230</v>
      </c>
      <c r="C168" s="2" t="s">
        <v>114</v>
      </c>
      <c r="D168" s="2" t="s">
        <v>115</v>
      </c>
      <c r="E168" s="11">
        <v>1031</v>
      </c>
      <c r="F168" s="32">
        <v>699</v>
      </c>
      <c r="G168" s="4">
        <v>1800</v>
      </c>
      <c r="H168" s="5">
        <v>0</v>
      </c>
      <c r="I168" s="4">
        <v>0</v>
      </c>
      <c r="J168" s="4">
        <v>0</v>
      </c>
      <c r="K168" s="4">
        <v>816</v>
      </c>
      <c r="L168" s="4">
        <v>0</v>
      </c>
      <c r="M168" s="9">
        <v>3000</v>
      </c>
      <c r="N168" s="4">
        <v>0</v>
      </c>
      <c r="O168" s="4">
        <f t="shared" si="4"/>
        <v>5616</v>
      </c>
      <c r="P168" s="6" t="s">
        <v>25</v>
      </c>
      <c r="Q168" s="6" t="s">
        <v>26</v>
      </c>
      <c r="R168" s="6">
        <v>2013</v>
      </c>
      <c r="S168" s="7">
        <v>2745</v>
      </c>
      <c r="T168" s="8">
        <f t="shared" si="5"/>
        <v>8361</v>
      </c>
    </row>
    <row r="169" spans="1:20" ht="15">
      <c r="A169" s="2" t="s">
        <v>90</v>
      </c>
      <c r="B169" s="3">
        <v>502230</v>
      </c>
      <c r="C169" s="2" t="s">
        <v>114</v>
      </c>
      <c r="D169" s="2" t="s">
        <v>115</v>
      </c>
      <c r="E169" s="11">
        <v>1031</v>
      </c>
      <c r="F169" s="32">
        <v>846</v>
      </c>
      <c r="G169" s="4">
        <v>1800</v>
      </c>
      <c r="H169" s="5">
        <v>0</v>
      </c>
      <c r="I169" s="4">
        <v>0</v>
      </c>
      <c r="J169" s="4">
        <v>0</v>
      </c>
      <c r="K169" s="4">
        <v>816</v>
      </c>
      <c r="L169" s="4">
        <v>0</v>
      </c>
      <c r="M169" s="4">
        <v>0</v>
      </c>
      <c r="N169" s="4">
        <v>0</v>
      </c>
      <c r="O169" s="4">
        <f t="shared" si="4"/>
        <v>2616</v>
      </c>
      <c r="P169" s="6" t="s">
        <v>25</v>
      </c>
      <c r="Q169" s="6" t="s">
        <v>26</v>
      </c>
      <c r="R169" s="6">
        <v>2014</v>
      </c>
      <c r="S169" s="7">
        <v>2745</v>
      </c>
      <c r="T169" s="8">
        <f t="shared" si="5"/>
        <v>5361</v>
      </c>
    </row>
    <row r="170" spans="1:20" ht="15">
      <c r="A170" s="2" t="s">
        <v>90</v>
      </c>
      <c r="B170" s="3">
        <v>507000</v>
      </c>
      <c r="C170" s="2" t="s">
        <v>116</v>
      </c>
      <c r="D170" s="2" t="s">
        <v>117</v>
      </c>
      <c r="E170" s="11">
        <v>1024</v>
      </c>
      <c r="F170" s="32">
        <v>2385</v>
      </c>
      <c r="G170" s="4">
        <v>1485</v>
      </c>
      <c r="H170" s="5">
        <v>0</v>
      </c>
      <c r="I170" s="4">
        <v>0</v>
      </c>
      <c r="J170" s="4">
        <v>0</v>
      </c>
      <c r="K170" s="4">
        <v>680</v>
      </c>
      <c r="L170" s="4">
        <v>0</v>
      </c>
      <c r="M170" s="4">
        <v>129</v>
      </c>
      <c r="N170" s="4">
        <v>0</v>
      </c>
      <c r="O170" s="4">
        <f t="shared" si="4"/>
        <v>2294</v>
      </c>
      <c r="P170" s="6" t="s">
        <v>25</v>
      </c>
      <c r="Q170" s="6" t="s">
        <v>31</v>
      </c>
      <c r="R170" s="6">
        <v>2007</v>
      </c>
      <c r="S170" s="7">
        <v>0</v>
      </c>
      <c r="T170" s="8">
        <f t="shared" si="5"/>
        <v>2294</v>
      </c>
    </row>
    <row r="171" spans="1:20" ht="15">
      <c r="A171" s="2" t="s">
        <v>90</v>
      </c>
      <c r="B171" s="3">
        <v>507000</v>
      </c>
      <c r="C171" s="2" t="s">
        <v>116</v>
      </c>
      <c r="D171" s="2" t="s">
        <v>117</v>
      </c>
      <c r="E171" s="11">
        <v>1024</v>
      </c>
      <c r="F171" s="32">
        <v>5872</v>
      </c>
      <c r="G171" s="4">
        <v>1620</v>
      </c>
      <c r="H171" s="5">
        <v>129.6</v>
      </c>
      <c r="I171" s="4">
        <v>0</v>
      </c>
      <c r="J171" s="4">
        <v>0</v>
      </c>
      <c r="K171" s="4">
        <v>816</v>
      </c>
      <c r="L171" s="4">
        <v>0</v>
      </c>
      <c r="M171" s="4">
        <v>0</v>
      </c>
      <c r="N171" s="4">
        <v>0</v>
      </c>
      <c r="O171" s="4">
        <f t="shared" si="4"/>
        <v>2565.6</v>
      </c>
      <c r="P171" s="6" t="s">
        <v>25</v>
      </c>
      <c r="Q171" s="6" t="s">
        <v>26</v>
      </c>
      <c r="R171" s="6">
        <v>2015</v>
      </c>
      <c r="S171" s="7">
        <v>1985</v>
      </c>
      <c r="T171" s="8">
        <f t="shared" si="5"/>
        <v>4550.6</v>
      </c>
    </row>
    <row r="172" spans="1:20" ht="15">
      <c r="A172" s="2" t="s">
        <v>90</v>
      </c>
      <c r="B172" s="3">
        <v>507000</v>
      </c>
      <c r="C172" s="2" t="s">
        <v>116</v>
      </c>
      <c r="D172" s="2" t="s">
        <v>117</v>
      </c>
      <c r="E172" s="11">
        <v>1024</v>
      </c>
      <c r="F172" s="32">
        <v>6274</v>
      </c>
      <c r="G172" s="4">
        <v>1620</v>
      </c>
      <c r="H172" s="5">
        <v>268.11</v>
      </c>
      <c r="I172" s="4">
        <v>0</v>
      </c>
      <c r="J172" s="4">
        <v>0</v>
      </c>
      <c r="K172" s="4">
        <v>816</v>
      </c>
      <c r="L172" s="4">
        <v>0</v>
      </c>
      <c r="M172" s="4">
        <v>0</v>
      </c>
      <c r="N172" s="4">
        <v>0</v>
      </c>
      <c r="O172" s="4">
        <f t="shared" si="4"/>
        <v>2704.11</v>
      </c>
      <c r="P172" s="6" t="s">
        <v>25</v>
      </c>
      <c r="Q172" s="6" t="s">
        <v>26</v>
      </c>
      <c r="R172" s="6">
        <v>2015</v>
      </c>
      <c r="S172" s="7">
        <v>1985</v>
      </c>
      <c r="T172" s="8">
        <f t="shared" si="5"/>
        <v>4689.110000000001</v>
      </c>
    </row>
    <row r="173" spans="1:20" ht="15">
      <c r="A173" s="2" t="s">
        <v>90</v>
      </c>
      <c r="B173" s="3">
        <v>507000</v>
      </c>
      <c r="C173" s="2" t="s">
        <v>116</v>
      </c>
      <c r="D173" s="2" t="s">
        <v>117</v>
      </c>
      <c r="E173" s="11">
        <v>1024</v>
      </c>
      <c r="F173" s="32">
        <v>1000</v>
      </c>
      <c r="G173" s="4">
        <v>1215</v>
      </c>
      <c r="H173" s="5">
        <v>0</v>
      </c>
      <c r="I173" s="4">
        <v>0</v>
      </c>
      <c r="J173" s="4">
        <v>0</v>
      </c>
      <c r="K173" s="4">
        <v>680</v>
      </c>
      <c r="L173" s="4">
        <v>0</v>
      </c>
      <c r="M173" s="4">
        <v>0</v>
      </c>
      <c r="N173" s="4">
        <v>0</v>
      </c>
      <c r="O173" s="4">
        <f t="shared" si="4"/>
        <v>1895</v>
      </c>
      <c r="P173" s="6" t="s">
        <v>25</v>
      </c>
      <c r="Q173" s="6" t="s">
        <v>31</v>
      </c>
      <c r="R173" s="6">
        <v>2008</v>
      </c>
      <c r="S173" s="7">
        <v>0</v>
      </c>
      <c r="T173" s="8">
        <f t="shared" si="5"/>
        <v>1895</v>
      </c>
    </row>
    <row r="174" spans="1:20" ht="15">
      <c r="A174" s="2" t="s">
        <v>90</v>
      </c>
      <c r="B174" s="3">
        <v>507000</v>
      </c>
      <c r="C174" s="2" t="s">
        <v>116</v>
      </c>
      <c r="D174" s="2" t="s">
        <v>117</v>
      </c>
      <c r="E174" s="11">
        <v>1020</v>
      </c>
      <c r="F174" s="32">
        <v>4108</v>
      </c>
      <c r="G174" s="4">
        <v>1500</v>
      </c>
      <c r="H174" s="5">
        <v>93.75</v>
      </c>
      <c r="I174" s="4">
        <v>0</v>
      </c>
      <c r="J174" s="4">
        <v>0</v>
      </c>
      <c r="K174" s="4">
        <v>816</v>
      </c>
      <c r="L174" s="4">
        <v>0</v>
      </c>
      <c r="M174" s="4">
        <v>0</v>
      </c>
      <c r="N174" s="4">
        <v>0</v>
      </c>
      <c r="O174" s="4">
        <f t="shared" si="4"/>
        <v>2409.75</v>
      </c>
      <c r="P174" s="6" t="s">
        <v>25</v>
      </c>
      <c r="Q174" s="6" t="s">
        <v>26</v>
      </c>
      <c r="R174" s="6">
        <v>2017</v>
      </c>
      <c r="S174" s="7">
        <v>1575</v>
      </c>
      <c r="T174" s="8">
        <f t="shared" si="5"/>
        <v>3984.75</v>
      </c>
    </row>
    <row r="175" spans="1:20" ht="15">
      <c r="A175" s="2" t="s">
        <v>90</v>
      </c>
      <c r="B175" s="3">
        <v>507000</v>
      </c>
      <c r="C175" s="2" t="s">
        <v>116</v>
      </c>
      <c r="D175" s="2" t="s">
        <v>117</v>
      </c>
      <c r="E175" s="11">
        <v>1024</v>
      </c>
      <c r="F175" s="32">
        <v>7901</v>
      </c>
      <c r="G175" s="4">
        <v>1620</v>
      </c>
      <c r="H175" s="5">
        <v>615.6</v>
      </c>
      <c r="I175" s="4">
        <v>0</v>
      </c>
      <c r="J175" s="4">
        <v>0</v>
      </c>
      <c r="K175" s="4">
        <v>816</v>
      </c>
      <c r="L175" s="4">
        <v>0</v>
      </c>
      <c r="M175" s="4">
        <v>0</v>
      </c>
      <c r="N175" s="4">
        <v>0</v>
      </c>
      <c r="O175" s="4">
        <f t="shared" si="4"/>
        <v>3051.6</v>
      </c>
      <c r="P175" s="6" t="s">
        <v>25</v>
      </c>
      <c r="Q175" s="6" t="s">
        <v>26</v>
      </c>
      <c r="R175" s="6">
        <v>2017</v>
      </c>
      <c r="S175" s="7">
        <v>1985</v>
      </c>
      <c r="T175" s="8">
        <f t="shared" si="5"/>
        <v>5036.6</v>
      </c>
    </row>
    <row r="176" spans="1:20" ht="15">
      <c r="A176" s="2" t="s">
        <v>90</v>
      </c>
      <c r="B176" s="3">
        <v>506600</v>
      </c>
      <c r="C176" s="2" t="s">
        <v>118</v>
      </c>
      <c r="D176" s="2" t="s">
        <v>119</v>
      </c>
      <c r="E176" s="11">
        <v>1247</v>
      </c>
      <c r="F176" s="32">
        <v>6007</v>
      </c>
      <c r="G176" s="4">
        <v>2940</v>
      </c>
      <c r="H176" s="5">
        <v>1444.03</v>
      </c>
      <c r="I176" s="4">
        <v>0</v>
      </c>
      <c r="J176" s="4">
        <v>0</v>
      </c>
      <c r="K176" s="4">
        <v>816</v>
      </c>
      <c r="L176" s="4">
        <v>0</v>
      </c>
      <c r="M176" s="9">
        <v>2000</v>
      </c>
      <c r="N176" s="4">
        <v>0</v>
      </c>
      <c r="O176" s="4">
        <f t="shared" si="4"/>
        <v>7200.03</v>
      </c>
      <c r="P176" s="6" t="s">
        <v>25</v>
      </c>
      <c r="Q176" s="6" t="s">
        <v>26</v>
      </c>
      <c r="R176" s="6">
        <v>2022</v>
      </c>
      <c r="S176" s="7">
        <v>3835</v>
      </c>
      <c r="T176" s="8">
        <f t="shared" si="5"/>
        <v>11035.029999999999</v>
      </c>
    </row>
    <row r="177" spans="1:20" ht="15">
      <c r="A177" s="2" t="s">
        <v>90</v>
      </c>
      <c r="B177" s="3">
        <v>508800</v>
      </c>
      <c r="C177" s="2" t="s">
        <v>120</v>
      </c>
      <c r="D177" s="2" t="s">
        <v>121</v>
      </c>
      <c r="E177" s="11">
        <v>1212</v>
      </c>
      <c r="F177" s="32">
        <v>5286</v>
      </c>
      <c r="G177" s="4">
        <v>2100</v>
      </c>
      <c r="H177" s="5">
        <v>299.25</v>
      </c>
      <c r="I177" s="4">
        <v>0</v>
      </c>
      <c r="J177" s="4">
        <v>0</v>
      </c>
      <c r="K177" s="4">
        <v>816</v>
      </c>
      <c r="L177" s="4">
        <v>0</v>
      </c>
      <c r="M177" s="4">
        <v>0</v>
      </c>
      <c r="N177" s="4">
        <v>0</v>
      </c>
      <c r="O177" s="4">
        <f t="shared" si="4"/>
        <v>3215.25</v>
      </c>
      <c r="P177" s="6" t="s">
        <v>25</v>
      </c>
      <c r="Q177" s="6" t="s">
        <v>26</v>
      </c>
      <c r="R177" s="6">
        <v>2016</v>
      </c>
      <c r="S177" s="7">
        <v>2419.2</v>
      </c>
      <c r="T177" s="8">
        <f t="shared" si="5"/>
        <v>5634.45</v>
      </c>
    </row>
    <row r="178" spans="1:20" ht="15">
      <c r="A178" s="2" t="s">
        <v>90</v>
      </c>
      <c r="B178" s="3">
        <v>508800</v>
      </c>
      <c r="C178" s="2" t="s">
        <v>120</v>
      </c>
      <c r="D178" s="2" t="s">
        <v>121</v>
      </c>
      <c r="E178" s="11">
        <v>1237</v>
      </c>
      <c r="F178" s="32">
        <v>1104</v>
      </c>
      <c r="G178" s="4">
        <v>2940</v>
      </c>
      <c r="H178" s="5">
        <v>0</v>
      </c>
      <c r="I178" s="4">
        <v>0</v>
      </c>
      <c r="J178" s="4">
        <v>0</v>
      </c>
      <c r="K178" s="4">
        <v>816</v>
      </c>
      <c r="L178" s="4">
        <v>0</v>
      </c>
      <c r="M178" s="4">
        <v>0</v>
      </c>
      <c r="N178" s="4">
        <v>0</v>
      </c>
      <c r="O178" s="4">
        <f t="shared" si="4"/>
        <v>3756</v>
      </c>
      <c r="P178" s="6" t="s">
        <v>25</v>
      </c>
      <c r="Q178" s="6" t="s">
        <v>26</v>
      </c>
      <c r="R178" s="6">
        <v>2016</v>
      </c>
      <c r="S178" s="7">
        <v>3510</v>
      </c>
      <c r="T178" s="8">
        <f t="shared" si="5"/>
        <v>7266</v>
      </c>
    </row>
    <row r="179" spans="1:20" ht="15">
      <c r="A179" s="2" t="s">
        <v>90</v>
      </c>
      <c r="B179" s="3">
        <v>508800</v>
      </c>
      <c r="C179" s="2" t="s">
        <v>120</v>
      </c>
      <c r="D179" s="2" t="s">
        <v>121</v>
      </c>
      <c r="E179" s="11">
        <v>1247</v>
      </c>
      <c r="F179" s="32">
        <v>3309</v>
      </c>
      <c r="G179" s="4">
        <v>2940</v>
      </c>
      <c r="H179" s="5">
        <v>71.54</v>
      </c>
      <c r="I179" s="4">
        <v>0</v>
      </c>
      <c r="J179" s="4">
        <v>0</v>
      </c>
      <c r="K179" s="4">
        <v>816</v>
      </c>
      <c r="L179" s="4">
        <v>0</v>
      </c>
      <c r="M179" s="9">
        <v>2000</v>
      </c>
      <c r="N179" s="4">
        <v>0</v>
      </c>
      <c r="O179" s="4">
        <f t="shared" si="4"/>
        <v>5827.54</v>
      </c>
      <c r="P179" s="6" t="s">
        <v>25</v>
      </c>
      <c r="Q179" s="6" t="s">
        <v>26</v>
      </c>
      <c r="R179" s="6">
        <v>2022</v>
      </c>
      <c r="S179" s="7">
        <v>3835</v>
      </c>
      <c r="T179" s="8">
        <f t="shared" si="5"/>
        <v>9662.54</v>
      </c>
    </row>
    <row r="180" spans="1:20" ht="15">
      <c r="A180" s="2" t="s">
        <v>90</v>
      </c>
      <c r="B180" s="3">
        <v>508800</v>
      </c>
      <c r="C180" s="2" t="s">
        <v>120</v>
      </c>
      <c r="D180" s="2" t="s">
        <v>121</v>
      </c>
      <c r="E180" s="11">
        <v>1247</v>
      </c>
      <c r="F180" s="32">
        <v>5152</v>
      </c>
      <c r="G180" s="4">
        <v>2940</v>
      </c>
      <c r="H180" s="5">
        <v>221.97</v>
      </c>
      <c r="I180" s="4">
        <v>0</v>
      </c>
      <c r="J180" s="4">
        <v>0</v>
      </c>
      <c r="K180" s="4">
        <v>816</v>
      </c>
      <c r="L180" s="4">
        <v>0</v>
      </c>
      <c r="M180" s="9">
        <v>2000</v>
      </c>
      <c r="N180" s="4">
        <v>25</v>
      </c>
      <c r="O180" s="4">
        <f t="shared" si="4"/>
        <v>6002.969999999999</v>
      </c>
      <c r="P180" s="6" t="s">
        <v>25</v>
      </c>
      <c r="Q180" s="6" t="s">
        <v>26</v>
      </c>
      <c r="R180" s="6">
        <v>2022</v>
      </c>
      <c r="S180" s="7">
        <v>3835</v>
      </c>
      <c r="T180" s="8">
        <f t="shared" si="5"/>
        <v>9837.97</v>
      </c>
    </row>
    <row r="181" spans="1:20" ht="15">
      <c r="A181" s="2" t="s">
        <v>90</v>
      </c>
      <c r="B181" s="3">
        <v>508800</v>
      </c>
      <c r="C181" s="2" t="s">
        <v>120</v>
      </c>
      <c r="D181" s="2" t="s">
        <v>121</v>
      </c>
      <c r="E181" s="11">
        <v>1247</v>
      </c>
      <c r="F181" s="32">
        <v>1588</v>
      </c>
      <c r="G181" s="4">
        <v>2940</v>
      </c>
      <c r="H181" s="5">
        <v>0</v>
      </c>
      <c r="I181" s="4">
        <v>0</v>
      </c>
      <c r="J181" s="4">
        <v>0</v>
      </c>
      <c r="K181" s="4">
        <v>816</v>
      </c>
      <c r="L181" s="4">
        <v>1569.45</v>
      </c>
      <c r="M181" s="9">
        <v>2000</v>
      </c>
      <c r="N181" s="4">
        <v>0</v>
      </c>
      <c r="O181" s="4">
        <f t="shared" si="4"/>
        <v>7325.45</v>
      </c>
      <c r="P181" s="6" t="s">
        <v>25</v>
      </c>
      <c r="Q181" s="6" t="s">
        <v>26</v>
      </c>
      <c r="R181" s="6">
        <v>2022</v>
      </c>
      <c r="S181" s="7">
        <v>3835</v>
      </c>
      <c r="T181" s="8">
        <f t="shared" si="5"/>
        <v>11160.45</v>
      </c>
    </row>
    <row r="182" spans="1:20" ht="15">
      <c r="A182" s="2" t="s">
        <v>90</v>
      </c>
      <c r="B182" s="3">
        <v>508800</v>
      </c>
      <c r="C182" s="2" t="s">
        <v>120</v>
      </c>
      <c r="D182" s="2" t="s">
        <v>121</v>
      </c>
      <c r="E182" s="11">
        <v>1247</v>
      </c>
      <c r="F182" s="32">
        <v>2450</v>
      </c>
      <c r="G182" s="4">
        <v>2940</v>
      </c>
      <c r="H182" s="5">
        <v>19.11</v>
      </c>
      <c r="I182" s="4">
        <v>0</v>
      </c>
      <c r="J182" s="4">
        <v>0</v>
      </c>
      <c r="K182" s="4">
        <v>816</v>
      </c>
      <c r="L182" s="4">
        <v>0</v>
      </c>
      <c r="M182" s="9">
        <v>2000</v>
      </c>
      <c r="N182" s="4">
        <v>0</v>
      </c>
      <c r="O182" s="4">
        <f t="shared" si="4"/>
        <v>5775.110000000001</v>
      </c>
      <c r="P182" s="6" t="s">
        <v>25</v>
      </c>
      <c r="Q182" s="6" t="s">
        <v>26</v>
      </c>
      <c r="R182" s="6">
        <v>2022</v>
      </c>
      <c r="S182" s="7">
        <v>3835</v>
      </c>
      <c r="T182" s="8">
        <f t="shared" si="5"/>
        <v>9610.11</v>
      </c>
    </row>
    <row r="183" spans="1:20" ht="15">
      <c r="A183" s="2" t="s">
        <v>90</v>
      </c>
      <c r="B183" s="3">
        <v>508800</v>
      </c>
      <c r="C183" s="2" t="s">
        <v>120</v>
      </c>
      <c r="D183" s="2" t="s">
        <v>121</v>
      </c>
      <c r="E183" s="11">
        <v>1031</v>
      </c>
      <c r="F183" s="32">
        <v>1971</v>
      </c>
      <c r="G183" s="4">
        <v>1800</v>
      </c>
      <c r="H183" s="5">
        <v>48.3</v>
      </c>
      <c r="I183" s="4">
        <v>0</v>
      </c>
      <c r="J183" s="4">
        <v>0</v>
      </c>
      <c r="K183" s="4">
        <v>816</v>
      </c>
      <c r="L183" s="4">
        <v>982.63</v>
      </c>
      <c r="M183" s="4">
        <v>0</v>
      </c>
      <c r="N183" s="4">
        <v>0</v>
      </c>
      <c r="O183" s="4">
        <f t="shared" si="4"/>
        <v>3646.9300000000003</v>
      </c>
      <c r="P183" s="6" t="s">
        <v>25</v>
      </c>
      <c r="Q183" s="6" t="s">
        <v>26</v>
      </c>
      <c r="R183" s="6">
        <v>2016</v>
      </c>
      <c r="S183" s="7">
        <v>2745</v>
      </c>
      <c r="T183" s="8">
        <f t="shared" si="5"/>
        <v>6391.93</v>
      </c>
    </row>
    <row r="184" spans="1:20" ht="15">
      <c r="A184" s="2" t="s">
        <v>90</v>
      </c>
      <c r="B184" s="3">
        <v>508800</v>
      </c>
      <c r="C184" s="2" t="s">
        <v>120</v>
      </c>
      <c r="D184" s="2" t="s">
        <v>121</v>
      </c>
      <c r="E184" s="11">
        <v>1247</v>
      </c>
      <c r="F184" s="32">
        <v>3978</v>
      </c>
      <c r="G184" s="4">
        <v>2940</v>
      </c>
      <c r="H184" s="5">
        <v>92.61</v>
      </c>
      <c r="I184" s="4">
        <v>0</v>
      </c>
      <c r="J184" s="4">
        <v>0</v>
      </c>
      <c r="K184" s="4">
        <v>816</v>
      </c>
      <c r="L184" s="4">
        <v>0</v>
      </c>
      <c r="M184" s="4">
        <v>0</v>
      </c>
      <c r="N184" s="4">
        <v>0</v>
      </c>
      <c r="O184" s="4">
        <f t="shared" si="4"/>
        <v>3848.61</v>
      </c>
      <c r="P184" s="6" t="s">
        <v>25</v>
      </c>
      <c r="Q184" s="6" t="s">
        <v>26</v>
      </c>
      <c r="R184" s="6">
        <v>2016</v>
      </c>
      <c r="S184" s="7">
        <v>3835</v>
      </c>
      <c r="T184" s="8">
        <f t="shared" si="5"/>
        <v>7683.610000000001</v>
      </c>
    </row>
    <row r="185" spans="1:20" ht="15">
      <c r="A185" s="2" t="s">
        <v>90</v>
      </c>
      <c r="B185" s="3">
        <v>508800</v>
      </c>
      <c r="C185" s="2" t="s">
        <v>120</v>
      </c>
      <c r="D185" s="2" t="s">
        <v>121</v>
      </c>
      <c r="E185" s="11">
        <v>9020</v>
      </c>
      <c r="F185" s="32">
        <v>0</v>
      </c>
      <c r="G185" s="4">
        <v>0</v>
      </c>
      <c r="H185" s="5">
        <v>0</v>
      </c>
      <c r="I185" s="4">
        <v>2374.58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f t="shared" si="4"/>
        <v>2374.58</v>
      </c>
      <c r="P185" s="6" t="s">
        <v>74</v>
      </c>
      <c r="Q185" s="6" t="s">
        <v>27</v>
      </c>
      <c r="R185" s="6">
        <v>1900</v>
      </c>
      <c r="S185" s="7">
        <v>0</v>
      </c>
      <c r="T185" s="8">
        <f t="shared" si="5"/>
        <v>2374.58</v>
      </c>
    </row>
    <row r="186" spans="1:20" ht="15">
      <c r="A186" s="2" t="s">
        <v>90</v>
      </c>
      <c r="B186" s="3">
        <v>506900</v>
      </c>
      <c r="C186" s="2" t="s">
        <v>122</v>
      </c>
      <c r="D186" s="2" t="s">
        <v>123</v>
      </c>
      <c r="E186" s="11">
        <v>1202</v>
      </c>
      <c r="F186" s="32">
        <v>3194</v>
      </c>
      <c r="G186" s="4">
        <v>2040</v>
      </c>
      <c r="H186" s="5">
        <v>34</v>
      </c>
      <c r="I186" s="4">
        <v>0</v>
      </c>
      <c r="J186" s="4">
        <v>0</v>
      </c>
      <c r="K186" s="4">
        <v>816</v>
      </c>
      <c r="L186" s="4">
        <v>0</v>
      </c>
      <c r="M186" s="4">
        <v>0</v>
      </c>
      <c r="N186" s="4">
        <v>0</v>
      </c>
      <c r="O186" s="4">
        <f t="shared" si="4"/>
        <v>2890</v>
      </c>
      <c r="P186" s="6" t="s">
        <v>25</v>
      </c>
      <c r="Q186" s="6" t="s">
        <v>26</v>
      </c>
      <c r="R186" s="6">
        <v>2017</v>
      </c>
      <c r="S186" s="7">
        <v>1995</v>
      </c>
      <c r="T186" s="8">
        <f t="shared" si="5"/>
        <v>4885</v>
      </c>
    </row>
    <row r="187" spans="1:20" ht="15">
      <c r="A187" s="2" t="s">
        <v>90</v>
      </c>
      <c r="B187" s="3">
        <v>506410</v>
      </c>
      <c r="C187" s="2" t="s">
        <v>124</v>
      </c>
      <c r="D187" s="2" t="s">
        <v>125</v>
      </c>
      <c r="E187" s="11">
        <v>1024</v>
      </c>
      <c r="F187" s="32">
        <v>4753</v>
      </c>
      <c r="G187" s="4">
        <v>1620</v>
      </c>
      <c r="H187" s="5">
        <v>78.03</v>
      </c>
      <c r="I187" s="4">
        <v>0</v>
      </c>
      <c r="J187" s="4">
        <v>0</v>
      </c>
      <c r="K187" s="4">
        <v>816</v>
      </c>
      <c r="L187" s="4">
        <v>0</v>
      </c>
      <c r="M187" s="4">
        <v>0</v>
      </c>
      <c r="N187" s="4">
        <v>0</v>
      </c>
      <c r="O187" s="4">
        <f t="shared" si="4"/>
        <v>2514.0299999999997</v>
      </c>
      <c r="P187" s="6" t="s">
        <v>25</v>
      </c>
      <c r="Q187" s="6" t="s">
        <v>26</v>
      </c>
      <c r="R187" s="6">
        <v>2015</v>
      </c>
      <c r="S187" s="7">
        <v>1985</v>
      </c>
      <c r="T187" s="8">
        <f t="shared" si="5"/>
        <v>4499.03</v>
      </c>
    </row>
    <row r="188" spans="1:20" ht="15">
      <c r="A188" s="2" t="s">
        <v>90</v>
      </c>
      <c r="B188" s="3">
        <v>506410</v>
      </c>
      <c r="C188" s="2" t="s">
        <v>124</v>
      </c>
      <c r="D188" s="2" t="s">
        <v>125</v>
      </c>
      <c r="E188" s="11">
        <v>1024</v>
      </c>
      <c r="F188" s="32">
        <v>5979</v>
      </c>
      <c r="G188" s="4">
        <v>1620</v>
      </c>
      <c r="H188" s="5">
        <v>187.11</v>
      </c>
      <c r="I188" s="4">
        <v>0</v>
      </c>
      <c r="J188" s="4">
        <v>0</v>
      </c>
      <c r="K188" s="4">
        <v>816</v>
      </c>
      <c r="L188" s="4">
        <v>0</v>
      </c>
      <c r="M188" s="4">
        <v>0</v>
      </c>
      <c r="N188" s="4">
        <v>0</v>
      </c>
      <c r="O188" s="4">
        <f t="shared" si="4"/>
        <v>2623.11</v>
      </c>
      <c r="P188" s="6" t="s">
        <v>25</v>
      </c>
      <c r="Q188" s="6" t="s">
        <v>26</v>
      </c>
      <c r="R188" s="6">
        <v>2016</v>
      </c>
      <c r="S188" s="7">
        <v>1985</v>
      </c>
      <c r="T188" s="8">
        <f t="shared" si="5"/>
        <v>4608.110000000001</v>
      </c>
    </row>
    <row r="189" spans="1:20" ht="15">
      <c r="A189" s="2" t="s">
        <v>90</v>
      </c>
      <c r="B189" s="3">
        <v>508000</v>
      </c>
      <c r="C189" s="2" t="s">
        <v>126</v>
      </c>
      <c r="D189" s="2" t="s">
        <v>127</v>
      </c>
      <c r="E189" s="11">
        <v>1031</v>
      </c>
      <c r="F189" s="32">
        <v>4068</v>
      </c>
      <c r="G189" s="4">
        <v>1800</v>
      </c>
      <c r="H189" s="5">
        <v>133.5</v>
      </c>
      <c r="I189" s="4">
        <v>0</v>
      </c>
      <c r="J189" s="4">
        <v>0</v>
      </c>
      <c r="K189" s="4">
        <v>816</v>
      </c>
      <c r="L189" s="4">
        <v>0</v>
      </c>
      <c r="M189" s="9">
        <v>3000</v>
      </c>
      <c r="N189" s="4">
        <v>0</v>
      </c>
      <c r="O189" s="4">
        <f t="shared" si="4"/>
        <v>5749.5</v>
      </c>
      <c r="P189" s="6" t="s">
        <v>25</v>
      </c>
      <c r="Q189" s="6" t="s">
        <v>26</v>
      </c>
      <c r="R189" s="6">
        <v>2022</v>
      </c>
      <c r="S189" s="7">
        <v>2745</v>
      </c>
      <c r="T189" s="8">
        <f t="shared" si="5"/>
        <v>8494.5</v>
      </c>
    </row>
    <row r="190" spans="1:20" ht="15">
      <c r="A190" s="2" t="s">
        <v>90</v>
      </c>
      <c r="B190" s="3">
        <v>508000</v>
      </c>
      <c r="C190" s="2" t="s">
        <v>126</v>
      </c>
      <c r="D190" s="2" t="s">
        <v>127</v>
      </c>
      <c r="E190" s="11">
        <v>1024</v>
      </c>
      <c r="F190" s="32">
        <v>4567</v>
      </c>
      <c r="G190" s="4">
        <v>1620</v>
      </c>
      <c r="H190" s="5">
        <v>116.91</v>
      </c>
      <c r="I190" s="4">
        <v>0</v>
      </c>
      <c r="J190" s="4">
        <v>0</v>
      </c>
      <c r="K190" s="4">
        <v>816</v>
      </c>
      <c r="L190" s="4">
        <v>0</v>
      </c>
      <c r="M190" s="4">
        <v>0</v>
      </c>
      <c r="N190" s="4">
        <v>0</v>
      </c>
      <c r="O190" s="4">
        <f t="shared" si="4"/>
        <v>2552.91</v>
      </c>
      <c r="P190" s="6" t="s">
        <v>25</v>
      </c>
      <c r="Q190" s="6" t="s">
        <v>26</v>
      </c>
      <c r="R190" s="6">
        <v>2016</v>
      </c>
      <c r="S190" s="7">
        <v>1985</v>
      </c>
      <c r="T190" s="8">
        <f t="shared" si="5"/>
        <v>4537.91</v>
      </c>
    </row>
    <row r="191" spans="1:20" ht="15">
      <c r="A191" s="2" t="s">
        <v>90</v>
      </c>
      <c r="B191" s="3">
        <v>508000</v>
      </c>
      <c r="C191" s="2" t="s">
        <v>126</v>
      </c>
      <c r="D191" s="2" t="s">
        <v>127</v>
      </c>
      <c r="E191" s="11">
        <v>1020</v>
      </c>
      <c r="F191" s="32">
        <v>3206</v>
      </c>
      <c r="G191" s="4">
        <v>1500</v>
      </c>
      <c r="H191" s="5">
        <v>0</v>
      </c>
      <c r="I191" s="4">
        <v>0</v>
      </c>
      <c r="J191" s="4">
        <v>0</v>
      </c>
      <c r="K191" s="4">
        <v>816</v>
      </c>
      <c r="L191" s="4">
        <v>0</v>
      </c>
      <c r="M191" s="4">
        <v>0</v>
      </c>
      <c r="N191" s="4">
        <v>0</v>
      </c>
      <c r="O191" s="4">
        <f t="shared" si="4"/>
        <v>2316</v>
      </c>
      <c r="P191" s="6" t="s">
        <v>25</v>
      </c>
      <c r="Q191" s="6" t="s">
        <v>26</v>
      </c>
      <c r="R191" s="6">
        <v>2017</v>
      </c>
      <c r="S191" s="7">
        <v>1575</v>
      </c>
      <c r="T191" s="8">
        <f t="shared" si="5"/>
        <v>3891</v>
      </c>
    </row>
    <row r="192" spans="1:20" ht="15">
      <c r="A192" s="2" t="s">
        <v>90</v>
      </c>
      <c r="B192" s="3">
        <v>508000</v>
      </c>
      <c r="C192" s="2" t="s">
        <v>126</v>
      </c>
      <c r="D192" s="2" t="s">
        <v>127</v>
      </c>
      <c r="E192" s="11">
        <v>1024</v>
      </c>
      <c r="F192" s="32">
        <v>3324</v>
      </c>
      <c r="G192" s="4">
        <v>1620</v>
      </c>
      <c r="H192" s="5">
        <v>0.8100000000000023</v>
      </c>
      <c r="I192" s="4">
        <v>0</v>
      </c>
      <c r="J192" s="4">
        <v>0</v>
      </c>
      <c r="K192" s="4">
        <v>816</v>
      </c>
      <c r="L192" s="4">
        <v>261.29</v>
      </c>
      <c r="M192" s="4">
        <v>0</v>
      </c>
      <c r="N192" s="4">
        <v>0</v>
      </c>
      <c r="O192" s="4">
        <f t="shared" si="4"/>
        <v>2698.1</v>
      </c>
      <c r="P192" s="6" t="s">
        <v>25</v>
      </c>
      <c r="Q192" s="6" t="s">
        <v>26</v>
      </c>
      <c r="R192" s="6">
        <v>2017</v>
      </c>
      <c r="S192" s="7">
        <v>1985</v>
      </c>
      <c r="T192" s="8">
        <f t="shared" si="5"/>
        <v>4683.1</v>
      </c>
    </row>
    <row r="193" spans="1:20" ht="15">
      <c r="A193" s="2" t="s">
        <v>90</v>
      </c>
      <c r="B193" s="3">
        <v>508000</v>
      </c>
      <c r="C193" s="2" t="s">
        <v>126</v>
      </c>
      <c r="D193" s="2" t="s">
        <v>127</v>
      </c>
      <c r="E193" s="11">
        <v>1024</v>
      </c>
      <c r="F193" s="32">
        <v>3298</v>
      </c>
      <c r="G193" s="4">
        <v>1620</v>
      </c>
      <c r="H193" s="5">
        <v>0</v>
      </c>
      <c r="I193" s="4">
        <v>0</v>
      </c>
      <c r="J193" s="4">
        <v>0</v>
      </c>
      <c r="K193" s="4">
        <v>816</v>
      </c>
      <c r="L193" s="4">
        <v>0</v>
      </c>
      <c r="M193" s="4">
        <v>0</v>
      </c>
      <c r="N193" s="4">
        <v>215</v>
      </c>
      <c r="O193" s="4">
        <f t="shared" si="4"/>
        <v>2651</v>
      </c>
      <c r="P193" s="6" t="s">
        <v>25</v>
      </c>
      <c r="Q193" s="6" t="s">
        <v>26</v>
      </c>
      <c r="R193" s="6">
        <v>2017</v>
      </c>
      <c r="S193" s="7">
        <v>1985</v>
      </c>
      <c r="T193" s="8">
        <f t="shared" si="5"/>
        <v>4636</v>
      </c>
    </row>
    <row r="194" spans="1:20" ht="15">
      <c r="A194" s="2" t="s">
        <v>90</v>
      </c>
      <c r="B194" s="3">
        <v>506230</v>
      </c>
      <c r="C194" s="2" t="s">
        <v>128</v>
      </c>
      <c r="D194" s="2" t="s">
        <v>129</v>
      </c>
      <c r="E194" s="11">
        <v>1202</v>
      </c>
      <c r="F194" s="32">
        <v>1072</v>
      </c>
      <c r="G194" s="4">
        <v>2040</v>
      </c>
      <c r="H194" s="5">
        <v>0</v>
      </c>
      <c r="I194" s="4">
        <v>0</v>
      </c>
      <c r="J194" s="4">
        <v>0</v>
      </c>
      <c r="K194" s="4">
        <v>816</v>
      </c>
      <c r="L194" s="4">
        <v>0</v>
      </c>
      <c r="M194" s="4">
        <v>0</v>
      </c>
      <c r="N194" s="4">
        <v>0</v>
      </c>
      <c r="O194" s="4">
        <f aca="true" t="shared" si="6" ref="O194:O257">SUM(G194:N194)</f>
        <v>2856</v>
      </c>
      <c r="P194" s="6" t="s">
        <v>25</v>
      </c>
      <c r="Q194" s="6" t="s">
        <v>31</v>
      </c>
      <c r="R194" s="6">
        <v>2008</v>
      </c>
      <c r="S194" s="7">
        <v>0</v>
      </c>
      <c r="T194" s="8">
        <f aca="true" t="shared" si="7" ref="T194:T257">O194+S194</f>
        <v>2856</v>
      </c>
    </row>
    <row r="195" spans="1:20" ht="15">
      <c r="A195" s="2" t="s">
        <v>90</v>
      </c>
      <c r="B195" s="3">
        <v>506220</v>
      </c>
      <c r="C195" s="2" t="s">
        <v>130</v>
      </c>
      <c r="D195" s="2" t="s">
        <v>131</v>
      </c>
      <c r="E195" s="11">
        <v>1024</v>
      </c>
      <c r="F195" s="32">
        <v>17516</v>
      </c>
      <c r="G195" s="4">
        <v>1620</v>
      </c>
      <c r="H195" s="5">
        <v>3120.12</v>
      </c>
      <c r="I195" s="4">
        <v>0</v>
      </c>
      <c r="J195" s="4">
        <v>0</v>
      </c>
      <c r="K195" s="4">
        <v>816</v>
      </c>
      <c r="L195" s="4">
        <v>0</v>
      </c>
      <c r="M195" s="4">
        <v>0</v>
      </c>
      <c r="N195" s="4">
        <v>0</v>
      </c>
      <c r="O195" s="4">
        <f t="shared" si="6"/>
        <v>5556.12</v>
      </c>
      <c r="P195" s="6" t="s">
        <v>25</v>
      </c>
      <c r="Q195" s="6" t="s">
        <v>26</v>
      </c>
      <c r="R195" s="6">
        <v>2019</v>
      </c>
      <c r="S195" s="7">
        <v>1985</v>
      </c>
      <c r="T195" s="8">
        <f t="shared" si="7"/>
        <v>7541.12</v>
      </c>
    </row>
    <row r="196" spans="1:20" ht="15">
      <c r="A196" s="2" t="s">
        <v>90</v>
      </c>
      <c r="B196" s="3">
        <v>506220</v>
      </c>
      <c r="C196" s="2" t="s">
        <v>130</v>
      </c>
      <c r="D196" s="2" t="s">
        <v>131</v>
      </c>
      <c r="E196" s="11">
        <v>1024</v>
      </c>
      <c r="F196" s="32">
        <v>13457</v>
      </c>
      <c r="G196" s="4">
        <v>1620</v>
      </c>
      <c r="H196" s="5">
        <v>2077.65</v>
      </c>
      <c r="I196" s="4">
        <v>0</v>
      </c>
      <c r="J196" s="4">
        <v>0</v>
      </c>
      <c r="K196" s="4">
        <v>816</v>
      </c>
      <c r="L196" s="4">
        <v>0</v>
      </c>
      <c r="M196" s="4">
        <v>0</v>
      </c>
      <c r="N196" s="4">
        <v>0</v>
      </c>
      <c r="O196" s="4">
        <f t="shared" si="6"/>
        <v>4513.65</v>
      </c>
      <c r="P196" s="6" t="s">
        <v>25</v>
      </c>
      <c r="Q196" s="6" t="s">
        <v>26</v>
      </c>
      <c r="R196" s="6">
        <v>2019</v>
      </c>
      <c r="S196" s="7">
        <v>1985</v>
      </c>
      <c r="T196" s="8">
        <f t="shared" si="7"/>
        <v>6498.65</v>
      </c>
    </row>
    <row r="197" spans="1:20" ht="15">
      <c r="A197" s="39" t="s">
        <v>240</v>
      </c>
      <c r="B197" s="3">
        <v>703001</v>
      </c>
      <c r="C197" s="2" t="s">
        <v>263</v>
      </c>
      <c r="D197" s="2" t="s">
        <v>264</v>
      </c>
      <c r="E197" s="11">
        <v>1301</v>
      </c>
      <c r="F197" s="32">
        <v>0</v>
      </c>
      <c r="G197" s="4">
        <v>0</v>
      </c>
      <c r="H197" s="5">
        <v>0</v>
      </c>
      <c r="I197" s="4">
        <v>893.26</v>
      </c>
      <c r="J197" s="4">
        <v>553.18</v>
      </c>
      <c r="K197" s="4">
        <v>816</v>
      </c>
      <c r="L197" s="4">
        <v>1736.74</v>
      </c>
      <c r="M197" s="4">
        <v>0</v>
      </c>
      <c r="N197" s="4">
        <v>0</v>
      </c>
      <c r="O197" s="4">
        <f t="shared" si="6"/>
        <v>3999.1800000000003</v>
      </c>
      <c r="P197" s="6" t="s">
        <v>74</v>
      </c>
      <c r="Q197" s="6" t="s">
        <v>27</v>
      </c>
      <c r="R197" s="6">
        <v>1900</v>
      </c>
      <c r="S197" s="7">
        <v>0</v>
      </c>
      <c r="T197" s="8">
        <f t="shared" si="7"/>
        <v>3999.1800000000003</v>
      </c>
    </row>
    <row r="198" spans="1:20" ht="15">
      <c r="A198" s="39" t="s">
        <v>240</v>
      </c>
      <c r="B198" s="3">
        <v>703001</v>
      </c>
      <c r="C198" s="2" t="s">
        <v>263</v>
      </c>
      <c r="D198" s="2" t="s">
        <v>264</v>
      </c>
      <c r="E198" s="11">
        <v>1212</v>
      </c>
      <c r="F198" s="32">
        <v>4463</v>
      </c>
      <c r="G198" s="4">
        <v>2100</v>
      </c>
      <c r="H198" s="5">
        <v>216.3</v>
      </c>
      <c r="I198" s="4">
        <v>0</v>
      </c>
      <c r="J198" s="4">
        <v>0</v>
      </c>
      <c r="K198" s="4">
        <v>816</v>
      </c>
      <c r="L198" s="4">
        <v>0</v>
      </c>
      <c r="M198" s="9">
        <v>2500</v>
      </c>
      <c r="N198" s="4">
        <v>0</v>
      </c>
      <c r="O198" s="4">
        <f t="shared" si="6"/>
        <v>5632.3</v>
      </c>
      <c r="P198" s="6" t="s">
        <v>25</v>
      </c>
      <c r="Q198" s="6" t="s">
        <v>26</v>
      </c>
      <c r="R198" s="6">
        <v>2022</v>
      </c>
      <c r="S198" s="7">
        <v>4990</v>
      </c>
      <c r="T198" s="8">
        <f t="shared" si="7"/>
        <v>10622.3</v>
      </c>
    </row>
    <row r="199" spans="1:20" ht="15">
      <c r="A199" s="2" t="s">
        <v>215</v>
      </c>
      <c r="B199" s="3">
        <v>905110</v>
      </c>
      <c r="C199" s="2" t="s">
        <v>216</v>
      </c>
      <c r="D199" s="2" t="s">
        <v>217</v>
      </c>
      <c r="E199" s="10" t="s">
        <v>75</v>
      </c>
      <c r="F199" s="32">
        <v>0</v>
      </c>
      <c r="G199" s="4">
        <v>0</v>
      </c>
      <c r="H199" s="5">
        <v>0</v>
      </c>
      <c r="I199" s="4">
        <v>51.03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f t="shared" si="6"/>
        <v>51.03</v>
      </c>
      <c r="P199" s="6" t="s">
        <v>74</v>
      </c>
      <c r="Q199" s="6" t="s">
        <v>27</v>
      </c>
      <c r="R199" s="6">
        <v>1900</v>
      </c>
      <c r="S199" s="7">
        <v>0</v>
      </c>
      <c r="T199" s="8">
        <f t="shared" si="7"/>
        <v>51.03</v>
      </c>
    </row>
    <row r="200" spans="1:20" ht="15">
      <c r="A200" s="2" t="s">
        <v>215</v>
      </c>
      <c r="B200" s="3">
        <v>905110</v>
      </c>
      <c r="C200" s="2" t="s">
        <v>216</v>
      </c>
      <c r="D200" s="2" t="s">
        <v>217</v>
      </c>
      <c r="E200" s="11">
        <v>1200</v>
      </c>
      <c r="F200" s="32">
        <v>2284</v>
      </c>
      <c r="G200" s="4">
        <v>1860</v>
      </c>
      <c r="H200" s="5">
        <v>1.5500000000000114</v>
      </c>
      <c r="I200" s="4">
        <v>0</v>
      </c>
      <c r="J200" s="4">
        <v>0</v>
      </c>
      <c r="K200" s="4">
        <v>816</v>
      </c>
      <c r="L200" s="4">
        <v>0</v>
      </c>
      <c r="M200" s="4">
        <v>0</v>
      </c>
      <c r="N200" s="4">
        <v>0</v>
      </c>
      <c r="O200" s="4">
        <f t="shared" si="6"/>
        <v>2677.55</v>
      </c>
      <c r="P200" s="6" t="s">
        <v>25</v>
      </c>
      <c r="Q200" s="6" t="s">
        <v>26</v>
      </c>
      <c r="R200" s="6">
        <v>2022</v>
      </c>
      <c r="S200" s="7">
        <v>1525</v>
      </c>
      <c r="T200" s="8">
        <f t="shared" si="7"/>
        <v>4202.55</v>
      </c>
    </row>
    <row r="201" spans="1:20" ht="15">
      <c r="A201" s="2" t="s">
        <v>215</v>
      </c>
      <c r="B201" s="3">
        <v>905110</v>
      </c>
      <c r="C201" s="2" t="s">
        <v>216</v>
      </c>
      <c r="D201" s="2" t="s">
        <v>217</v>
      </c>
      <c r="E201" s="11">
        <v>1209</v>
      </c>
      <c r="F201" s="32">
        <v>4920</v>
      </c>
      <c r="G201" s="4">
        <v>2280</v>
      </c>
      <c r="H201" s="5">
        <v>186.2</v>
      </c>
      <c r="I201" s="4">
        <v>0</v>
      </c>
      <c r="J201" s="4">
        <v>0</v>
      </c>
      <c r="K201" s="4">
        <v>816</v>
      </c>
      <c r="L201" s="4">
        <v>0</v>
      </c>
      <c r="M201" s="4">
        <v>0</v>
      </c>
      <c r="N201" s="4">
        <v>0</v>
      </c>
      <c r="O201" s="4">
        <f t="shared" si="6"/>
        <v>3282.2</v>
      </c>
      <c r="P201" s="6" t="s">
        <v>25</v>
      </c>
      <c r="Q201" s="6" t="s">
        <v>26</v>
      </c>
      <c r="R201" s="6">
        <v>2016</v>
      </c>
      <c r="S201" s="7">
        <v>2130</v>
      </c>
      <c r="T201" s="8">
        <f t="shared" si="7"/>
        <v>5412.2</v>
      </c>
    </row>
    <row r="202" spans="1:20" ht="15">
      <c r="A202" s="2" t="s">
        <v>215</v>
      </c>
      <c r="B202" s="3">
        <v>905110</v>
      </c>
      <c r="C202" s="2" t="s">
        <v>216</v>
      </c>
      <c r="D202" s="2" t="s">
        <v>217</v>
      </c>
      <c r="E202" s="11">
        <v>1209</v>
      </c>
      <c r="F202" s="32">
        <v>6144</v>
      </c>
      <c r="G202" s="4">
        <v>2280</v>
      </c>
      <c r="H202" s="5">
        <v>1481.62</v>
      </c>
      <c r="I202" s="4">
        <v>0</v>
      </c>
      <c r="J202" s="4">
        <v>0</v>
      </c>
      <c r="K202" s="4">
        <v>816</v>
      </c>
      <c r="L202" s="4">
        <v>0</v>
      </c>
      <c r="M202" s="4">
        <v>0</v>
      </c>
      <c r="N202" s="4">
        <v>0</v>
      </c>
      <c r="O202" s="4">
        <f t="shared" si="6"/>
        <v>4577.62</v>
      </c>
      <c r="P202" s="6" t="s">
        <v>25</v>
      </c>
      <c r="Q202" s="6" t="s">
        <v>26</v>
      </c>
      <c r="R202" s="6">
        <v>2018</v>
      </c>
      <c r="S202" s="7">
        <v>2130</v>
      </c>
      <c r="T202" s="8">
        <f t="shared" si="7"/>
        <v>6707.62</v>
      </c>
    </row>
    <row r="203" spans="1:20" ht="15">
      <c r="A203" s="2" t="s">
        <v>215</v>
      </c>
      <c r="B203" s="3">
        <v>905110</v>
      </c>
      <c r="C203" s="2" t="s">
        <v>216</v>
      </c>
      <c r="D203" s="2" t="s">
        <v>217</v>
      </c>
      <c r="E203" s="11">
        <v>1209</v>
      </c>
      <c r="F203" s="32">
        <v>4092</v>
      </c>
      <c r="G203" s="4">
        <v>2280</v>
      </c>
      <c r="H203" s="5">
        <v>694.26</v>
      </c>
      <c r="I203" s="4">
        <v>0</v>
      </c>
      <c r="J203" s="4">
        <v>0</v>
      </c>
      <c r="K203" s="4">
        <v>816</v>
      </c>
      <c r="L203" s="4">
        <v>0</v>
      </c>
      <c r="M203" s="4">
        <v>0</v>
      </c>
      <c r="N203" s="4">
        <v>466.24</v>
      </c>
      <c r="O203" s="4">
        <f t="shared" si="6"/>
        <v>4256.5</v>
      </c>
      <c r="P203" s="6" t="s">
        <v>25</v>
      </c>
      <c r="Q203" s="6" t="s">
        <v>31</v>
      </c>
      <c r="R203" s="6">
        <v>2005</v>
      </c>
      <c r="S203" s="7">
        <v>0</v>
      </c>
      <c r="T203" s="8">
        <f t="shared" si="7"/>
        <v>4256.5</v>
      </c>
    </row>
    <row r="204" spans="1:20" ht="15">
      <c r="A204" s="2" t="s">
        <v>215</v>
      </c>
      <c r="B204" s="3">
        <v>905110</v>
      </c>
      <c r="C204" s="2" t="s">
        <v>216</v>
      </c>
      <c r="D204" s="2" t="s">
        <v>217</v>
      </c>
      <c r="E204" s="11">
        <v>1201</v>
      </c>
      <c r="F204" s="32">
        <v>2039</v>
      </c>
      <c r="G204" s="4">
        <v>2100</v>
      </c>
      <c r="H204" s="5">
        <v>29.05</v>
      </c>
      <c r="I204" s="4">
        <v>0</v>
      </c>
      <c r="J204" s="4">
        <v>0</v>
      </c>
      <c r="K204" s="4">
        <v>816</v>
      </c>
      <c r="L204" s="4">
        <v>0</v>
      </c>
      <c r="M204" s="9">
        <v>1500</v>
      </c>
      <c r="N204" s="4">
        <v>0</v>
      </c>
      <c r="O204" s="4">
        <f t="shared" si="6"/>
        <v>4445.05</v>
      </c>
      <c r="P204" s="6" t="s">
        <v>25</v>
      </c>
      <c r="Q204" s="6" t="s">
        <v>26</v>
      </c>
      <c r="R204" s="6">
        <v>2022</v>
      </c>
      <c r="S204" s="7">
        <v>1645</v>
      </c>
      <c r="T204" s="8">
        <f t="shared" si="7"/>
        <v>6090.05</v>
      </c>
    </row>
    <row r="205" spans="1:20" ht="15">
      <c r="A205" s="2" t="s">
        <v>215</v>
      </c>
      <c r="B205" s="3">
        <v>905110</v>
      </c>
      <c r="C205" s="2" t="s">
        <v>216</v>
      </c>
      <c r="D205" s="2" t="s">
        <v>217</v>
      </c>
      <c r="E205" s="11">
        <v>1201</v>
      </c>
      <c r="F205" s="32">
        <v>3382</v>
      </c>
      <c r="G205" s="4">
        <v>2100</v>
      </c>
      <c r="H205" s="5">
        <v>19.95</v>
      </c>
      <c r="I205" s="4">
        <v>0</v>
      </c>
      <c r="J205" s="4">
        <v>0</v>
      </c>
      <c r="K205" s="4">
        <v>816</v>
      </c>
      <c r="L205" s="4">
        <v>0</v>
      </c>
      <c r="M205" s="9">
        <f>609.53+1500</f>
        <v>2109.5299999999997</v>
      </c>
      <c r="N205" s="4">
        <v>0</v>
      </c>
      <c r="O205" s="4">
        <f t="shared" si="6"/>
        <v>5045.48</v>
      </c>
      <c r="P205" s="6" t="s">
        <v>25</v>
      </c>
      <c r="Q205" s="6" t="s">
        <v>26</v>
      </c>
      <c r="R205" s="6">
        <v>2022</v>
      </c>
      <c r="S205" s="7">
        <v>1645</v>
      </c>
      <c r="T205" s="8">
        <f t="shared" si="7"/>
        <v>6690.48</v>
      </c>
    </row>
    <row r="206" spans="1:20" ht="15">
      <c r="A206" s="2" t="s">
        <v>215</v>
      </c>
      <c r="B206" s="3">
        <v>905110</v>
      </c>
      <c r="C206" s="2" t="s">
        <v>216</v>
      </c>
      <c r="D206" s="2" t="s">
        <v>217</v>
      </c>
      <c r="E206" s="11">
        <v>1201</v>
      </c>
      <c r="F206" s="32">
        <v>1288</v>
      </c>
      <c r="G206" s="4">
        <v>2100</v>
      </c>
      <c r="H206" s="5">
        <v>0</v>
      </c>
      <c r="I206" s="4">
        <v>0</v>
      </c>
      <c r="J206" s="4">
        <v>0</v>
      </c>
      <c r="K206" s="4">
        <v>816</v>
      </c>
      <c r="L206" s="4">
        <v>0</v>
      </c>
      <c r="M206" s="9">
        <f>258+1500</f>
        <v>1758</v>
      </c>
      <c r="N206" s="4">
        <v>0</v>
      </c>
      <c r="O206" s="4">
        <f t="shared" si="6"/>
        <v>4674</v>
      </c>
      <c r="P206" s="6" t="s">
        <v>25</v>
      </c>
      <c r="Q206" s="6" t="s">
        <v>26</v>
      </c>
      <c r="R206" s="6">
        <v>2022</v>
      </c>
      <c r="S206" s="7">
        <v>1645</v>
      </c>
      <c r="T206" s="8">
        <f t="shared" si="7"/>
        <v>6319</v>
      </c>
    </row>
    <row r="207" spans="1:20" ht="15">
      <c r="A207" s="2" t="s">
        <v>215</v>
      </c>
      <c r="B207" s="3">
        <v>905110</v>
      </c>
      <c r="C207" s="2" t="s">
        <v>216</v>
      </c>
      <c r="D207" s="2" t="s">
        <v>217</v>
      </c>
      <c r="E207" s="11">
        <v>1201</v>
      </c>
      <c r="F207" s="32">
        <v>12690</v>
      </c>
      <c r="G207" s="4">
        <v>2100</v>
      </c>
      <c r="H207" s="5">
        <v>2341.5</v>
      </c>
      <c r="I207" s="4">
        <v>0</v>
      </c>
      <c r="J207" s="4">
        <v>0</v>
      </c>
      <c r="K207" s="4">
        <v>816</v>
      </c>
      <c r="L207" s="4">
        <v>0</v>
      </c>
      <c r="M207" s="9">
        <v>1500</v>
      </c>
      <c r="N207" s="4">
        <v>0</v>
      </c>
      <c r="O207" s="4">
        <f t="shared" si="6"/>
        <v>6757.5</v>
      </c>
      <c r="P207" s="6" t="s">
        <v>25</v>
      </c>
      <c r="Q207" s="6" t="s">
        <v>26</v>
      </c>
      <c r="R207" s="6">
        <v>2022</v>
      </c>
      <c r="S207" s="7">
        <v>1645</v>
      </c>
      <c r="T207" s="8">
        <f t="shared" si="7"/>
        <v>8402.5</v>
      </c>
    </row>
    <row r="208" spans="1:20" ht="15">
      <c r="A208" s="2" t="s">
        <v>215</v>
      </c>
      <c r="B208" s="3" t="s">
        <v>218</v>
      </c>
      <c r="C208" s="2" t="s">
        <v>219</v>
      </c>
      <c r="D208" s="2" t="s">
        <v>220</v>
      </c>
      <c r="E208" s="11">
        <v>1212</v>
      </c>
      <c r="F208" s="32">
        <v>3067</v>
      </c>
      <c r="G208" s="4">
        <v>2100</v>
      </c>
      <c r="H208" s="5">
        <v>13.65</v>
      </c>
      <c r="I208" s="4">
        <v>0</v>
      </c>
      <c r="J208" s="4">
        <v>0</v>
      </c>
      <c r="K208" s="4">
        <v>816</v>
      </c>
      <c r="L208" s="4">
        <v>0</v>
      </c>
      <c r="M208" s="4">
        <v>0</v>
      </c>
      <c r="N208" s="4">
        <v>0</v>
      </c>
      <c r="O208" s="4">
        <f t="shared" si="6"/>
        <v>2929.65</v>
      </c>
      <c r="P208" s="6" t="s">
        <v>25</v>
      </c>
      <c r="Q208" s="6" t="s">
        <v>31</v>
      </c>
      <c r="R208" s="6">
        <v>1999</v>
      </c>
      <c r="S208" s="7">
        <v>0</v>
      </c>
      <c r="T208" s="8">
        <f t="shared" si="7"/>
        <v>2929.65</v>
      </c>
    </row>
    <row r="209" spans="1:20" ht="15">
      <c r="A209" s="2" t="s">
        <v>215</v>
      </c>
      <c r="B209" s="3" t="s">
        <v>221</v>
      </c>
      <c r="C209" s="2" t="s">
        <v>222</v>
      </c>
      <c r="D209" s="2" t="s">
        <v>223</v>
      </c>
      <c r="E209" s="11">
        <v>1211</v>
      </c>
      <c r="F209" s="32">
        <v>0</v>
      </c>
      <c r="G209" s="4">
        <v>0</v>
      </c>
      <c r="H209" s="5">
        <v>0</v>
      </c>
      <c r="I209" s="4">
        <v>1380.78</v>
      </c>
      <c r="J209" s="4">
        <v>791.89</v>
      </c>
      <c r="K209" s="4">
        <v>816</v>
      </c>
      <c r="L209" s="4">
        <v>0</v>
      </c>
      <c r="M209" s="4">
        <v>0</v>
      </c>
      <c r="N209" s="4">
        <v>0</v>
      </c>
      <c r="O209" s="4">
        <f t="shared" si="6"/>
        <v>2988.67</v>
      </c>
      <c r="P209" s="6" t="s">
        <v>74</v>
      </c>
      <c r="Q209" s="6" t="s">
        <v>27</v>
      </c>
      <c r="R209" s="6">
        <v>1900</v>
      </c>
      <c r="S209" s="7">
        <v>0</v>
      </c>
      <c r="T209" s="8">
        <f t="shared" si="7"/>
        <v>2988.67</v>
      </c>
    </row>
    <row r="210" spans="1:20" ht="15">
      <c r="A210" s="2" t="s">
        <v>215</v>
      </c>
      <c r="B210" s="3" t="s">
        <v>221</v>
      </c>
      <c r="C210" s="2" t="s">
        <v>222</v>
      </c>
      <c r="D210" s="2" t="s">
        <v>223</v>
      </c>
      <c r="E210" s="11">
        <v>1505</v>
      </c>
      <c r="F210" s="32">
        <v>0</v>
      </c>
      <c r="G210" s="4">
        <v>0</v>
      </c>
      <c r="H210" s="5">
        <v>0</v>
      </c>
      <c r="I210" s="4">
        <v>1042.41</v>
      </c>
      <c r="J210" s="4">
        <v>0</v>
      </c>
      <c r="K210" s="4">
        <v>816</v>
      </c>
      <c r="L210" s="4">
        <v>0</v>
      </c>
      <c r="M210" s="4">
        <v>0</v>
      </c>
      <c r="N210" s="4">
        <v>0</v>
      </c>
      <c r="O210" s="4">
        <f t="shared" si="6"/>
        <v>1858.41</v>
      </c>
      <c r="P210" s="6" t="s">
        <v>74</v>
      </c>
      <c r="Q210" s="6" t="s">
        <v>27</v>
      </c>
      <c r="R210" s="6">
        <v>1900</v>
      </c>
      <c r="S210" s="7">
        <v>0</v>
      </c>
      <c r="T210" s="8">
        <f t="shared" si="7"/>
        <v>1858.41</v>
      </c>
    </row>
    <row r="211" spans="1:20" ht="15">
      <c r="A211" s="2" t="s">
        <v>215</v>
      </c>
      <c r="B211" s="3">
        <v>905580</v>
      </c>
      <c r="C211" s="2" t="s">
        <v>224</v>
      </c>
      <c r="D211" s="2" t="s">
        <v>225</v>
      </c>
      <c r="E211" s="11">
        <v>1252</v>
      </c>
      <c r="F211" s="32">
        <v>0</v>
      </c>
      <c r="G211" s="4">
        <v>0</v>
      </c>
      <c r="H211" s="5">
        <v>0</v>
      </c>
      <c r="I211" s="4">
        <v>628.07</v>
      </c>
      <c r="J211" s="4">
        <v>2327.7</v>
      </c>
      <c r="K211" s="4">
        <v>816</v>
      </c>
      <c r="L211" s="4">
        <v>0</v>
      </c>
      <c r="M211" s="4">
        <v>0</v>
      </c>
      <c r="N211" s="4">
        <v>0</v>
      </c>
      <c r="O211" s="4">
        <f t="shared" si="6"/>
        <v>3771.77</v>
      </c>
      <c r="P211" s="6" t="s">
        <v>74</v>
      </c>
      <c r="Q211" s="6" t="s">
        <v>27</v>
      </c>
      <c r="R211" s="6">
        <v>1900</v>
      </c>
      <c r="S211" s="7">
        <v>0</v>
      </c>
      <c r="T211" s="8">
        <f t="shared" si="7"/>
        <v>3771.77</v>
      </c>
    </row>
    <row r="212" spans="1:20" ht="15">
      <c r="A212" s="2" t="s">
        <v>215</v>
      </c>
      <c r="B212" s="3">
        <v>905580</v>
      </c>
      <c r="C212" s="2" t="s">
        <v>226</v>
      </c>
      <c r="D212" s="2" t="s">
        <v>225</v>
      </c>
      <c r="E212" s="11">
        <v>1252</v>
      </c>
      <c r="F212" s="32">
        <v>0</v>
      </c>
      <c r="G212" s="4">
        <v>0</v>
      </c>
      <c r="H212" s="5">
        <v>0</v>
      </c>
      <c r="I212" s="4">
        <v>851.79</v>
      </c>
      <c r="J212" s="4">
        <v>4513.81</v>
      </c>
      <c r="K212" s="4">
        <v>816</v>
      </c>
      <c r="L212" s="4">
        <v>0</v>
      </c>
      <c r="M212" s="4">
        <v>0</v>
      </c>
      <c r="N212" s="4">
        <v>0</v>
      </c>
      <c r="O212" s="4">
        <f t="shared" si="6"/>
        <v>6181.6</v>
      </c>
      <c r="P212" s="6" t="s">
        <v>74</v>
      </c>
      <c r="Q212" s="6" t="s">
        <v>27</v>
      </c>
      <c r="R212" s="6">
        <v>1900</v>
      </c>
      <c r="S212" s="7">
        <v>0</v>
      </c>
      <c r="T212" s="8">
        <f t="shared" si="7"/>
        <v>6181.6</v>
      </c>
    </row>
    <row r="213" spans="1:20" ht="15">
      <c r="A213" s="2" t="s">
        <v>215</v>
      </c>
      <c r="B213" s="3">
        <v>905580</v>
      </c>
      <c r="C213" s="2" t="s">
        <v>226</v>
      </c>
      <c r="D213" s="2" t="s">
        <v>225</v>
      </c>
      <c r="E213" s="11">
        <v>1252</v>
      </c>
      <c r="F213" s="32">
        <v>0</v>
      </c>
      <c r="G213" s="4">
        <v>0</v>
      </c>
      <c r="H213" s="5">
        <v>0</v>
      </c>
      <c r="I213" s="4">
        <v>147.8</v>
      </c>
      <c r="J213" s="4">
        <v>800.24</v>
      </c>
      <c r="K213" s="4">
        <v>816</v>
      </c>
      <c r="L213" s="4">
        <v>0</v>
      </c>
      <c r="M213" s="4">
        <v>0</v>
      </c>
      <c r="N213" s="4">
        <v>0</v>
      </c>
      <c r="O213" s="4">
        <f t="shared" si="6"/>
        <v>1764.04</v>
      </c>
      <c r="P213" s="6" t="s">
        <v>74</v>
      </c>
      <c r="Q213" s="6" t="s">
        <v>27</v>
      </c>
      <c r="R213" s="6">
        <v>1900</v>
      </c>
      <c r="S213" s="7">
        <v>0</v>
      </c>
      <c r="T213" s="8">
        <f t="shared" si="7"/>
        <v>1764.04</v>
      </c>
    </row>
    <row r="214" spans="1:20" ht="15">
      <c r="A214" s="2" t="s">
        <v>215</v>
      </c>
      <c r="B214" s="3">
        <v>905580</v>
      </c>
      <c r="C214" s="2" t="s">
        <v>226</v>
      </c>
      <c r="D214" s="2" t="s">
        <v>225</v>
      </c>
      <c r="E214" s="10" t="s">
        <v>75</v>
      </c>
      <c r="F214" s="32">
        <v>0</v>
      </c>
      <c r="G214" s="4">
        <v>0</v>
      </c>
      <c r="H214" s="5">
        <v>0</v>
      </c>
      <c r="I214" s="4">
        <v>65.64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f t="shared" si="6"/>
        <v>65.64</v>
      </c>
      <c r="P214" s="6" t="s">
        <v>74</v>
      </c>
      <c r="Q214" s="6" t="s">
        <v>27</v>
      </c>
      <c r="R214" s="6">
        <v>1900</v>
      </c>
      <c r="S214" s="7">
        <v>0</v>
      </c>
      <c r="T214" s="8">
        <f t="shared" si="7"/>
        <v>65.64</v>
      </c>
    </row>
    <row r="215" spans="1:20" ht="15">
      <c r="A215" s="2" t="s">
        <v>215</v>
      </c>
      <c r="B215" s="3">
        <v>905300</v>
      </c>
      <c r="C215" s="2" t="s">
        <v>227</v>
      </c>
      <c r="D215" s="2" t="s">
        <v>228</v>
      </c>
      <c r="E215" s="11">
        <v>1254</v>
      </c>
      <c r="F215" s="32">
        <v>0</v>
      </c>
      <c r="G215" s="4">
        <v>0</v>
      </c>
      <c r="H215" s="5">
        <v>0</v>
      </c>
      <c r="I215" s="4">
        <v>371.54</v>
      </c>
      <c r="J215" s="4">
        <v>3673.82</v>
      </c>
      <c r="K215" s="4">
        <v>816</v>
      </c>
      <c r="L215" s="4">
        <v>0</v>
      </c>
      <c r="M215" s="4">
        <v>0</v>
      </c>
      <c r="N215" s="4">
        <v>0</v>
      </c>
      <c r="O215" s="4">
        <f t="shared" si="6"/>
        <v>4861.360000000001</v>
      </c>
      <c r="P215" s="6" t="s">
        <v>74</v>
      </c>
      <c r="Q215" s="6" t="s">
        <v>26</v>
      </c>
      <c r="R215" s="6">
        <v>2019</v>
      </c>
      <c r="S215" s="7">
        <v>3360</v>
      </c>
      <c r="T215" s="8">
        <f t="shared" si="7"/>
        <v>8221.36</v>
      </c>
    </row>
    <row r="216" spans="1:20" ht="15">
      <c r="A216" s="2" t="s">
        <v>215</v>
      </c>
      <c r="B216" s="3">
        <v>905300</v>
      </c>
      <c r="C216" s="2" t="s">
        <v>227</v>
      </c>
      <c r="D216" s="2" t="s">
        <v>228</v>
      </c>
      <c r="E216" s="11">
        <v>1254</v>
      </c>
      <c r="F216" s="32">
        <v>0</v>
      </c>
      <c r="G216" s="4">
        <v>0</v>
      </c>
      <c r="H216" s="5">
        <v>0</v>
      </c>
      <c r="I216" s="4">
        <v>755.31</v>
      </c>
      <c r="J216" s="4">
        <v>3678.49</v>
      </c>
      <c r="K216" s="4">
        <v>816</v>
      </c>
      <c r="L216" s="4">
        <v>238.24</v>
      </c>
      <c r="M216" s="4">
        <v>0</v>
      </c>
      <c r="N216" s="4">
        <v>0</v>
      </c>
      <c r="O216" s="4">
        <f t="shared" si="6"/>
        <v>5488.039999999999</v>
      </c>
      <c r="P216" s="6" t="s">
        <v>74</v>
      </c>
      <c r="Q216" s="6" t="s">
        <v>26</v>
      </c>
      <c r="R216" s="6">
        <v>2019</v>
      </c>
      <c r="S216" s="7">
        <v>3360</v>
      </c>
      <c r="T216" s="8">
        <f t="shared" si="7"/>
        <v>8848.039999999999</v>
      </c>
    </row>
    <row r="217" spans="1:20" ht="15">
      <c r="A217" s="2" t="s">
        <v>215</v>
      </c>
      <c r="B217" s="3">
        <v>905300</v>
      </c>
      <c r="C217" s="2" t="s">
        <v>227</v>
      </c>
      <c r="D217" s="2" t="s">
        <v>228</v>
      </c>
      <c r="E217" s="11">
        <v>1254</v>
      </c>
      <c r="F217" s="32">
        <v>0</v>
      </c>
      <c r="G217" s="4">
        <v>0</v>
      </c>
      <c r="H217" s="5">
        <v>0</v>
      </c>
      <c r="I217" s="4">
        <v>232.8</v>
      </c>
      <c r="J217" s="4">
        <v>4355.23</v>
      </c>
      <c r="K217" s="4">
        <v>816</v>
      </c>
      <c r="L217" s="4">
        <v>0</v>
      </c>
      <c r="M217" s="4">
        <v>0</v>
      </c>
      <c r="N217" s="4">
        <v>0</v>
      </c>
      <c r="O217" s="4">
        <f t="shared" si="6"/>
        <v>5404.03</v>
      </c>
      <c r="P217" s="6" t="s">
        <v>74</v>
      </c>
      <c r="Q217" s="6" t="s">
        <v>26</v>
      </c>
      <c r="R217" s="6">
        <v>2019</v>
      </c>
      <c r="S217" s="7">
        <v>3360</v>
      </c>
      <c r="T217" s="8">
        <f t="shared" si="7"/>
        <v>8764.029999999999</v>
      </c>
    </row>
    <row r="218" spans="1:20" ht="15">
      <c r="A218" s="2" t="s">
        <v>215</v>
      </c>
      <c r="B218" s="3">
        <v>905300</v>
      </c>
      <c r="C218" s="2" t="s">
        <v>227</v>
      </c>
      <c r="D218" s="2" t="s">
        <v>228</v>
      </c>
      <c r="E218" s="11">
        <v>1256</v>
      </c>
      <c r="F218" s="32">
        <v>0</v>
      </c>
      <c r="G218" s="4">
        <v>0</v>
      </c>
      <c r="H218" s="5">
        <v>0</v>
      </c>
      <c r="I218" s="4">
        <v>403.42</v>
      </c>
      <c r="J218" s="4">
        <v>3463.27</v>
      </c>
      <c r="K218" s="4">
        <v>816</v>
      </c>
      <c r="L218" s="4">
        <v>0</v>
      </c>
      <c r="M218" s="4">
        <v>0</v>
      </c>
      <c r="N218" s="4">
        <v>0</v>
      </c>
      <c r="O218" s="4">
        <f t="shared" si="6"/>
        <v>4682.6900000000005</v>
      </c>
      <c r="P218" s="6" t="s">
        <v>74</v>
      </c>
      <c r="Q218" s="6" t="s">
        <v>26</v>
      </c>
      <c r="R218" s="6">
        <v>2019</v>
      </c>
      <c r="S218" s="7">
        <v>4680</v>
      </c>
      <c r="T218" s="8">
        <f t="shared" si="7"/>
        <v>9362.69</v>
      </c>
    </row>
    <row r="219" spans="1:20" ht="15">
      <c r="A219" s="2" t="s">
        <v>215</v>
      </c>
      <c r="B219" s="3">
        <v>905300</v>
      </c>
      <c r="C219" s="2" t="s">
        <v>227</v>
      </c>
      <c r="D219" s="2" t="s">
        <v>228</v>
      </c>
      <c r="E219" s="11">
        <v>1256</v>
      </c>
      <c r="F219" s="32">
        <v>0</v>
      </c>
      <c r="G219" s="4">
        <v>0</v>
      </c>
      <c r="H219" s="5">
        <v>0</v>
      </c>
      <c r="I219" s="4">
        <v>1242</v>
      </c>
      <c r="J219" s="4">
        <v>4019.16</v>
      </c>
      <c r="K219" s="4">
        <v>816</v>
      </c>
      <c r="L219" s="4">
        <v>0</v>
      </c>
      <c r="M219" s="4">
        <v>0</v>
      </c>
      <c r="N219" s="4">
        <v>0</v>
      </c>
      <c r="O219" s="4">
        <f t="shared" si="6"/>
        <v>6077.16</v>
      </c>
      <c r="P219" s="6" t="s">
        <v>74</v>
      </c>
      <c r="Q219" s="6" t="s">
        <v>26</v>
      </c>
      <c r="R219" s="6">
        <v>2019</v>
      </c>
      <c r="S219" s="7">
        <v>4680</v>
      </c>
      <c r="T219" s="8">
        <f t="shared" si="7"/>
        <v>10757.16</v>
      </c>
    </row>
    <row r="220" spans="1:20" ht="15">
      <c r="A220" s="2" t="s">
        <v>215</v>
      </c>
      <c r="B220" s="3">
        <v>905300</v>
      </c>
      <c r="C220" s="2" t="s">
        <v>227</v>
      </c>
      <c r="D220" s="2" t="s">
        <v>228</v>
      </c>
      <c r="E220" s="11">
        <v>1256</v>
      </c>
      <c r="F220" s="32">
        <v>0</v>
      </c>
      <c r="G220" s="4">
        <v>0</v>
      </c>
      <c r="H220" s="5">
        <v>0</v>
      </c>
      <c r="I220" s="4">
        <v>494.3</v>
      </c>
      <c r="J220" s="4">
        <v>3948.69</v>
      </c>
      <c r="K220" s="4">
        <v>816</v>
      </c>
      <c r="L220" s="4">
        <v>0</v>
      </c>
      <c r="M220" s="4">
        <v>0</v>
      </c>
      <c r="N220" s="4">
        <v>0</v>
      </c>
      <c r="O220" s="4">
        <f t="shared" si="6"/>
        <v>5258.99</v>
      </c>
      <c r="P220" s="6" t="s">
        <v>74</v>
      </c>
      <c r="Q220" s="6" t="s">
        <v>26</v>
      </c>
      <c r="R220" s="6">
        <v>2019</v>
      </c>
      <c r="S220" s="7">
        <v>4680</v>
      </c>
      <c r="T220" s="8">
        <f t="shared" si="7"/>
        <v>9938.99</v>
      </c>
    </row>
    <row r="221" spans="1:20" ht="15">
      <c r="A221" s="2" t="s">
        <v>215</v>
      </c>
      <c r="B221" s="3">
        <v>905300</v>
      </c>
      <c r="C221" s="2" t="s">
        <v>229</v>
      </c>
      <c r="D221" s="2" t="s">
        <v>228</v>
      </c>
      <c r="E221" s="10" t="s">
        <v>75</v>
      </c>
      <c r="F221" s="32">
        <v>0</v>
      </c>
      <c r="G221" s="4">
        <v>0</v>
      </c>
      <c r="H221" s="5">
        <v>0</v>
      </c>
      <c r="I221" s="4">
        <v>357.3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f t="shared" si="6"/>
        <v>357.3</v>
      </c>
      <c r="P221" s="6" t="s">
        <v>74</v>
      </c>
      <c r="Q221" s="6" t="s">
        <v>27</v>
      </c>
      <c r="R221" s="6">
        <v>1900</v>
      </c>
      <c r="S221" s="7">
        <v>0</v>
      </c>
      <c r="T221" s="8">
        <f t="shared" si="7"/>
        <v>357.3</v>
      </c>
    </row>
    <row r="222" spans="1:20" ht="15">
      <c r="A222" s="2" t="s">
        <v>215</v>
      </c>
      <c r="B222" s="3">
        <v>905300</v>
      </c>
      <c r="C222" s="2" t="s">
        <v>229</v>
      </c>
      <c r="D222" s="2" t="s">
        <v>228</v>
      </c>
      <c r="E222" s="11">
        <v>1335</v>
      </c>
      <c r="F222" s="32">
        <v>0</v>
      </c>
      <c r="G222" s="4">
        <v>0</v>
      </c>
      <c r="H222" s="5">
        <v>0</v>
      </c>
      <c r="I222" s="4">
        <v>17013.79</v>
      </c>
      <c r="J222" s="4">
        <v>8243.21</v>
      </c>
      <c r="K222" s="4">
        <v>816</v>
      </c>
      <c r="L222" s="4">
        <v>4311.82</v>
      </c>
      <c r="M222" s="4">
        <v>0</v>
      </c>
      <c r="N222" s="4">
        <v>0</v>
      </c>
      <c r="O222" s="4">
        <f t="shared" si="6"/>
        <v>30384.82</v>
      </c>
      <c r="P222" s="6" t="s">
        <v>74</v>
      </c>
      <c r="Q222" s="6" t="s">
        <v>26</v>
      </c>
      <c r="R222" s="6">
        <v>2016</v>
      </c>
      <c r="S222" s="7">
        <v>21660</v>
      </c>
      <c r="T222" s="8">
        <f t="shared" si="7"/>
        <v>52044.82</v>
      </c>
    </row>
    <row r="223" spans="1:20" ht="15">
      <c r="A223" s="2" t="s">
        <v>215</v>
      </c>
      <c r="B223" s="3">
        <v>905300</v>
      </c>
      <c r="C223" s="2" t="s">
        <v>229</v>
      </c>
      <c r="D223" s="2" t="s">
        <v>228</v>
      </c>
      <c r="E223" s="11">
        <v>1665</v>
      </c>
      <c r="F223" s="32">
        <v>0</v>
      </c>
      <c r="G223" s="4">
        <v>0</v>
      </c>
      <c r="H223" s="5">
        <v>0</v>
      </c>
      <c r="I223" s="4">
        <v>17306.68</v>
      </c>
      <c r="J223" s="4">
        <v>893.7</v>
      </c>
      <c r="K223" s="4">
        <v>816</v>
      </c>
      <c r="L223" s="4">
        <v>0</v>
      </c>
      <c r="M223" s="4">
        <v>0</v>
      </c>
      <c r="N223" s="4">
        <v>0</v>
      </c>
      <c r="O223" s="4">
        <f t="shared" si="6"/>
        <v>19016.38</v>
      </c>
      <c r="P223" s="6" t="s">
        <v>74</v>
      </c>
      <c r="Q223" s="6" t="s">
        <v>31</v>
      </c>
      <c r="R223" s="6">
        <v>2010</v>
      </c>
      <c r="S223" s="7">
        <v>0</v>
      </c>
      <c r="T223" s="8">
        <f t="shared" si="7"/>
        <v>19016.38</v>
      </c>
    </row>
    <row r="224" spans="1:20" ht="15">
      <c r="A224" s="2" t="s">
        <v>215</v>
      </c>
      <c r="B224" s="3">
        <v>905300</v>
      </c>
      <c r="C224" s="2" t="s">
        <v>229</v>
      </c>
      <c r="D224" s="2" t="s">
        <v>228</v>
      </c>
      <c r="E224" s="11">
        <v>1665</v>
      </c>
      <c r="F224" s="32">
        <v>0</v>
      </c>
      <c r="G224" s="4">
        <v>0</v>
      </c>
      <c r="H224" s="5">
        <v>0</v>
      </c>
      <c r="I224" s="4">
        <v>6859.09</v>
      </c>
      <c r="J224" s="4">
        <v>1013.14</v>
      </c>
      <c r="K224" s="4">
        <v>816</v>
      </c>
      <c r="L224" s="4">
        <v>0</v>
      </c>
      <c r="M224" s="4">
        <v>0</v>
      </c>
      <c r="N224" s="4">
        <v>0</v>
      </c>
      <c r="O224" s="4">
        <f t="shared" si="6"/>
        <v>8688.23</v>
      </c>
      <c r="P224" s="6" t="s">
        <v>74</v>
      </c>
      <c r="Q224" s="6" t="s">
        <v>26</v>
      </c>
      <c r="R224" s="6">
        <v>2015</v>
      </c>
      <c r="S224" s="7">
        <v>6750</v>
      </c>
      <c r="T224" s="8">
        <f t="shared" si="7"/>
        <v>15438.23</v>
      </c>
    </row>
    <row r="225" spans="1:20" ht="15">
      <c r="A225" s="2" t="s">
        <v>215</v>
      </c>
      <c r="B225" s="3">
        <v>905300</v>
      </c>
      <c r="C225" s="2" t="s">
        <v>229</v>
      </c>
      <c r="D225" s="2" t="s">
        <v>228</v>
      </c>
      <c r="E225" s="11">
        <v>1335</v>
      </c>
      <c r="F225" s="32">
        <v>0</v>
      </c>
      <c r="G225" s="4">
        <v>0</v>
      </c>
      <c r="H225" s="5">
        <v>0</v>
      </c>
      <c r="I225" s="4">
        <v>36137.52</v>
      </c>
      <c r="J225" s="4">
        <v>5964.32</v>
      </c>
      <c r="K225" s="4">
        <v>816</v>
      </c>
      <c r="L225" s="4">
        <v>1698</v>
      </c>
      <c r="M225" s="4">
        <v>0</v>
      </c>
      <c r="N225" s="4">
        <v>0</v>
      </c>
      <c r="O225" s="4">
        <f t="shared" si="6"/>
        <v>44615.84</v>
      </c>
      <c r="P225" s="6" t="s">
        <v>74</v>
      </c>
      <c r="Q225" s="6" t="s">
        <v>26</v>
      </c>
      <c r="R225" s="6">
        <v>2020</v>
      </c>
      <c r="S225" s="7">
        <v>21660</v>
      </c>
      <c r="T225" s="8">
        <f t="shared" si="7"/>
        <v>66275.84</v>
      </c>
    </row>
    <row r="226" spans="1:20" ht="15">
      <c r="A226" s="2" t="s">
        <v>215</v>
      </c>
      <c r="B226" s="3">
        <v>905300</v>
      </c>
      <c r="C226" s="2" t="s">
        <v>229</v>
      </c>
      <c r="D226" s="2" t="s">
        <v>228</v>
      </c>
      <c r="E226" s="11">
        <v>1665</v>
      </c>
      <c r="F226" s="32">
        <v>0</v>
      </c>
      <c r="G226" s="4">
        <v>0</v>
      </c>
      <c r="H226" s="5">
        <v>0</v>
      </c>
      <c r="I226" s="4">
        <v>0</v>
      </c>
      <c r="J226" s="4">
        <v>0</v>
      </c>
      <c r="K226" s="4">
        <v>816</v>
      </c>
      <c r="L226" s="4">
        <v>0</v>
      </c>
      <c r="M226" s="4">
        <v>0</v>
      </c>
      <c r="N226" s="4">
        <v>0</v>
      </c>
      <c r="O226" s="4">
        <f t="shared" si="6"/>
        <v>816</v>
      </c>
      <c r="P226" s="6" t="s">
        <v>74</v>
      </c>
      <c r="Q226" s="6" t="s">
        <v>26</v>
      </c>
      <c r="R226" s="6">
        <v>1900</v>
      </c>
      <c r="S226" s="7">
        <v>9450</v>
      </c>
      <c r="T226" s="8">
        <f t="shared" si="7"/>
        <v>10266</v>
      </c>
    </row>
    <row r="227" spans="1:20" ht="15">
      <c r="A227" s="2" t="s">
        <v>215</v>
      </c>
      <c r="B227" s="3">
        <v>905300</v>
      </c>
      <c r="C227" s="2" t="s">
        <v>229</v>
      </c>
      <c r="D227" s="2" t="s">
        <v>228</v>
      </c>
      <c r="E227" s="11">
        <v>1500</v>
      </c>
      <c r="F227" s="32">
        <v>0</v>
      </c>
      <c r="G227" s="4">
        <v>0</v>
      </c>
      <c r="H227" s="5">
        <v>0</v>
      </c>
      <c r="I227" s="4">
        <v>5030.74</v>
      </c>
      <c r="J227" s="4">
        <v>61.04</v>
      </c>
      <c r="K227" s="4">
        <v>816</v>
      </c>
      <c r="L227" s="4">
        <v>0</v>
      </c>
      <c r="M227" s="4">
        <v>0</v>
      </c>
      <c r="N227" s="4">
        <v>0</v>
      </c>
      <c r="O227" s="4">
        <f t="shared" si="6"/>
        <v>5907.78</v>
      </c>
      <c r="P227" s="6" t="s">
        <v>74</v>
      </c>
      <c r="Q227" s="6" t="s">
        <v>26</v>
      </c>
      <c r="R227" s="6">
        <v>2017</v>
      </c>
      <c r="S227" s="7">
        <v>1410</v>
      </c>
      <c r="T227" s="8">
        <f t="shared" si="7"/>
        <v>7317.78</v>
      </c>
    </row>
    <row r="228" spans="1:20" ht="15">
      <c r="A228" s="2" t="s">
        <v>215</v>
      </c>
      <c r="B228" s="3">
        <v>905300</v>
      </c>
      <c r="C228" s="2" t="s">
        <v>229</v>
      </c>
      <c r="D228" s="2" t="s">
        <v>228</v>
      </c>
      <c r="E228" s="11">
        <v>1500</v>
      </c>
      <c r="F228" s="32">
        <v>0</v>
      </c>
      <c r="G228" s="4">
        <v>0</v>
      </c>
      <c r="H228" s="5">
        <v>0</v>
      </c>
      <c r="I228" s="4">
        <v>709.08</v>
      </c>
      <c r="J228" s="4">
        <v>496.08</v>
      </c>
      <c r="K228" s="4">
        <v>816</v>
      </c>
      <c r="L228" s="4">
        <v>0</v>
      </c>
      <c r="M228" s="4">
        <v>0</v>
      </c>
      <c r="N228" s="4">
        <v>0</v>
      </c>
      <c r="O228" s="4">
        <f t="shared" si="6"/>
        <v>2021.16</v>
      </c>
      <c r="P228" s="6" t="s">
        <v>74</v>
      </c>
      <c r="Q228" s="6" t="s">
        <v>26</v>
      </c>
      <c r="R228" s="6">
        <v>2022</v>
      </c>
      <c r="S228" s="7">
        <v>1410</v>
      </c>
      <c r="T228" s="8">
        <f t="shared" si="7"/>
        <v>3431.16</v>
      </c>
    </row>
    <row r="229" spans="1:20" ht="15">
      <c r="A229" s="2" t="s">
        <v>215</v>
      </c>
      <c r="B229" s="3">
        <v>905300</v>
      </c>
      <c r="C229" s="2" t="s">
        <v>229</v>
      </c>
      <c r="D229" s="2" t="s">
        <v>228</v>
      </c>
      <c r="E229" s="11">
        <v>1500</v>
      </c>
      <c r="F229" s="32">
        <v>0</v>
      </c>
      <c r="G229" s="4">
        <v>0</v>
      </c>
      <c r="H229" s="5">
        <v>0</v>
      </c>
      <c r="I229" s="4">
        <v>2369.87</v>
      </c>
      <c r="J229" s="4">
        <v>172.79</v>
      </c>
      <c r="K229" s="4">
        <v>816</v>
      </c>
      <c r="L229" s="4">
        <v>0</v>
      </c>
      <c r="M229" s="4">
        <v>0</v>
      </c>
      <c r="N229" s="4">
        <v>0</v>
      </c>
      <c r="O229" s="4">
        <f t="shared" si="6"/>
        <v>3358.66</v>
      </c>
      <c r="P229" s="6" t="s">
        <v>74</v>
      </c>
      <c r="Q229" s="6" t="s">
        <v>26</v>
      </c>
      <c r="R229" s="6">
        <v>2022</v>
      </c>
      <c r="S229" s="7">
        <v>1410</v>
      </c>
      <c r="T229" s="8">
        <f t="shared" si="7"/>
        <v>4768.66</v>
      </c>
    </row>
    <row r="230" spans="1:20" ht="15">
      <c r="A230" s="2" t="s">
        <v>215</v>
      </c>
      <c r="B230" s="3">
        <v>905300</v>
      </c>
      <c r="C230" s="2" t="s">
        <v>229</v>
      </c>
      <c r="D230" s="2" t="s">
        <v>228</v>
      </c>
      <c r="E230" s="10" t="s">
        <v>75</v>
      </c>
      <c r="F230" s="32">
        <v>0</v>
      </c>
      <c r="G230" s="4">
        <v>0</v>
      </c>
      <c r="H230" s="5">
        <v>0</v>
      </c>
      <c r="I230" s="4">
        <v>676.78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f t="shared" si="6"/>
        <v>676.78</v>
      </c>
      <c r="P230" s="6" t="s">
        <v>74</v>
      </c>
      <c r="Q230" s="6" t="s">
        <v>27</v>
      </c>
      <c r="R230" s="6">
        <v>1900</v>
      </c>
      <c r="S230" s="7">
        <v>0</v>
      </c>
      <c r="T230" s="8">
        <f t="shared" si="7"/>
        <v>676.78</v>
      </c>
    </row>
    <row r="231" spans="1:20" ht="15">
      <c r="A231" s="2" t="s">
        <v>215</v>
      </c>
      <c r="B231" s="3">
        <v>905300</v>
      </c>
      <c r="C231" s="2" t="s">
        <v>229</v>
      </c>
      <c r="D231" s="2" t="s">
        <v>228</v>
      </c>
      <c r="E231" s="11">
        <v>3001</v>
      </c>
      <c r="F231" s="32">
        <v>0</v>
      </c>
      <c r="G231" s="4">
        <v>0</v>
      </c>
      <c r="H231" s="5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f t="shared" si="6"/>
        <v>0</v>
      </c>
      <c r="P231" s="6" t="s">
        <v>74</v>
      </c>
      <c r="Q231" s="6" t="s">
        <v>27</v>
      </c>
      <c r="R231" s="6">
        <v>1900</v>
      </c>
      <c r="S231" s="7">
        <v>0</v>
      </c>
      <c r="T231" s="8">
        <f t="shared" si="7"/>
        <v>0</v>
      </c>
    </row>
    <row r="232" spans="1:20" ht="15">
      <c r="A232" s="2" t="s">
        <v>215</v>
      </c>
      <c r="B232" s="3">
        <v>905300</v>
      </c>
      <c r="C232" s="2" t="s">
        <v>229</v>
      </c>
      <c r="D232" s="2" t="s">
        <v>228</v>
      </c>
      <c r="E232" s="11">
        <v>3001</v>
      </c>
      <c r="F232" s="32">
        <v>0</v>
      </c>
      <c r="G232" s="4">
        <v>0</v>
      </c>
      <c r="H232" s="5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f t="shared" si="6"/>
        <v>0</v>
      </c>
      <c r="P232" s="6" t="s">
        <v>74</v>
      </c>
      <c r="Q232" s="6" t="s">
        <v>27</v>
      </c>
      <c r="R232" s="6">
        <v>1900</v>
      </c>
      <c r="S232" s="7">
        <v>0</v>
      </c>
      <c r="T232" s="8">
        <f t="shared" si="7"/>
        <v>0</v>
      </c>
    </row>
    <row r="233" spans="1:20" ht="15">
      <c r="A233" s="2" t="s">
        <v>215</v>
      </c>
      <c r="B233" s="3">
        <v>905300</v>
      </c>
      <c r="C233" s="2" t="s">
        <v>229</v>
      </c>
      <c r="D233" s="2" t="s">
        <v>228</v>
      </c>
      <c r="E233" s="11">
        <v>2010</v>
      </c>
      <c r="F233" s="32">
        <v>0</v>
      </c>
      <c r="G233" s="4">
        <v>0</v>
      </c>
      <c r="H233" s="5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f t="shared" si="6"/>
        <v>0</v>
      </c>
      <c r="P233" s="6" t="s">
        <v>74</v>
      </c>
      <c r="Q233" s="6" t="s">
        <v>27</v>
      </c>
      <c r="R233" s="6">
        <v>1900</v>
      </c>
      <c r="S233" s="7">
        <v>0</v>
      </c>
      <c r="T233" s="8">
        <f t="shared" si="7"/>
        <v>0</v>
      </c>
    </row>
    <row r="234" spans="1:20" ht="15">
      <c r="A234" s="2" t="s">
        <v>215</v>
      </c>
      <c r="B234" s="3">
        <v>905300</v>
      </c>
      <c r="C234" s="2" t="s">
        <v>229</v>
      </c>
      <c r="D234" s="2" t="s">
        <v>228</v>
      </c>
      <c r="E234" s="11">
        <v>1600</v>
      </c>
      <c r="F234" s="32">
        <v>0</v>
      </c>
      <c r="G234" s="4">
        <v>0</v>
      </c>
      <c r="H234" s="5">
        <v>0</v>
      </c>
      <c r="I234" s="4">
        <v>2340.88</v>
      </c>
      <c r="J234" s="4">
        <v>1435.63</v>
      </c>
      <c r="K234" s="4">
        <v>816</v>
      </c>
      <c r="L234" s="4">
        <v>0</v>
      </c>
      <c r="M234" s="4">
        <v>0</v>
      </c>
      <c r="N234" s="4">
        <v>0</v>
      </c>
      <c r="O234" s="4">
        <f t="shared" si="6"/>
        <v>4592.51</v>
      </c>
      <c r="P234" s="6" t="s">
        <v>74</v>
      </c>
      <c r="Q234" s="6" t="s">
        <v>26</v>
      </c>
      <c r="R234" s="6">
        <f>2012+15</f>
        <v>2027</v>
      </c>
      <c r="S234" s="7">
        <v>16670</v>
      </c>
      <c r="T234" s="8">
        <f t="shared" si="7"/>
        <v>21262.510000000002</v>
      </c>
    </row>
    <row r="235" spans="1:20" ht="15">
      <c r="A235" s="2" t="s">
        <v>215</v>
      </c>
      <c r="B235" s="3">
        <v>905300</v>
      </c>
      <c r="C235" s="2" t="s">
        <v>229</v>
      </c>
      <c r="D235" s="2" t="s">
        <v>228</v>
      </c>
      <c r="E235" s="11">
        <v>1600</v>
      </c>
      <c r="F235" s="32">
        <v>0</v>
      </c>
      <c r="G235" s="4">
        <v>0</v>
      </c>
      <c r="H235" s="5">
        <v>0</v>
      </c>
      <c r="I235" s="4">
        <v>9302.71</v>
      </c>
      <c r="J235" s="4">
        <v>2040.35</v>
      </c>
      <c r="K235" s="4">
        <v>816</v>
      </c>
      <c r="L235" s="4">
        <v>0</v>
      </c>
      <c r="M235" s="4">
        <v>0</v>
      </c>
      <c r="N235" s="4">
        <v>0</v>
      </c>
      <c r="O235" s="4">
        <f t="shared" si="6"/>
        <v>12159.06</v>
      </c>
      <c r="P235" s="6" t="s">
        <v>74</v>
      </c>
      <c r="Q235" s="6" t="s">
        <v>31</v>
      </c>
      <c r="R235" s="6">
        <v>2010</v>
      </c>
      <c r="S235" s="7">
        <v>0</v>
      </c>
      <c r="T235" s="8">
        <f t="shared" si="7"/>
        <v>12159.06</v>
      </c>
    </row>
    <row r="236" spans="1:20" ht="15">
      <c r="A236" s="2" t="s">
        <v>215</v>
      </c>
      <c r="B236" s="3">
        <v>905300</v>
      </c>
      <c r="C236" s="2" t="s">
        <v>229</v>
      </c>
      <c r="D236" s="2" t="s">
        <v>228</v>
      </c>
      <c r="E236" s="11">
        <v>1665</v>
      </c>
      <c r="F236" s="32">
        <v>0</v>
      </c>
      <c r="G236" s="4">
        <v>0</v>
      </c>
      <c r="H236" s="5">
        <v>0</v>
      </c>
      <c r="I236" s="4">
        <v>5386.8</v>
      </c>
      <c r="J236" s="4">
        <v>165.84</v>
      </c>
      <c r="K236" s="4">
        <v>816</v>
      </c>
      <c r="L236" s="4">
        <v>0</v>
      </c>
      <c r="M236" s="4">
        <v>0</v>
      </c>
      <c r="N236" s="4">
        <v>0</v>
      </c>
      <c r="O236" s="4">
        <f t="shared" si="6"/>
        <v>6368.64</v>
      </c>
      <c r="P236" s="6" t="s">
        <v>74</v>
      </c>
      <c r="Q236" s="6" t="s">
        <v>35</v>
      </c>
      <c r="R236" s="6">
        <v>2003</v>
      </c>
      <c r="S236" s="7">
        <v>0</v>
      </c>
      <c r="T236" s="8">
        <f t="shared" si="7"/>
        <v>6368.64</v>
      </c>
    </row>
    <row r="237" spans="1:20" ht="15">
      <c r="A237" s="2" t="s">
        <v>215</v>
      </c>
      <c r="B237" s="3">
        <v>905300</v>
      </c>
      <c r="C237" s="2" t="s">
        <v>229</v>
      </c>
      <c r="D237" s="2" t="s">
        <v>228</v>
      </c>
      <c r="E237" s="11">
        <v>1665</v>
      </c>
      <c r="F237" s="32">
        <v>0</v>
      </c>
      <c r="G237" s="4">
        <v>0</v>
      </c>
      <c r="H237" s="5">
        <v>0</v>
      </c>
      <c r="I237" s="4">
        <v>1429.77</v>
      </c>
      <c r="J237" s="4">
        <v>926.21</v>
      </c>
      <c r="K237" s="4">
        <v>816</v>
      </c>
      <c r="L237" s="4">
        <v>0</v>
      </c>
      <c r="M237" s="4">
        <v>0</v>
      </c>
      <c r="N237" s="4">
        <v>0</v>
      </c>
      <c r="O237" s="4">
        <f t="shared" si="6"/>
        <v>3171.98</v>
      </c>
      <c r="P237" s="6" t="s">
        <v>74</v>
      </c>
      <c r="Q237" s="6" t="s">
        <v>35</v>
      </c>
      <c r="R237" s="6">
        <v>2012</v>
      </c>
      <c r="S237" s="7">
        <v>0</v>
      </c>
      <c r="T237" s="8">
        <f t="shared" si="7"/>
        <v>3171.98</v>
      </c>
    </row>
    <row r="238" spans="1:20" ht="15">
      <c r="A238" s="2" t="s">
        <v>215</v>
      </c>
      <c r="B238" s="3">
        <v>905300</v>
      </c>
      <c r="C238" s="2" t="s">
        <v>229</v>
      </c>
      <c r="D238" s="2" t="s">
        <v>228</v>
      </c>
      <c r="E238" s="11">
        <v>1667</v>
      </c>
      <c r="F238" s="32">
        <v>0</v>
      </c>
      <c r="G238" s="4">
        <v>0</v>
      </c>
      <c r="H238" s="5">
        <v>0</v>
      </c>
      <c r="I238" s="4">
        <v>8051.99</v>
      </c>
      <c r="J238" s="4">
        <v>453.65</v>
      </c>
      <c r="K238" s="4">
        <v>816</v>
      </c>
      <c r="L238" s="4">
        <v>0</v>
      </c>
      <c r="M238" s="4">
        <v>0</v>
      </c>
      <c r="N238" s="4">
        <v>0</v>
      </c>
      <c r="O238" s="4">
        <f t="shared" si="6"/>
        <v>9321.64</v>
      </c>
      <c r="P238" s="6" t="s">
        <v>74</v>
      </c>
      <c r="Q238" s="6" t="s">
        <v>26</v>
      </c>
      <c r="R238" s="6">
        <v>2016</v>
      </c>
      <c r="S238" s="7">
        <v>9315</v>
      </c>
      <c r="T238" s="8">
        <f t="shared" si="7"/>
        <v>18636.64</v>
      </c>
    </row>
    <row r="239" spans="1:20" ht="15">
      <c r="A239" s="2" t="s">
        <v>215</v>
      </c>
      <c r="B239" s="3">
        <v>905300</v>
      </c>
      <c r="C239" s="2" t="s">
        <v>229</v>
      </c>
      <c r="D239" s="2" t="s">
        <v>228</v>
      </c>
      <c r="E239" s="11">
        <v>1667</v>
      </c>
      <c r="F239" s="32">
        <v>0</v>
      </c>
      <c r="G239" s="4">
        <v>0</v>
      </c>
      <c r="H239" s="5">
        <v>0</v>
      </c>
      <c r="I239" s="4">
        <v>2386.99</v>
      </c>
      <c r="J239" s="4">
        <v>0</v>
      </c>
      <c r="K239" s="4">
        <v>816</v>
      </c>
      <c r="L239" s="4">
        <v>0</v>
      </c>
      <c r="M239" s="4">
        <v>0</v>
      </c>
      <c r="N239" s="4">
        <v>0</v>
      </c>
      <c r="O239" s="4">
        <f t="shared" si="6"/>
        <v>3202.99</v>
      </c>
      <c r="P239" s="6" t="s">
        <v>74</v>
      </c>
      <c r="Q239" s="6" t="s">
        <v>26</v>
      </c>
      <c r="R239" s="6">
        <f>2012+20</f>
        <v>2032</v>
      </c>
      <c r="S239" s="7">
        <v>6000</v>
      </c>
      <c r="T239" s="8">
        <f t="shared" si="7"/>
        <v>9202.99</v>
      </c>
    </row>
    <row r="240" spans="1:20" ht="15">
      <c r="A240" s="2" t="s">
        <v>215</v>
      </c>
      <c r="B240" s="3">
        <v>905300</v>
      </c>
      <c r="C240" s="2" t="s">
        <v>229</v>
      </c>
      <c r="D240" s="2" t="s">
        <v>228</v>
      </c>
      <c r="E240" s="11">
        <v>1665</v>
      </c>
      <c r="F240" s="32">
        <v>0</v>
      </c>
      <c r="G240" s="4">
        <v>0</v>
      </c>
      <c r="H240" s="5">
        <v>0</v>
      </c>
      <c r="I240" s="4">
        <v>13486.77</v>
      </c>
      <c r="J240" s="4">
        <v>670.88</v>
      </c>
      <c r="K240" s="4">
        <v>816</v>
      </c>
      <c r="L240" s="4">
        <v>250</v>
      </c>
      <c r="M240" s="4">
        <v>0</v>
      </c>
      <c r="N240" s="4">
        <v>0</v>
      </c>
      <c r="O240" s="4">
        <f t="shared" si="6"/>
        <v>15223.65</v>
      </c>
      <c r="P240" s="6" t="s">
        <v>74</v>
      </c>
      <c r="Q240" s="6" t="s">
        <v>26</v>
      </c>
      <c r="R240" s="6">
        <v>2022</v>
      </c>
      <c r="S240" s="7">
        <v>21000</v>
      </c>
      <c r="T240" s="8">
        <f t="shared" si="7"/>
        <v>36223.65</v>
      </c>
    </row>
    <row r="241" spans="1:20" ht="15">
      <c r="A241" s="2" t="s">
        <v>215</v>
      </c>
      <c r="B241" s="3">
        <v>905300</v>
      </c>
      <c r="C241" s="2" t="s">
        <v>229</v>
      </c>
      <c r="D241" s="2" t="s">
        <v>228</v>
      </c>
      <c r="E241" s="11">
        <v>3007</v>
      </c>
      <c r="F241" s="32">
        <v>0</v>
      </c>
      <c r="G241" s="4">
        <v>0</v>
      </c>
      <c r="H241" s="5">
        <v>0</v>
      </c>
      <c r="I241" s="4">
        <v>258</v>
      </c>
      <c r="J241" s="4">
        <v>0</v>
      </c>
      <c r="K241" s="4">
        <v>0</v>
      </c>
      <c r="L241" s="4">
        <v>258</v>
      </c>
      <c r="M241" s="4">
        <v>0</v>
      </c>
      <c r="N241" s="4">
        <v>0</v>
      </c>
      <c r="O241" s="4">
        <f t="shared" si="6"/>
        <v>516</v>
      </c>
      <c r="P241" s="6" t="s">
        <v>74</v>
      </c>
      <c r="Q241" s="6" t="s">
        <v>27</v>
      </c>
      <c r="R241" s="6">
        <v>1900</v>
      </c>
      <c r="S241" s="7">
        <v>0</v>
      </c>
      <c r="T241" s="8">
        <f t="shared" si="7"/>
        <v>516</v>
      </c>
    </row>
    <row r="242" spans="1:20" ht="15">
      <c r="A242" s="2" t="s">
        <v>215</v>
      </c>
      <c r="B242" s="3">
        <v>905300</v>
      </c>
      <c r="C242" s="2" t="s">
        <v>229</v>
      </c>
      <c r="D242" s="2" t="s">
        <v>228</v>
      </c>
      <c r="E242" s="11">
        <v>3007</v>
      </c>
      <c r="F242" s="32">
        <v>0</v>
      </c>
      <c r="G242" s="4">
        <v>0</v>
      </c>
      <c r="H242" s="5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f t="shared" si="6"/>
        <v>0</v>
      </c>
      <c r="P242" s="6" t="s">
        <v>74</v>
      </c>
      <c r="Q242" s="6" t="s">
        <v>27</v>
      </c>
      <c r="R242" s="6">
        <v>1900</v>
      </c>
      <c r="S242" s="7">
        <v>0</v>
      </c>
      <c r="T242" s="8">
        <f t="shared" si="7"/>
        <v>0</v>
      </c>
    </row>
    <row r="243" spans="1:20" ht="15">
      <c r="A243" s="2" t="s">
        <v>215</v>
      </c>
      <c r="B243" s="3">
        <v>905300</v>
      </c>
      <c r="C243" s="2" t="s">
        <v>229</v>
      </c>
      <c r="D243" s="2" t="s">
        <v>228</v>
      </c>
      <c r="E243" s="11">
        <v>3007</v>
      </c>
      <c r="F243" s="32">
        <v>0</v>
      </c>
      <c r="G243" s="4">
        <v>0</v>
      </c>
      <c r="H243" s="5">
        <v>0</v>
      </c>
      <c r="I243" s="4">
        <v>2189.64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f t="shared" si="6"/>
        <v>2189.64</v>
      </c>
      <c r="P243" s="6" t="s">
        <v>74</v>
      </c>
      <c r="Q243" s="6" t="s">
        <v>27</v>
      </c>
      <c r="R243" s="6">
        <v>1900</v>
      </c>
      <c r="S243" s="7">
        <v>0</v>
      </c>
      <c r="T243" s="8">
        <f t="shared" si="7"/>
        <v>2189.64</v>
      </c>
    </row>
    <row r="244" spans="1:20" ht="15">
      <c r="A244" s="2" t="s">
        <v>215</v>
      </c>
      <c r="B244" s="3">
        <v>905300</v>
      </c>
      <c r="C244" s="2" t="s">
        <v>229</v>
      </c>
      <c r="D244" s="2" t="s">
        <v>228</v>
      </c>
      <c r="E244" s="11">
        <v>3007</v>
      </c>
      <c r="F244" s="32">
        <v>0</v>
      </c>
      <c r="G244" s="4">
        <v>0</v>
      </c>
      <c r="H244" s="5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f t="shared" si="6"/>
        <v>0</v>
      </c>
      <c r="P244" s="6" t="s">
        <v>74</v>
      </c>
      <c r="Q244" s="6" t="s">
        <v>27</v>
      </c>
      <c r="R244" s="6">
        <v>1900</v>
      </c>
      <c r="S244" s="7">
        <v>0</v>
      </c>
      <c r="T244" s="8">
        <f t="shared" si="7"/>
        <v>0</v>
      </c>
    </row>
    <row r="245" spans="1:20" ht="15">
      <c r="A245" s="2" t="s">
        <v>215</v>
      </c>
      <c r="B245" s="3">
        <v>905300</v>
      </c>
      <c r="C245" s="2" t="s">
        <v>229</v>
      </c>
      <c r="D245" s="2" t="s">
        <v>228</v>
      </c>
      <c r="E245" s="11">
        <v>3007</v>
      </c>
      <c r="F245" s="32">
        <v>0</v>
      </c>
      <c r="G245" s="4">
        <v>0</v>
      </c>
      <c r="H245" s="5">
        <v>0</v>
      </c>
      <c r="I245" s="4">
        <v>269.85</v>
      </c>
      <c r="J245" s="4">
        <v>24.26</v>
      </c>
      <c r="K245" s="4">
        <v>0</v>
      </c>
      <c r="L245" s="4">
        <v>0</v>
      </c>
      <c r="M245" s="4">
        <v>0</v>
      </c>
      <c r="N245" s="4">
        <v>0</v>
      </c>
      <c r="O245" s="4">
        <f t="shared" si="6"/>
        <v>294.11</v>
      </c>
      <c r="P245" s="6" t="s">
        <v>74</v>
      </c>
      <c r="Q245" s="6" t="s">
        <v>27</v>
      </c>
      <c r="R245" s="6">
        <v>1900</v>
      </c>
      <c r="S245" s="7">
        <v>0</v>
      </c>
      <c r="T245" s="8">
        <f t="shared" si="7"/>
        <v>294.11</v>
      </c>
    </row>
    <row r="246" spans="1:20" ht="15">
      <c r="A246" s="2" t="s">
        <v>215</v>
      </c>
      <c r="B246" s="3">
        <v>905300</v>
      </c>
      <c r="C246" s="2" t="s">
        <v>229</v>
      </c>
      <c r="D246" s="2" t="s">
        <v>228</v>
      </c>
      <c r="E246" s="11">
        <v>3007</v>
      </c>
      <c r="F246" s="32">
        <v>0</v>
      </c>
      <c r="G246" s="4">
        <v>0</v>
      </c>
      <c r="H246" s="5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f t="shared" si="6"/>
        <v>0</v>
      </c>
      <c r="P246" s="6" t="s">
        <v>74</v>
      </c>
      <c r="Q246" s="6" t="s">
        <v>27</v>
      </c>
      <c r="R246" s="6">
        <v>1900</v>
      </c>
      <c r="S246" s="7">
        <v>0</v>
      </c>
      <c r="T246" s="8">
        <f t="shared" si="7"/>
        <v>0</v>
      </c>
    </row>
    <row r="247" spans="1:20" ht="15">
      <c r="A247" s="2" t="s">
        <v>215</v>
      </c>
      <c r="B247" s="3">
        <v>905300</v>
      </c>
      <c r="C247" s="2" t="s">
        <v>229</v>
      </c>
      <c r="D247" s="2" t="s">
        <v>228</v>
      </c>
      <c r="E247" s="11">
        <v>3007</v>
      </c>
      <c r="F247" s="32">
        <v>0</v>
      </c>
      <c r="G247" s="4">
        <v>0</v>
      </c>
      <c r="H247" s="5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f t="shared" si="6"/>
        <v>0</v>
      </c>
      <c r="P247" s="6" t="s">
        <v>74</v>
      </c>
      <c r="Q247" s="6" t="s">
        <v>27</v>
      </c>
      <c r="R247" s="6">
        <v>1900</v>
      </c>
      <c r="S247" s="7">
        <v>0</v>
      </c>
      <c r="T247" s="8">
        <f t="shared" si="7"/>
        <v>0</v>
      </c>
    </row>
    <row r="248" spans="1:20" ht="15">
      <c r="A248" s="2" t="s">
        <v>215</v>
      </c>
      <c r="B248" s="3">
        <v>905300</v>
      </c>
      <c r="C248" s="2" t="s">
        <v>229</v>
      </c>
      <c r="D248" s="2" t="s">
        <v>228</v>
      </c>
      <c r="E248" s="11">
        <v>3007</v>
      </c>
      <c r="F248" s="32">
        <v>0</v>
      </c>
      <c r="G248" s="4">
        <v>0</v>
      </c>
      <c r="H248" s="5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f t="shared" si="6"/>
        <v>0</v>
      </c>
      <c r="P248" s="6" t="s">
        <v>74</v>
      </c>
      <c r="Q248" s="6" t="s">
        <v>27</v>
      </c>
      <c r="R248" s="6">
        <v>1900</v>
      </c>
      <c r="S248" s="7">
        <v>0</v>
      </c>
      <c r="T248" s="8">
        <f t="shared" si="7"/>
        <v>0</v>
      </c>
    </row>
    <row r="249" spans="1:20" ht="15">
      <c r="A249" s="2" t="s">
        <v>215</v>
      </c>
      <c r="B249" s="3">
        <v>905300</v>
      </c>
      <c r="C249" s="2" t="s">
        <v>229</v>
      </c>
      <c r="D249" s="2" t="s">
        <v>228</v>
      </c>
      <c r="E249" s="11">
        <v>3007</v>
      </c>
      <c r="F249" s="32">
        <v>0</v>
      </c>
      <c r="G249" s="4">
        <v>0</v>
      </c>
      <c r="H249" s="5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f t="shared" si="6"/>
        <v>0</v>
      </c>
      <c r="P249" s="6" t="s">
        <v>74</v>
      </c>
      <c r="Q249" s="6" t="s">
        <v>27</v>
      </c>
      <c r="R249" s="6">
        <v>1900</v>
      </c>
      <c r="S249" s="7">
        <v>0</v>
      </c>
      <c r="T249" s="8">
        <f t="shared" si="7"/>
        <v>0</v>
      </c>
    </row>
    <row r="250" spans="1:20" ht="15">
      <c r="A250" s="2" t="s">
        <v>215</v>
      </c>
      <c r="B250" s="3">
        <v>905300</v>
      </c>
      <c r="C250" s="2" t="s">
        <v>229</v>
      </c>
      <c r="D250" s="2" t="s">
        <v>228</v>
      </c>
      <c r="E250" s="11">
        <v>3007</v>
      </c>
      <c r="F250" s="32">
        <v>0</v>
      </c>
      <c r="G250" s="4">
        <v>0</v>
      </c>
      <c r="H250" s="5">
        <v>0</v>
      </c>
      <c r="I250" s="4">
        <v>14.77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f t="shared" si="6"/>
        <v>14.77</v>
      </c>
      <c r="P250" s="6" t="s">
        <v>74</v>
      </c>
      <c r="Q250" s="6" t="s">
        <v>27</v>
      </c>
      <c r="R250" s="6">
        <v>1900</v>
      </c>
      <c r="S250" s="7">
        <v>0</v>
      </c>
      <c r="T250" s="8">
        <f t="shared" si="7"/>
        <v>14.77</v>
      </c>
    </row>
    <row r="251" spans="1:20" ht="15">
      <c r="A251" s="2" t="s">
        <v>215</v>
      </c>
      <c r="B251" s="3">
        <v>905300</v>
      </c>
      <c r="C251" s="2" t="s">
        <v>229</v>
      </c>
      <c r="D251" s="2" t="s">
        <v>228</v>
      </c>
      <c r="E251" s="11">
        <v>3007</v>
      </c>
      <c r="F251" s="32">
        <v>0</v>
      </c>
      <c r="G251" s="4">
        <v>0</v>
      </c>
      <c r="H251" s="5">
        <v>0</v>
      </c>
      <c r="I251" s="4">
        <v>3435.27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f t="shared" si="6"/>
        <v>3435.27</v>
      </c>
      <c r="P251" s="6" t="s">
        <v>74</v>
      </c>
      <c r="Q251" s="6" t="s">
        <v>27</v>
      </c>
      <c r="R251" s="6">
        <v>1900</v>
      </c>
      <c r="S251" s="7">
        <v>0</v>
      </c>
      <c r="T251" s="8">
        <f t="shared" si="7"/>
        <v>3435.27</v>
      </c>
    </row>
    <row r="252" spans="1:20" ht="15">
      <c r="A252" s="2" t="s">
        <v>215</v>
      </c>
      <c r="B252" s="3">
        <v>905300</v>
      </c>
      <c r="C252" s="2" t="s">
        <v>229</v>
      </c>
      <c r="D252" s="2" t="s">
        <v>228</v>
      </c>
      <c r="E252" s="11">
        <v>3007</v>
      </c>
      <c r="F252" s="32">
        <v>0</v>
      </c>
      <c r="G252" s="4">
        <v>0</v>
      </c>
      <c r="H252" s="5">
        <v>0</v>
      </c>
      <c r="I252" s="4">
        <v>726.08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f t="shared" si="6"/>
        <v>726.08</v>
      </c>
      <c r="P252" s="6" t="s">
        <v>74</v>
      </c>
      <c r="Q252" s="6" t="s">
        <v>27</v>
      </c>
      <c r="R252" s="6">
        <v>1900</v>
      </c>
      <c r="S252" s="7">
        <v>0</v>
      </c>
      <c r="T252" s="8">
        <f t="shared" si="7"/>
        <v>726.08</v>
      </c>
    </row>
    <row r="253" spans="1:20" ht="15">
      <c r="A253" s="2" t="s">
        <v>215</v>
      </c>
      <c r="B253" s="3">
        <v>905300</v>
      </c>
      <c r="C253" s="2" t="s">
        <v>229</v>
      </c>
      <c r="D253" s="2" t="s">
        <v>228</v>
      </c>
      <c r="E253" s="11">
        <v>3007</v>
      </c>
      <c r="F253" s="32">
        <v>0</v>
      </c>
      <c r="G253" s="4">
        <v>0</v>
      </c>
      <c r="H253" s="5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f t="shared" si="6"/>
        <v>0</v>
      </c>
      <c r="P253" s="6" t="s">
        <v>74</v>
      </c>
      <c r="Q253" s="6" t="s">
        <v>27</v>
      </c>
      <c r="R253" s="6">
        <v>1900</v>
      </c>
      <c r="S253" s="7">
        <v>0</v>
      </c>
      <c r="T253" s="8">
        <f t="shared" si="7"/>
        <v>0</v>
      </c>
    </row>
    <row r="254" spans="1:20" ht="15">
      <c r="A254" s="2" t="s">
        <v>215</v>
      </c>
      <c r="B254" s="3">
        <v>905300</v>
      </c>
      <c r="C254" s="2" t="s">
        <v>229</v>
      </c>
      <c r="D254" s="2" t="s">
        <v>228</v>
      </c>
      <c r="E254" s="11">
        <v>3007</v>
      </c>
      <c r="F254" s="32">
        <v>0</v>
      </c>
      <c r="G254" s="4">
        <v>0</v>
      </c>
      <c r="H254" s="5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f t="shared" si="6"/>
        <v>0</v>
      </c>
      <c r="P254" s="6" t="s">
        <v>74</v>
      </c>
      <c r="Q254" s="6" t="s">
        <v>27</v>
      </c>
      <c r="R254" s="6">
        <v>1900</v>
      </c>
      <c r="S254" s="7">
        <v>0</v>
      </c>
      <c r="T254" s="8">
        <f t="shared" si="7"/>
        <v>0</v>
      </c>
    </row>
    <row r="255" spans="1:20" ht="15">
      <c r="A255" s="2" t="s">
        <v>215</v>
      </c>
      <c r="B255" s="3">
        <v>905300</v>
      </c>
      <c r="C255" s="2" t="s">
        <v>229</v>
      </c>
      <c r="D255" s="2" t="s">
        <v>228</v>
      </c>
      <c r="E255" s="11">
        <v>3007</v>
      </c>
      <c r="F255" s="32">
        <v>0</v>
      </c>
      <c r="G255" s="4">
        <v>0</v>
      </c>
      <c r="H255" s="5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f t="shared" si="6"/>
        <v>0</v>
      </c>
      <c r="P255" s="6" t="s">
        <v>74</v>
      </c>
      <c r="Q255" s="6" t="s">
        <v>27</v>
      </c>
      <c r="R255" s="6">
        <v>1900</v>
      </c>
      <c r="S255" s="7">
        <v>0</v>
      </c>
      <c r="T255" s="8">
        <f t="shared" si="7"/>
        <v>0</v>
      </c>
    </row>
    <row r="256" spans="1:20" ht="15">
      <c r="A256" s="2" t="s">
        <v>215</v>
      </c>
      <c r="B256" s="3">
        <v>905300</v>
      </c>
      <c r="C256" s="2" t="s">
        <v>229</v>
      </c>
      <c r="D256" s="2" t="s">
        <v>228</v>
      </c>
      <c r="E256" s="11">
        <v>1665</v>
      </c>
      <c r="F256" s="32">
        <v>0</v>
      </c>
      <c r="G256" s="4">
        <v>0</v>
      </c>
      <c r="H256" s="5">
        <v>0</v>
      </c>
      <c r="I256" s="4">
        <v>9396.14</v>
      </c>
      <c r="J256" s="4">
        <v>2044.16</v>
      </c>
      <c r="K256" s="4">
        <v>816</v>
      </c>
      <c r="L256" s="4">
        <v>0</v>
      </c>
      <c r="M256" s="4">
        <v>0</v>
      </c>
      <c r="N256" s="4">
        <v>0</v>
      </c>
      <c r="O256" s="4">
        <f t="shared" si="6"/>
        <v>12256.3</v>
      </c>
      <c r="P256" s="6" t="s">
        <v>74</v>
      </c>
      <c r="Q256" s="6" t="s">
        <v>26</v>
      </c>
      <c r="R256" s="6">
        <v>2020</v>
      </c>
      <c r="S256" s="7">
        <v>7170</v>
      </c>
      <c r="T256" s="8">
        <f t="shared" si="7"/>
        <v>19426.3</v>
      </c>
    </row>
    <row r="257" spans="1:20" ht="15">
      <c r="A257" s="2" t="s">
        <v>215</v>
      </c>
      <c r="B257" s="3">
        <v>905300</v>
      </c>
      <c r="C257" s="2" t="s">
        <v>229</v>
      </c>
      <c r="D257" s="2" t="s">
        <v>228</v>
      </c>
      <c r="E257" s="11">
        <v>1665</v>
      </c>
      <c r="F257" s="32">
        <v>0</v>
      </c>
      <c r="G257" s="4">
        <v>0</v>
      </c>
      <c r="H257" s="5">
        <v>0</v>
      </c>
      <c r="I257" s="4">
        <v>3133.59</v>
      </c>
      <c r="J257" s="4">
        <v>666.29</v>
      </c>
      <c r="K257" s="4">
        <v>816</v>
      </c>
      <c r="L257" s="4">
        <v>171.5</v>
      </c>
      <c r="M257" s="4">
        <v>0</v>
      </c>
      <c r="N257" s="4">
        <v>0</v>
      </c>
      <c r="O257" s="4">
        <f t="shared" si="6"/>
        <v>4787.38</v>
      </c>
      <c r="P257" s="6" t="s">
        <v>74</v>
      </c>
      <c r="Q257" s="6" t="s">
        <v>26</v>
      </c>
      <c r="R257" s="6">
        <v>2020</v>
      </c>
      <c r="S257" s="7">
        <v>7170</v>
      </c>
      <c r="T257" s="8">
        <f t="shared" si="7"/>
        <v>11957.380000000001</v>
      </c>
    </row>
    <row r="258" spans="1:20" ht="15">
      <c r="A258" s="2" t="s">
        <v>215</v>
      </c>
      <c r="B258" s="3">
        <v>905300</v>
      </c>
      <c r="C258" s="2" t="s">
        <v>229</v>
      </c>
      <c r="D258" s="2" t="s">
        <v>228</v>
      </c>
      <c r="E258" s="11">
        <v>1620</v>
      </c>
      <c r="F258" s="32">
        <v>0</v>
      </c>
      <c r="G258" s="4">
        <v>0</v>
      </c>
      <c r="H258" s="5">
        <v>0</v>
      </c>
      <c r="I258" s="4">
        <v>4418.78</v>
      </c>
      <c r="J258" s="4">
        <v>206.2</v>
      </c>
      <c r="K258" s="4">
        <v>816</v>
      </c>
      <c r="L258" s="4">
        <v>0</v>
      </c>
      <c r="M258" s="4">
        <v>0</v>
      </c>
      <c r="N258" s="4">
        <v>0</v>
      </c>
      <c r="O258" s="4">
        <f aca="true" t="shared" si="8" ref="O258:O321">SUM(G258:N258)</f>
        <v>5440.98</v>
      </c>
      <c r="P258" s="6" t="s">
        <v>74</v>
      </c>
      <c r="Q258" s="6" t="s">
        <v>31</v>
      </c>
      <c r="R258" s="6">
        <v>2010</v>
      </c>
      <c r="S258" s="7">
        <v>0</v>
      </c>
      <c r="T258" s="8">
        <f aca="true" t="shared" si="9" ref="T258:T321">O258+S258</f>
        <v>5440.98</v>
      </c>
    </row>
    <row r="259" spans="1:20" ht="15">
      <c r="A259" s="2" t="s">
        <v>215</v>
      </c>
      <c r="B259" s="3">
        <v>905300</v>
      </c>
      <c r="C259" s="2" t="s">
        <v>229</v>
      </c>
      <c r="D259" s="2" t="s">
        <v>228</v>
      </c>
      <c r="E259" s="11">
        <v>1665</v>
      </c>
      <c r="F259" s="32">
        <v>0</v>
      </c>
      <c r="G259" s="4">
        <v>0</v>
      </c>
      <c r="H259" s="5">
        <v>0</v>
      </c>
      <c r="I259" s="4">
        <v>3296.64</v>
      </c>
      <c r="J259" s="4">
        <v>1337.01</v>
      </c>
      <c r="K259" s="4">
        <v>816</v>
      </c>
      <c r="L259" s="4">
        <v>335.3</v>
      </c>
      <c r="M259" s="4">
        <v>0</v>
      </c>
      <c r="N259" s="4">
        <v>0</v>
      </c>
      <c r="O259" s="4">
        <f t="shared" si="8"/>
        <v>5784.95</v>
      </c>
      <c r="P259" s="6" t="s">
        <v>74</v>
      </c>
      <c r="Q259" s="6" t="s">
        <v>26</v>
      </c>
      <c r="R259" s="6">
        <v>2020</v>
      </c>
      <c r="S259" s="7">
        <v>7170</v>
      </c>
      <c r="T259" s="8">
        <f t="shared" si="9"/>
        <v>12954.95</v>
      </c>
    </row>
    <row r="260" spans="1:20" ht="15">
      <c r="A260" s="2" t="s">
        <v>215</v>
      </c>
      <c r="B260" s="3">
        <v>905300</v>
      </c>
      <c r="C260" s="2" t="s">
        <v>229</v>
      </c>
      <c r="D260" s="2" t="s">
        <v>228</v>
      </c>
      <c r="E260" s="11">
        <v>1665</v>
      </c>
      <c r="F260" s="32">
        <v>0</v>
      </c>
      <c r="G260" s="4">
        <v>0</v>
      </c>
      <c r="H260" s="5">
        <v>0</v>
      </c>
      <c r="I260" s="4">
        <v>8774.55</v>
      </c>
      <c r="J260" s="4">
        <v>775.5</v>
      </c>
      <c r="K260" s="4">
        <v>816</v>
      </c>
      <c r="L260" s="4">
        <v>0</v>
      </c>
      <c r="M260" s="4">
        <v>0</v>
      </c>
      <c r="N260" s="4">
        <v>0</v>
      </c>
      <c r="O260" s="4">
        <f t="shared" si="8"/>
        <v>10366.05</v>
      </c>
      <c r="P260" s="6" t="s">
        <v>74</v>
      </c>
      <c r="Q260" s="6" t="s">
        <v>26</v>
      </c>
      <c r="R260" s="6">
        <v>2016</v>
      </c>
      <c r="S260" s="7">
        <v>8105</v>
      </c>
      <c r="T260" s="8">
        <f t="shared" si="9"/>
        <v>18471.05</v>
      </c>
    </row>
    <row r="261" spans="1:20" ht="15">
      <c r="A261" s="2" t="s">
        <v>215</v>
      </c>
      <c r="B261" s="3">
        <v>905300</v>
      </c>
      <c r="C261" s="2" t="s">
        <v>229</v>
      </c>
      <c r="D261" s="2" t="s">
        <v>228</v>
      </c>
      <c r="E261" s="11">
        <v>1625</v>
      </c>
      <c r="F261" s="32">
        <v>0</v>
      </c>
      <c r="G261" s="4">
        <v>0</v>
      </c>
      <c r="H261" s="5">
        <v>0</v>
      </c>
      <c r="I261" s="4">
        <v>0</v>
      </c>
      <c r="J261" s="4">
        <v>0</v>
      </c>
      <c r="K261" s="4">
        <v>816</v>
      </c>
      <c r="L261" s="4">
        <v>0</v>
      </c>
      <c r="M261" s="4">
        <v>0</v>
      </c>
      <c r="N261" s="4">
        <v>0</v>
      </c>
      <c r="O261" s="4">
        <f t="shared" si="8"/>
        <v>816</v>
      </c>
      <c r="P261" s="6" t="s">
        <v>74</v>
      </c>
      <c r="Q261" s="6" t="s">
        <v>26</v>
      </c>
      <c r="R261" s="6">
        <v>2021</v>
      </c>
      <c r="S261" s="7">
        <v>8400</v>
      </c>
      <c r="T261" s="8">
        <f t="shared" si="9"/>
        <v>9216</v>
      </c>
    </row>
    <row r="262" spans="1:20" ht="15">
      <c r="A262" s="2" t="s">
        <v>215</v>
      </c>
      <c r="B262" s="3">
        <v>905300</v>
      </c>
      <c r="C262" s="2" t="s">
        <v>229</v>
      </c>
      <c r="D262" s="2" t="s">
        <v>228</v>
      </c>
      <c r="E262" s="11">
        <v>1625</v>
      </c>
      <c r="F262" s="32">
        <v>0</v>
      </c>
      <c r="G262" s="4">
        <v>0</v>
      </c>
      <c r="H262" s="5">
        <v>0</v>
      </c>
      <c r="I262" s="4">
        <v>5837.37</v>
      </c>
      <c r="J262" s="4">
        <v>206.89</v>
      </c>
      <c r="K262" s="4">
        <v>816</v>
      </c>
      <c r="L262" s="4">
        <v>0</v>
      </c>
      <c r="M262" s="4">
        <v>0</v>
      </c>
      <c r="N262" s="4">
        <v>0</v>
      </c>
      <c r="O262" s="4">
        <f t="shared" si="8"/>
        <v>6860.26</v>
      </c>
      <c r="P262" s="6" t="s">
        <v>74</v>
      </c>
      <c r="Q262" s="6" t="s">
        <v>26</v>
      </c>
      <c r="R262" s="6">
        <v>2014</v>
      </c>
      <c r="S262" s="7">
        <v>10135</v>
      </c>
      <c r="T262" s="8">
        <f t="shared" si="9"/>
        <v>16995.260000000002</v>
      </c>
    </row>
    <row r="263" spans="1:20" ht="15">
      <c r="A263" s="2" t="s">
        <v>215</v>
      </c>
      <c r="B263" s="3">
        <v>905300</v>
      </c>
      <c r="C263" s="2" t="s">
        <v>229</v>
      </c>
      <c r="D263" s="2" t="s">
        <v>228</v>
      </c>
      <c r="E263" s="11">
        <v>1625</v>
      </c>
      <c r="F263" s="32">
        <v>0</v>
      </c>
      <c r="G263" s="4">
        <v>0</v>
      </c>
      <c r="H263" s="5">
        <v>0</v>
      </c>
      <c r="I263" s="4">
        <v>18173.81</v>
      </c>
      <c r="J263" s="4">
        <v>1461.42</v>
      </c>
      <c r="K263" s="4">
        <v>816</v>
      </c>
      <c r="L263" s="4">
        <v>0</v>
      </c>
      <c r="M263" s="4">
        <v>0</v>
      </c>
      <c r="N263" s="4">
        <v>0</v>
      </c>
      <c r="O263" s="4">
        <f t="shared" si="8"/>
        <v>20451.230000000003</v>
      </c>
      <c r="P263" s="6" t="s">
        <v>74</v>
      </c>
      <c r="Q263" s="6" t="s">
        <v>26</v>
      </c>
      <c r="R263" s="6">
        <v>2017</v>
      </c>
      <c r="S263" s="7">
        <v>10135</v>
      </c>
      <c r="T263" s="8">
        <f t="shared" si="9"/>
        <v>30586.230000000003</v>
      </c>
    </row>
    <row r="264" spans="1:20" ht="15">
      <c r="A264" s="2" t="s">
        <v>215</v>
      </c>
      <c r="B264" s="3">
        <v>905300</v>
      </c>
      <c r="C264" s="2" t="s">
        <v>229</v>
      </c>
      <c r="D264" s="2" t="s">
        <v>228</v>
      </c>
      <c r="E264" s="11">
        <v>9020</v>
      </c>
      <c r="F264" s="32">
        <v>0</v>
      </c>
      <c r="G264" s="4">
        <v>0</v>
      </c>
      <c r="H264" s="5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f t="shared" si="8"/>
        <v>0</v>
      </c>
      <c r="P264" s="6" t="s">
        <v>74</v>
      </c>
      <c r="Q264" s="6" t="s">
        <v>27</v>
      </c>
      <c r="R264" s="6">
        <v>1900</v>
      </c>
      <c r="S264" s="7">
        <v>0</v>
      </c>
      <c r="T264" s="8">
        <f t="shared" si="9"/>
        <v>0</v>
      </c>
    </row>
    <row r="265" spans="1:20" ht="15">
      <c r="A265" s="2" t="s">
        <v>215</v>
      </c>
      <c r="B265" s="3">
        <v>905300</v>
      </c>
      <c r="C265" s="2" t="s">
        <v>229</v>
      </c>
      <c r="D265" s="2" t="s">
        <v>228</v>
      </c>
      <c r="E265" s="11">
        <v>9020</v>
      </c>
      <c r="F265" s="32">
        <v>0</v>
      </c>
      <c r="G265" s="4">
        <v>0</v>
      </c>
      <c r="H265" s="5">
        <v>0</v>
      </c>
      <c r="I265" s="4">
        <v>1059.81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f t="shared" si="8"/>
        <v>1059.81</v>
      </c>
      <c r="P265" s="6" t="s">
        <v>74</v>
      </c>
      <c r="Q265" s="6" t="s">
        <v>27</v>
      </c>
      <c r="R265" s="6">
        <v>1900</v>
      </c>
      <c r="S265" s="7">
        <v>0</v>
      </c>
      <c r="T265" s="8">
        <f t="shared" si="9"/>
        <v>1059.81</v>
      </c>
    </row>
    <row r="266" spans="1:20" ht="15">
      <c r="A266" s="2" t="s">
        <v>215</v>
      </c>
      <c r="B266" s="3">
        <v>905300</v>
      </c>
      <c r="C266" s="2" t="s">
        <v>229</v>
      </c>
      <c r="D266" s="2" t="s">
        <v>228</v>
      </c>
      <c r="E266" s="11">
        <v>1667</v>
      </c>
      <c r="F266" s="32">
        <v>0</v>
      </c>
      <c r="G266" s="4">
        <v>0</v>
      </c>
      <c r="H266" s="5">
        <v>0</v>
      </c>
      <c r="I266" s="4">
        <v>200</v>
      </c>
      <c r="J266" s="4">
        <v>1500</v>
      </c>
      <c r="K266" s="4">
        <v>816</v>
      </c>
      <c r="L266" s="4">
        <v>0</v>
      </c>
      <c r="M266" s="4">
        <v>0</v>
      </c>
      <c r="N266" s="4">
        <v>0</v>
      </c>
      <c r="O266" s="4">
        <f t="shared" si="8"/>
        <v>2516</v>
      </c>
      <c r="P266" s="6" t="s">
        <v>74</v>
      </c>
      <c r="Q266" s="6" t="s">
        <v>26</v>
      </c>
      <c r="R266" s="6">
        <v>2021</v>
      </c>
      <c r="S266" s="7">
        <v>5775</v>
      </c>
      <c r="T266" s="8">
        <f t="shared" si="9"/>
        <v>8291</v>
      </c>
    </row>
    <row r="267" spans="1:20" ht="15">
      <c r="A267" s="2" t="s">
        <v>215</v>
      </c>
      <c r="B267" s="3">
        <v>905300</v>
      </c>
      <c r="C267" s="2" t="s">
        <v>229</v>
      </c>
      <c r="D267" s="2" t="s">
        <v>228</v>
      </c>
      <c r="E267" s="11">
        <v>1667</v>
      </c>
      <c r="F267" s="32">
        <v>0</v>
      </c>
      <c r="G267" s="4">
        <v>0</v>
      </c>
      <c r="H267" s="5">
        <v>0</v>
      </c>
      <c r="I267" s="4">
        <v>43</v>
      </c>
      <c r="J267" s="4">
        <v>1033.34</v>
      </c>
      <c r="K267" s="4">
        <v>816</v>
      </c>
      <c r="L267" s="4">
        <v>0</v>
      </c>
      <c r="M267" s="4">
        <v>0</v>
      </c>
      <c r="N267" s="4">
        <v>0</v>
      </c>
      <c r="O267" s="4">
        <f t="shared" si="8"/>
        <v>1892.34</v>
      </c>
      <c r="P267" s="6" t="s">
        <v>74</v>
      </c>
      <c r="Q267" s="6" t="s">
        <v>26</v>
      </c>
      <c r="R267" s="6">
        <v>2017</v>
      </c>
      <c r="S267" s="7">
        <v>5775</v>
      </c>
      <c r="T267" s="8">
        <f t="shared" si="9"/>
        <v>7667.34</v>
      </c>
    </row>
    <row r="268" spans="1:20" ht="15">
      <c r="A268" s="2" t="s">
        <v>215</v>
      </c>
      <c r="B268" s="3">
        <v>905300</v>
      </c>
      <c r="C268" s="2" t="s">
        <v>229</v>
      </c>
      <c r="D268" s="2" t="s">
        <v>228</v>
      </c>
      <c r="E268" s="11">
        <v>2020</v>
      </c>
      <c r="F268" s="32">
        <v>0</v>
      </c>
      <c r="G268" s="4">
        <v>0</v>
      </c>
      <c r="H268" s="5">
        <v>0</v>
      </c>
      <c r="I268" s="4">
        <v>1874.53</v>
      </c>
      <c r="J268" s="4">
        <v>0</v>
      </c>
      <c r="K268" s="4">
        <v>816</v>
      </c>
      <c r="L268" s="4">
        <v>0</v>
      </c>
      <c r="M268" s="4">
        <v>0</v>
      </c>
      <c r="N268" s="4">
        <v>0</v>
      </c>
      <c r="O268" s="4">
        <f t="shared" si="8"/>
        <v>2690.5299999999997</v>
      </c>
      <c r="P268" s="6" t="s">
        <v>74</v>
      </c>
      <c r="Q268" s="6" t="s">
        <v>26</v>
      </c>
      <c r="R268" s="6">
        <v>2014</v>
      </c>
      <c r="S268" s="7">
        <v>3335</v>
      </c>
      <c r="T268" s="8">
        <f t="shared" si="9"/>
        <v>6025.53</v>
      </c>
    </row>
    <row r="269" spans="1:20" ht="15">
      <c r="A269" s="2" t="s">
        <v>215</v>
      </c>
      <c r="B269" s="3">
        <v>905300</v>
      </c>
      <c r="C269" s="2" t="s">
        <v>229</v>
      </c>
      <c r="D269" s="2" t="s">
        <v>228</v>
      </c>
      <c r="E269" s="11">
        <v>2020</v>
      </c>
      <c r="F269" s="32">
        <v>0</v>
      </c>
      <c r="G269" s="4">
        <v>0</v>
      </c>
      <c r="H269" s="5">
        <v>0</v>
      </c>
      <c r="I269" s="4">
        <v>356.73</v>
      </c>
      <c r="J269" s="4">
        <v>360.07</v>
      </c>
      <c r="K269" s="4">
        <v>816</v>
      </c>
      <c r="L269" s="4">
        <v>0</v>
      </c>
      <c r="M269" s="4">
        <v>0</v>
      </c>
      <c r="N269" s="4">
        <v>0</v>
      </c>
      <c r="O269" s="4">
        <f t="shared" si="8"/>
        <v>1532.8</v>
      </c>
      <c r="P269" s="6" t="s">
        <v>74</v>
      </c>
      <c r="Q269" s="6" t="s">
        <v>26</v>
      </c>
      <c r="R269" s="6">
        <v>2014</v>
      </c>
      <c r="S269" s="7">
        <v>3335</v>
      </c>
      <c r="T269" s="8">
        <f t="shared" si="9"/>
        <v>4867.8</v>
      </c>
    </row>
    <row r="270" spans="1:20" ht="15">
      <c r="A270" s="2" t="s">
        <v>215</v>
      </c>
      <c r="B270" s="3">
        <v>905300</v>
      </c>
      <c r="C270" s="2" t="s">
        <v>229</v>
      </c>
      <c r="D270" s="2" t="s">
        <v>228</v>
      </c>
      <c r="E270" s="11">
        <v>2020</v>
      </c>
      <c r="F270" s="32">
        <v>0</v>
      </c>
      <c r="G270" s="4">
        <v>0</v>
      </c>
      <c r="H270" s="5">
        <v>0</v>
      </c>
      <c r="I270" s="4">
        <v>1780.6</v>
      </c>
      <c r="J270" s="4">
        <v>1938.73</v>
      </c>
      <c r="K270" s="4">
        <v>816</v>
      </c>
      <c r="L270" s="4">
        <v>0</v>
      </c>
      <c r="M270" s="4">
        <v>0</v>
      </c>
      <c r="N270" s="4">
        <v>0</v>
      </c>
      <c r="O270" s="4">
        <f t="shared" si="8"/>
        <v>4535.33</v>
      </c>
      <c r="P270" s="6" t="s">
        <v>74</v>
      </c>
      <c r="Q270" s="6" t="s">
        <v>26</v>
      </c>
      <c r="R270" s="6">
        <v>2014</v>
      </c>
      <c r="S270" s="7">
        <v>3335</v>
      </c>
      <c r="T270" s="8">
        <f t="shared" si="9"/>
        <v>7870.33</v>
      </c>
    </row>
    <row r="271" spans="1:20" ht="15">
      <c r="A271" s="2" t="s">
        <v>215</v>
      </c>
      <c r="B271" s="3">
        <v>905300</v>
      </c>
      <c r="C271" s="2" t="s">
        <v>229</v>
      </c>
      <c r="D271" s="2" t="s">
        <v>228</v>
      </c>
      <c r="E271" s="11">
        <v>1212</v>
      </c>
      <c r="F271" s="32">
        <v>3440</v>
      </c>
      <c r="G271" s="4">
        <v>2100</v>
      </c>
      <c r="H271" s="5">
        <v>28.7</v>
      </c>
      <c r="I271" s="4">
        <v>0</v>
      </c>
      <c r="J271" s="4">
        <v>0</v>
      </c>
      <c r="K271" s="4">
        <v>816</v>
      </c>
      <c r="L271" s="4">
        <v>0</v>
      </c>
      <c r="M271" s="4">
        <v>0</v>
      </c>
      <c r="N271" s="4">
        <v>0</v>
      </c>
      <c r="O271" s="4">
        <f t="shared" si="8"/>
        <v>2944.7</v>
      </c>
      <c r="P271" s="6" t="s">
        <v>25</v>
      </c>
      <c r="Q271" s="6" t="s">
        <v>26</v>
      </c>
      <c r="R271" s="6">
        <v>2018</v>
      </c>
      <c r="S271" s="7">
        <v>2415</v>
      </c>
      <c r="T271" s="8">
        <f t="shared" si="9"/>
        <v>5359.7</v>
      </c>
    </row>
    <row r="272" spans="1:20" ht="15">
      <c r="A272" s="2" t="s">
        <v>215</v>
      </c>
      <c r="B272" s="3">
        <v>905300</v>
      </c>
      <c r="C272" s="2" t="s">
        <v>229</v>
      </c>
      <c r="D272" s="2" t="s">
        <v>228</v>
      </c>
      <c r="E272" s="11">
        <v>1209</v>
      </c>
      <c r="F272" s="32">
        <v>6480</v>
      </c>
      <c r="G272" s="4">
        <v>2280</v>
      </c>
      <c r="H272" s="5">
        <v>492.1</v>
      </c>
      <c r="I272" s="4">
        <v>0</v>
      </c>
      <c r="J272" s="4">
        <v>0</v>
      </c>
      <c r="K272" s="4">
        <v>816</v>
      </c>
      <c r="L272" s="4">
        <v>0</v>
      </c>
      <c r="M272" s="4">
        <v>1048.56</v>
      </c>
      <c r="N272" s="4">
        <v>0</v>
      </c>
      <c r="O272" s="4">
        <f t="shared" si="8"/>
        <v>4636.66</v>
      </c>
      <c r="P272" s="6" t="s">
        <v>25</v>
      </c>
      <c r="Q272" s="6" t="s">
        <v>26</v>
      </c>
      <c r="R272" s="6">
        <v>2018</v>
      </c>
      <c r="S272" s="7">
        <v>4255</v>
      </c>
      <c r="T272" s="8">
        <f t="shared" si="9"/>
        <v>8891.66</v>
      </c>
    </row>
    <row r="273" spans="1:20" ht="15">
      <c r="A273" s="2" t="s">
        <v>215</v>
      </c>
      <c r="B273" s="3">
        <v>905300</v>
      </c>
      <c r="C273" s="2" t="s">
        <v>229</v>
      </c>
      <c r="D273" s="2" t="s">
        <v>228</v>
      </c>
      <c r="E273" s="11">
        <v>1257</v>
      </c>
      <c r="F273" s="32">
        <v>0</v>
      </c>
      <c r="G273" s="4">
        <v>0</v>
      </c>
      <c r="H273" s="5">
        <v>0</v>
      </c>
      <c r="I273" s="4">
        <v>777.34</v>
      </c>
      <c r="J273" s="4">
        <v>2113.49</v>
      </c>
      <c r="K273" s="4">
        <v>816</v>
      </c>
      <c r="L273" s="9">
        <v>2500</v>
      </c>
      <c r="M273" s="4">
        <v>0</v>
      </c>
      <c r="N273" s="4">
        <v>0</v>
      </c>
      <c r="O273" s="4">
        <f t="shared" si="8"/>
        <v>6206.83</v>
      </c>
      <c r="P273" s="6" t="s">
        <v>74</v>
      </c>
      <c r="Q273" s="6" t="s">
        <v>26</v>
      </c>
      <c r="R273" s="6">
        <v>2022</v>
      </c>
      <c r="S273" s="7">
        <v>4305</v>
      </c>
      <c r="T273" s="8">
        <f t="shared" si="9"/>
        <v>10511.83</v>
      </c>
    </row>
    <row r="274" spans="1:20" ht="15">
      <c r="A274" s="2" t="s">
        <v>215</v>
      </c>
      <c r="B274" s="3">
        <v>905300</v>
      </c>
      <c r="C274" s="2" t="s">
        <v>229</v>
      </c>
      <c r="D274" s="2" t="s">
        <v>228</v>
      </c>
      <c r="E274" s="11">
        <v>1209</v>
      </c>
      <c r="F274" s="32">
        <v>19647</v>
      </c>
      <c r="G274" s="4">
        <v>2280</v>
      </c>
      <c r="H274" s="5">
        <v>5722.8</v>
      </c>
      <c r="I274" s="4">
        <v>0</v>
      </c>
      <c r="J274" s="4">
        <v>0</v>
      </c>
      <c r="K274" s="4">
        <v>816</v>
      </c>
      <c r="L274" s="9">
        <v>2500</v>
      </c>
      <c r="M274" s="4">
        <v>0</v>
      </c>
      <c r="N274" s="4">
        <v>0</v>
      </c>
      <c r="O274" s="4">
        <f t="shared" si="8"/>
        <v>11318.8</v>
      </c>
      <c r="P274" s="6" t="s">
        <v>25</v>
      </c>
      <c r="Q274" s="6" t="s">
        <v>26</v>
      </c>
      <c r="R274" s="6">
        <v>2022</v>
      </c>
      <c r="S274" s="7">
        <v>2520</v>
      </c>
      <c r="T274" s="8">
        <f t="shared" si="9"/>
        <v>13838.8</v>
      </c>
    </row>
    <row r="275" spans="1:20" ht="15">
      <c r="A275" s="2" t="s">
        <v>215</v>
      </c>
      <c r="B275" s="3">
        <v>905300</v>
      </c>
      <c r="C275" s="2" t="s">
        <v>229</v>
      </c>
      <c r="D275" s="2" t="s">
        <v>228</v>
      </c>
      <c r="E275" s="11">
        <v>1226</v>
      </c>
      <c r="F275" s="32">
        <v>3914</v>
      </c>
      <c r="G275" s="4">
        <v>2940</v>
      </c>
      <c r="H275" s="5">
        <v>47.53</v>
      </c>
      <c r="I275" s="4">
        <v>0</v>
      </c>
      <c r="J275" s="4">
        <v>0</v>
      </c>
      <c r="K275" s="4">
        <v>816</v>
      </c>
      <c r="L275" s="4">
        <v>0</v>
      </c>
      <c r="M275" s="4">
        <v>0</v>
      </c>
      <c r="N275" s="4">
        <v>0</v>
      </c>
      <c r="O275" s="4">
        <f t="shared" si="8"/>
        <v>3803.53</v>
      </c>
      <c r="P275" s="6" t="s">
        <v>25</v>
      </c>
      <c r="Q275" s="6" t="s">
        <v>26</v>
      </c>
      <c r="R275" s="6">
        <v>2016</v>
      </c>
      <c r="S275" s="7">
        <v>2310</v>
      </c>
      <c r="T275" s="8">
        <f t="shared" si="9"/>
        <v>6113.530000000001</v>
      </c>
    </row>
    <row r="276" spans="1:20" ht="15">
      <c r="A276" s="2" t="s">
        <v>215</v>
      </c>
      <c r="B276" s="3">
        <v>905300</v>
      </c>
      <c r="C276" s="2" t="s">
        <v>229</v>
      </c>
      <c r="D276" s="2" t="s">
        <v>228</v>
      </c>
      <c r="E276" s="11">
        <v>1256</v>
      </c>
      <c r="F276" s="32">
        <v>0</v>
      </c>
      <c r="G276" s="4">
        <v>0</v>
      </c>
      <c r="H276" s="5">
        <v>0</v>
      </c>
      <c r="I276" s="4">
        <v>4190.54</v>
      </c>
      <c r="J276" s="4">
        <v>3904.81</v>
      </c>
      <c r="K276" s="4">
        <v>816</v>
      </c>
      <c r="L276" s="4">
        <v>1562.13</v>
      </c>
      <c r="M276" s="4">
        <v>949.7</v>
      </c>
      <c r="N276" s="4">
        <v>0</v>
      </c>
      <c r="O276" s="4">
        <f t="shared" si="8"/>
        <v>11423.18</v>
      </c>
      <c r="P276" s="6" t="s">
        <v>74</v>
      </c>
      <c r="Q276" s="6" t="s">
        <v>26</v>
      </c>
      <c r="R276" s="6">
        <v>2017</v>
      </c>
      <c r="S276" s="7">
        <v>4680</v>
      </c>
      <c r="T276" s="8">
        <f t="shared" si="9"/>
        <v>16103.18</v>
      </c>
    </row>
    <row r="277" spans="1:20" ht="15">
      <c r="A277" s="2" t="s">
        <v>215</v>
      </c>
      <c r="B277" s="3">
        <v>905300</v>
      </c>
      <c r="C277" s="2" t="s">
        <v>229</v>
      </c>
      <c r="D277" s="2" t="s">
        <v>228</v>
      </c>
      <c r="E277" s="11">
        <v>1256</v>
      </c>
      <c r="F277" s="32">
        <v>0</v>
      </c>
      <c r="G277" s="4">
        <v>0</v>
      </c>
      <c r="H277" s="5">
        <v>0</v>
      </c>
      <c r="I277" s="4">
        <v>4177.5</v>
      </c>
      <c r="J277" s="4">
        <v>3492.91</v>
      </c>
      <c r="K277" s="4">
        <v>816</v>
      </c>
      <c r="L277" s="4">
        <v>1003.96</v>
      </c>
      <c r="M277" s="4">
        <v>60.83</v>
      </c>
      <c r="N277" s="4">
        <v>0</v>
      </c>
      <c r="O277" s="4">
        <f t="shared" si="8"/>
        <v>9551.199999999999</v>
      </c>
      <c r="P277" s="6" t="s">
        <v>74</v>
      </c>
      <c r="Q277" s="6" t="s">
        <v>26</v>
      </c>
      <c r="R277" s="6">
        <v>2017</v>
      </c>
      <c r="S277" s="7">
        <v>4680</v>
      </c>
      <c r="T277" s="8">
        <f t="shared" si="9"/>
        <v>14231.199999999999</v>
      </c>
    </row>
    <row r="278" spans="1:20" ht="15">
      <c r="A278" s="2" t="s">
        <v>215</v>
      </c>
      <c r="B278" s="3">
        <v>905300</v>
      </c>
      <c r="C278" s="2" t="s">
        <v>229</v>
      </c>
      <c r="D278" s="2" t="s">
        <v>228</v>
      </c>
      <c r="E278" s="11">
        <v>1211</v>
      </c>
      <c r="F278" s="32">
        <v>0</v>
      </c>
      <c r="G278" s="4">
        <v>0</v>
      </c>
      <c r="H278" s="5">
        <v>0</v>
      </c>
      <c r="I278" s="4">
        <v>4011.8</v>
      </c>
      <c r="J278" s="4">
        <v>1005.28</v>
      </c>
      <c r="K278" s="4">
        <v>816</v>
      </c>
      <c r="L278" s="9">
        <v>2500</v>
      </c>
      <c r="M278" s="4">
        <v>0</v>
      </c>
      <c r="N278" s="4">
        <v>0</v>
      </c>
      <c r="O278" s="4">
        <f t="shared" si="8"/>
        <v>8333.08</v>
      </c>
      <c r="P278" s="6" t="s">
        <v>74</v>
      </c>
      <c r="Q278" s="6" t="s">
        <v>26</v>
      </c>
      <c r="R278" s="6">
        <v>2022</v>
      </c>
      <c r="S278" s="7">
        <v>2415</v>
      </c>
      <c r="T278" s="8">
        <f t="shared" si="9"/>
        <v>10748.08</v>
      </c>
    </row>
    <row r="279" spans="1:20" ht="15">
      <c r="A279" s="2" t="s">
        <v>215</v>
      </c>
      <c r="B279" s="3">
        <v>905300</v>
      </c>
      <c r="C279" s="2" t="s">
        <v>229</v>
      </c>
      <c r="D279" s="2" t="s">
        <v>228</v>
      </c>
      <c r="E279" s="11">
        <v>1254</v>
      </c>
      <c r="F279" s="32">
        <v>0</v>
      </c>
      <c r="G279" s="4">
        <v>0</v>
      </c>
      <c r="H279" s="5">
        <v>0</v>
      </c>
      <c r="I279" s="4">
        <v>253.94</v>
      </c>
      <c r="J279" s="4">
        <v>3708.04</v>
      </c>
      <c r="K279" s="4">
        <v>816</v>
      </c>
      <c r="L279" s="4">
        <v>610.64</v>
      </c>
      <c r="M279" s="4">
        <v>0</v>
      </c>
      <c r="N279" s="4">
        <v>0</v>
      </c>
      <c r="O279" s="4">
        <f t="shared" si="8"/>
        <v>5388.62</v>
      </c>
      <c r="P279" s="6" t="s">
        <v>74</v>
      </c>
      <c r="Q279" s="6" t="s">
        <v>26</v>
      </c>
      <c r="R279" s="6">
        <v>2019</v>
      </c>
      <c r="S279" s="7">
        <v>3360</v>
      </c>
      <c r="T279" s="8">
        <f t="shared" si="9"/>
        <v>8748.619999999999</v>
      </c>
    </row>
    <row r="280" spans="1:20" ht="15">
      <c r="A280" s="2" t="s">
        <v>215</v>
      </c>
      <c r="B280" s="3">
        <v>905300</v>
      </c>
      <c r="C280" s="2" t="s">
        <v>229</v>
      </c>
      <c r="D280" s="2" t="s">
        <v>228</v>
      </c>
      <c r="E280" s="11">
        <v>1257</v>
      </c>
      <c r="F280" s="32">
        <v>0</v>
      </c>
      <c r="G280" s="4">
        <v>0</v>
      </c>
      <c r="H280" s="5">
        <v>0</v>
      </c>
      <c r="I280" s="4">
        <v>756.41</v>
      </c>
      <c r="J280" s="4">
        <v>3363.39</v>
      </c>
      <c r="K280" s="4">
        <v>816</v>
      </c>
      <c r="L280" s="4">
        <v>0</v>
      </c>
      <c r="M280" s="4">
        <v>0</v>
      </c>
      <c r="N280" s="4">
        <v>0</v>
      </c>
      <c r="O280" s="4">
        <f t="shared" si="8"/>
        <v>4935.8</v>
      </c>
      <c r="P280" s="6" t="s">
        <v>74</v>
      </c>
      <c r="Q280" s="6" t="s">
        <v>26</v>
      </c>
      <c r="R280" s="6">
        <v>2018</v>
      </c>
      <c r="S280" s="7">
        <v>4305</v>
      </c>
      <c r="T280" s="8">
        <f t="shared" si="9"/>
        <v>9240.8</v>
      </c>
    </row>
    <row r="281" spans="1:20" ht="15">
      <c r="A281" s="2" t="s">
        <v>215</v>
      </c>
      <c r="B281" s="3">
        <v>905300</v>
      </c>
      <c r="C281" s="2" t="s">
        <v>229</v>
      </c>
      <c r="D281" s="2" t="s">
        <v>228</v>
      </c>
      <c r="E281" s="11">
        <v>1210</v>
      </c>
      <c r="F281" s="32">
        <v>7395</v>
      </c>
      <c r="G281" s="4">
        <v>3000</v>
      </c>
      <c r="H281" s="5">
        <v>1158.5</v>
      </c>
      <c r="I281" s="4">
        <v>0</v>
      </c>
      <c r="J281" s="4">
        <v>0</v>
      </c>
      <c r="K281" s="4">
        <v>816</v>
      </c>
      <c r="L281" s="9">
        <v>2500</v>
      </c>
      <c r="M281" s="4">
        <v>0</v>
      </c>
      <c r="N281" s="4">
        <v>0</v>
      </c>
      <c r="O281" s="4">
        <f t="shared" si="8"/>
        <v>7474.5</v>
      </c>
      <c r="P281" s="6" t="s">
        <v>25</v>
      </c>
      <c r="Q281" s="6" t="s">
        <v>26</v>
      </c>
      <c r="R281" s="6">
        <v>2022</v>
      </c>
      <c r="S281" s="7">
        <v>2520</v>
      </c>
      <c r="T281" s="8">
        <f t="shared" si="9"/>
        <v>9994.5</v>
      </c>
    </row>
    <row r="282" spans="1:20" ht="15">
      <c r="A282" s="2" t="s">
        <v>215</v>
      </c>
      <c r="B282" s="3">
        <v>905300</v>
      </c>
      <c r="C282" s="2" t="s">
        <v>229</v>
      </c>
      <c r="D282" s="2" t="s">
        <v>228</v>
      </c>
      <c r="E282" s="11">
        <v>1255</v>
      </c>
      <c r="F282" s="32">
        <v>0</v>
      </c>
      <c r="G282" s="4">
        <v>0</v>
      </c>
      <c r="H282" s="5">
        <v>0</v>
      </c>
      <c r="I282" s="4">
        <v>5005.58</v>
      </c>
      <c r="J282" s="4">
        <v>1602.58</v>
      </c>
      <c r="K282" s="4">
        <v>816</v>
      </c>
      <c r="L282" s="9">
        <f>258+1500</f>
        <v>1758</v>
      </c>
      <c r="M282" s="4">
        <v>0</v>
      </c>
      <c r="N282" s="4">
        <v>0</v>
      </c>
      <c r="O282" s="4">
        <f t="shared" si="8"/>
        <v>9182.16</v>
      </c>
      <c r="P282" s="6" t="s">
        <v>74</v>
      </c>
      <c r="Q282" s="6" t="s">
        <v>26</v>
      </c>
      <c r="R282" s="6">
        <v>2022</v>
      </c>
      <c r="S282" s="7">
        <v>3990</v>
      </c>
      <c r="T282" s="8">
        <f t="shared" si="9"/>
        <v>13172.16</v>
      </c>
    </row>
    <row r="283" spans="1:20" ht="15">
      <c r="A283" s="2" t="s">
        <v>215</v>
      </c>
      <c r="B283" s="3">
        <v>905300</v>
      </c>
      <c r="C283" s="2" t="s">
        <v>229</v>
      </c>
      <c r="D283" s="2" t="s">
        <v>228</v>
      </c>
      <c r="E283" s="11">
        <v>1255</v>
      </c>
      <c r="F283" s="32">
        <v>0</v>
      </c>
      <c r="G283" s="4">
        <v>0</v>
      </c>
      <c r="H283" s="5">
        <v>0</v>
      </c>
      <c r="I283" s="4">
        <v>1594.9</v>
      </c>
      <c r="J283" s="4">
        <v>3599.52</v>
      </c>
      <c r="K283" s="4">
        <v>816</v>
      </c>
      <c r="L283" s="4">
        <v>301</v>
      </c>
      <c r="M283" s="4">
        <v>0</v>
      </c>
      <c r="N283" s="4">
        <v>0</v>
      </c>
      <c r="O283" s="4">
        <f t="shared" si="8"/>
        <v>6311.42</v>
      </c>
      <c r="P283" s="6" t="s">
        <v>74</v>
      </c>
      <c r="Q283" s="6" t="s">
        <v>26</v>
      </c>
      <c r="R283" s="6">
        <v>2014</v>
      </c>
      <c r="S283" s="7">
        <v>3990</v>
      </c>
      <c r="T283" s="8">
        <f t="shared" si="9"/>
        <v>10301.42</v>
      </c>
    </row>
    <row r="284" spans="1:20" ht="15">
      <c r="A284" s="2" t="s">
        <v>215</v>
      </c>
      <c r="B284" s="3">
        <v>905300</v>
      </c>
      <c r="C284" s="2" t="s">
        <v>229</v>
      </c>
      <c r="D284" s="2" t="s">
        <v>228</v>
      </c>
      <c r="E284" s="11">
        <v>1255</v>
      </c>
      <c r="F284" s="32">
        <v>0</v>
      </c>
      <c r="G284" s="4">
        <v>0</v>
      </c>
      <c r="H284" s="5">
        <v>0</v>
      </c>
      <c r="I284" s="4">
        <v>1041.87</v>
      </c>
      <c r="J284" s="4">
        <v>2668.02</v>
      </c>
      <c r="K284" s="4">
        <v>816</v>
      </c>
      <c r="L284" s="4">
        <v>0</v>
      </c>
      <c r="M284" s="4">
        <v>0</v>
      </c>
      <c r="N284" s="4">
        <v>0</v>
      </c>
      <c r="O284" s="4">
        <f t="shared" si="8"/>
        <v>4525.889999999999</v>
      </c>
      <c r="P284" s="6" t="s">
        <v>74</v>
      </c>
      <c r="Q284" s="6" t="s">
        <v>26</v>
      </c>
      <c r="R284" s="6">
        <v>2014</v>
      </c>
      <c r="S284" s="7">
        <v>3990</v>
      </c>
      <c r="T284" s="8">
        <f t="shared" si="9"/>
        <v>8515.89</v>
      </c>
    </row>
    <row r="285" spans="1:20" ht="15">
      <c r="A285" s="2" t="s">
        <v>215</v>
      </c>
      <c r="B285" s="3">
        <v>905300</v>
      </c>
      <c r="C285" s="2" t="s">
        <v>229</v>
      </c>
      <c r="D285" s="2" t="s">
        <v>228</v>
      </c>
      <c r="E285" s="11">
        <v>1209</v>
      </c>
      <c r="F285" s="32">
        <v>21778</v>
      </c>
      <c r="G285" s="4">
        <v>2280</v>
      </c>
      <c r="H285" s="5">
        <v>5995.64</v>
      </c>
      <c r="I285" s="4">
        <v>0</v>
      </c>
      <c r="J285" s="4">
        <v>0</v>
      </c>
      <c r="K285" s="4">
        <v>816</v>
      </c>
      <c r="L285" s="9">
        <v>2500</v>
      </c>
      <c r="M285" s="4">
        <v>802.83</v>
      </c>
      <c r="N285" s="4">
        <v>0</v>
      </c>
      <c r="O285" s="4">
        <f t="shared" si="8"/>
        <v>12394.47</v>
      </c>
      <c r="P285" s="6" t="s">
        <v>25</v>
      </c>
      <c r="Q285" s="6" t="s">
        <v>26</v>
      </c>
      <c r="R285" s="6">
        <v>2022</v>
      </c>
      <c r="S285" s="7">
        <v>4255</v>
      </c>
      <c r="T285" s="8">
        <f t="shared" si="9"/>
        <v>16649.47</v>
      </c>
    </row>
    <row r="286" spans="1:20" ht="15">
      <c r="A286" s="2" t="s">
        <v>215</v>
      </c>
      <c r="B286" s="3">
        <v>905300</v>
      </c>
      <c r="C286" s="2" t="s">
        <v>229</v>
      </c>
      <c r="D286" s="2" t="s">
        <v>228</v>
      </c>
      <c r="E286" s="11">
        <v>1256</v>
      </c>
      <c r="F286" s="32">
        <v>0</v>
      </c>
      <c r="G286" s="4">
        <v>0</v>
      </c>
      <c r="H286" s="5">
        <v>0</v>
      </c>
      <c r="I286" s="4">
        <v>1383.19</v>
      </c>
      <c r="J286" s="4">
        <v>4212.24</v>
      </c>
      <c r="K286" s="4">
        <v>816</v>
      </c>
      <c r="L286" s="4">
        <v>0</v>
      </c>
      <c r="M286" s="4">
        <v>755.36</v>
      </c>
      <c r="N286" s="4">
        <v>0</v>
      </c>
      <c r="O286" s="4">
        <f t="shared" si="8"/>
        <v>7166.79</v>
      </c>
      <c r="P286" s="6" t="s">
        <v>74</v>
      </c>
      <c r="Q286" s="6" t="s">
        <v>26</v>
      </c>
      <c r="R286" s="6">
        <v>2014</v>
      </c>
      <c r="S286" s="7">
        <v>4680</v>
      </c>
      <c r="T286" s="8">
        <f t="shared" si="9"/>
        <v>11846.79</v>
      </c>
    </row>
    <row r="287" spans="1:20" ht="15">
      <c r="A287" s="2" t="s">
        <v>215</v>
      </c>
      <c r="B287" s="3">
        <v>905300</v>
      </c>
      <c r="C287" s="2" t="s">
        <v>229</v>
      </c>
      <c r="D287" s="2" t="s">
        <v>228</v>
      </c>
      <c r="E287" s="11">
        <v>1256</v>
      </c>
      <c r="F287" s="32">
        <v>0</v>
      </c>
      <c r="G287" s="4">
        <v>0</v>
      </c>
      <c r="H287" s="5">
        <v>0</v>
      </c>
      <c r="I287" s="4">
        <v>2276.56</v>
      </c>
      <c r="J287" s="4">
        <v>4408.65</v>
      </c>
      <c r="K287" s="4">
        <v>816</v>
      </c>
      <c r="L287" s="4">
        <v>0</v>
      </c>
      <c r="M287" s="4">
        <v>0</v>
      </c>
      <c r="N287" s="4">
        <v>0</v>
      </c>
      <c r="O287" s="4">
        <f t="shared" si="8"/>
        <v>7501.209999999999</v>
      </c>
      <c r="P287" s="6" t="s">
        <v>74</v>
      </c>
      <c r="Q287" s="6" t="s">
        <v>26</v>
      </c>
      <c r="R287" s="6">
        <v>2014</v>
      </c>
      <c r="S287" s="7">
        <v>4680</v>
      </c>
      <c r="T287" s="8">
        <f t="shared" si="9"/>
        <v>12181.21</v>
      </c>
    </row>
    <row r="288" spans="1:20" ht="15">
      <c r="A288" s="2" t="s">
        <v>215</v>
      </c>
      <c r="B288" s="3">
        <v>905300</v>
      </c>
      <c r="C288" s="2" t="s">
        <v>229</v>
      </c>
      <c r="D288" s="2" t="s">
        <v>228</v>
      </c>
      <c r="E288" s="11">
        <v>1256</v>
      </c>
      <c r="F288" s="32">
        <v>0</v>
      </c>
      <c r="G288" s="4">
        <v>0</v>
      </c>
      <c r="H288" s="5">
        <v>0</v>
      </c>
      <c r="I288" s="4">
        <v>2775.02</v>
      </c>
      <c r="J288" s="4">
        <v>2733.91</v>
      </c>
      <c r="K288" s="4">
        <v>816</v>
      </c>
      <c r="L288" s="4">
        <v>0</v>
      </c>
      <c r="M288" s="4">
        <v>339.39</v>
      </c>
      <c r="N288" s="4">
        <v>0</v>
      </c>
      <c r="O288" s="4">
        <f t="shared" si="8"/>
        <v>6664.320000000001</v>
      </c>
      <c r="P288" s="6" t="s">
        <v>74</v>
      </c>
      <c r="Q288" s="6" t="s">
        <v>26</v>
      </c>
      <c r="R288" s="6">
        <v>2014</v>
      </c>
      <c r="S288" s="7">
        <v>4680</v>
      </c>
      <c r="T288" s="8">
        <f t="shared" si="9"/>
        <v>11344.32</v>
      </c>
    </row>
    <row r="289" spans="1:20" ht="15">
      <c r="A289" s="2" t="s">
        <v>215</v>
      </c>
      <c r="B289" s="3">
        <v>905300</v>
      </c>
      <c r="C289" s="2" t="s">
        <v>229</v>
      </c>
      <c r="D289" s="2" t="s">
        <v>228</v>
      </c>
      <c r="E289" s="11">
        <v>1256</v>
      </c>
      <c r="F289" s="32">
        <v>0</v>
      </c>
      <c r="G289" s="4">
        <v>0</v>
      </c>
      <c r="H289" s="5">
        <v>0</v>
      </c>
      <c r="I289" s="4">
        <v>4191.52</v>
      </c>
      <c r="J289" s="4">
        <v>4089.52</v>
      </c>
      <c r="K289" s="4">
        <v>816</v>
      </c>
      <c r="L289" s="4">
        <v>0</v>
      </c>
      <c r="M289" s="4">
        <v>1291.07</v>
      </c>
      <c r="N289" s="4">
        <v>0</v>
      </c>
      <c r="O289" s="4">
        <f t="shared" si="8"/>
        <v>10388.11</v>
      </c>
      <c r="P289" s="6" t="s">
        <v>74</v>
      </c>
      <c r="Q289" s="6" t="s">
        <v>26</v>
      </c>
      <c r="R289" s="6">
        <v>2014</v>
      </c>
      <c r="S289" s="7">
        <v>4680</v>
      </c>
      <c r="T289" s="8">
        <f t="shared" si="9"/>
        <v>15068.11</v>
      </c>
    </row>
    <row r="290" spans="1:20" ht="15">
      <c r="A290" s="2" t="s">
        <v>215</v>
      </c>
      <c r="B290" s="3">
        <v>905300</v>
      </c>
      <c r="C290" s="2" t="s">
        <v>229</v>
      </c>
      <c r="D290" s="2" t="s">
        <v>228</v>
      </c>
      <c r="E290" s="11">
        <v>9020</v>
      </c>
      <c r="F290" s="32">
        <v>0</v>
      </c>
      <c r="G290" s="4">
        <v>0</v>
      </c>
      <c r="H290" s="5">
        <v>0</v>
      </c>
      <c r="I290" s="4">
        <v>25.63</v>
      </c>
      <c r="J290" s="4">
        <v>721.53</v>
      </c>
      <c r="K290" s="4">
        <v>0</v>
      </c>
      <c r="L290" s="4">
        <v>0</v>
      </c>
      <c r="M290" s="4">
        <v>0</v>
      </c>
      <c r="N290" s="4">
        <v>0</v>
      </c>
      <c r="O290" s="4">
        <f t="shared" si="8"/>
        <v>747.16</v>
      </c>
      <c r="P290" s="6" t="s">
        <v>74</v>
      </c>
      <c r="Q290" s="6" t="s">
        <v>31</v>
      </c>
      <c r="R290" s="6">
        <v>2000</v>
      </c>
      <c r="S290" s="7">
        <v>0</v>
      </c>
      <c r="T290" s="8">
        <f t="shared" si="9"/>
        <v>747.16</v>
      </c>
    </row>
    <row r="291" spans="1:20" ht="15">
      <c r="A291" s="2" t="s">
        <v>215</v>
      </c>
      <c r="B291" s="3">
        <v>905300</v>
      </c>
      <c r="C291" s="2" t="s">
        <v>229</v>
      </c>
      <c r="D291" s="2" t="s">
        <v>228</v>
      </c>
      <c r="E291" s="11">
        <v>3004</v>
      </c>
      <c r="F291" s="32">
        <v>0</v>
      </c>
      <c r="G291" s="4">
        <v>0</v>
      </c>
      <c r="H291" s="5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f t="shared" si="8"/>
        <v>0</v>
      </c>
      <c r="P291" s="6" t="s">
        <v>74</v>
      </c>
      <c r="Q291" s="6" t="s">
        <v>27</v>
      </c>
      <c r="R291" s="6">
        <v>1900</v>
      </c>
      <c r="S291" s="7">
        <v>0</v>
      </c>
      <c r="T291" s="8">
        <f t="shared" si="9"/>
        <v>0</v>
      </c>
    </row>
    <row r="292" spans="1:20" ht="15">
      <c r="A292" s="2" t="s">
        <v>215</v>
      </c>
      <c r="B292" s="3">
        <v>905300</v>
      </c>
      <c r="C292" s="2" t="s">
        <v>229</v>
      </c>
      <c r="D292" s="2" t="s">
        <v>228</v>
      </c>
      <c r="E292" s="11">
        <v>3004</v>
      </c>
      <c r="F292" s="32">
        <v>0</v>
      </c>
      <c r="G292" s="4">
        <v>0</v>
      </c>
      <c r="H292" s="5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f t="shared" si="8"/>
        <v>0</v>
      </c>
      <c r="P292" s="6" t="s">
        <v>74</v>
      </c>
      <c r="Q292" s="6" t="s">
        <v>27</v>
      </c>
      <c r="R292" s="6">
        <v>1900</v>
      </c>
      <c r="S292" s="7">
        <v>0</v>
      </c>
      <c r="T292" s="8">
        <f t="shared" si="9"/>
        <v>0</v>
      </c>
    </row>
    <row r="293" spans="1:20" ht="15">
      <c r="A293" s="2" t="s">
        <v>215</v>
      </c>
      <c r="B293" s="3">
        <v>905300</v>
      </c>
      <c r="C293" s="2" t="s">
        <v>229</v>
      </c>
      <c r="D293" s="2" t="s">
        <v>228</v>
      </c>
      <c r="E293" s="11">
        <v>3004</v>
      </c>
      <c r="F293" s="32">
        <v>0</v>
      </c>
      <c r="G293" s="4">
        <v>0</v>
      </c>
      <c r="H293" s="5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f t="shared" si="8"/>
        <v>0</v>
      </c>
      <c r="P293" s="6" t="s">
        <v>74</v>
      </c>
      <c r="Q293" s="6" t="s">
        <v>27</v>
      </c>
      <c r="R293" s="6">
        <v>1900</v>
      </c>
      <c r="S293" s="7">
        <v>0</v>
      </c>
      <c r="T293" s="8">
        <f t="shared" si="9"/>
        <v>0</v>
      </c>
    </row>
    <row r="294" spans="1:20" ht="15">
      <c r="A294" s="2" t="s">
        <v>215</v>
      </c>
      <c r="B294" s="3">
        <v>905300</v>
      </c>
      <c r="C294" s="2" t="s">
        <v>229</v>
      </c>
      <c r="D294" s="2" t="s">
        <v>228</v>
      </c>
      <c r="E294" s="11">
        <v>3004</v>
      </c>
      <c r="F294" s="32">
        <v>0</v>
      </c>
      <c r="G294" s="4">
        <v>0</v>
      </c>
      <c r="H294" s="5">
        <v>0</v>
      </c>
      <c r="I294" s="4">
        <v>1404.03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f t="shared" si="8"/>
        <v>1404.03</v>
      </c>
      <c r="P294" s="6" t="s">
        <v>74</v>
      </c>
      <c r="Q294" s="6" t="s">
        <v>27</v>
      </c>
      <c r="R294" s="6">
        <v>1900</v>
      </c>
      <c r="S294" s="7">
        <v>0</v>
      </c>
      <c r="T294" s="8">
        <f t="shared" si="9"/>
        <v>1404.03</v>
      </c>
    </row>
    <row r="295" spans="1:20" ht="15">
      <c r="A295" s="2" t="s">
        <v>215</v>
      </c>
      <c r="B295" s="3">
        <v>905300</v>
      </c>
      <c r="C295" s="2" t="s">
        <v>229</v>
      </c>
      <c r="D295" s="2" t="s">
        <v>228</v>
      </c>
      <c r="E295" s="11">
        <v>3004</v>
      </c>
      <c r="F295" s="32">
        <v>0</v>
      </c>
      <c r="G295" s="4">
        <v>0</v>
      </c>
      <c r="H295" s="5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f t="shared" si="8"/>
        <v>0</v>
      </c>
      <c r="P295" s="6" t="s">
        <v>74</v>
      </c>
      <c r="Q295" s="6" t="s">
        <v>27</v>
      </c>
      <c r="R295" s="6">
        <v>1900</v>
      </c>
      <c r="S295" s="7">
        <v>0</v>
      </c>
      <c r="T295" s="8">
        <f t="shared" si="9"/>
        <v>0</v>
      </c>
    </row>
    <row r="296" spans="1:20" ht="15">
      <c r="A296" s="2" t="s">
        <v>215</v>
      </c>
      <c r="B296" s="3">
        <v>905300</v>
      </c>
      <c r="C296" s="2" t="s">
        <v>229</v>
      </c>
      <c r="D296" s="2" t="s">
        <v>228</v>
      </c>
      <c r="E296" s="11">
        <v>3004</v>
      </c>
      <c r="F296" s="32">
        <v>0</v>
      </c>
      <c r="G296" s="4">
        <v>0</v>
      </c>
      <c r="H296" s="5">
        <v>0</v>
      </c>
      <c r="I296" s="4">
        <v>1398.5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f t="shared" si="8"/>
        <v>1398.5</v>
      </c>
      <c r="P296" s="6" t="s">
        <v>74</v>
      </c>
      <c r="Q296" s="6" t="s">
        <v>27</v>
      </c>
      <c r="R296" s="6">
        <v>1900</v>
      </c>
      <c r="S296" s="7">
        <v>0</v>
      </c>
      <c r="T296" s="8">
        <f t="shared" si="9"/>
        <v>1398.5</v>
      </c>
    </row>
    <row r="297" spans="1:20" ht="15">
      <c r="A297" s="2" t="s">
        <v>215</v>
      </c>
      <c r="B297" s="3">
        <v>905300</v>
      </c>
      <c r="C297" s="2" t="s">
        <v>229</v>
      </c>
      <c r="D297" s="2" t="s">
        <v>228</v>
      </c>
      <c r="E297" s="11">
        <v>3004</v>
      </c>
      <c r="F297" s="32">
        <v>0</v>
      </c>
      <c r="G297" s="4">
        <v>0</v>
      </c>
      <c r="H297" s="5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f t="shared" si="8"/>
        <v>0</v>
      </c>
      <c r="P297" s="6" t="s">
        <v>74</v>
      </c>
      <c r="Q297" s="6" t="s">
        <v>27</v>
      </c>
      <c r="R297" s="6">
        <v>1900</v>
      </c>
      <c r="S297" s="7">
        <v>0</v>
      </c>
      <c r="T297" s="8">
        <f t="shared" si="9"/>
        <v>0</v>
      </c>
    </row>
    <row r="298" spans="1:20" ht="15">
      <c r="A298" s="2" t="s">
        <v>215</v>
      </c>
      <c r="B298" s="3">
        <v>905300</v>
      </c>
      <c r="C298" s="2" t="s">
        <v>229</v>
      </c>
      <c r="D298" s="2" t="s">
        <v>228</v>
      </c>
      <c r="E298" s="11">
        <v>3004</v>
      </c>
      <c r="F298" s="32">
        <v>0</v>
      </c>
      <c r="G298" s="4">
        <v>0</v>
      </c>
      <c r="H298" s="5">
        <v>0</v>
      </c>
      <c r="I298" s="4">
        <v>188.64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f t="shared" si="8"/>
        <v>188.64</v>
      </c>
      <c r="P298" s="6" t="s">
        <v>74</v>
      </c>
      <c r="Q298" s="6" t="s">
        <v>27</v>
      </c>
      <c r="R298" s="6">
        <v>1900</v>
      </c>
      <c r="S298" s="7">
        <v>0</v>
      </c>
      <c r="T298" s="8">
        <f t="shared" si="9"/>
        <v>188.64</v>
      </c>
    </row>
    <row r="299" spans="1:20" ht="15">
      <c r="A299" s="2" t="s">
        <v>215</v>
      </c>
      <c r="B299" s="3">
        <v>905300</v>
      </c>
      <c r="C299" s="2" t="s">
        <v>229</v>
      </c>
      <c r="D299" s="2" t="s">
        <v>228</v>
      </c>
      <c r="E299" s="11">
        <v>3004</v>
      </c>
      <c r="F299" s="32">
        <v>0</v>
      </c>
      <c r="G299" s="4">
        <v>0</v>
      </c>
      <c r="H299" s="5">
        <v>0</v>
      </c>
      <c r="I299" s="4">
        <v>2806.02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f t="shared" si="8"/>
        <v>2806.02</v>
      </c>
      <c r="P299" s="6" t="s">
        <v>74</v>
      </c>
      <c r="Q299" s="6" t="s">
        <v>27</v>
      </c>
      <c r="R299" s="6">
        <v>1900</v>
      </c>
      <c r="S299" s="7">
        <v>0</v>
      </c>
      <c r="T299" s="8">
        <f t="shared" si="9"/>
        <v>2806.02</v>
      </c>
    </row>
    <row r="300" spans="1:20" ht="15">
      <c r="A300" s="2" t="s">
        <v>215</v>
      </c>
      <c r="B300" s="3">
        <v>905300</v>
      </c>
      <c r="C300" s="2" t="s">
        <v>229</v>
      </c>
      <c r="D300" s="2" t="s">
        <v>228</v>
      </c>
      <c r="E300" s="11">
        <v>3004</v>
      </c>
      <c r="F300" s="32">
        <v>0</v>
      </c>
      <c r="G300" s="4">
        <v>0</v>
      </c>
      <c r="H300" s="5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f t="shared" si="8"/>
        <v>0</v>
      </c>
      <c r="P300" s="6" t="s">
        <v>74</v>
      </c>
      <c r="Q300" s="6" t="s">
        <v>27</v>
      </c>
      <c r="R300" s="6">
        <v>1900</v>
      </c>
      <c r="S300" s="7">
        <v>0</v>
      </c>
      <c r="T300" s="8">
        <f t="shared" si="9"/>
        <v>0</v>
      </c>
    </row>
    <row r="301" spans="1:20" ht="15">
      <c r="A301" s="2" t="s">
        <v>215</v>
      </c>
      <c r="B301" s="3">
        <v>905300</v>
      </c>
      <c r="C301" s="2" t="s">
        <v>229</v>
      </c>
      <c r="D301" s="2" t="s">
        <v>228</v>
      </c>
      <c r="E301" s="11">
        <v>3004</v>
      </c>
      <c r="F301" s="32">
        <v>0</v>
      </c>
      <c r="G301" s="4">
        <v>0</v>
      </c>
      <c r="H301" s="5">
        <v>0</v>
      </c>
      <c r="I301" s="4">
        <v>1195.97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f t="shared" si="8"/>
        <v>1195.97</v>
      </c>
      <c r="P301" s="6" t="s">
        <v>74</v>
      </c>
      <c r="Q301" s="6" t="s">
        <v>27</v>
      </c>
      <c r="R301" s="6">
        <v>1900</v>
      </c>
      <c r="S301" s="7">
        <v>0</v>
      </c>
      <c r="T301" s="8">
        <f t="shared" si="9"/>
        <v>1195.97</v>
      </c>
    </row>
    <row r="302" spans="1:20" ht="15">
      <c r="A302" s="2" t="s">
        <v>215</v>
      </c>
      <c r="B302" s="3">
        <v>905300</v>
      </c>
      <c r="C302" s="2" t="s">
        <v>229</v>
      </c>
      <c r="D302" s="2" t="s">
        <v>228</v>
      </c>
      <c r="E302" s="11">
        <v>3004</v>
      </c>
      <c r="F302" s="32">
        <v>0</v>
      </c>
      <c r="G302" s="4">
        <v>0</v>
      </c>
      <c r="H302" s="5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f t="shared" si="8"/>
        <v>0</v>
      </c>
      <c r="P302" s="6" t="s">
        <v>74</v>
      </c>
      <c r="Q302" s="6" t="s">
        <v>27</v>
      </c>
      <c r="R302" s="6">
        <v>1900</v>
      </c>
      <c r="S302" s="7">
        <v>0</v>
      </c>
      <c r="T302" s="8">
        <f t="shared" si="9"/>
        <v>0</v>
      </c>
    </row>
    <row r="303" spans="1:20" ht="15">
      <c r="A303" s="2" t="s">
        <v>215</v>
      </c>
      <c r="B303" s="3">
        <v>905300</v>
      </c>
      <c r="C303" s="2" t="s">
        <v>229</v>
      </c>
      <c r="D303" s="2" t="s">
        <v>228</v>
      </c>
      <c r="E303" s="11">
        <v>3004</v>
      </c>
      <c r="F303" s="32">
        <v>0</v>
      </c>
      <c r="G303" s="4">
        <v>0</v>
      </c>
      <c r="H303" s="5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f t="shared" si="8"/>
        <v>0</v>
      </c>
      <c r="P303" s="6" t="s">
        <v>74</v>
      </c>
      <c r="Q303" s="6" t="s">
        <v>27</v>
      </c>
      <c r="R303" s="6">
        <v>1900</v>
      </c>
      <c r="S303" s="7">
        <v>0</v>
      </c>
      <c r="T303" s="8">
        <f t="shared" si="9"/>
        <v>0</v>
      </c>
    </row>
    <row r="304" spans="1:20" ht="15">
      <c r="A304" s="2" t="s">
        <v>215</v>
      </c>
      <c r="B304" s="3">
        <v>905300</v>
      </c>
      <c r="C304" s="2" t="s">
        <v>229</v>
      </c>
      <c r="D304" s="2" t="s">
        <v>228</v>
      </c>
      <c r="E304" s="11">
        <v>3004</v>
      </c>
      <c r="F304" s="32">
        <v>0</v>
      </c>
      <c r="G304" s="4">
        <v>0</v>
      </c>
      <c r="H304" s="5">
        <v>0</v>
      </c>
      <c r="I304" s="4">
        <v>1195.97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f t="shared" si="8"/>
        <v>1195.97</v>
      </c>
      <c r="P304" s="6" t="s">
        <v>74</v>
      </c>
      <c r="Q304" s="6" t="s">
        <v>27</v>
      </c>
      <c r="R304" s="6">
        <v>1900</v>
      </c>
      <c r="S304" s="7">
        <v>0</v>
      </c>
      <c r="T304" s="8">
        <f t="shared" si="9"/>
        <v>1195.97</v>
      </c>
    </row>
    <row r="305" spans="1:20" ht="15">
      <c r="A305" s="2" t="s">
        <v>215</v>
      </c>
      <c r="B305" s="3">
        <v>905300</v>
      </c>
      <c r="C305" s="2" t="s">
        <v>229</v>
      </c>
      <c r="D305" s="2" t="s">
        <v>228</v>
      </c>
      <c r="E305" s="11">
        <v>3004</v>
      </c>
      <c r="F305" s="32">
        <v>0</v>
      </c>
      <c r="G305" s="4">
        <v>0</v>
      </c>
      <c r="H305" s="5">
        <v>0</v>
      </c>
      <c r="I305" s="4">
        <v>494.1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f t="shared" si="8"/>
        <v>494.1</v>
      </c>
      <c r="P305" s="6" t="s">
        <v>74</v>
      </c>
      <c r="Q305" s="6" t="s">
        <v>27</v>
      </c>
      <c r="R305" s="6">
        <v>1900</v>
      </c>
      <c r="S305" s="7">
        <v>0</v>
      </c>
      <c r="T305" s="8">
        <f t="shared" si="9"/>
        <v>494.1</v>
      </c>
    </row>
    <row r="306" spans="1:20" ht="15">
      <c r="A306" s="2" t="s">
        <v>215</v>
      </c>
      <c r="B306" s="3">
        <v>905300</v>
      </c>
      <c r="C306" s="2" t="s">
        <v>229</v>
      </c>
      <c r="D306" s="2" t="s">
        <v>228</v>
      </c>
      <c r="E306" s="11">
        <v>3004</v>
      </c>
      <c r="F306" s="32">
        <v>0</v>
      </c>
      <c r="G306" s="4">
        <v>0</v>
      </c>
      <c r="H306" s="5">
        <v>0</v>
      </c>
      <c r="I306" s="4">
        <v>362.87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f t="shared" si="8"/>
        <v>362.87</v>
      </c>
      <c r="P306" s="6" t="s">
        <v>74</v>
      </c>
      <c r="Q306" s="6" t="s">
        <v>27</v>
      </c>
      <c r="R306" s="6">
        <v>1900</v>
      </c>
      <c r="S306" s="7">
        <v>0</v>
      </c>
      <c r="T306" s="8">
        <f t="shared" si="9"/>
        <v>362.87</v>
      </c>
    </row>
    <row r="307" spans="1:20" ht="15">
      <c r="A307" s="2" t="s">
        <v>215</v>
      </c>
      <c r="B307" s="3">
        <v>905300</v>
      </c>
      <c r="C307" s="2" t="s">
        <v>229</v>
      </c>
      <c r="D307" s="2" t="s">
        <v>228</v>
      </c>
      <c r="E307" s="11">
        <v>3004</v>
      </c>
      <c r="F307" s="32">
        <v>0</v>
      </c>
      <c r="G307" s="4">
        <v>0</v>
      </c>
      <c r="H307" s="5">
        <v>0</v>
      </c>
      <c r="I307" s="4">
        <v>843.5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f t="shared" si="8"/>
        <v>843.5</v>
      </c>
      <c r="P307" s="6" t="s">
        <v>74</v>
      </c>
      <c r="Q307" s="6" t="s">
        <v>27</v>
      </c>
      <c r="R307" s="6">
        <v>1900</v>
      </c>
      <c r="S307" s="7">
        <v>0</v>
      </c>
      <c r="T307" s="8">
        <f t="shared" si="9"/>
        <v>843.5</v>
      </c>
    </row>
    <row r="308" spans="1:20" ht="15">
      <c r="A308" s="2" t="s">
        <v>215</v>
      </c>
      <c r="B308" s="3">
        <v>905300</v>
      </c>
      <c r="C308" s="2" t="s">
        <v>229</v>
      </c>
      <c r="D308" s="2" t="s">
        <v>228</v>
      </c>
      <c r="E308" s="11">
        <v>3004</v>
      </c>
      <c r="F308" s="32">
        <v>0</v>
      </c>
      <c r="G308" s="4">
        <v>0</v>
      </c>
      <c r="H308" s="5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f t="shared" si="8"/>
        <v>0</v>
      </c>
      <c r="P308" s="6" t="s">
        <v>74</v>
      </c>
      <c r="Q308" s="6" t="s">
        <v>27</v>
      </c>
      <c r="R308" s="6">
        <v>1900</v>
      </c>
      <c r="S308" s="7">
        <v>0</v>
      </c>
      <c r="T308" s="8">
        <f t="shared" si="9"/>
        <v>0</v>
      </c>
    </row>
    <row r="309" spans="1:20" ht="15">
      <c r="A309" s="2" t="s">
        <v>215</v>
      </c>
      <c r="B309" s="3">
        <v>905300</v>
      </c>
      <c r="C309" s="2" t="s">
        <v>229</v>
      </c>
      <c r="D309" s="2" t="s">
        <v>228</v>
      </c>
      <c r="E309" s="11">
        <v>3004</v>
      </c>
      <c r="F309" s="32">
        <v>0</v>
      </c>
      <c r="G309" s="4">
        <v>0</v>
      </c>
      <c r="H309" s="5">
        <v>0</v>
      </c>
      <c r="I309" s="4">
        <v>485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f t="shared" si="8"/>
        <v>485</v>
      </c>
      <c r="P309" s="6" t="s">
        <v>74</v>
      </c>
      <c r="Q309" s="6" t="s">
        <v>27</v>
      </c>
      <c r="R309" s="6">
        <v>1900</v>
      </c>
      <c r="S309" s="7">
        <v>0</v>
      </c>
      <c r="T309" s="8">
        <f t="shared" si="9"/>
        <v>485</v>
      </c>
    </row>
    <row r="310" spans="1:20" ht="15">
      <c r="A310" s="2" t="s">
        <v>215</v>
      </c>
      <c r="B310" s="3">
        <v>905300</v>
      </c>
      <c r="C310" s="2" t="s">
        <v>229</v>
      </c>
      <c r="D310" s="2" t="s">
        <v>228</v>
      </c>
      <c r="E310" s="11">
        <v>3004</v>
      </c>
      <c r="F310" s="32">
        <v>0</v>
      </c>
      <c r="G310" s="4">
        <v>0</v>
      </c>
      <c r="H310" s="5">
        <v>0</v>
      </c>
      <c r="I310" s="4">
        <v>561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f t="shared" si="8"/>
        <v>561</v>
      </c>
      <c r="P310" s="6" t="s">
        <v>74</v>
      </c>
      <c r="Q310" s="6" t="s">
        <v>27</v>
      </c>
      <c r="R310" s="6">
        <v>1900</v>
      </c>
      <c r="S310" s="7">
        <v>0</v>
      </c>
      <c r="T310" s="8">
        <f t="shared" si="9"/>
        <v>561</v>
      </c>
    </row>
    <row r="311" spans="1:20" ht="15">
      <c r="A311" s="2" t="s">
        <v>215</v>
      </c>
      <c r="B311" s="3">
        <v>905300</v>
      </c>
      <c r="C311" s="2" t="s">
        <v>229</v>
      </c>
      <c r="D311" s="2" t="s">
        <v>228</v>
      </c>
      <c r="E311" s="11">
        <v>3004</v>
      </c>
      <c r="F311" s="32">
        <v>0</v>
      </c>
      <c r="G311" s="4">
        <v>0</v>
      </c>
      <c r="H311" s="5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f t="shared" si="8"/>
        <v>0</v>
      </c>
      <c r="P311" s="6" t="s">
        <v>74</v>
      </c>
      <c r="Q311" s="6" t="s">
        <v>27</v>
      </c>
      <c r="R311" s="6">
        <v>1900</v>
      </c>
      <c r="S311" s="7">
        <v>0</v>
      </c>
      <c r="T311" s="8">
        <f t="shared" si="9"/>
        <v>0</v>
      </c>
    </row>
    <row r="312" spans="1:20" ht="15">
      <c r="A312" s="2" t="s">
        <v>215</v>
      </c>
      <c r="B312" s="3">
        <v>905300</v>
      </c>
      <c r="C312" s="2" t="s">
        <v>229</v>
      </c>
      <c r="D312" s="2" t="s">
        <v>228</v>
      </c>
      <c r="E312" s="11">
        <v>3004</v>
      </c>
      <c r="F312" s="32">
        <v>0</v>
      </c>
      <c r="G312" s="4">
        <v>0</v>
      </c>
      <c r="H312" s="5">
        <v>0</v>
      </c>
      <c r="I312" s="4">
        <v>317.44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f t="shared" si="8"/>
        <v>317.44</v>
      </c>
      <c r="P312" s="6" t="s">
        <v>74</v>
      </c>
      <c r="Q312" s="6" t="s">
        <v>27</v>
      </c>
      <c r="R312" s="6">
        <v>1900</v>
      </c>
      <c r="S312" s="7">
        <v>0</v>
      </c>
      <c r="T312" s="8">
        <f t="shared" si="9"/>
        <v>317.44</v>
      </c>
    </row>
    <row r="313" spans="1:20" ht="15">
      <c r="A313" s="2" t="s">
        <v>215</v>
      </c>
      <c r="B313" s="3">
        <v>905300</v>
      </c>
      <c r="C313" s="2" t="s">
        <v>229</v>
      </c>
      <c r="D313" s="2" t="s">
        <v>228</v>
      </c>
      <c r="E313" s="11">
        <v>3004</v>
      </c>
      <c r="F313" s="32">
        <v>0</v>
      </c>
      <c r="G313" s="4">
        <v>0</v>
      </c>
      <c r="H313" s="5">
        <v>0</v>
      </c>
      <c r="I313" s="4">
        <v>355.3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f t="shared" si="8"/>
        <v>355.3</v>
      </c>
      <c r="P313" s="6" t="s">
        <v>74</v>
      </c>
      <c r="Q313" s="6" t="s">
        <v>27</v>
      </c>
      <c r="R313" s="6">
        <v>1900</v>
      </c>
      <c r="S313" s="7">
        <v>0</v>
      </c>
      <c r="T313" s="8">
        <f t="shared" si="9"/>
        <v>355.3</v>
      </c>
    </row>
    <row r="314" spans="1:20" ht="15">
      <c r="A314" s="2" t="s">
        <v>215</v>
      </c>
      <c r="B314" s="3">
        <v>905300</v>
      </c>
      <c r="C314" s="2" t="s">
        <v>229</v>
      </c>
      <c r="D314" s="2" t="s">
        <v>228</v>
      </c>
      <c r="E314" s="11">
        <v>3004</v>
      </c>
      <c r="F314" s="32">
        <v>0</v>
      </c>
      <c r="G314" s="4">
        <v>0</v>
      </c>
      <c r="H314" s="5">
        <v>0</v>
      </c>
      <c r="I314" s="4">
        <v>473.99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f t="shared" si="8"/>
        <v>473.99</v>
      </c>
      <c r="P314" s="6" t="s">
        <v>74</v>
      </c>
      <c r="Q314" s="6" t="s">
        <v>27</v>
      </c>
      <c r="R314" s="6">
        <v>1900</v>
      </c>
      <c r="S314" s="7">
        <v>0</v>
      </c>
      <c r="T314" s="8">
        <f t="shared" si="9"/>
        <v>473.99</v>
      </c>
    </row>
    <row r="315" spans="1:20" ht="15">
      <c r="A315" s="2" t="s">
        <v>215</v>
      </c>
      <c r="B315" s="3">
        <v>905300</v>
      </c>
      <c r="C315" s="2" t="s">
        <v>229</v>
      </c>
      <c r="D315" s="2" t="s">
        <v>228</v>
      </c>
      <c r="E315" s="11">
        <v>3004</v>
      </c>
      <c r="F315" s="32">
        <v>0</v>
      </c>
      <c r="G315" s="4">
        <v>0</v>
      </c>
      <c r="H315" s="5">
        <v>0</v>
      </c>
      <c r="I315" s="4">
        <v>355.3</v>
      </c>
      <c r="J315" s="4">
        <v>0</v>
      </c>
      <c r="K315" s="4">
        <v>0</v>
      </c>
      <c r="L315" s="4">
        <v>258</v>
      </c>
      <c r="M315" s="4">
        <v>0</v>
      </c>
      <c r="N315" s="4">
        <v>0</v>
      </c>
      <c r="O315" s="4">
        <f t="shared" si="8"/>
        <v>613.3</v>
      </c>
      <c r="P315" s="6" t="s">
        <v>74</v>
      </c>
      <c r="Q315" s="6" t="s">
        <v>27</v>
      </c>
      <c r="R315" s="6">
        <v>1900</v>
      </c>
      <c r="S315" s="7">
        <v>0</v>
      </c>
      <c r="T315" s="8">
        <f t="shared" si="9"/>
        <v>613.3</v>
      </c>
    </row>
    <row r="316" spans="1:20" ht="15">
      <c r="A316" s="2" t="s">
        <v>215</v>
      </c>
      <c r="B316" s="3">
        <v>905300</v>
      </c>
      <c r="C316" s="2" t="s">
        <v>229</v>
      </c>
      <c r="D316" s="2" t="s">
        <v>228</v>
      </c>
      <c r="E316" s="11">
        <v>1667</v>
      </c>
      <c r="F316" s="32">
        <v>0</v>
      </c>
      <c r="G316" s="4">
        <v>0</v>
      </c>
      <c r="H316" s="5">
        <v>0</v>
      </c>
      <c r="I316" s="4">
        <v>6447.03</v>
      </c>
      <c r="J316" s="4">
        <v>10.31</v>
      </c>
      <c r="K316" s="4">
        <v>816</v>
      </c>
      <c r="L316" s="4">
        <v>0</v>
      </c>
      <c r="M316" s="4">
        <v>0</v>
      </c>
      <c r="N316" s="4">
        <v>0</v>
      </c>
      <c r="O316" s="4">
        <f t="shared" si="8"/>
        <v>7273.34</v>
      </c>
      <c r="P316" s="6" t="s">
        <v>74</v>
      </c>
      <c r="Q316" s="6" t="s">
        <v>26</v>
      </c>
      <c r="R316" s="6">
        <v>2015</v>
      </c>
      <c r="S316" s="7">
        <v>2790</v>
      </c>
      <c r="T316" s="8">
        <f t="shared" si="9"/>
        <v>10063.34</v>
      </c>
    </row>
    <row r="317" spans="1:20" ht="15">
      <c r="A317" s="2" t="s">
        <v>215</v>
      </c>
      <c r="B317" s="3">
        <v>905300</v>
      </c>
      <c r="C317" s="2" t="s">
        <v>229</v>
      </c>
      <c r="D317" s="2" t="s">
        <v>228</v>
      </c>
      <c r="E317" s="11">
        <v>1640</v>
      </c>
      <c r="F317" s="32">
        <v>0</v>
      </c>
      <c r="G317" s="4">
        <v>0</v>
      </c>
      <c r="H317" s="5">
        <v>0</v>
      </c>
      <c r="I317" s="4">
        <v>794.26</v>
      </c>
      <c r="J317" s="4">
        <v>279.14099999999996</v>
      </c>
      <c r="K317" s="4">
        <v>816</v>
      </c>
      <c r="L317" s="4">
        <v>0</v>
      </c>
      <c r="M317" s="4">
        <v>0</v>
      </c>
      <c r="N317" s="4">
        <v>0</v>
      </c>
      <c r="O317" s="4">
        <f t="shared" si="8"/>
        <v>1889.4009999999998</v>
      </c>
      <c r="P317" s="6" t="s">
        <v>74</v>
      </c>
      <c r="Q317" s="6" t="s">
        <v>26</v>
      </c>
      <c r="R317" s="6">
        <v>2022</v>
      </c>
      <c r="S317" s="7">
        <v>3005</v>
      </c>
      <c r="T317" s="8">
        <f t="shared" si="9"/>
        <v>4894.401</v>
      </c>
    </row>
    <row r="318" spans="1:20" ht="15">
      <c r="A318" s="2" t="s">
        <v>215</v>
      </c>
      <c r="B318" s="3">
        <v>905300</v>
      </c>
      <c r="C318" s="2" t="s">
        <v>229</v>
      </c>
      <c r="D318" s="2" t="s">
        <v>228</v>
      </c>
      <c r="E318" s="11">
        <v>1640</v>
      </c>
      <c r="F318" s="32">
        <v>0</v>
      </c>
      <c r="G318" s="4">
        <v>0</v>
      </c>
      <c r="H318" s="5">
        <v>0</v>
      </c>
      <c r="I318" s="4">
        <v>0</v>
      </c>
      <c r="J318" s="4">
        <v>23.88</v>
      </c>
      <c r="K318" s="4">
        <v>816</v>
      </c>
      <c r="L318" s="4">
        <v>0</v>
      </c>
      <c r="M318" s="4">
        <v>0</v>
      </c>
      <c r="N318" s="4">
        <v>0</v>
      </c>
      <c r="O318" s="4">
        <f t="shared" si="8"/>
        <v>839.88</v>
      </c>
      <c r="P318" s="6" t="s">
        <v>74</v>
      </c>
      <c r="Q318" s="6" t="s">
        <v>26</v>
      </c>
      <c r="R318" s="6">
        <v>2022</v>
      </c>
      <c r="S318" s="7">
        <v>3005</v>
      </c>
      <c r="T318" s="8">
        <f t="shared" si="9"/>
        <v>3844.88</v>
      </c>
    </row>
    <row r="319" spans="1:20" ht="15">
      <c r="A319" s="2" t="s">
        <v>215</v>
      </c>
      <c r="B319" s="3">
        <v>905300</v>
      </c>
      <c r="C319" s="2" t="s">
        <v>229</v>
      </c>
      <c r="D319" s="2" t="s">
        <v>228</v>
      </c>
      <c r="E319" s="11">
        <v>9020</v>
      </c>
      <c r="F319" s="32">
        <v>0</v>
      </c>
      <c r="G319" s="4">
        <v>0</v>
      </c>
      <c r="H319" s="5">
        <v>0</v>
      </c>
      <c r="I319" s="4">
        <v>165.48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f t="shared" si="8"/>
        <v>165.48</v>
      </c>
      <c r="P319" s="6" t="s">
        <v>74</v>
      </c>
      <c r="Q319" s="6" t="s">
        <v>27</v>
      </c>
      <c r="R319" s="6">
        <v>1900</v>
      </c>
      <c r="S319" s="7">
        <v>0</v>
      </c>
      <c r="T319" s="8">
        <f t="shared" si="9"/>
        <v>165.48</v>
      </c>
    </row>
    <row r="320" spans="1:20" ht="15">
      <c r="A320" s="2" t="s">
        <v>215</v>
      </c>
      <c r="B320" s="3">
        <v>905300</v>
      </c>
      <c r="C320" s="2" t="s">
        <v>229</v>
      </c>
      <c r="D320" s="2" t="s">
        <v>228</v>
      </c>
      <c r="E320" s="11">
        <v>9020</v>
      </c>
      <c r="F320" s="32">
        <v>0</v>
      </c>
      <c r="G320" s="4">
        <v>0</v>
      </c>
      <c r="H320" s="5">
        <v>0</v>
      </c>
      <c r="I320" s="4">
        <v>1884.57</v>
      </c>
      <c r="J320" s="4">
        <v>786.77</v>
      </c>
      <c r="K320" s="4">
        <v>0</v>
      </c>
      <c r="L320" s="4">
        <v>0</v>
      </c>
      <c r="M320" s="4">
        <v>0</v>
      </c>
      <c r="N320" s="4">
        <v>0</v>
      </c>
      <c r="O320" s="4">
        <f t="shared" si="8"/>
        <v>2671.34</v>
      </c>
      <c r="P320" s="6" t="s">
        <v>74</v>
      </c>
      <c r="Q320" s="6" t="s">
        <v>27</v>
      </c>
      <c r="R320" s="6">
        <v>1900</v>
      </c>
      <c r="S320" s="7">
        <v>0</v>
      </c>
      <c r="T320" s="8">
        <f t="shared" si="9"/>
        <v>2671.34</v>
      </c>
    </row>
    <row r="321" spans="1:20" ht="15">
      <c r="A321" s="2" t="s">
        <v>215</v>
      </c>
      <c r="B321" s="3">
        <v>905300</v>
      </c>
      <c r="C321" s="2" t="s">
        <v>229</v>
      </c>
      <c r="D321" s="2" t="s">
        <v>228</v>
      </c>
      <c r="E321" s="11">
        <v>9020</v>
      </c>
      <c r="F321" s="32">
        <v>0</v>
      </c>
      <c r="G321" s="4">
        <v>0</v>
      </c>
      <c r="H321" s="5">
        <v>0</v>
      </c>
      <c r="I321" s="4">
        <v>2901.91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f t="shared" si="8"/>
        <v>2901.91</v>
      </c>
      <c r="P321" s="6" t="s">
        <v>74</v>
      </c>
      <c r="Q321" s="6" t="s">
        <v>27</v>
      </c>
      <c r="R321" s="6">
        <v>1900</v>
      </c>
      <c r="S321" s="7">
        <v>0</v>
      </c>
      <c r="T321" s="8">
        <f t="shared" si="9"/>
        <v>2901.91</v>
      </c>
    </row>
    <row r="322" spans="1:20" ht="15">
      <c r="A322" s="2" t="s">
        <v>215</v>
      </c>
      <c r="B322" s="3">
        <v>905300</v>
      </c>
      <c r="C322" s="2" t="s">
        <v>229</v>
      </c>
      <c r="D322" s="2" t="s">
        <v>228</v>
      </c>
      <c r="E322" s="11">
        <v>9020</v>
      </c>
      <c r="F322" s="32">
        <v>0</v>
      </c>
      <c r="G322" s="4">
        <v>0</v>
      </c>
      <c r="H322" s="5">
        <v>0</v>
      </c>
      <c r="I322" s="4">
        <v>1235.21</v>
      </c>
      <c r="J322" s="4">
        <v>357.58</v>
      </c>
      <c r="K322" s="4">
        <v>0</v>
      </c>
      <c r="L322" s="4">
        <v>0</v>
      </c>
      <c r="M322" s="4">
        <v>0</v>
      </c>
      <c r="N322" s="4">
        <v>0</v>
      </c>
      <c r="O322" s="4">
        <f aca="true" t="shared" si="10" ref="O322:O385">SUM(G322:N322)</f>
        <v>1592.79</v>
      </c>
      <c r="P322" s="6" t="s">
        <v>74</v>
      </c>
      <c r="Q322" s="6" t="s">
        <v>27</v>
      </c>
      <c r="R322" s="6">
        <v>1900</v>
      </c>
      <c r="S322" s="7">
        <v>0</v>
      </c>
      <c r="T322" s="8">
        <f aca="true" t="shared" si="11" ref="T322:T385">O322+S322</f>
        <v>1592.79</v>
      </c>
    </row>
    <row r="323" spans="1:20" ht="15">
      <c r="A323" s="2" t="s">
        <v>215</v>
      </c>
      <c r="B323" s="3">
        <v>905300</v>
      </c>
      <c r="C323" s="2" t="s">
        <v>229</v>
      </c>
      <c r="D323" s="2" t="s">
        <v>228</v>
      </c>
      <c r="E323" s="11">
        <v>9020</v>
      </c>
      <c r="F323" s="32">
        <v>0</v>
      </c>
      <c r="G323" s="4">
        <v>0</v>
      </c>
      <c r="H323" s="5">
        <v>0</v>
      </c>
      <c r="I323" s="4">
        <v>0</v>
      </c>
      <c r="J323" s="4">
        <v>9908.09</v>
      </c>
      <c r="K323" s="4">
        <v>0</v>
      </c>
      <c r="L323" s="4">
        <v>0</v>
      </c>
      <c r="M323" s="4">
        <v>0</v>
      </c>
      <c r="N323" s="4">
        <v>0</v>
      </c>
      <c r="O323" s="4">
        <f t="shared" si="10"/>
        <v>9908.09</v>
      </c>
      <c r="P323" s="6" t="s">
        <v>74</v>
      </c>
      <c r="Q323" s="6" t="s">
        <v>27</v>
      </c>
      <c r="R323" s="6">
        <v>1900</v>
      </c>
      <c r="S323" s="7">
        <v>0</v>
      </c>
      <c r="T323" s="8">
        <f t="shared" si="11"/>
        <v>9908.09</v>
      </c>
    </row>
    <row r="324" spans="1:20" ht="15">
      <c r="A324" s="2" t="s">
        <v>215</v>
      </c>
      <c r="B324" s="3">
        <v>905300</v>
      </c>
      <c r="C324" s="2" t="s">
        <v>229</v>
      </c>
      <c r="D324" s="2" t="s">
        <v>228</v>
      </c>
      <c r="E324" s="11">
        <v>9020</v>
      </c>
      <c r="F324" s="32">
        <v>0</v>
      </c>
      <c r="G324" s="4">
        <v>0</v>
      </c>
      <c r="H324" s="5">
        <v>0</v>
      </c>
      <c r="I324" s="4">
        <v>977.38</v>
      </c>
      <c r="J324" s="4">
        <v>1902.84</v>
      </c>
      <c r="K324" s="4">
        <v>0</v>
      </c>
      <c r="L324" s="4">
        <v>0</v>
      </c>
      <c r="M324" s="4">
        <v>0</v>
      </c>
      <c r="N324" s="4">
        <v>0</v>
      </c>
      <c r="O324" s="4">
        <f t="shared" si="10"/>
        <v>2880.22</v>
      </c>
      <c r="P324" s="6" t="s">
        <v>74</v>
      </c>
      <c r="Q324" s="6" t="s">
        <v>27</v>
      </c>
      <c r="R324" s="6">
        <v>1900</v>
      </c>
      <c r="S324" s="7">
        <v>0</v>
      </c>
      <c r="T324" s="8">
        <f t="shared" si="11"/>
        <v>2880.22</v>
      </c>
    </row>
    <row r="325" spans="1:20" ht="15">
      <c r="A325" s="2" t="s">
        <v>215</v>
      </c>
      <c r="B325" s="3">
        <v>905300</v>
      </c>
      <c r="C325" s="2" t="s">
        <v>229</v>
      </c>
      <c r="D325" s="2" t="s">
        <v>228</v>
      </c>
      <c r="E325" s="11">
        <v>9020</v>
      </c>
      <c r="F325" s="32">
        <v>0</v>
      </c>
      <c r="G325" s="4">
        <v>0</v>
      </c>
      <c r="H325" s="5">
        <v>0</v>
      </c>
      <c r="I325" s="4">
        <v>0</v>
      </c>
      <c r="J325" s="4">
        <v>7.47</v>
      </c>
      <c r="K325" s="4">
        <v>0</v>
      </c>
      <c r="L325" s="4">
        <v>0</v>
      </c>
      <c r="M325" s="4">
        <v>0</v>
      </c>
      <c r="N325" s="4">
        <v>0</v>
      </c>
      <c r="O325" s="4">
        <f t="shared" si="10"/>
        <v>7.47</v>
      </c>
      <c r="P325" s="6" t="s">
        <v>74</v>
      </c>
      <c r="Q325" s="6" t="s">
        <v>27</v>
      </c>
      <c r="R325" s="6">
        <v>1900</v>
      </c>
      <c r="S325" s="7">
        <v>0</v>
      </c>
      <c r="T325" s="8">
        <f t="shared" si="11"/>
        <v>7.47</v>
      </c>
    </row>
    <row r="326" spans="1:20" ht="15">
      <c r="A326" s="2" t="s">
        <v>215</v>
      </c>
      <c r="B326" s="3">
        <v>905300</v>
      </c>
      <c r="C326" s="2" t="s">
        <v>229</v>
      </c>
      <c r="D326" s="2" t="s">
        <v>228</v>
      </c>
      <c r="E326" s="11">
        <v>9020</v>
      </c>
      <c r="F326" s="32">
        <v>0</v>
      </c>
      <c r="G326" s="4">
        <v>0</v>
      </c>
      <c r="H326" s="5">
        <v>0</v>
      </c>
      <c r="I326" s="4">
        <v>0.98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f t="shared" si="10"/>
        <v>0.98</v>
      </c>
      <c r="P326" s="6" t="s">
        <v>74</v>
      </c>
      <c r="Q326" s="6" t="s">
        <v>27</v>
      </c>
      <c r="R326" s="6">
        <v>1900</v>
      </c>
      <c r="S326" s="7">
        <v>0</v>
      </c>
      <c r="T326" s="8">
        <f t="shared" si="11"/>
        <v>0.98</v>
      </c>
    </row>
    <row r="327" spans="1:20" ht="15">
      <c r="A327" s="2" t="s">
        <v>215</v>
      </c>
      <c r="B327" s="3">
        <v>905300</v>
      </c>
      <c r="C327" s="2" t="s">
        <v>229</v>
      </c>
      <c r="D327" s="2" t="s">
        <v>228</v>
      </c>
      <c r="E327" s="11">
        <v>3001</v>
      </c>
      <c r="F327" s="32">
        <v>0</v>
      </c>
      <c r="G327" s="4">
        <v>0</v>
      </c>
      <c r="H327" s="5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f t="shared" si="10"/>
        <v>0</v>
      </c>
      <c r="P327" s="6" t="s">
        <v>74</v>
      </c>
      <c r="Q327" s="6" t="s">
        <v>27</v>
      </c>
      <c r="R327" s="6">
        <v>1900</v>
      </c>
      <c r="S327" s="7">
        <v>0</v>
      </c>
      <c r="T327" s="8">
        <f t="shared" si="11"/>
        <v>0</v>
      </c>
    </row>
    <row r="328" spans="1:20" ht="15">
      <c r="A328" s="2" t="s">
        <v>215</v>
      </c>
      <c r="B328" s="3">
        <v>905300</v>
      </c>
      <c r="C328" s="2" t="s">
        <v>229</v>
      </c>
      <c r="D328" s="2" t="s">
        <v>228</v>
      </c>
      <c r="E328" s="11">
        <v>3001</v>
      </c>
      <c r="F328" s="32">
        <v>0</v>
      </c>
      <c r="G328" s="4">
        <v>0</v>
      </c>
      <c r="H328" s="5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f t="shared" si="10"/>
        <v>0</v>
      </c>
      <c r="P328" s="6" t="s">
        <v>74</v>
      </c>
      <c r="Q328" s="6" t="s">
        <v>27</v>
      </c>
      <c r="R328" s="6">
        <v>1900</v>
      </c>
      <c r="S328" s="7">
        <v>0</v>
      </c>
      <c r="T328" s="8">
        <f t="shared" si="11"/>
        <v>0</v>
      </c>
    </row>
    <row r="329" spans="1:20" ht="15">
      <c r="A329" s="2" t="s">
        <v>215</v>
      </c>
      <c r="B329" s="3">
        <v>905300</v>
      </c>
      <c r="C329" s="2" t="s">
        <v>229</v>
      </c>
      <c r="D329" s="2" t="s">
        <v>228</v>
      </c>
      <c r="E329" s="11">
        <v>3001</v>
      </c>
      <c r="F329" s="32">
        <v>0</v>
      </c>
      <c r="G329" s="4">
        <v>0</v>
      </c>
      <c r="H329" s="5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f t="shared" si="10"/>
        <v>0</v>
      </c>
      <c r="P329" s="6" t="s">
        <v>74</v>
      </c>
      <c r="Q329" s="6" t="s">
        <v>27</v>
      </c>
      <c r="R329" s="6">
        <v>1900</v>
      </c>
      <c r="S329" s="7">
        <v>0</v>
      </c>
      <c r="T329" s="8">
        <f t="shared" si="11"/>
        <v>0</v>
      </c>
    </row>
    <row r="330" spans="1:20" ht="15">
      <c r="A330" s="2" t="s">
        <v>215</v>
      </c>
      <c r="B330" s="3">
        <v>905300</v>
      </c>
      <c r="C330" s="2" t="s">
        <v>229</v>
      </c>
      <c r="D330" s="2" t="s">
        <v>228</v>
      </c>
      <c r="E330" s="11">
        <v>3001</v>
      </c>
      <c r="F330" s="32">
        <v>0</v>
      </c>
      <c r="G330" s="4">
        <v>0</v>
      </c>
      <c r="H330" s="5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f t="shared" si="10"/>
        <v>0</v>
      </c>
      <c r="P330" s="6" t="s">
        <v>74</v>
      </c>
      <c r="Q330" s="6" t="s">
        <v>27</v>
      </c>
      <c r="R330" s="6">
        <v>1900</v>
      </c>
      <c r="S330" s="7">
        <v>0</v>
      </c>
      <c r="T330" s="8">
        <f t="shared" si="11"/>
        <v>0</v>
      </c>
    </row>
    <row r="331" spans="1:20" ht="15">
      <c r="A331" s="2" t="s">
        <v>215</v>
      </c>
      <c r="B331" s="3">
        <v>905300</v>
      </c>
      <c r="C331" s="2" t="s">
        <v>229</v>
      </c>
      <c r="D331" s="2" t="s">
        <v>228</v>
      </c>
      <c r="E331" s="11">
        <v>3001</v>
      </c>
      <c r="F331" s="32">
        <v>0</v>
      </c>
      <c r="G331" s="4">
        <v>0</v>
      </c>
      <c r="H331" s="5">
        <v>0</v>
      </c>
      <c r="I331" s="4">
        <v>2683.68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f t="shared" si="10"/>
        <v>2683.68</v>
      </c>
      <c r="P331" s="6" t="s">
        <v>74</v>
      </c>
      <c r="Q331" s="6" t="s">
        <v>27</v>
      </c>
      <c r="R331" s="6">
        <v>1900</v>
      </c>
      <c r="S331" s="7">
        <v>0</v>
      </c>
      <c r="T331" s="8">
        <f t="shared" si="11"/>
        <v>2683.68</v>
      </c>
    </row>
    <row r="332" spans="1:20" ht="15">
      <c r="A332" s="2" t="s">
        <v>215</v>
      </c>
      <c r="B332" s="3">
        <v>905300</v>
      </c>
      <c r="C332" s="2" t="s">
        <v>229</v>
      </c>
      <c r="D332" s="2" t="s">
        <v>228</v>
      </c>
      <c r="E332" s="11">
        <v>3001</v>
      </c>
      <c r="F332" s="32">
        <v>0</v>
      </c>
      <c r="G332" s="4">
        <v>0</v>
      </c>
      <c r="H332" s="5">
        <v>0</v>
      </c>
      <c r="I332" s="4">
        <v>224.54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f t="shared" si="10"/>
        <v>224.54</v>
      </c>
      <c r="P332" s="6" t="s">
        <v>74</v>
      </c>
      <c r="Q332" s="6" t="s">
        <v>27</v>
      </c>
      <c r="R332" s="6">
        <v>1900</v>
      </c>
      <c r="S332" s="7">
        <v>0</v>
      </c>
      <c r="T332" s="8">
        <f t="shared" si="11"/>
        <v>224.54</v>
      </c>
    </row>
    <row r="333" spans="1:20" ht="15">
      <c r="A333" s="2" t="s">
        <v>215</v>
      </c>
      <c r="B333" s="3">
        <v>905300</v>
      </c>
      <c r="C333" s="2" t="s">
        <v>229</v>
      </c>
      <c r="D333" s="2" t="s">
        <v>228</v>
      </c>
      <c r="E333" s="11">
        <v>3001</v>
      </c>
      <c r="F333" s="32">
        <v>0</v>
      </c>
      <c r="G333" s="4">
        <v>0</v>
      </c>
      <c r="H333" s="5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f t="shared" si="10"/>
        <v>0</v>
      </c>
      <c r="P333" s="6" t="s">
        <v>74</v>
      </c>
      <c r="Q333" s="6" t="s">
        <v>27</v>
      </c>
      <c r="R333" s="6">
        <v>1900</v>
      </c>
      <c r="S333" s="7">
        <v>0</v>
      </c>
      <c r="T333" s="8">
        <f t="shared" si="11"/>
        <v>0</v>
      </c>
    </row>
    <row r="334" spans="1:20" ht="15">
      <c r="A334" s="2" t="s">
        <v>215</v>
      </c>
      <c r="B334" s="3">
        <v>905300</v>
      </c>
      <c r="C334" s="2" t="s">
        <v>229</v>
      </c>
      <c r="D334" s="2" t="s">
        <v>228</v>
      </c>
      <c r="E334" s="11">
        <v>3001</v>
      </c>
      <c r="F334" s="32">
        <v>0</v>
      </c>
      <c r="G334" s="4">
        <v>0</v>
      </c>
      <c r="H334" s="5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f t="shared" si="10"/>
        <v>0</v>
      </c>
      <c r="P334" s="6" t="s">
        <v>74</v>
      </c>
      <c r="Q334" s="6" t="s">
        <v>27</v>
      </c>
      <c r="R334" s="6">
        <v>1900</v>
      </c>
      <c r="S334" s="7">
        <v>0</v>
      </c>
      <c r="T334" s="8">
        <f t="shared" si="11"/>
        <v>0</v>
      </c>
    </row>
    <row r="335" spans="1:20" ht="15">
      <c r="A335" s="2" t="s">
        <v>215</v>
      </c>
      <c r="B335" s="3">
        <v>905300</v>
      </c>
      <c r="C335" s="2" t="s">
        <v>229</v>
      </c>
      <c r="D335" s="2" t="s">
        <v>228</v>
      </c>
      <c r="E335" s="11">
        <v>3001</v>
      </c>
      <c r="F335" s="32">
        <v>0</v>
      </c>
      <c r="G335" s="4">
        <v>0</v>
      </c>
      <c r="H335" s="5">
        <v>0</v>
      </c>
      <c r="I335" s="4">
        <v>1131.24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f t="shared" si="10"/>
        <v>1131.24</v>
      </c>
      <c r="P335" s="6" t="s">
        <v>74</v>
      </c>
      <c r="Q335" s="6" t="s">
        <v>27</v>
      </c>
      <c r="R335" s="6">
        <v>1900</v>
      </c>
      <c r="S335" s="7">
        <v>0</v>
      </c>
      <c r="T335" s="8">
        <f t="shared" si="11"/>
        <v>1131.24</v>
      </c>
    </row>
    <row r="336" spans="1:20" ht="15">
      <c r="A336" s="2" t="s">
        <v>215</v>
      </c>
      <c r="B336" s="3">
        <v>905300</v>
      </c>
      <c r="C336" s="2" t="s">
        <v>229</v>
      </c>
      <c r="D336" s="2" t="s">
        <v>228</v>
      </c>
      <c r="E336" s="11">
        <v>3001</v>
      </c>
      <c r="F336" s="32">
        <v>0</v>
      </c>
      <c r="G336" s="4">
        <v>0</v>
      </c>
      <c r="H336" s="5">
        <v>0</v>
      </c>
      <c r="I336" s="4">
        <v>1005.72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f t="shared" si="10"/>
        <v>1005.72</v>
      </c>
      <c r="P336" s="6" t="s">
        <v>74</v>
      </c>
      <c r="Q336" s="6" t="s">
        <v>27</v>
      </c>
      <c r="R336" s="6">
        <v>1900</v>
      </c>
      <c r="S336" s="7">
        <v>0</v>
      </c>
      <c r="T336" s="8">
        <f t="shared" si="11"/>
        <v>1005.72</v>
      </c>
    </row>
    <row r="337" spans="1:20" ht="15">
      <c r="A337" s="2" t="s">
        <v>215</v>
      </c>
      <c r="B337" s="3">
        <v>905300</v>
      </c>
      <c r="C337" s="2" t="s">
        <v>229</v>
      </c>
      <c r="D337" s="2" t="s">
        <v>228</v>
      </c>
      <c r="E337" s="11">
        <v>3001</v>
      </c>
      <c r="F337" s="32">
        <v>0</v>
      </c>
      <c r="G337" s="4">
        <v>0</v>
      </c>
      <c r="H337" s="5">
        <v>0</v>
      </c>
      <c r="I337" s="4">
        <v>1501.75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f t="shared" si="10"/>
        <v>1501.75</v>
      </c>
      <c r="P337" s="6" t="s">
        <v>74</v>
      </c>
      <c r="Q337" s="6" t="s">
        <v>27</v>
      </c>
      <c r="R337" s="6">
        <v>1900</v>
      </c>
      <c r="S337" s="7">
        <v>0</v>
      </c>
      <c r="T337" s="8">
        <f t="shared" si="11"/>
        <v>1501.75</v>
      </c>
    </row>
    <row r="338" spans="1:20" ht="15">
      <c r="A338" s="2" t="s">
        <v>215</v>
      </c>
      <c r="B338" s="3">
        <v>905300</v>
      </c>
      <c r="C338" s="2" t="s">
        <v>229</v>
      </c>
      <c r="D338" s="2" t="s">
        <v>228</v>
      </c>
      <c r="E338" s="11">
        <v>3001</v>
      </c>
      <c r="F338" s="32">
        <v>0</v>
      </c>
      <c r="G338" s="4">
        <v>0</v>
      </c>
      <c r="H338" s="5">
        <v>0</v>
      </c>
      <c r="I338" s="4">
        <v>86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f t="shared" si="10"/>
        <v>86</v>
      </c>
      <c r="P338" s="6" t="s">
        <v>74</v>
      </c>
      <c r="Q338" s="6" t="s">
        <v>27</v>
      </c>
      <c r="R338" s="6">
        <v>1900</v>
      </c>
      <c r="S338" s="7">
        <v>0</v>
      </c>
      <c r="T338" s="8">
        <f t="shared" si="11"/>
        <v>86</v>
      </c>
    </row>
    <row r="339" spans="1:20" ht="15">
      <c r="A339" s="2" t="s">
        <v>215</v>
      </c>
      <c r="B339" s="3">
        <v>905300</v>
      </c>
      <c r="C339" s="2" t="s">
        <v>229</v>
      </c>
      <c r="D339" s="2" t="s">
        <v>228</v>
      </c>
      <c r="E339" s="11">
        <v>3001</v>
      </c>
      <c r="F339" s="32">
        <v>0</v>
      </c>
      <c r="G339" s="4">
        <v>0</v>
      </c>
      <c r="H339" s="5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f t="shared" si="10"/>
        <v>0</v>
      </c>
      <c r="P339" s="6" t="s">
        <v>74</v>
      </c>
      <c r="Q339" s="6" t="s">
        <v>27</v>
      </c>
      <c r="R339" s="6">
        <v>1900</v>
      </c>
      <c r="S339" s="7">
        <v>0</v>
      </c>
      <c r="T339" s="8">
        <f t="shared" si="11"/>
        <v>0</v>
      </c>
    </row>
    <row r="340" spans="1:20" ht="15">
      <c r="A340" s="2" t="s">
        <v>215</v>
      </c>
      <c r="B340" s="3">
        <v>905300</v>
      </c>
      <c r="C340" s="2" t="s">
        <v>229</v>
      </c>
      <c r="D340" s="2" t="s">
        <v>228</v>
      </c>
      <c r="E340" s="11">
        <v>3001</v>
      </c>
      <c r="F340" s="32">
        <v>0</v>
      </c>
      <c r="G340" s="4">
        <v>0</v>
      </c>
      <c r="H340" s="5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f t="shared" si="10"/>
        <v>0</v>
      </c>
      <c r="P340" s="6" t="s">
        <v>74</v>
      </c>
      <c r="Q340" s="6" t="s">
        <v>27</v>
      </c>
      <c r="R340" s="6">
        <v>1900</v>
      </c>
      <c r="S340" s="7">
        <v>0</v>
      </c>
      <c r="T340" s="8">
        <f t="shared" si="11"/>
        <v>0</v>
      </c>
    </row>
    <row r="341" spans="1:20" ht="15">
      <c r="A341" s="2" t="s">
        <v>215</v>
      </c>
      <c r="B341" s="3">
        <v>905300</v>
      </c>
      <c r="C341" s="2" t="s">
        <v>229</v>
      </c>
      <c r="D341" s="2" t="s">
        <v>228</v>
      </c>
      <c r="E341" s="11">
        <v>3001</v>
      </c>
      <c r="F341" s="32">
        <v>0</v>
      </c>
      <c r="G341" s="4">
        <v>0</v>
      </c>
      <c r="H341" s="5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f t="shared" si="10"/>
        <v>0</v>
      </c>
      <c r="P341" s="6" t="s">
        <v>74</v>
      </c>
      <c r="Q341" s="6" t="s">
        <v>27</v>
      </c>
      <c r="R341" s="6">
        <v>1900</v>
      </c>
      <c r="S341" s="7">
        <v>0</v>
      </c>
      <c r="T341" s="8">
        <f t="shared" si="11"/>
        <v>0</v>
      </c>
    </row>
    <row r="342" spans="1:20" ht="15">
      <c r="A342" s="2" t="s">
        <v>215</v>
      </c>
      <c r="B342" s="3">
        <v>905300</v>
      </c>
      <c r="C342" s="2" t="s">
        <v>229</v>
      </c>
      <c r="D342" s="2" t="s">
        <v>228</v>
      </c>
      <c r="E342" s="11">
        <v>3001</v>
      </c>
      <c r="F342" s="32">
        <v>0</v>
      </c>
      <c r="G342" s="4">
        <v>0</v>
      </c>
      <c r="H342" s="5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f t="shared" si="10"/>
        <v>0</v>
      </c>
      <c r="P342" s="6" t="s">
        <v>74</v>
      </c>
      <c r="Q342" s="6" t="s">
        <v>27</v>
      </c>
      <c r="R342" s="6">
        <v>1900</v>
      </c>
      <c r="S342" s="7">
        <v>0</v>
      </c>
      <c r="T342" s="8">
        <f t="shared" si="11"/>
        <v>0</v>
      </c>
    </row>
    <row r="343" spans="1:20" ht="15">
      <c r="A343" s="2" t="s">
        <v>215</v>
      </c>
      <c r="B343" s="3">
        <v>905300</v>
      </c>
      <c r="C343" s="2" t="s">
        <v>229</v>
      </c>
      <c r="D343" s="2" t="s">
        <v>228</v>
      </c>
      <c r="E343" s="11">
        <v>3001</v>
      </c>
      <c r="F343" s="32">
        <v>0</v>
      </c>
      <c r="G343" s="4">
        <v>0</v>
      </c>
      <c r="H343" s="5">
        <v>0</v>
      </c>
      <c r="I343" s="4">
        <v>464.36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f t="shared" si="10"/>
        <v>464.36</v>
      </c>
      <c r="P343" s="6" t="s">
        <v>74</v>
      </c>
      <c r="Q343" s="6" t="s">
        <v>27</v>
      </c>
      <c r="R343" s="6">
        <v>1900</v>
      </c>
      <c r="S343" s="7">
        <v>0</v>
      </c>
      <c r="T343" s="8">
        <f t="shared" si="11"/>
        <v>464.36</v>
      </c>
    </row>
    <row r="344" spans="1:20" ht="15">
      <c r="A344" s="2" t="s">
        <v>215</v>
      </c>
      <c r="B344" s="3">
        <v>905300</v>
      </c>
      <c r="C344" s="2" t="s">
        <v>229</v>
      </c>
      <c r="D344" s="2" t="s">
        <v>228</v>
      </c>
      <c r="E344" s="11">
        <v>3001</v>
      </c>
      <c r="F344" s="32">
        <v>0</v>
      </c>
      <c r="G344" s="4">
        <v>0</v>
      </c>
      <c r="H344" s="5">
        <v>0</v>
      </c>
      <c r="I344" s="4">
        <v>6227.66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f t="shared" si="10"/>
        <v>6227.66</v>
      </c>
      <c r="P344" s="6" t="s">
        <v>74</v>
      </c>
      <c r="Q344" s="6" t="s">
        <v>27</v>
      </c>
      <c r="R344" s="6">
        <v>1900</v>
      </c>
      <c r="S344" s="7">
        <v>0</v>
      </c>
      <c r="T344" s="8">
        <f t="shared" si="11"/>
        <v>6227.66</v>
      </c>
    </row>
    <row r="345" spans="1:20" ht="15">
      <c r="A345" s="2" t="s">
        <v>215</v>
      </c>
      <c r="B345" s="3">
        <v>905300</v>
      </c>
      <c r="C345" s="2" t="s">
        <v>229</v>
      </c>
      <c r="D345" s="2" t="s">
        <v>228</v>
      </c>
      <c r="E345" s="11">
        <v>3001</v>
      </c>
      <c r="F345" s="32">
        <v>0</v>
      </c>
      <c r="G345" s="4">
        <v>0</v>
      </c>
      <c r="H345" s="5">
        <v>0</v>
      </c>
      <c r="I345" s="4">
        <v>494.48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f t="shared" si="10"/>
        <v>494.48</v>
      </c>
      <c r="P345" s="6" t="s">
        <v>74</v>
      </c>
      <c r="Q345" s="6" t="s">
        <v>27</v>
      </c>
      <c r="R345" s="6">
        <v>1900</v>
      </c>
      <c r="S345" s="7">
        <v>0</v>
      </c>
      <c r="T345" s="8">
        <f t="shared" si="11"/>
        <v>494.48</v>
      </c>
    </row>
    <row r="346" spans="1:20" ht="15">
      <c r="A346" s="2" t="s">
        <v>215</v>
      </c>
      <c r="B346" s="3">
        <v>905300</v>
      </c>
      <c r="C346" s="2" t="s">
        <v>229</v>
      </c>
      <c r="D346" s="2" t="s">
        <v>228</v>
      </c>
      <c r="E346" s="11">
        <v>3001</v>
      </c>
      <c r="F346" s="32">
        <v>0</v>
      </c>
      <c r="G346" s="4">
        <v>0</v>
      </c>
      <c r="H346" s="5">
        <v>0</v>
      </c>
      <c r="I346" s="4">
        <v>1898.69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f t="shared" si="10"/>
        <v>1898.69</v>
      </c>
      <c r="P346" s="6" t="s">
        <v>74</v>
      </c>
      <c r="Q346" s="6" t="s">
        <v>27</v>
      </c>
      <c r="R346" s="6">
        <v>1900</v>
      </c>
      <c r="S346" s="7">
        <v>0</v>
      </c>
      <c r="T346" s="8">
        <f t="shared" si="11"/>
        <v>1898.69</v>
      </c>
    </row>
    <row r="347" spans="1:20" ht="15">
      <c r="A347" s="2" t="s">
        <v>215</v>
      </c>
      <c r="B347" s="3">
        <v>905300</v>
      </c>
      <c r="C347" s="2" t="s">
        <v>229</v>
      </c>
      <c r="D347" s="2" t="s">
        <v>228</v>
      </c>
      <c r="E347" s="11">
        <v>3001</v>
      </c>
      <c r="F347" s="32">
        <v>0</v>
      </c>
      <c r="G347" s="4">
        <v>0</v>
      </c>
      <c r="H347" s="5">
        <v>0</v>
      </c>
      <c r="I347" s="4">
        <v>1110.65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f t="shared" si="10"/>
        <v>1110.65</v>
      </c>
      <c r="P347" s="6" t="s">
        <v>74</v>
      </c>
      <c r="Q347" s="6" t="s">
        <v>27</v>
      </c>
      <c r="R347" s="6">
        <v>1900</v>
      </c>
      <c r="S347" s="7">
        <v>0</v>
      </c>
      <c r="T347" s="8">
        <f t="shared" si="11"/>
        <v>1110.65</v>
      </c>
    </row>
    <row r="348" spans="1:20" ht="15">
      <c r="A348" s="2" t="s">
        <v>215</v>
      </c>
      <c r="B348" s="3">
        <v>905300</v>
      </c>
      <c r="C348" s="2" t="s">
        <v>229</v>
      </c>
      <c r="D348" s="2" t="s">
        <v>228</v>
      </c>
      <c r="E348" s="11">
        <v>1335</v>
      </c>
      <c r="F348" s="32">
        <v>0</v>
      </c>
      <c r="G348" s="4">
        <v>0</v>
      </c>
      <c r="H348" s="5">
        <v>0</v>
      </c>
      <c r="I348" s="4">
        <v>8124.21</v>
      </c>
      <c r="J348" s="4">
        <v>1557.48</v>
      </c>
      <c r="K348" s="4">
        <v>816</v>
      </c>
      <c r="L348" s="4">
        <v>0</v>
      </c>
      <c r="M348" s="4">
        <v>0</v>
      </c>
      <c r="N348" s="4">
        <v>0</v>
      </c>
      <c r="O348" s="4">
        <f t="shared" si="10"/>
        <v>10497.69</v>
      </c>
      <c r="P348" s="6" t="s">
        <v>74</v>
      </c>
      <c r="Q348" s="6" t="s">
        <v>35</v>
      </c>
      <c r="R348" s="6">
        <v>2007</v>
      </c>
      <c r="S348" s="7">
        <v>0</v>
      </c>
      <c r="T348" s="8">
        <f t="shared" si="11"/>
        <v>10497.69</v>
      </c>
    </row>
    <row r="349" spans="1:20" ht="15">
      <c r="A349" s="2" t="s">
        <v>215</v>
      </c>
      <c r="B349" s="3">
        <v>905300</v>
      </c>
      <c r="C349" s="2" t="s">
        <v>229</v>
      </c>
      <c r="D349" s="2" t="s">
        <v>228</v>
      </c>
      <c r="E349" s="11">
        <v>1325</v>
      </c>
      <c r="F349" s="32">
        <v>0</v>
      </c>
      <c r="G349" s="4">
        <v>0</v>
      </c>
      <c r="H349" s="5">
        <v>0</v>
      </c>
      <c r="I349" s="4">
        <v>10774.77</v>
      </c>
      <c r="J349" s="4">
        <v>1961.75</v>
      </c>
      <c r="K349" s="4">
        <v>816</v>
      </c>
      <c r="L349" s="4">
        <v>0</v>
      </c>
      <c r="M349" s="9">
        <v>3000</v>
      </c>
      <c r="N349" s="4">
        <v>0</v>
      </c>
      <c r="O349" s="4">
        <f t="shared" si="10"/>
        <v>16552.52</v>
      </c>
      <c r="P349" s="6" t="s">
        <v>74</v>
      </c>
      <c r="Q349" s="6" t="s">
        <v>26</v>
      </c>
      <c r="R349" s="6">
        <f>2012+15</f>
        <v>2027</v>
      </c>
      <c r="S349" s="7">
        <v>7895</v>
      </c>
      <c r="T349" s="8">
        <f t="shared" si="11"/>
        <v>24447.52</v>
      </c>
    </row>
    <row r="350" spans="1:20" ht="15">
      <c r="A350" s="2" t="s">
        <v>215</v>
      </c>
      <c r="B350" s="3">
        <v>905300</v>
      </c>
      <c r="C350" s="2" t="s">
        <v>229</v>
      </c>
      <c r="D350" s="2" t="s">
        <v>228</v>
      </c>
      <c r="E350" s="11">
        <v>1335</v>
      </c>
      <c r="F350" s="32">
        <v>0</v>
      </c>
      <c r="G350" s="4">
        <v>0</v>
      </c>
      <c r="H350" s="5">
        <v>0</v>
      </c>
      <c r="I350" s="4">
        <v>35066.6</v>
      </c>
      <c r="J350" s="4">
        <v>5762.25</v>
      </c>
      <c r="K350" s="4">
        <v>816</v>
      </c>
      <c r="L350" s="4">
        <v>0</v>
      </c>
      <c r="M350" s="4">
        <v>0</v>
      </c>
      <c r="N350" s="4">
        <v>25</v>
      </c>
      <c r="O350" s="4">
        <f t="shared" si="10"/>
        <v>41669.85</v>
      </c>
      <c r="P350" s="6" t="s">
        <v>74</v>
      </c>
      <c r="Q350" s="6" t="s">
        <v>31</v>
      </c>
      <c r="R350" s="6">
        <v>2009</v>
      </c>
      <c r="S350" s="7">
        <v>0</v>
      </c>
      <c r="T350" s="8">
        <f t="shared" si="11"/>
        <v>41669.85</v>
      </c>
    </row>
    <row r="351" spans="1:20" ht="15">
      <c r="A351" s="2" t="s">
        <v>215</v>
      </c>
      <c r="B351" s="3">
        <v>905300</v>
      </c>
      <c r="C351" s="2" t="s">
        <v>229</v>
      </c>
      <c r="D351" s="2" t="s">
        <v>228</v>
      </c>
      <c r="E351" s="11">
        <v>1335</v>
      </c>
      <c r="F351" s="32">
        <v>0</v>
      </c>
      <c r="G351" s="4">
        <v>0</v>
      </c>
      <c r="H351" s="5">
        <v>0</v>
      </c>
      <c r="I351" s="4">
        <v>16001.6</v>
      </c>
      <c r="J351" s="4">
        <v>8269.14</v>
      </c>
      <c r="K351" s="4">
        <v>816</v>
      </c>
      <c r="L351" s="4">
        <v>678.63</v>
      </c>
      <c r="M351" s="4">
        <v>0</v>
      </c>
      <c r="N351" s="4">
        <v>0</v>
      </c>
      <c r="O351" s="4">
        <f t="shared" si="10"/>
        <v>25765.37</v>
      </c>
      <c r="P351" s="6" t="s">
        <v>74</v>
      </c>
      <c r="Q351" s="6" t="s">
        <v>26</v>
      </c>
      <c r="R351" s="6">
        <v>2025</v>
      </c>
      <c r="S351" s="7">
        <v>22750</v>
      </c>
      <c r="T351" s="8">
        <f t="shared" si="11"/>
        <v>48515.369999999995</v>
      </c>
    </row>
    <row r="352" spans="1:20" ht="15">
      <c r="A352" s="2" t="s">
        <v>215</v>
      </c>
      <c r="B352" s="3">
        <v>905300</v>
      </c>
      <c r="C352" s="2" t="s">
        <v>229</v>
      </c>
      <c r="D352" s="2" t="s">
        <v>228</v>
      </c>
      <c r="E352" s="11">
        <v>1335</v>
      </c>
      <c r="F352" s="32">
        <v>0</v>
      </c>
      <c r="G352" s="4">
        <v>0</v>
      </c>
      <c r="H352" s="5">
        <v>0</v>
      </c>
      <c r="I352" s="4">
        <v>1328.72</v>
      </c>
      <c r="J352" s="4">
        <v>1264.96</v>
      </c>
      <c r="K352" s="4">
        <v>816</v>
      </c>
      <c r="L352" s="4">
        <v>0</v>
      </c>
      <c r="M352" s="4">
        <v>0</v>
      </c>
      <c r="N352" s="4">
        <v>0</v>
      </c>
      <c r="O352" s="4">
        <f t="shared" si="10"/>
        <v>3409.6800000000003</v>
      </c>
      <c r="P352" s="6" t="s">
        <v>74</v>
      </c>
      <c r="Q352" s="6" t="s">
        <v>26</v>
      </c>
      <c r="R352" s="6">
        <v>2024</v>
      </c>
      <c r="S352" s="7">
        <v>3550</v>
      </c>
      <c r="T352" s="8">
        <f t="shared" si="11"/>
        <v>6959.68</v>
      </c>
    </row>
    <row r="353" spans="1:20" ht="15">
      <c r="A353" s="2" t="s">
        <v>215</v>
      </c>
      <c r="B353" s="3">
        <v>905300</v>
      </c>
      <c r="C353" s="2" t="s">
        <v>229</v>
      </c>
      <c r="D353" s="2" t="s">
        <v>228</v>
      </c>
      <c r="E353" s="11">
        <v>1335</v>
      </c>
      <c r="F353" s="32">
        <v>0</v>
      </c>
      <c r="G353" s="4">
        <v>0</v>
      </c>
      <c r="H353" s="5">
        <v>0</v>
      </c>
      <c r="I353" s="4">
        <v>3558.8</v>
      </c>
      <c r="J353" s="4">
        <v>0</v>
      </c>
      <c r="K353" s="4">
        <v>816</v>
      </c>
      <c r="L353" s="4">
        <v>0</v>
      </c>
      <c r="M353" s="4">
        <v>0</v>
      </c>
      <c r="N353" s="4">
        <v>0</v>
      </c>
      <c r="O353" s="4">
        <f t="shared" si="10"/>
        <v>4374.8</v>
      </c>
      <c r="P353" s="6" t="s">
        <v>74</v>
      </c>
      <c r="Q353" s="6" t="s">
        <v>31</v>
      </c>
      <c r="R353" s="6">
        <v>1998</v>
      </c>
      <c r="S353" s="7">
        <v>0</v>
      </c>
      <c r="T353" s="8">
        <f t="shared" si="11"/>
        <v>4374.8</v>
      </c>
    </row>
    <row r="354" spans="1:20" ht="15">
      <c r="A354" s="2" t="s">
        <v>215</v>
      </c>
      <c r="B354" s="3">
        <v>905300</v>
      </c>
      <c r="C354" s="2" t="s">
        <v>229</v>
      </c>
      <c r="D354" s="2" t="s">
        <v>228</v>
      </c>
      <c r="E354" s="11">
        <v>1310</v>
      </c>
      <c r="F354" s="32">
        <v>0</v>
      </c>
      <c r="G354" s="4">
        <v>0</v>
      </c>
      <c r="H354" s="5">
        <v>0</v>
      </c>
      <c r="I354" s="4">
        <v>8471.42</v>
      </c>
      <c r="J354" s="4">
        <v>1517.58</v>
      </c>
      <c r="K354" s="4">
        <v>816</v>
      </c>
      <c r="L354" s="4">
        <v>0</v>
      </c>
      <c r="M354" s="9">
        <v>3000</v>
      </c>
      <c r="N354" s="4">
        <v>0</v>
      </c>
      <c r="O354" s="4">
        <f t="shared" si="10"/>
        <v>13805</v>
      </c>
      <c r="P354" s="6" t="s">
        <v>74</v>
      </c>
      <c r="Q354" s="6" t="s">
        <v>26</v>
      </c>
      <c r="R354" s="6">
        <v>2022</v>
      </c>
      <c r="S354" s="7">
        <v>7895</v>
      </c>
      <c r="T354" s="8">
        <f t="shared" si="11"/>
        <v>21700</v>
      </c>
    </row>
    <row r="355" spans="1:20" ht="15">
      <c r="A355" s="2" t="s">
        <v>215</v>
      </c>
      <c r="B355" s="3">
        <v>905300</v>
      </c>
      <c r="C355" s="2" t="s">
        <v>229</v>
      </c>
      <c r="D355" s="2" t="s">
        <v>228</v>
      </c>
      <c r="E355" s="11">
        <v>1325</v>
      </c>
      <c r="F355" s="32">
        <v>0</v>
      </c>
      <c r="G355" s="4">
        <v>0</v>
      </c>
      <c r="H355" s="5">
        <v>0</v>
      </c>
      <c r="I355" s="4">
        <v>6081.56</v>
      </c>
      <c r="J355" s="4">
        <v>4893.15</v>
      </c>
      <c r="K355" s="4">
        <v>816</v>
      </c>
      <c r="L355" s="4">
        <v>0</v>
      </c>
      <c r="M355" s="9">
        <v>3000</v>
      </c>
      <c r="N355" s="4">
        <v>0</v>
      </c>
      <c r="O355" s="4">
        <f t="shared" si="10"/>
        <v>14790.71</v>
      </c>
      <c r="P355" s="6" t="s">
        <v>74</v>
      </c>
      <c r="Q355" s="6" t="s">
        <v>26</v>
      </c>
      <c r="R355" s="6">
        <v>2019</v>
      </c>
      <c r="S355" s="7">
        <v>7895</v>
      </c>
      <c r="T355" s="8">
        <f t="shared" si="11"/>
        <v>22685.71</v>
      </c>
    </row>
    <row r="356" spans="1:20" ht="15">
      <c r="A356" s="2" t="s">
        <v>215</v>
      </c>
      <c r="B356" s="3">
        <v>905300</v>
      </c>
      <c r="C356" s="2" t="s">
        <v>229</v>
      </c>
      <c r="D356" s="2" t="s">
        <v>228</v>
      </c>
      <c r="E356" s="11">
        <v>1335</v>
      </c>
      <c r="F356" s="32">
        <v>0</v>
      </c>
      <c r="G356" s="4">
        <v>0</v>
      </c>
      <c r="H356" s="5">
        <v>0</v>
      </c>
      <c r="I356" s="4">
        <v>687.31</v>
      </c>
      <c r="J356" s="4">
        <v>214.61</v>
      </c>
      <c r="K356" s="4">
        <v>816</v>
      </c>
      <c r="L356" s="4">
        <v>0</v>
      </c>
      <c r="M356" s="4">
        <v>0</v>
      </c>
      <c r="N356" s="4">
        <v>0</v>
      </c>
      <c r="O356" s="4">
        <f t="shared" si="10"/>
        <v>1717.92</v>
      </c>
      <c r="P356" s="6" t="s">
        <v>74</v>
      </c>
      <c r="Q356" s="6" t="s">
        <v>26</v>
      </c>
      <c r="R356" s="6">
        <v>2013</v>
      </c>
      <c r="S356" s="7">
        <v>6010.2</v>
      </c>
      <c r="T356" s="8">
        <f t="shared" si="11"/>
        <v>7728.12</v>
      </c>
    </row>
    <row r="357" spans="1:20" ht="15">
      <c r="A357" s="2" t="s">
        <v>215</v>
      </c>
      <c r="B357" s="3">
        <v>905300</v>
      </c>
      <c r="C357" s="2" t="s">
        <v>229</v>
      </c>
      <c r="D357" s="2" t="s">
        <v>228</v>
      </c>
      <c r="E357" s="11">
        <v>1325</v>
      </c>
      <c r="F357" s="32">
        <v>0</v>
      </c>
      <c r="G357" s="4">
        <v>0</v>
      </c>
      <c r="H357" s="5">
        <v>0</v>
      </c>
      <c r="I357" s="4">
        <v>9109.57</v>
      </c>
      <c r="J357" s="4">
        <v>2827.79</v>
      </c>
      <c r="K357" s="4">
        <v>816</v>
      </c>
      <c r="L357" s="4">
        <v>0</v>
      </c>
      <c r="M357" s="9">
        <v>3000</v>
      </c>
      <c r="N357" s="4">
        <v>0</v>
      </c>
      <c r="O357" s="4">
        <f t="shared" si="10"/>
        <v>15753.36</v>
      </c>
      <c r="P357" s="6" t="s">
        <v>74</v>
      </c>
      <c r="Q357" s="6" t="s">
        <v>26</v>
      </c>
      <c r="R357" s="6">
        <v>2019</v>
      </c>
      <c r="S357" s="7">
        <v>7895</v>
      </c>
      <c r="T357" s="8">
        <f t="shared" si="11"/>
        <v>23648.36</v>
      </c>
    </row>
    <row r="358" spans="1:20" ht="15">
      <c r="A358" s="2" t="s">
        <v>215</v>
      </c>
      <c r="B358" s="3">
        <v>905300</v>
      </c>
      <c r="C358" s="2" t="s">
        <v>229</v>
      </c>
      <c r="D358" s="2" t="s">
        <v>228</v>
      </c>
      <c r="E358" s="11">
        <v>1320</v>
      </c>
      <c r="F358" s="32">
        <v>0</v>
      </c>
      <c r="G358" s="4">
        <v>0</v>
      </c>
      <c r="H358" s="5">
        <v>0</v>
      </c>
      <c r="I358" s="4">
        <v>5687.26</v>
      </c>
      <c r="J358" s="4">
        <v>577.83</v>
      </c>
      <c r="K358" s="4">
        <v>816</v>
      </c>
      <c r="L358" s="4">
        <v>0</v>
      </c>
      <c r="M358" s="9">
        <v>3000</v>
      </c>
      <c r="N358" s="4">
        <v>0</v>
      </c>
      <c r="O358" s="4">
        <f t="shared" si="10"/>
        <v>10081.09</v>
      </c>
      <c r="P358" s="6" t="s">
        <v>74</v>
      </c>
      <c r="Q358" s="6" t="s">
        <v>26</v>
      </c>
      <c r="R358" s="6">
        <v>2019</v>
      </c>
      <c r="S358" s="7">
        <v>6930</v>
      </c>
      <c r="T358" s="8">
        <f t="shared" si="11"/>
        <v>17011.09</v>
      </c>
    </row>
    <row r="359" spans="1:20" ht="15">
      <c r="A359" s="2" t="s">
        <v>215</v>
      </c>
      <c r="B359" s="3">
        <v>905300</v>
      </c>
      <c r="C359" s="2" t="s">
        <v>229</v>
      </c>
      <c r="D359" s="2" t="s">
        <v>228</v>
      </c>
      <c r="E359" s="11">
        <v>1310</v>
      </c>
      <c r="F359" s="32">
        <v>0</v>
      </c>
      <c r="G359" s="4">
        <v>0</v>
      </c>
      <c r="H359" s="5">
        <v>0</v>
      </c>
      <c r="I359" s="4">
        <v>5656.44</v>
      </c>
      <c r="J359" s="4">
        <v>343.18</v>
      </c>
      <c r="K359" s="4">
        <v>816</v>
      </c>
      <c r="L359" s="4">
        <v>0</v>
      </c>
      <c r="M359" s="9">
        <v>3000</v>
      </c>
      <c r="N359" s="4">
        <v>0</v>
      </c>
      <c r="O359" s="4">
        <f t="shared" si="10"/>
        <v>9815.619999999999</v>
      </c>
      <c r="P359" s="6" t="s">
        <v>74</v>
      </c>
      <c r="Q359" s="6" t="s">
        <v>26</v>
      </c>
      <c r="R359" s="6">
        <v>2022</v>
      </c>
      <c r="S359" s="7">
        <v>7895</v>
      </c>
      <c r="T359" s="8">
        <f t="shared" si="11"/>
        <v>17710.62</v>
      </c>
    </row>
    <row r="360" spans="1:20" ht="15">
      <c r="A360" s="2" t="s">
        <v>215</v>
      </c>
      <c r="B360" s="3">
        <v>905300</v>
      </c>
      <c r="C360" s="2" t="s">
        <v>229</v>
      </c>
      <c r="D360" s="2" t="s">
        <v>228</v>
      </c>
      <c r="E360" s="11">
        <v>1320</v>
      </c>
      <c r="F360" s="32">
        <v>0</v>
      </c>
      <c r="G360" s="4">
        <v>0</v>
      </c>
      <c r="H360" s="5">
        <v>0</v>
      </c>
      <c r="I360" s="4">
        <v>1919.81</v>
      </c>
      <c r="J360" s="4">
        <v>728.92</v>
      </c>
      <c r="K360" s="4">
        <v>816</v>
      </c>
      <c r="L360" s="4">
        <v>0</v>
      </c>
      <c r="M360" s="9">
        <v>3000</v>
      </c>
      <c r="N360" s="4">
        <v>0</v>
      </c>
      <c r="O360" s="4">
        <f t="shared" si="10"/>
        <v>6464.73</v>
      </c>
      <c r="P360" s="6" t="s">
        <v>74</v>
      </c>
      <c r="Q360" s="6" t="s">
        <v>26</v>
      </c>
      <c r="R360" s="6">
        <v>2019</v>
      </c>
      <c r="S360" s="7">
        <v>6930</v>
      </c>
      <c r="T360" s="8">
        <f t="shared" si="11"/>
        <v>13394.73</v>
      </c>
    </row>
    <row r="361" spans="1:20" ht="15">
      <c r="A361" s="2" t="s">
        <v>215</v>
      </c>
      <c r="B361" s="3">
        <v>905300</v>
      </c>
      <c r="C361" s="2" t="s">
        <v>229</v>
      </c>
      <c r="D361" s="2" t="s">
        <v>228</v>
      </c>
      <c r="E361" s="11">
        <v>1335</v>
      </c>
      <c r="F361" s="32">
        <v>0</v>
      </c>
      <c r="G361" s="4">
        <v>0</v>
      </c>
      <c r="H361" s="5">
        <v>0</v>
      </c>
      <c r="I361" s="4">
        <v>1499.26</v>
      </c>
      <c r="J361" s="4">
        <v>1249.89</v>
      </c>
      <c r="K361" s="4">
        <v>816</v>
      </c>
      <c r="L361" s="4">
        <v>344</v>
      </c>
      <c r="M361" s="4">
        <v>0</v>
      </c>
      <c r="N361" s="4">
        <v>0</v>
      </c>
      <c r="O361" s="4">
        <f t="shared" si="10"/>
        <v>3909.15</v>
      </c>
      <c r="P361" s="6" t="s">
        <v>74</v>
      </c>
      <c r="Q361" s="6" t="s">
        <v>26</v>
      </c>
      <c r="R361" s="6">
        <v>2033</v>
      </c>
      <c r="S361" s="7">
        <v>6240</v>
      </c>
      <c r="T361" s="8">
        <f t="shared" si="11"/>
        <v>10149.15</v>
      </c>
    </row>
    <row r="362" spans="1:20" ht="15">
      <c r="A362" s="2" t="s">
        <v>215</v>
      </c>
      <c r="B362" s="3">
        <v>905300</v>
      </c>
      <c r="C362" s="2" t="s">
        <v>229</v>
      </c>
      <c r="D362" s="2" t="s">
        <v>228</v>
      </c>
      <c r="E362" s="11">
        <v>1325</v>
      </c>
      <c r="F362" s="32">
        <v>0</v>
      </c>
      <c r="G362" s="4">
        <v>0</v>
      </c>
      <c r="H362" s="5">
        <v>0</v>
      </c>
      <c r="I362" s="4">
        <v>4899.19</v>
      </c>
      <c r="J362" s="4">
        <v>4033.04</v>
      </c>
      <c r="K362" s="4">
        <v>816</v>
      </c>
      <c r="L362" s="4">
        <v>0</v>
      </c>
      <c r="M362" s="4">
        <v>0</v>
      </c>
      <c r="N362" s="4">
        <v>0</v>
      </c>
      <c r="O362" s="4">
        <f t="shared" si="10"/>
        <v>9748.23</v>
      </c>
      <c r="P362" s="6" t="s">
        <v>74</v>
      </c>
      <c r="Q362" s="6" t="s">
        <v>26</v>
      </c>
      <c r="R362" s="6">
        <v>2019</v>
      </c>
      <c r="S362" s="7">
        <v>7895</v>
      </c>
      <c r="T362" s="8">
        <f t="shared" si="11"/>
        <v>17643.23</v>
      </c>
    </row>
    <row r="363" spans="1:20" ht="15">
      <c r="A363" s="2" t="s">
        <v>215</v>
      </c>
      <c r="B363" s="3">
        <v>905300</v>
      </c>
      <c r="C363" s="2" t="s">
        <v>229</v>
      </c>
      <c r="D363" s="2" t="s">
        <v>228</v>
      </c>
      <c r="E363" s="11">
        <v>1325</v>
      </c>
      <c r="F363" s="32">
        <v>0</v>
      </c>
      <c r="G363" s="4">
        <v>0</v>
      </c>
      <c r="H363" s="5">
        <v>0</v>
      </c>
      <c r="I363" s="4">
        <v>3302.7</v>
      </c>
      <c r="J363" s="4">
        <v>3478.57</v>
      </c>
      <c r="K363" s="4">
        <v>816</v>
      </c>
      <c r="L363" s="4">
        <v>0</v>
      </c>
      <c r="M363" s="4">
        <v>0</v>
      </c>
      <c r="N363" s="4">
        <v>0</v>
      </c>
      <c r="O363" s="4">
        <f t="shared" si="10"/>
        <v>7597.27</v>
      </c>
      <c r="P363" s="6" t="s">
        <v>74</v>
      </c>
      <c r="Q363" s="6" t="s">
        <v>26</v>
      </c>
      <c r="R363" s="6">
        <v>2019</v>
      </c>
      <c r="S363" s="7">
        <v>7895</v>
      </c>
      <c r="T363" s="8">
        <f t="shared" si="11"/>
        <v>15492.27</v>
      </c>
    </row>
    <row r="364" spans="1:20" ht="15">
      <c r="A364" s="2" t="s">
        <v>215</v>
      </c>
      <c r="B364" s="3">
        <v>905300</v>
      </c>
      <c r="C364" s="2" t="s">
        <v>229</v>
      </c>
      <c r="D364" s="2" t="s">
        <v>228</v>
      </c>
      <c r="E364" s="11">
        <v>1325</v>
      </c>
      <c r="F364" s="32">
        <v>0</v>
      </c>
      <c r="G364" s="4">
        <v>0</v>
      </c>
      <c r="H364" s="5">
        <v>0</v>
      </c>
      <c r="I364" s="4">
        <v>7233.35</v>
      </c>
      <c r="J364" s="4">
        <v>1949.55</v>
      </c>
      <c r="K364" s="4">
        <v>816</v>
      </c>
      <c r="L364" s="4">
        <v>0</v>
      </c>
      <c r="M364" s="4">
        <v>1856.6</v>
      </c>
      <c r="N364" s="4">
        <v>0</v>
      </c>
      <c r="O364" s="4">
        <f t="shared" si="10"/>
        <v>11855.5</v>
      </c>
      <c r="P364" s="6" t="s">
        <v>74</v>
      </c>
      <c r="Q364" s="6" t="s">
        <v>31</v>
      </c>
      <c r="R364" s="6">
        <v>2007</v>
      </c>
      <c r="S364" s="7">
        <v>0</v>
      </c>
      <c r="T364" s="8">
        <f t="shared" si="11"/>
        <v>11855.5</v>
      </c>
    </row>
    <row r="365" spans="1:20" ht="15">
      <c r="A365" s="2" t="s">
        <v>215</v>
      </c>
      <c r="B365" s="3">
        <v>905300</v>
      </c>
      <c r="C365" s="2" t="s">
        <v>229</v>
      </c>
      <c r="D365" s="2" t="s">
        <v>228</v>
      </c>
      <c r="E365" s="11">
        <v>4040</v>
      </c>
      <c r="F365" s="32">
        <v>0</v>
      </c>
      <c r="G365" s="4">
        <v>0</v>
      </c>
      <c r="H365" s="5">
        <v>0</v>
      </c>
      <c r="I365" s="4">
        <v>0</v>
      </c>
      <c r="J365" s="4">
        <v>0</v>
      </c>
      <c r="K365" s="4">
        <v>0</v>
      </c>
      <c r="L365" s="4">
        <v>1205.96</v>
      </c>
      <c r="M365" s="4">
        <v>0</v>
      </c>
      <c r="N365" s="4">
        <v>0</v>
      </c>
      <c r="O365" s="4">
        <f t="shared" si="10"/>
        <v>1205.96</v>
      </c>
      <c r="P365" s="6" t="s">
        <v>74</v>
      </c>
      <c r="Q365" s="6" t="s">
        <v>27</v>
      </c>
      <c r="R365" s="6">
        <v>1900</v>
      </c>
      <c r="S365" s="7">
        <v>0</v>
      </c>
      <c r="T365" s="8">
        <f t="shared" si="11"/>
        <v>1205.96</v>
      </c>
    </row>
    <row r="366" spans="1:20" ht="15">
      <c r="A366" s="2" t="s">
        <v>215</v>
      </c>
      <c r="B366" s="3">
        <v>905300</v>
      </c>
      <c r="C366" s="2" t="s">
        <v>229</v>
      </c>
      <c r="D366" s="2" t="s">
        <v>228</v>
      </c>
      <c r="E366" s="11">
        <v>4040</v>
      </c>
      <c r="F366" s="32">
        <v>0</v>
      </c>
      <c r="G366" s="4">
        <v>0</v>
      </c>
      <c r="H366" s="5">
        <v>0</v>
      </c>
      <c r="I366" s="4">
        <v>449.61</v>
      </c>
      <c r="J366" s="4">
        <v>823.01</v>
      </c>
      <c r="K366" s="4">
        <v>0</v>
      </c>
      <c r="L366" s="4">
        <v>1205.96</v>
      </c>
      <c r="M366" s="4">
        <v>0</v>
      </c>
      <c r="N366" s="4">
        <v>0</v>
      </c>
      <c r="O366" s="4">
        <f t="shared" si="10"/>
        <v>2478.58</v>
      </c>
      <c r="P366" s="6" t="s">
        <v>74</v>
      </c>
      <c r="Q366" s="6" t="s">
        <v>27</v>
      </c>
      <c r="R366" s="6">
        <v>1900</v>
      </c>
      <c r="S366" s="7">
        <v>0</v>
      </c>
      <c r="T366" s="8">
        <f t="shared" si="11"/>
        <v>2478.58</v>
      </c>
    </row>
    <row r="367" spans="1:20" ht="15">
      <c r="A367" s="2" t="s">
        <v>215</v>
      </c>
      <c r="B367" s="3">
        <v>905300</v>
      </c>
      <c r="C367" s="2" t="s">
        <v>229</v>
      </c>
      <c r="D367" s="2" t="s">
        <v>228</v>
      </c>
      <c r="E367" s="11">
        <v>4030</v>
      </c>
      <c r="F367" s="32">
        <v>0</v>
      </c>
      <c r="G367" s="4">
        <v>0</v>
      </c>
      <c r="H367" s="5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f t="shared" si="10"/>
        <v>0</v>
      </c>
      <c r="P367" s="6" t="s">
        <v>74</v>
      </c>
      <c r="Q367" s="6" t="s">
        <v>27</v>
      </c>
      <c r="R367" s="6">
        <v>1900</v>
      </c>
      <c r="S367" s="7">
        <v>0</v>
      </c>
      <c r="T367" s="8">
        <f t="shared" si="11"/>
        <v>0</v>
      </c>
    </row>
    <row r="368" spans="1:20" ht="15">
      <c r="A368" s="2" t="s">
        <v>215</v>
      </c>
      <c r="B368" s="3">
        <v>905300</v>
      </c>
      <c r="C368" s="2" t="s">
        <v>229</v>
      </c>
      <c r="D368" s="2" t="s">
        <v>228</v>
      </c>
      <c r="E368" s="11">
        <v>4040</v>
      </c>
      <c r="F368" s="32">
        <v>0</v>
      </c>
      <c r="G368" s="4">
        <v>0</v>
      </c>
      <c r="H368" s="5">
        <v>0</v>
      </c>
      <c r="I368" s="4">
        <v>130.4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f t="shared" si="10"/>
        <v>130.4</v>
      </c>
      <c r="P368" s="6" t="s">
        <v>74</v>
      </c>
      <c r="Q368" s="6" t="s">
        <v>27</v>
      </c>
      <c r="R368" s="6">
        <v>1900</v>
      </c>
      <c r="S368" s="7">
        <v>0</v>
      </c>
      <c r="T368" s="8">
        <f t="shared" si="11"/>
        <v>130.4</v>
      </c>
    </row>
    <row r="369" spans="1:20" ht="15">
      <c r="A369" s="2" t="s">
        <v>215</v>
      </c>
      <c r="B369" s="3">
        <v>905300</v>
      </c>
      <c r="C369" s="2" t="s">
        <v>229</v>
      </c>
      <c r="D369" s="2" t="s">
        <v>228</v>
      </c>
      <c r="E369" s="11">
        <v>1500</v>
      </c>
      <c r="F369" s="32">
        <v>0</v>
      </c>
      <c r="G369" s="4">
        <v>0</v>
      </c>
      <c r="H369" s="5">
        <v>0</v>
      </c>
      <c r="I369" s="4">
        <v>81.57</v>
      </c>
      <c r="J369" s="4">
        <v>72.69</v>
      </c>
      <c r="K369" s="4">
        <v>816</v>
      </c>
      <c r="L369" s="4">
        <v>0</v>
      </c>
      <c r="M369" s="4">
        <v>0</v>
      </c>
      <c r="N369" s="4">
        <v>0</v>
      </c>
      <c r="O369" s="4">
        <f t="shared" si="10"/>
        <v>970.26</v>
      </c>
      <c r="P369" s="6" t="s">
        <v>74</v>
      </c>
      <c r="Q369" s="6" t="s">
        <v>27</v>
      </c>
      <c r="R369" s="6">
        <v>1900</v>
      </c>
      <c r="S369" s="7">
        <v>0</v>
      </c>
      <c r="T369" s="8">
        <f t="shared" si="11"/>
        <v>970.26</v>
      </c>
    </row>
    <row r="370" spans="1:20" ht="15">
      <c r="A370" s="2" t="s">
        <v>215</v>
      </c>
      <c r="B370" s="3">
        <v>905300</v>
      </c>
      <c r="C370" s="2" t="s">
        <v>229</v>
      </c>
      <c r="D370" s="2" t="s">
        <v>228</v>
      </c>
      <c r="E370" s="11">
        <v>4040</v>
      </c>
      <c r="F370" s="32">
        <v>0</v>
      </c>
      <c r="G370" s="4">
        <v>0</v>
      </c>
      <c r="H370" s="5">
        <v>0</v>
      </c>
      <c r="I370" s="4">
        <v>86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f t="shared" si="10"/>
        <v>86</v>
      </c>
      <c r="P370" s="6" t="s">
        <v>74</v>
      </c>
      <c r="Q370" s="6" t="s">
        <v>27</v>
      </c>
      <c r="R370" s="6">
        <v>1900</v>
      </c>
      <c r="S370" s="7">
        <v>0</v>
      </c>
      <c r="T370" s="8">
        <f t="shared" si="11"/>
        <v>86</v>
      </c>
    </row>
    <row r="371" spans="1:20" ht="15">
      <c r="A371" s="2" t="s">
        <v>215</v>
      </c>
      <c r="B371" s="3">
        <v>905300</v>
      </c>
      <c r="C371" s="2" t="s">
        <v>229</v>
      </c>
      <c r="D371" s="2" t="s">
        <v>228</v>
      </c>
      <c r="E371" s="11">
        <v>4040</v>
      </c>
      <c r="F371" s="32">
        <v>0</v>
      </c>
      <c r="G371" s="4">
        <v>0</v>
      </c>
      <c r="H371" s="5">
        <v>0</v>
      </c>
      <c r="I371" s="4">
        <v>793.58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f t="shared" si="10"/>
        <v>793.58</v>
      </c>
      <c r="P371" s="6" t="s">
        <v>74</v>
      </c>
      <c r="Q371" s="6" t="s">
        <v>27</v>
      </c>
      <c r="R371" s="6">
        <v>1900</v>
      </c>
      <c r="S371" s="7">
        <v>0</v>
      </c>
      <c r="T371" s="8">
        <f t="shared" si="11"/>
        <v>793.58</v>
      </c>
    </row>
    <row r="372" spans="1:20" ht="15">
      <c r="A372" s="2" t="s">
        <v>215</v>
      </c>
      <c r="B372" s="3">
        <v>905300</v>
      </c>
      <c r="C372" s="2" t="s">
        <v>229</v>
      </c>
      <c r="D372" s="2" t="s">
        <v>228</v>
      </c>
      <c r="E372" s="11">
        <v>4040</v>
      </c>
      <c r="F372" s="32">
        <v>0</v>
      </c>
      <c r="G372" s="4">
        <v>0</v>
      </c>
      <c r="H372" s="5">
        <v>0</v>
      </c>
      <c r="I372" s="4">
        <v>172</v>
      </c>
      <c r="J372" s="4">
        <v>13.58</v>
      </c>
      <c r="K372" s="4">
        <v>0</v>
      </c>
      <c r="L372" s="4">
        <v>0</v>
      </c>
      <c r="M372" s="4">
        <v>0</v>
      </c>
      <c r="N372" s="4">
        <v>0</v>
      </c>
      <c r="O372" s="4">
        <f t="shared" si="10"/>
        <v>185.58</v>
      </c>
      <c r="P372" s="6" t="s">
        <v>74</v>
      </c>
      <c r="Q372" s="6" t="s">
        <v>27</v>
      </c>
      <c r="R372" s="6">
        <v>1900</v>
      </c>
      <c r="S372" s="7">
        <v>0</v>
      </c>
      <c r="T372" s="8">
        <f t="shared" si="11"/>
        <v>185.58</v>
      </c>
    </row>
    <row r="373" spans="1:20" ht="15">
      <c r="A373" s="2" t="s">
        <v>215</v>
      </c>
      <c r="B373" s="3">
        <v>905300</v>
      </c>
      <c r="C373" s="2" t="s">
        <v>229</v>
      </c>
      <c r="D373" s="2" t="s">
        <v>228</v>
      </c>
      <c r="E373" s="11">
        <v>4040</v>
      </c>
      <c r="F373" s="32">
        <v>0</v>
      </c>
      <c r="G373" s="4">
        <v>0</v>
      </c>
      <c r="H373" s="5">
        <v>0</v>
      </c>
      <c r="I373" s="4">
        <v>433.39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f t="shared" si="10"/>
        <v>433.39</v>
      </c>
      <c r="P373" s="6" t="s">
        <v>74</v>
      </c>
      <c r="Q373" s="6" t="s">
        <v>27</v>
      </c>
      <c r="R373" s="6">
        <v>1900</v>
      </c>
      <c r="S373" s="7">
        <v>0</v>
      </c>
      <c r="T373" s="8">
        <f t="shared" si="11"/>
        <v>433.39</v>
      </c>
    </row>
    <row r="374" spans="1:20" ht="15">
      <c r="A374" s="2" t="s">
        <v>215</v>
      </c>
      <c r="B374" s="3">
        <v>905300</v>
      </c>
      <c r="C374" s="2" t="s">
        <v>229</v>
      </c>
      <c r="D374" s="2" t="s">
        <v>228</v>
      </c>
      <c r="E374" s="11">
        <v>4040</v>
      </c>
      <c r="F374" s="32">
        <v>0</v>
      </c>
      <c r="G374" s="4">
        <v>0</v>
      </c>
      <c r="H374" s="5">
        <v>0</v>
      </c>
      <c r="I374" s="4">
        <v>4.62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f t="shared" si="10"/>
        <v>4.62</v>
      </c>
      <c r="P374" s="6" t="s">
        <v>74</v>
      </c>
      <c r="Q374" s="6" t="s">
        <v>27</v>
      </c>
      <c r="R374" s="6">
        <v>1900</v>
      </c>
      <c r="S374" s="7">
        <v>0</v>
      </c>
      <c r="T374" s="8">
        <f t="shared" si="11"/>
        <v>4.62</v>
      </c>
    </row>
    <row r="375" spans="1:20" ht="15">
      <c r="A375" s="2" t="s">
        <v>215</v>
      </c>
      <c r="B375" s="3">
        <v>905300</v>
      </c>
      <c r="C375" s="2" t="s">
        <v>229</v>
      </c>
      <c r="D375" s="2" t="s">
        <v>228</v>
      </c>
      <c r="E375" s="11">
        <v>4010</v>
      </c>
      <c r="F375" s="32">
        <v>0</v>
      </c>
      <c r="G375" s="4">
        <v>0</v>
      </c>
      <c r="H375" s="5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f t="shared" si="10"/>
        <v>0</v>
      </c>
      <c r="P375" s="6" t="s">
        <v>74</v>
      </c>
      <c r="Q375" s="6" t="s">
        <v>27</v>
      </c>
      <c r="R375" s="6">
        <v>1900</v>
      </c>
      <c r="S375" s="7">
        <v>0</v>
      </c>
      <c r="T375" s="8">
        <f t="shared" si="11"/>
        <v>0</v>
      </c>
    </row>
    <row r="376" spans="1:20" ht="15">
      <c r="A376" s="2" t="s">
        <v>215</v>
      </c>
      <c r="B376" s="3">
        <v>905300</v>
      </c>
      <c r="C376" s="2" t="s">
        <v>229</v>
      </c>
      <c r="D376" s="2" t="s">
        <v>228</v>
      </c>
      <c r="E376" s="11">
        <v>4010</v>
      </c>
      <c r="F376" s="32">
        <v>0</v>
      </c>
      <c r="G376" s="4">
        <v>0</v>
      </c>
      <c r="H376" s="5">
        <v>0</v>
      </c>
      <c r="I376" s="4">
        <v>0</v>
      </c>
      <c r="J376" s="4">
        <v>91.23</v>
      </c>
      <c r="K376" s="4">
        <v>0</v>
      </c>
      <c r="L376" s="4">
        <v>0</v>
      </c>
      <c r="M376" s="4">
        <v>0</v>
      </c>
      <c r="N376" s="4">
        <v>0</v>
      </c>
      <c r="O376" s="4">
        <f t="shared" si="10"/>
        <v>91.23</v>
      </c>
      <c r="P376" s="6" t="s">
        <v>74</v>
      </c>
      <c r="Q376" s="6" t="s">
        <v>27</v>
      </c>
      <c r="R376" s="6">
        <v>1900</v>
      </c>
      <c r="S376" s="7">
        <v>0</v>
      </c>
      <c r="T376" s="8">
        <f t="shared" si="11"/>
        <v>91.23</v>
      </c>
    </row>
    <row r="377" spans="1:20" ht="15">
      <c r="A377" s="2" t="s">
        <v>215</v>
      </c>
      <c r="B377" s="3">
        <v>905300</v>
      </c>
      <c r="C377" s="2" t="s">
        <v>229</v>
      </c>
      <c r="D377" s="2" t="s">
        <v>228</v>
      </c>
      <c r="E377" s="11">
        <v>4040</v>
      </c>
      <c r="F377" s="32">
        <v>0</v>
      </c>
      <c r="G377" s="4">
        <v>0</v>
      </c>
      <c r="H377" s="5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f t="shared" si="10"/>
        <v>0</v>
      </c>
      <c r="P377" s="6" t="s">
        <v>74</v>
      </c>
      <c r="Q377" s="6" t="s">
        <v>27</v>
      </c>
      <c r="R377" s="6">
        <v>1900</v>
      </c>
      <c r="S377" s="7">
        <v>0</v>
      </c>
      <c r="T377" s="8">
        <f t="shared" si="11"/>
        <v>0</v>
      </c>
    </row>
    <row r="378" spans="1:20" ht="15">
      <c r="A378" s="2" t="s">
        <v>215</v>
      </c>
      <c r="B378" s="3">
        <v>905300</v>
      </c>
      <c r="C378" s="2" t="s">
        <v>229</v>
      </c>
      <c r="D378" s="2" t="s">
        <v>228</v>
      </c>
      <c r="E378" s="11">
        <v>4040</v>
      </c>
      <c r="F378" s="32">
        <v>0</v>
      </c>
      <c r="G378" s="4">
        <v>0</v>
      </c>
      <c r="H378" s="5">
        <v>0</v>
      </c>
      <c r="I378" s="4">
        <v>2515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f t="shared" si="10"/>
        <v>2515</v>
      </c>
      <c r="P378" s="6" t="s">
        <v>74</v>
      </c>
      <c r="Q378" s="6" t="s">
        <v>27</v>
      </c>
      <c r="R378" s="6">
        <v>1900</v>
      </c>
      <c r="S378" s="7">
        <v>0</v>
      </c>
      <c r="T378" s="8">
        <f t="shared" si="11"/>
        <v>2515</v>
      </c>
    </row>
    <row r="379" spans="1:20" ht="15">
      <c r="A379" s="2" t="s">
        <v>215</v>
      </c>
      <c r="B379" s="3">
        <v>905300</v>
      </c>
      <c r="C379" s="2" t="s">
        <v>229</v>
      </c>
      <c r="D379" s="2" t="s">
        <v>228</v>
      </c>
      <c r="E379" s="11">
        <v>4040</v>
      </c>
      <c r="F379" s="32">
        <v>0</v>
      </c>
      <c r="G379" s="4">
        <v>0</v>
      </c>
      <c r="H379" s="5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f t="shared" si="10"/>
        <v>0</v>
      </c>
      <c r="P379" s="6" t="s">
        <v>74</v>
      </c>
      <c r="Q379" s="6" t="s">
        <v>27</v>
      </c>
      <c r="R379" s="6">
        <v>1900</v>
      </c>
      <c r="S379" s="7">
        <v>0</v>
      </c>
      <c r="T379" s="8">
        <f t="shared" si="11"/>
        <v>0</v>
      </c>
    </row>
    <row r="380" spans="1:20" ht="15">
      <c r="A380" s="2" t="s">
        <v>215</v>
      </c>
      <c r="B380" s="3">
        <v>905300</v>
      </c>
      <c r="C380" s="2" t="s">
        <v>229</v>
      </c>
      <c r="D380" s="2" t="s">
        <v>228</v>
      </c>
      <c r="E380" s="11">
        <v>4010</v>
      </c>
      <c r="F380" s="32">
        <v>0</v>
      </c>
      <c r="G380" s="4">
        <v>0</v>
      </c>
      <c r="H380" s="5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f t="shared" si="10"/>
        <v>0</v>
      </c>
      <c r="P380" s="6" t="s">
        <v>74</v>
      </c>
      <c r="Q380" s="6" t="s">
        <v>27</v>
      </c>
      <c r="R380" s="6">
        <v>1900</v>
      </c>
      <c r="S380" s="7">
        <v>0</v>
      </c>
      <c r="T380" s="8">
        <f t="shared" si="11"/>
        <v>0</v>
      </c>
    </row>
    <row r="381" spans="1:20" ht="15">
      <c r="A381" s="2" t="s">
        <v>215</v>
      </c>
      <c r="B381" s="3">
        <v>905300</v>
      </c>
      <c r="C381" s="2" t="s">
        <v>229</v>
      </c>
      <c r="D381" s="2" t="s">
        <v>228</v>
      </c>
      <c r="E381" s="11">
        <v>1667</v>
      </c>
      <c r="F381" s="32">
        <v>0</v>
      </c>
      <c r="G381" s="4">
        <v>0</v>
      </c>
      <c r="H381" s="5">
        <v>0</v>
      </c>
      <c r="I381" s="4">
        <v>4251.85</v>
      </c>
      <c r="J381" s="4">
        <v>62.72</v>
      </c>
      <c r="K381" s="4">
        <v>0</v>
      </c>
      <c r="L381" s="4">
        <v>0</v>
      </c>
      <c r="M381" s="4">
        <v>0</v>
      </c>
      <c r="N381" s="4">
        <v>0</v>
      </c>
      <c r="O381" s="4">
        <f t="shared" si="10"/>
        <v>4314.570000000001</v>
      </c>
      <c r="P381" s="6" t="s">
        <v>74</v>
      </c>
      <c r="Q381" s="6" t="s">
        <v>27</v>
      </c>
      <c r="R381" s="6">
        <v>1900</v>
      </c>
      <c r="S381" s="7">
        <v>0</v>
      </c>
      <c r="T381" s="8">
        <f t="shared" si="11"/>
        <v>4314.570000000001</v>
      </c>
    </row>
    <row r="382" spans="1:20" ht="15">
      <c r="A382" s="2" t="s">
        <v>215</v>
      </c>
      <c r="B382" s="3">
        <v>905300</v>
      </c>
      <c r="C382" s="2" t="s">
        <v>229</v>
      </c>
      <c r="D382" s="2" t="s">
        <v>228</v>
      </c>
      <c r="E382" s="11">
        <v>4040</v>
      </c>
      <c r="F382" s="32">
        <v>0</v>
      </c>
      <c r="G382" s="4">
        <v>0</v>
      </c>
      <c r="H382" s="5">
        <v>0</v>
      </c>
      <c r="I382" s="4">
        <v>93.47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f t="shared" si="10"/>
        <v>93.47</v>
      </c>
      <c r="P382" s="6" t="s">
        <v>74</v>
      </c>
      <c r="Q382" s="6" t="s">
        <v>27</v>
      </c>
      <c r="R382" s="6">
        <v>1900</v>
      </c>
      <c r="S382" s="7">
        <v>0</v>
      </c>
      <c r="T382" s="8">
        <f t="shared" si="11"/>
        <v>93.47</v>
      </c>
    </row>
    <row r="383" spans="1:20" ht="15">
      <c r="A383" s="2" t="s">
        <v>215</v>
      </c>
      <c r="B383" s="3">
        <v>905400</v>
      </c>
      <c r="C383" s="2" t="s">
        <v>230</v>
      </c>
      <c r="D383" s="2" t="s">
        <v>231</v>
      </c>
      <c r="E383" s="11" t="s">
        <v>75</v>
      </c>
      <c r="F383" s="32">
        <v>0</v>
      </c>
      <c r="G383" s="4">
        <v>0</v>
      </c>
      <c r="H383" s="5">
        <v>0</v>
      </c>
      <c r="I383" s="4">
        <v>1646.36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f t="shared" si="10"/>
        <v>1646.36</v>
      </c>
      <c r="P383" s="6" t="s">
        <v>74</v>
      </c>
      <c r="Q383" s="6" t="s">
        <v>27</v>
      </c>
      <c r="R383" s="6">
        <v>1900</v>
      </c>
      <c r="S383" s="7">
        <v>0</v>
      </c>
      <c r="T383" s="8">
        <f t="shared" si="11"/>
        <v>1646.36</v>
      </c>
    </row>
    <row r="384" spans="1:20" ht="15">
      <c r="A384" s="2" t="s">
        <v>215</v>
      </c>
      <c r="B384" s="3">
        <v>905400</v>
      </c>
      <c r="C384" s="2" t="s">
        <v>230</v>
      </c>
      <c r="D384" s="2" t="s">
        <v>231</v>
      </c>
      <c r="E384" s="11">
        <v>4040</v>
      </c>
      <c r="F384" s="32">
        <v>0</v>
      </c>
      <c r="G384" s="4">
        <v>0</v>
      </c>
      <c r="H384" s="5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f t="shared" si="10"/>
        <v>0</v>
      </c>
      <c r="P384" s="6" t="s">
        <v>74</v>
      </c>
      <c r="Q384" s="6" t="s">
        <v>27</v>
      </c>
      <c r="R384" s="6">
        <v>1900</v>
      </c>
      <c r="S384" s="7">
        <v>0</v>
      </c>
      <c r="T384" s="8">
        <f t="shared" si="11"/>
        <v>0</v>
      </c>
    </row>
    <row r="385" spans="1:20" ht="15">
      <c r="A385" s="2" t="s">
        <v>215</v>
      </c>
      <c r="B385" s="3">
        <v>905400</v>
      </c>
      <c r="C385" s="2" t="s">
        <v>230</v>
      </c>
      <c r="D385" s="2" t="s">
        <v>231</v>
      </c>
      <c r="E385" s="11">
        <v>4040</v>
      </c>
      <c r="F385" s="32">
        <v>0</v>
      </c>
      <c r="G385" s="4">
        <v>0</v>
      </c>
      <c r="H385" s="5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f t="shared" si="10"/>
        <v>0</v>
      </c>
      <c r="P385" s="6" t="s">
        <v>74</v>
      </c>
      <c r="Q385" s="6" t="s">
        <v>27</v>
      </c>
      <c r="R385" s="6">
        <v>1900</v>
      </c>
      <c r="S385" s="7">
        <v>0</v>
      </c>
      <c r="T385" s="8">
        <f t="shared" si="11"/>
        <v>0</v>
      </c>
    </row>
    <row r="386" spans="1:20" ht="15">
      <c r="A386" s="2" t="s">
        <v>215</v>
      </c>
      <c r="B386" s="3">
        <v>905400</v>
      </c>
      <c r="C386" s="2" t="s">
        <v>230</v>
      </c>
      <c r="D386" s="2" t="s">
        <v>231</v>
      </c>
      <c r="E386" s="11">
        <v>1257</v>
      </c>
      <c r="F386" s="32">
        <v>0</v>
      </c>
      <c r="G386" s="4">
        <v>0</v>
      </c>
      <c r="H386" s="5">
        <v>0</v>
      </c>
      <c r="I386" s="4">
        <v>384.19</v>
      </c>
      <c r="J386" s="4">
        <v>1814.73</v>
      </c>
      <c r="K386" s="4">
        <v>816</v>
      </c>
      <c r="L386" s="4">
        <v>0</v>
      </c>
      <c r="M386" s="9">
        <v>2500</v>
      </c>
      <c r="N386" s="4">
        <v>0</v>
      </c>
      <c r="O386" s="4">
        <f aca="true" t="shared" si="12" ref="O386:O449">SUM(G386:N386)</f>
        <v>5514.92</v>
      </c>
      <c r="P386" s="6" t="s">
        <v>74</v>
      </c>
      <c r="Q386" s="6" t="s">
        <v>26</v>
      </c>
      <c r="R386" s="6">
        <v>2013</v>
      </c>
      <c r="S386" s="7">
        <v>2835</v>
      </c>
      <c r="T386" s="8">
        <f aca="true" t="shared" si="13" ref="T386:T449">O386+S386</f>
        <v>8349.92</v>
      </c>
    </row>
    <row r="387" spans="1:20" ht="15">
      <c r="A387" s="2" t="s">
        <v>215</v>
      </c>
      <c r="B387" s="3">
        <v>905400</v>
      </c>
      <c r="C387" s="2" t="s">
        <v>230</v>
      </c>
      <c r="D387" s="2" t="s">
        <v>231</v>
      </c>
      <c r="E387" s="11">
        <v>1211</v>
      </c>
      <c r="F387" s="32">
        <v>0</v>
      </c>
      <c r="G387" s="4">
        <v>0</v>
      </c>
      <c r="H387" s="5">
        <v>0</v>
      </c>
      <c r="I387" s="4">
        <v>2380.03</v>
      </c>
      <c r="J387" s="4">
        <v>1657.19</v>
      </c>
      <c r="K387" s="4">
        <v>816</v>
      </c>
      <c r="L387" s="4">
        <v>0</v>
      </c>
      <c r="M387" s="4">
        <v>0</v>
      </c>
      <c r="N387" s="4">
        <v>0</v>
      </c>
      <c r="O387" s="4">
        <f t="shared" si="12"/>
        <v>4853.22</v>
      </c>
      <c r="P387" s="6" t="s">
        <v>74</v>
      </c>
      <c r="Q387" s="6" t="s">
        <v>31</v>
      </c>
      <c r="R387" s="6">
        <v>2007</v>
      </c>
      <c r="S387" s="7">
        <v>0</v>
      </c>
      <c r="T387" s="8">
        <f t="shared" si="13"/>
        <v>4853.22</v>
      </c>
    </row>
    <row r="388" spans="1:20" ht="15">
      <c r="A388" s="2" t="s">
        <v>215</v>
      </c>
      <c r="B388" s="3">
        <v>905400</v>
      </c>
      <c r="C388" s="2" t="s">
        <v>230</v>
      </c>
      <c r="D388" s="2" t="s">
        <v>231</v>
      </c>
      <c r="E388" s="11">
        <v>1211</v>
      </c>
      <c r="F388" s="32">
        <v>0</v>
      </c>
      <c r="G388" s="4">
        <v>0</v>
      </c>
      <c r="H388" s="5">
        <v>0</v>
      </c>
      <c r="I388" s="4">
        <v>1402.26</v>
      </c>
      <c r="J388" s="4">
        <v>480.15</v>
      </c>
      <c r="K388" s="4">
        <v>816</v>
      </c>
      <c r="L388" s="4">
        <v>0</v>
      </c>
      <c r="M388" s="4">
        <v>0</v>
      </c>
      <c r="N388" s="4">
        <v>0</v>
      </c>
      <c r="O388" s="4">
        <f t="shared" si="12"/>
        <v>2698.41</v>
      </c>
      <c r="P388" s="6" t="s">
        <v>74</v>
      </c>
      <c r="Q388" s="6" t="s">
        <v>31</v>
      </c>
      <c r="R388" s="6">
        <v>2007</v>
      </c>
      <c r="S388" s="7">
        <v>0</v>
      </c>
      <c r="T388" s="8">
        <f t="shared" si="13"/>
        <v>2698.41</v>
      </c>
    </row>
    <row r="389" spans="1:20" ht="15">
      <c r="A389" s="2" t="s">
        <v>215</v>
      </c>
      <c r="B389" s="3">
        <v>905400</v>
      </c>
      <c r="C389" s="2" t="s">
        <v>230</v>
      </c>
      <c r="D389" s="2" t="s">
        <v>231</v>
      </c>
      <c r="E389" s="11">
        <v>1300</v>
      </c>
      <c r="F389" s="32">
        <v>0</v>
      </c>
      <c r="G389" s="4">
        <v>0</v>
      </c>
      <c r="H389" s="5">
        <v>0</v>
      </c>
      <c r="I389" s="4">
        <v>6366.93</v>
      </c>
      <c r="J389" s="4">
        <v>824.3</v>
      </c>
      <c r="K389" s="4">
        <v>816</v>
      </c>
      <c r="L389" s="4">
        <v>0</v>
      </c>
      <c r="M389" s="4">
        <v>0</v>
      </c>
      <c r="N389" s="4">
        <v>0</v>
      </c>
      <c r="O389" s="4">
        <f t="shared" si="12"/>
        <v>8007.2300000000005</v>
      </c>
      <c r="P389" s="6" t="s">
        <v>74</v>
      </c>
      <c r="Q389" s="6" t="s">
        <v>31</v>
      </c>
      <c r="R389" s="6">
        <v>2004</v>
      </c>
      <c r="S389" s="7">
        <v>0</v>
      </c>
      <c r="T389" s="8">
        <f t="shared" si="13"/>
        <v>8007.2300000000005</v>
      </c>
    </row>
    <row r="390" spans="1:20" ht="15">
      <c r="A390" s="2" t="s">
        <v>215</v>
      </c>
      <c r="B390" s="3">
        <v>905400</v>
      </c>
      <c r="C390" s="2" t="s">
        <v>230</v>
      </c>
      <c r="D390" s="2" t="s">
        <v>231</v>
      </c>
      <c r="E390" s="11">
        <v>1227</v>
      </c>
      <c r="F390" s="32">
        <v>0</v>
      </c>
      <c r="G390" s="4">
        <v>0</v>
      </c>
      <c r="H390" s="5">
        <v>0</v>
      </c>
      <c r="I390" s="4">
        <v>3422.01</v>
      </c>
      <c r="J390" s="4">
        <v>941.85</v>
      </c>
      <c r="K390" s="4">
        <v>816</v>
      </c>
      <c r="L390" s="4">
        <v>0</v>
      </c>
      <c r="M390" s="4">
        <v>0</v>
      </c>
      <c r="N390" s="4">
        <v>0</v>
      </c>
      <c r="O390" s="4">
        <f t="shared" si="12"/>
        <v>5179.860000000001</v>
      </c>
      <c r="P390" s="6" t="s">
        <v>74</v>
      </c>
      <c r="Q390" s="6" t="s">
        <v>26</v>
      </c>
      <c r="R390" s="6">
        <v>2018</v>
      </c>
      <c r="S390" s="7">
        <v>6300</v>
      </c>
      <c r="T390" s="8">
        <f t="shared" si="13"/>
        <v>11479.86</v>
      </c>
    </row>
    <row r="391" spans="1:20" ht="15">
      <c r="A391" s="2" t="s">
        <v>215</v>
      </c>
      <c r="B391" s="3">
        <v>905400</v>
      </c>
      <c r="C391" s="2" t="s">
        <v>230</v>
      </c>
      <c r="D391" s="2" t="s">
        <v>231</v>
      </c>
      <c r="E391" s="11">
        <v>1211</v>
      </c>
      <c r="F391" s="32">
        <v>0</v>
      </c>
      <c r="G391" s="4">
        <v>0</v>
      </c>
      <c r="H391" s="5">
        <v>0</v>
      </c>
      <c r="I391" s="4">
        <v>3933.21</v>
      </c>
      <c r="J391" s="4">
        <v>4448.86</v>
      </c>
      <c r="K391" s="4">
        <v>816</v>
      </c>
      <c r="L391" s="4">
        <v>0</v>
      </c>
      <c r="M391" s="9">
        <v>3000</v>
      </c>
      <c r="N391" s="4">
        <v>0</v>
      </c>
      <c r="O391" s="4">
        <f t="shared" si="12"/>
        <v>12198.07</v>
      </c>
      <c r="P391" s="6" t="s">
        <v>74</v>
      </c>
      <c r="Q391" s="6" t="s">
        <v>26</v>
      </c>
      <c r="R391" s="6">
        <v>2022</v>
      </c>
      <c r="S391" s="7">
        <v>3255</v>
      </c>
      <c r="T391" s="8">
        <f t="shared" si="13"/>
        <v>15453.07</v>
      </c>
    </row>
    <row r="392" spans="1:20" ht="15">
      <c r="A392" s="2" t="s">
        <v>215</v>
      </c>
      <c r="B392" s="3">
        <v>905400</v>
      </c>
      <c r="C392" s="2" t="s">
        <v>230</v>
      </c>
      <c r="D392" s="2" t="s">
        <v>231</v>
      </c>
      <c r="E392" s="11">
        <v>1227</v>
      </c>
      <c r="F392" s="32">
        <v>0</v>
      </c>
      <c r="G392" s="4">
        <v>0</v>
      </c>
      <c r="H392" s="5">
        <v>0</v>
      </c>
      <c r="I392" s="4">
        <v>589.53</v>
      </c>
      <c r="J392" s="4">
        <v>2913.06</v>
      </c>
      <c r="K392" s="4">
        <v>816</v>
      </c>
      <c r="L392" s="4">
        <v>0</v>
      </c>
      <c r="M392" s="4">
        <v>0</v>
      </c>
      <c r="N392" s="4">
        <v>0</v>
      </c>
      <c r="O392" s="4">
        <f t="shared" si="12"/>
        <v>4318.59</v>
      </c>
      <c r="P392" s="6" t="s">
        <v>74</v>
      </c>
      <c r="Q392" s="6" t="s">
        <v>26</v>
      </c>
      <c r="R392" s="6">
        <v>2018</v>
      </c>
      <c r="S392" s="7">
        <v>6300</v>
      </c>
      <c r="T392" s="8">
        <f t="shared" si="13"/>
        <v>10618.59</v>
      </c>
    </row>
    <row r="393" spans="1:20" ht="15">
      <c r="A393" s="2" t="s">
        <v>215</v>
      </c>
      <c r="B393" s="3">
        <v>905400</v>
      </c>
      <c r="C393" s="2" t="s">
        <v>230</v>
      </c>
      <c r="D393" s="2" t="s">
        <v>231</v>
      </c>
      <c r="E393" s="11">
        <v>1300</v>
      </c>
      <c r="F393" s="32">
        <v>0</v>
      </c>
      <c r="G393" s="4">
        <v>0</v>
      </c>
      <c r="H393" s="5">
        <v>0</v>
      </c>
      <c r="I393" s="4">
        <v>937.51</v>
      </c>
      <c r="J393" s="4">
        <v>534.67</v>
      </c>
      <c r="K393" s="4">
        <v>816</v>
      </c>
      <c r="L393" s="4">
        <v>0</v>
      </c>
      <c r="M393" s="4">
        <v>0</v>
      </c>
      <c r="N393" s="4">
        <v>0</v>
      </c>
      <c r="O393" s="4">
        <f t="shared" si="12"/>
        <v>2288.18</v>
      </c>
      <c r="P393" s="6" t="s">
        <v>74</v>
      </c>
      <c r="Q393" s="6" t="s">
        <v>31</v>
      </c>
      <c r="R393" s="6">
        <v>2003</v>
      </c>
      <c r="S393" s="7">
        <v>0</v>
      </c>
      <c r="T393" s="8">
        <f t="shared" si="13"/>
        <v>2288.18</v>
      </c>
    </row>
    <row r="394" spans="1:20" ht="15">
      <c r="A394" s="2" t="s">
        <v>215</v>
      </c>
      <c r="B394" s="3">
        <v>905400</v>
      </c>
      <c r="C394" s="2" t="s">
        <v>230</v>
      </c>
      <c r="D394" s="2" t="s">
        <v>231</v>
      </c>
      <c r="E394" s="11">
        <v>1210</v>
      </c>
      <c r="F394" s="32">
        <v>12285</v>
      </c>
      <c r="G394" s="4">
        <v>3000</v>
      </c>
      <c r="H394" s="5">
        <v>3370.5</v>
      </c>
      <c r="I394" s="4">
        <v>0</v>
      </c>
      <c r="J394" s="4">
        <v>0</v>
      </c>
      <c r="K394" s="4">
        <v>816</v>
      </c>
      <c r="L394" s="4">
        <v>385.4</v>
      </c>
      <c r="M394" s="4">
        <v>76.74</v>
      </c>
      <c r="N394" s="4">
        <v>0</v>
      </c>
      <c r="O394" s="4">
        <f t="shared" si="12"/>
        <v>7648.639999999999</v>
      </c>
      <c r="P394" s="6" t="s">
        <v>25</v>
      </c>
      <c r="Q394" s="6" t="s">
        <v>26</v>
      </c>
      <c r="R394" s="6">
        <v>2019</v>
      </c>
      <c r="S394" s="7">
        <v>2680</v>
      </c>
      <c r="T394" s="8">
        <f t="shared" si="13"/>
        <v>10328.64</v>
      </c>
    </row>
    <row r="395" spans="1:20" ht="15">
      <c r="A395" s="2" t="s">
        <v>215</v>
      </c>
      <c r="B395" s="3">
        <v>905400</v>
      </c>
      <c r="C395" s="2" t="s">
        <v>230</v>
      </c>
      <c r="D395" s="2" t="s">
        <v>231</v>
      </c>
      <c r="E395" s="11">
        <v>1211</v>
      </c>
      <c r="F395" s="32">
        <v>0</v>
      </c>
      <c r="G395" s="4">
        <v>0</v>
      </c>
      <c r="H395" s="5">
        <v>0</v>
      </c>
      <c r="I395" s="4">
        <v>618.63</v>
      </c>
      <c r="J395" s="4">
        <v>805.06</v>
      </c>
      <c r="K395" s="4">
        <v>816</v>
      </c>
      <c r="L395" s="4">
        <v>0</v>
      </c>
      <c r="M395" s="4">
        <v>0</v>
      </c>
      <c r="N395" s="4">
        <v>0</v>
      </c>
      <c r="O395" s="4">
        <f t="shared" si="12"/>
        <v>2239.69</v>
      </c>
      <c r="P395" s="6" t="s">
        <v>74</v>
      </c>
      <c r="Q395" s="6" t="s">
        <v>26</v>
      </c>
      <c r="R395" s="6">
        <v>2019</v>
      </c>
      <c r="S395" s="7">
        <v>3255</v>
      </c>
      <c r="T395" s="8">
        <f t="shared" si="13"/>
        <v>5494.6900000000005</v>
      </c>
    </row>
    <row r="396" spans="1:20" ht="15">
      <c r="A396" s="2" t="s">
        <v>215</v>
      </c>
      <c r="B396" s="3">
        <v>905400</v>
      </c>
      <c r="C396" s="2" t="s">
        <v>230</v>
      </c>
      <c r="D396" s="2" t="s">
        <v>231</v>
      </c>
      <c r="E396" s="11">
        <v>1211</v>
      </c>
      <c r="F396" s="32">
        <v>0</v>
      </c>
      <c r="G396" s="4">
        <v>0</v>
      </c>
      <c r="H396" s="5">
        <v>0</v>
      </c>
      <c r="I396" s="4">
        <v>4420.94</v>
      </c>
      <c r="J396" s="4">
        <v>6846.85</v>
      </c>
      <c r="K396" s="4">
        <v>816</v>
      </c>
      <c r="L396" s="4">
        <v>0</v>
      </c>
      <c r="M396" s="4">
        <v>0</v>
      </c>
      <c r="N396" s="4">
        <v>0</v>
      </c>
      <c r="O396" s="4">
        <f t="shared" si="12"/>
        <v>12083.79</v>
      </c>
      <c r="P396" s="6" t="s">
        <v>74</v>
      </c>
      <c r="Q396" s="6" t="s">
        <v>26</v>
      </c>
      <c r="R396" s="6">
        <v>2018</v>
      </c>
      <c r="S396" s="7">
        <v>3255</v>
      </c>
      <c r="T396" s="8">
        <f t="shared" si="13"/>
        <v>15338.79</v>
      </c>
    </row>
    <row r="397" spans="1:20" ht="15">
      <c r="A397" s="2" t="s">
        <v>215</v>
      </c>
      <c r="B397" s="3">
        <v>905400</v>
      </c>
      <c r="C397" s="2" t="s">
        <v>230</v>
      </c>
      <c r="D397" s="2" t="s">
        <v>231</v>
      </c>
      <c r="E397" s="10" t="s">
        <v>75</v>
      </c>
      <c r="F397" s="32">
        <v>0</v>
      </c>
      <c r="G397" s="4">
        <v>0</v>
      </c>
      <c r="H397" s="5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f t="shared" si="12"/>
        <v>0</v>
      </c>
      <c r="P397" s="6" t="s">
        <v>74</v>
      </c>
      <c r="Q397" s="6" t="s">
        <v>27</v>
      </c>
      <c r="R397" s="6">
        <v>1900</v>
      </c>
      <c r="S397" s="7">
        <v>0</v>
      </c>
      <c r="T397" s="8">
        <f t="shared" si="13"/>
        <v>0</v>
      </c>
    </row>
    <row r="398" spans="1:20" ht="15">
      <c r="A398" s="2" t="s">
        <v>215</v>
      </c>
      <c r="B398" s="3">
        <v>905400</v>
      </c>
      <c r="C398" s="2" t="s">
        <v>230</v>
      </c>
      <c r="D398" s="2" t="s">
        <v>231</v>
      </c>
      <c r="E398" s="11">
        <v>1335</v>
      </c>
      <c r="F398" s="32">
        <v>0</v>
      </c>
      <c r="G398" s="4">
        <v>0</v>
      </c>
      <c r="H398" s="5">
        <v>0</v>
      </c>
      <c r="I398" s="4">
        <v>799.44</v>
      </c>
      <c r="J398" s="4">
        <v>86.56</v>
      </c>
      <c r="K398" s="4">
        <v>816</v>
      </c>
      <c r="L398" s="4">
        <v>0</v>
      </c>
      <c r="M398" s="4">
        <v>0</v>
      </c>
      <c r="N398" s="4">
        <v>0</v>
      </c>
      <c r="O398" s="4">
        <f t="shared" si="12"/>
        <v>1702</v>
      </c>
      <c r="P398" s="6" t="s">
        <v>74</v>
      </c>
      <c r="Q398" s="6" t="s">
        <v>35</v>
      </c>
      <c r="R398" s="6">
        <v>2008</v>
      </c>
      <c r="S398" s="7">
        <v>0</v>
      </c>
      <c r="T398" s="8">
        <f t="shared" si="13"/>
        <v>1702</v>
      </c>
    </row>
    <row r="399" spans="1:20" ht="15">
      <c r="A399" s="2" t="s">
        <v>215</v>
      </c>
      <c r="B399" s="3">
        <v>905400</v>
      </c>
      <c r="C399" s="2" t="s">
        <v>230</v>
      </c>
      <c r="D399" s="2" t="s">
        <v>231</v>
      </c>
      <c r="E399" s="11">
        <v>1335</v>
      </c>
      <c r="F399" s="32">
        <v>0</v>
      </c>
      <c r="G399" s="4">
        <v>0</v>
      </c>
      <c r="H399" s="5">
        <v>0</v>
      </c>
      <c r="I399" s="4">
        <v>28528.94</v>
      </c>
      <c r="J399" s="4">
        <v>4464.33</v>
      </c>
      <c r="K399" s="4">
        <v>816</v>
      </c>
      <c r="L399" s="4">
        <v>0</v>
      </c>
      <c r="M399" s="4">
        <v>0</v>
      </c>
      <c r="N399" s="4">
        <v>0</v>
      </c>
      <c r="O399" s="4">
        <f t="shared" si="12"/>
        <v>33809.27</v>
      </c>
      <c r="P399" s="6" t="s">
        <v>74</v>
      </c>
      <c r="Q399" s="6" t="s">
        <v>26</v>
      </c>
      <c r="R399" s="6">
        <v>2020</v>
      </c>
      <c r="S399" s="7">
        <v>8735</v>
      </c>
      <c r="T399" s="8">
        <f t="shared" si="13"/>
        <v>42544.27</v>
      </c>
    </row>
    <row r="400" spans="1:20" ht="15">
      <c r="A400" s="2" t="s">
        <v>215</v>
      </c>
      <c r="B400" s="3">
        <v>905400</v>
      </c>
      <c r="C400" s="2" t="s">
        <v>230</v>
      </c>
      <c r="D400" s="2" t="s">
        <v>231</v>
      </c>
      <c r="E400" s="10" t="s">
        <v>75</v>
      </c>
      <c r="F400" s="32">
        <v>0</v>
      </c>
      <c r="G400" s="4">
        <v>0</v>
      </c>
      <c r="H400" s="5">
        <v>0</v>
      </c>
      <c r="I400" s="4">
        <v>1111.06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f t="shared" si="12"/>
        <v>1111.06</v>
      </c>
      <c r="P400" s="6" t="s">
        <v>74</v>
      </c>
      <c r="Q400" s="6" t="s">
        <v>27</v>
      </c>
      <c r="R400" s="6">
        <v>1900</v>
      </c>
      <c r="S400" s="7">
        <v>0</v>
      </c>
      <c r="T400" s="8">
        <f t="shared" si="13"/>
        <v>1111.06</v>
      </c>
    </row>
    <row r="401" spans="1:20" ht="15">
      <c r="A401" s="2" t="s">
        <v>215</v>
      </c>
      <c r="B401" s="3">
        <v>905400</v>
      </c>
      <c r="C401" s="2" t="s">
        <v>230</v>
      </c>
      <c r="D401" s="2" t="s">
        <v>231</v>
      </c>
      <c r="E401" s="10" t="s">
        <v>75</v>
      </c>
      <c r="F401" s="32">
        <v>0</v>
      </c>
      <c r="G401" s="4">
        <v>0</v>
      </c>
      <c r="H401" s="5">
        <v>0</v>
      </c>
      <c r="I401" s="4">
        <v>19.14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f t="shared" si="12"/>
        <v>19.14</v>
      </c>
      <c r="P401" s="6" t="s">
        <v>74</v>
      </c>
      <c r="Q401" s="6" t="s">
        <v>27</v>
      </c>
      <c r="R401" s="6">
        <v>1900</v>
      </c>
      <c r="S401" s="7">
        <v>0</v>
      </c>
      <c r="T401" s="8">
        <f t="shared" si="13"/>
        <v>19.14</v>
      </c>
    </row>
    <row r="402" spans="1:20" ht="15">
      <c r="A402" s="2" t="s">
        <v>215</v>
      </c>
      <c r="B402" s="3">
        <v>905500</v>
      </c>
      <c r="C402" s="2" t="s">
        <v>232</v>
      </c>
      <c r="D402" s="2" t="s">
        <v>233</v>
      </c>
      <c r="E402" s="11">
        <v>2010</v>
      </c>
      <c r="F402" s="32">
        <v>0</v>
      </c>
      <c r="G402" s="4">
        <v>0</v>
      </c>
      <c r="H402" s="5">
        <v>0</v>
      </c>
      <c r="I402" s="4">
        <v>2105.76</v>
      </c>
      <c r="J402" s="4">
        <v>218.03</v>
      </c>
      <c r="K402" s="4">
        <v>0</v>
      </c>
      <c r="L402" s="4">
        <v>0</v>
      </c>
      <c r="M402" s="4">
        <v>0</v>
      </c>
      <c r="N402" s="4">
        <v>0</v>
      </c>
      <c r="O402" s="4">
        <f t="shared" si="12"/>
        <v>2323.7900000000004</v>
      </c>
      <c r="P402" s="6" t="s">
        <v>74</v>
      </c>
      <c r="Q402" s="6" t="s">
        <v>27</v>
      </c>
      <c r="R402" s="6">
        <v>1900</v>
      </c>
      <c r="S402" s="7">
        <v>0</v>
      </c>
      <c r="T402" s="8">
        <f t="shared" si="13"/>
        <v>2323.7900000000004</v>
      </c>
    </row>
    <row r="403" spans="1:20" ht="15">
      <c r="A403" s="2" t="s">
        <v>215</v>
      </c>
      <c r="B403" s="3">
        <v>905500</v>
      </c>
      <c r="C403" s="2" t="s">
        <v>232</v>
      </c>
      <c r="D403" s="2" t="s">
        <v>233</v>
      </c>
      <c r="E403" s="11">
        <v>1195</v>
      </c>
      <c r="F403" s="32">
        <v>0</v>
      </c>
      <c r="G403" s="4">
        <v>0</v>
      </c>
      <c r="H403" s="5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f t="shared" si="12"/>
        <v>0</v>
      </c>
      <c r="P403" s="6" t="s">
        <v>74</v>
      </c>
      <c r="Q403" s="6" t="s">
        <v>27</v>
      </c>
      <c r="R403" s="6">
        <v>1900</v>
      </c>
      <c r="S403" s="7">
        <v>0</v>
      </c>
      <c r="T403" s="8">
        <f t="shared" si="13"/>
        <v>0</v>
      </c>
    </row>
    <row r="404" spans="1:20" ht="15">
      <c r="A404" s="2" t="s">
        <v>215</v>
      </c>
      <c r="B404" s="3">
        <v>905500</v>
      </c>
      <c r="C404" s="2" t="s">
        <v>232</v>
      </c>
      <c r="D404" s="2" t="s">
        <v>233</v>
      </c>
      <c r="E404" s="11">
        <v>1500</v>
      </c>
      <c r="F404" s="32">
        <v>0</v>
      </c>
      <c r="G404" s="4">
        <v>0</v>
      </c>
      <c r="H404" s="5">
        <v>0</v>
      </c>
      <c r="I404" s="4">
        <v>0</v>
      </c>
      <c r="J404" s="4">
        <v>30.51</v>
      </c>
      <c r="K404" s="4">
        <v>0</v>
      </c>
      <c r="L404" s="4">
        <v>0</v>
      </c>
      <c r="M404" s="4">
        <v>0</v>
      </c>
      <c r="N404" s="4">
        <v>0</v>
      </c>
      <c r="O404" s="4">
        <f t="shared" si="12"/>
        <v>30.51</v>
      </c>
      <c r="P404" s="6" t="s">
        <v>74</v>
      </c>
      <c r="Q404" s="6" t="s">
        <v>27</v>
      </c>
      <c r="R404" s="6">
        <v>1900</v>
      </c>
      <c r="S404" s="7">
        <v>0</v>
      </c>
      <c r="T404" s="8">
        <f t="shared" si="13"/>
        <v>30.51</v>
      </c>
    </row>
    <row r="405" spans="1:20" ht="15">
      <c r="A405" s="2" t="s">
        <v>215</v>
      </c>
      <c r="B405" s="3">
        <v>905500</v>
      </c>
      <c r="C405" s="2" t="s">
        <v>232</v>
      </c>
      <c r="D405" s="2" t="s">
        <v>233</v>
      </c>
      <c r="E405" s="11">
        <v>1500</v>
      </c>
      <c r="F405" s="32">
        <v>0</v>
      </c>
      <c r="G405" s="4">
        <v>0</v>
      </c>
      <c r="H405" s="5">
        <v>0</v>
      </c>
      <c r="I405" s="4">
        <v>0</v>
      </c>
      <c r="J405" s="4">
        <v>570.99</v>
      </c>
      <c r="K405" s="4">
        <v>0</v>
      </c>
      <c r="L405" s="4">
        <v>0</v>
      </c>
      <c r="M405" s="4">
        <v>0</v>
      </c>
      <c r="N405" s="4">
        <v>0</v>
      </c>
      <c r="O405" s="4">
        <f t="shared" si="12"/>
        <v>570.99</v>
      </c>
      <c r="P405" s="6" t="s">
        <v>74</v>
      </c>
      <c r="Q405" s="6" t="s">
        <v>27</v>
      </c>
      <c r="R405" s="6">
        <v>1900</v>
      </c>
      <c r="S405" s="7">
        <v>0</v>
      </c>
      <c r="T405" s="8">
        <f t="shared" si="13"/>
        <v>570.99</v>
      </c>
    </row>
    <row r="406" spans="1:20" ht="15">
      <c r="A406" s="2" t="s">
        <v>215</v>
      </c>
      <c r="B406" s="3">
        <v>905500</v>
      </c>
      <c r="C406" s="2" t="s">
        <v>232</v>
      </c>
      <c r="D406" s="2" t="s">
        <v>233</v>
      </c>
      <c r="E406" s="11">
        <v>1500</v>
      </c>
      <c r="F406" s="32">
        <v>0</v>
      </c>
      <c r="G406" s="4">
        <v>0</v>
      </c>
      <c r="H406" s="5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f t="shared" si="12"/>
        <v>0</v>
      </c>
      <c r="P406" s="6" t="s">
        <v>74</v>
      </c>
      <c r="Q406" s="6" t="s">
        <v>27</v>
      </c>
      <c r="R406" s="6">
        <v>1900</v>
      </c>
      <c r="S406" s="7">
        <v>0</v>
      </c>
      <c r="T406" s="8">
        <f t="shared" si="13"/>
        <v>0</v>
      </c>
    </row>
    <row r="407" spans="1:20" ht="15">
      <c r="A407" s="2" t="s">
        <v>215</v>
      </c>
      <c r="B407" s="3">
        <v>905500</v>
      </c>
      <c r="C407" s="2" t="s">
        <v>232</v>
      </c>
      <c r="D407" s="2" t="s">
        <v>233</v>
      </c>
      <c r="E407" s="11">
        <v>4040</v>
      </c>
      <c r="F407" s="32">
        <v>0</v>
      </c>
      <c r="G407" s="4">
        <v>0</v>
      </c>
      <c r="H407" s="5">
        <v>0</v>
      </c>
      <c r="I407" s="4">
        <v>162.03</v>
      </c>
      <c r="J407" s="4">
        <v>24.65</v>
      </c>
      <c r="K407" s="4">
        <v>0</v>
      </c>
      <c r="L407" s="4">
        <v>0</v>
      </c>
      <c r="M407" s="4">
        <v>0</v>
      </c>
      <c r="N407" s="4">
        <v>0</v>
      </c>
      <c r="O407" s="4">
        <f t="shared" si="12"/>
        <v>186.68</v>
      </c>
      <c r="P407" s="6" t="s">
        <v>74</v>
      </c>
      <c r="Q407" s="6" t="s">
        <v>27</v>
      </c>
      <c r="R407" s="6">
        <v>1900</v>
      </c>
      <c r="S407" s="7">
        <v>0</v>
      </c>
      <c r="T407" s="8">
        <f t="shared" si="13"/>
        <v>186.68</v>
      </c>
    </row>
    <row r="408" spans="1:20" ht="15">
      <c r="A408" s="2" t="s">
        <v>215</v>
      </c>
      <c r="B408" s="3">
        <v>905500</v>
      </c>
      <c r="C408" s="2" t="s">
        <v>232</v>
      </c>
      <c r="D408" s="2" t="s">
        <v>233</v>
      </c>
      <c r="E408" s="11">
        <v>9020</v>
      </c>
      <c r="F408" s="32">
        <v>0</v>
      </c>
      <c r="G408" s="4">
        <v>0</v>
      </c>
      <c r="H408" s="5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f t="shared" si="12"/>
        <v>0</v>
      </c>
      <c r="P408" s="6" t="s">
        <v>74</v>
      </c>
      <c r="Q408" s="6" t="s">
        <v>27</v>
      </c>
      <c r="R408" s="6">
        <v>1900</v>
      </c>
      <c r="S408" s="7">
        <v>0</v>
      </c>
      <c r="T408" s="8">
        <f t="shared" si="13"/>
        <v>0</v>
      </c>
    </row>
    <row r="409" spans="1:20" ht="15">
      <c r="A409" s="2" t="s">
        <v>215</v>
      </c>
      <c r="B409" s="3">
        <v>905500</v>
      </c>
      <c r="C409" s="2" t="s">
        <v>232</v>
      </c>
      <c r="D409" s="2" t="s">
        <v>233</v>
      </c>
      <c r="E409" s="11">
        <v>3007</v>
      </c>
      <c r="F409" s="32">
        <v>0</v>
      </c>
      <c r="G409" s="4">
        <v>0</v>
      </c>
      <c r="H409" s="5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f t="shared" si="12"/>
        <v>0</v>
      </c>
      <c r="P409" s="6" t="s">
        <v>74</v>
      </c>
      <c r="Q409" s="6" t="s">
        <v>27</v>
      </c>
      <c r="R409" s="6">
        <v>1900</v>
      </c>
      <c r="S409" s="7">
        <v>0</v>
      </c>
      <c r="T409" s="8">
        <f t="shared" si="13"/>
        <v>0</v>
      </c>
    </row>
    <row r="410" spans="1:20" ht="15">
      <c r="A410" s="2" t="s">
        <v>215</v>
      </c>
      <c r="B410" s="3">
        <v>905500</v>
      </c>
      <c r="C410" s="2" t="s">
        <v>232</v>
      </c>
      <c r="D410" s="2" t="s">
        <v>233</v>
      </c>
      <c r="E410" s="11">
        <v>1505</v>
      </c>
      <c r="F410" s="32">
        <v>0</v>
      </c>
      <c r="G410" s="4">
        <v>0</v>
      </c>
      <c r="H410" s="5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f t="shared" si="12"/>
        <v>0</v>
      </c>
      <c r="P410" s="6" t="s">
        <v>74</v>
      </c>
      <c r="Q410" s="6" t="s">
        <v>27</v>
      </c>
      <c r="R410" s="6">
        <v>1900</v>
      </c>
      <c r="S410" s="7">
        <v>0</v>
      </c>
      <c r="T410" s="8">
        <f t="shared" si="13"/>
        <v>0</v>
      </c>
    </row>
    <row r="411" spans="1:20" ht="15">
      <c r="A411" s="2" t="s">
        <v>215</v>
      </c>
      <c r="B411" s="3">
        <v>905500</v>
      </c>
      <c r="C411" s="2" t="s">
        <v>232</v>
      </c>
      <c r="D411" s="2" t="s">
        <v>233</v>
      </c>
      <c r="E411" s="11">
        <v>1209</v>
      </c>
      <c r="F411" s="32">
        <v>2062</v>
      </c>
      <c r="G411" s="4">
        <v>2280</v>
      </c>
      <c r="H411" s="5">
        <v>0</v>
      </c>
      <c r="I411" s="4">
        <v>0</v>
      </c>
      <c r="J411" s="4">
        <v>0</v>
      </c>
      <c r="K411" s="4">
        <v>816</v>
      </c>
      <c r="L411" s="4">
        <v>0</v>
      </c>
      <c r="M411" s="4">
        <v>0</v>
      </c>
      <c r="N411" s="4">
        <v>0</v>
      </c>
      <c r="O411" s="4">
        <f t="shared" si="12"/>
        <v>3096</v>
      </c>
      <c r="P411" s="6" t="s">
        <v>25</v>
      </c>
      <c r="Q411" s="6" t="s">
        <v>31</v>
      </c>
      <c r="R411" s="6">
        <v>1998</v>
      </c>
      <c r="S411" s="7">
        <v>0</v>
      </c>
      <c r="T411" s="8">
        <f t="shared" si="13"/>
        <v>3096</v>
      </c>
    </row>
    <row r="412" spans="1:20" ht="15">
      <c r="A412" s="2" t="s">
        <v>215</v>
      </c>
      <c r="B412" s="3">
        <v>905500</v>
      </c>
      <c r="C412" s="2" t="s">
        <v>232</v>
      </c>
      <c r="D412" s="2" t="s">
        <v>233</v>
      </c>
      <c r="E412" s="11">
        <v>1254</v>
      </c>
      <c r="F412" s="32">
        <v>0</v>
      </c>
      <c r="G412" s="4">
        <v>0</v>
      </c>
      <c r="H412" s="5">
        <v>0</v>
      </c>
      <c r="I412" s="4">
        <v>734.78</v>
      </c>
      <c r="J412" s="4">
        <v>2794.32</v>
      </c>
      <c r="K412" s="4">
        <v>816</v>
      </c>
      <c r="L412" s="4">
        <v>0</v>
      </c>
      <c r="M412" s="9">
        <v>2500</v>
      </c>
      <c r="N412" s="4">
        <v>0</v>
      </c>
      <c r="O412" s="4">
        <f t="shared" si="12"/>
        <v>6845.1</v>
      </c>
      <c r="P412" s="6" t="s">
        <v>74</v>
      </c>
      <c r="Q412" s="6" t="s">
        <v>26</v>
      </c>
      <c r="R412" s="6">
        <v>2022</v>
      </c>
      <c r="S412" s="7">
        <v>3360</v>
      </c>
      <c r="T412" s="8">
        <f t="shared" si="13"/>
        <v>10205.1</v>
      </c>
    </row>
    <row r="413" spans="1:20" ht="15">
      <c r="A413" s="2" t="s">
        <v>215</v>
      </c>
      <c r="B413" s="3">
        <v>905500</v>
      </c>
      <c r="C413" s="2" t="s">
        <v>232</v>
      </c>
      <c r="D413" s="2" t="s">
        <v>233</v>
      </c>
      <c r="E413" s="11">
        <v>1254</v>
      </c>
      <c r="F413" s="32">
        <v>0</v>
      </c>
      <c r="G413" s="4">
        <v>0</v>
      </c>
      <c r="H413" s="5">
        <v>0</v>
      </c>
      <c r="I413" s="4">
        <v>1558.5</v>
      </c>
      <c r="J413" s="4">
        <v>1565.44</v>
      </c>
      <c r="K413" s="4">
        <v>816</v>
      </c>
      <c r="L413" s="4">
        <v>0</v>
      </c>
      <c r="M413" s="9">
        <v>2500</v>
      </c>
      <c r="N413" s="4">
        <v>0</v>
      </c>
      <c r="O413" s="4">
        <f t="shared" si="12"/>
        <v>6439.9400000000005</v>
      </c>
      <c r="P413" s="6" t="s">
        <v>74</v>
      </c>
      <c r="Q413" s="6" t="s">
        <v>26</v>
      </c>
      <c r="R413" s="6">
        <v>2022</v>
      </c>
      <c r="S413" s="7">
        <v>3360</v>
      </c>
      <c r="T413" s="8">
        <f t="shared" si="13"/>
        <v>9799.94</v>
      </c>
    </row>
    <row r="414" spans="1:20" ht="15">
      <c r="A414" s="2" t="s">
        <v>215</v>
      </c>
      <c r="B414" s="3">
        <v>905500</v>
      </c>
      <c r="C414" s="2" t="s">
        <v>232</v>
      </c>
      <c r="D414" s="2" t="s">
        <v>233</v>
      </c>
      <c r="E414" s="11">
        <v>1300</v>
      </c>
      <c r="F414" s="32">
        <v>0</v>
      </c>
      <c r="G414" s="4">
        <v>0</v>
      </c>
      <c r="H414" s="5">
        <v>0</v>
      </c>
      <c r="I414" s="4">
        <v>5679.17</v>
      </c>
      <c r="J414" s="4">
        <v>5333.31</v>
      </c>
      <c r="K414" s="4">
        <v>816</v>
      </c>
      <c r="L414" s="4">
        <v>0</v>
      </c>
      <c r="M414" s="9">
        <v>3500</v>
      </c>
      <c r="N414" s="4">
        <v>0</v>
      </c>
      <c r="O414" s="4">
        <f t="shared" si="12"/>
        <v>15328.48</v>
      </c>
      <c r="P414" s="6" t="s">
        <v>74</v>
      </c>
      <c r="Q414" s="6" t="s">
        <v>26</v>
      </c>
      <c r="R414" s="6">
        <v>2022</v>
      </c>
      <c r="S414" s="7">
        <v>8375</v>
      </c>
      <c r="T414" s="8">
        <f t="shared" si="13"/>
        <v>23703.48</v>
      </c>
    </row>
    <row r="415" spans="1:20" ht="15">
      <c r="A415" s="2" t="s">
        <v>215</v>
      </c>
      <c r="B415" s="3">
        <v>905500</v>
      </c>
      <c r="C415" s="2" t="s">
        <v>232</v>
      </c>
      <c r="D415" s="2" t="s">
        <v>233</v>
      </c>
      <c r="E415" s="11">
        <v>1254</v>
      </c>
      <c r="F415" s="32">
        <v>0</v>
      </c>
      <c r="G415" s="4">
        <v>0</v>
      </c>
      <c r="H415" s="5">
        <v>0</v>
      </c>
      <c r="I415" s="4">
        <v>320.59</v>
      </c>
      <c r="J415" s="4">
        <v>1561.92</v>
      </c>
      <c r="K415" s="4">
        <v>816</v>
      </c>
      <c r="L415" s="4">
        <v>0</v>
      </c>
      <c r="M415" s="4">
        <v>0</v>
      </c>
      <c r="N415" s="4">
        <v>25</v>
      </c>
      <c r="O415" s="4">
        <f t="shared" si="12"/>
        <v>2723.51</v>
      </c>
      <c r="P415" s="6" t="s">
        <v>74</v>
      </c>
      <c r="Q415" s="6" t="s">
        <v>26</v>
      </c>
      <c r="R415" s="6">
        <v>2014</v>
      </c>
      <c r="S415" s="7">
        <v>3360</v>
      </c>
      <c r="T415" s="8">
        <f t="shared" si="13"/>
        <v>6083.51</v>
      </c>
    </row>
    <row r="416" spans="1:20" ht="15">
      <c r="A416" s="2" t="s">
        <v>215</v>
      </c>
      <c r="B416" s="3">
        <v>905500</v>
      </c>
      <c r="C416" s="2" t="s">
        <v>232</v>
      </c>
      <c r="D416" s="2" t="s">
        <v>233</v>
      </c>
      <c r="E416" s="11">
        <v>1256</v>
      </c>
      <c r="F416" s="32">
        <v>0</v>
      </c>
      <c r="G416" s="4">
        <v>0</v>
      </c>
      <c r="H416" s="5">
        <v>0</v>
      </c>
      <c r="I416" s="4">
        <v>873.18</v>
      </c>
      <c r="J416" s="4">
        <v>2007.62</v>
      </c>
      <c r="K416" s="4">
        <v>816</v>
      </c>
      <c r="L416" s="4">
        <v>0</v>
      </c>
      <c r="M416" s="4">
        <v>0</v>
      </c>
      <c r="N416" s="4">
        <v>0</v>
      </c>
      <c r="O416" s="4">
        <f t="shared" si="12"/>
        <v>3696.7999999999997</v>
      </c>
      <c r="P416" s="6" t="s">
        <v>74</v>
      </c>
      <c r="Q416" s="6" t="s">
        <v>26</v>
      </c>
      <c r="R416" s="6">
        <v>2015</v>
      </c>
      <c r="S416" s="7">
        <v>4680</v>
      </c>
      <c r="T416" s="8">
        <f t="shared" si="13"/>
        <v>8376.8</v>
      </c>
    </row>
    <row r="417" spans="1:20" ht="15">
      <c r="A417" s="2" t="s">
        <v>215</v>
      </c>
      <c r="B417" s="3">
        <v>905500</v>
      </c>
      <c r="C417" s="2" t="s">
        <v>232</v>
      </c>
      <c r="D417" s="2" t="s">
        <v>233</v>
      </c>
      <c r="E417" s="11">
        <v>1257</v>
      </c>
      <c r="F417" s="32">
        <v>0</v>
      </c>
      <c r="G417" s="4">
        <v>0</v>
      </c>
      <c r="H417" s="5">
        <v>0</v>
      </c>
      <c r="I417" s="4">
        <v>6683.44</v>
      </c>
      <c r="J417" s="4">
        <v>1863.55</v>
      </c>
      <c r="K417" s="4">
        <v>816</v>
      </c>
      <c r="L417" s="4">
        <v>0</v>
      </c>
      <c r="M417" s="4">
        <v>0</v>
      </c>
      <c r="N417" s="4">
        <v>0</v>
      </c>
      <c r="O417" s="4">
        <f t="shared" si="12"/>
        <v>9362.99</v>
      </c>
      <c r="P417" s="6" t="s">
        <v>74</v>
      </c>
      <c r="Q417" s="6" t="s">
        <v>31</v>
      </c>
      <c r="R417" s="6">
        <v>2004</v>
      </c>
      <c r="S417" s="7">
        <v>0</v>
      </c>
      <c r="T417" s="8">
        <f t="shared" si="13"/>
        <v>9362.99</v>
      </c>
    </row>
    <row r="418" spans="1:20" ht="15">
      <c r="A418" s="2" t="s">
        <v>215</v>
      </c>
      <c r="B418" s="3">
        <v>905500</v>
      </c>
      <c r="C418" s="2" t="s">
        <v>232</v>
      </c>
      <c r="D418" s="2" t="s">
        <v>233</v>
      </c>
      <c r="E418" s="11">
        <v>1201</v>
      </c>
      <c r="F418" s="32">
        <v>3569</v>
      </c>
      <c r="G418" s="4">
        <v>2100</v>
      </c>
      <c r="H418" s="5">
        <v>95.2</v>
      </c>
      <c r="I418" s="4">
        <v>0</v>
      </c>
      <c r="J418" s="4">
        <v>0</v>
      </c>
      <c r="K418" s="4">
        <v>816</v>
      </c>
      <c r="L418" s="4">
        <v>0</v>
      </c>
      <c r="M418" s="4">
        <v>0</v>
      </c>
      <c r="N418" s="4">
        <v>0</v>
      </c>
      <c r="O418" s="4">
        <f t="shared" si="12"/>
        <v>3011.2</v>
      </c>
      <c r="P418" s="6" t="s">
        <v>25</v>
      </c>
      <c r="Q418" s="6" t="s">
        <v>31</v>
      </c>
      <c r="R418" s="6">
        <v>2009</v>
      </c>
      <c r="S418" s="7">
        <v>0</v>
      </c>
      <c r="T418" s="8">
        <f t="shared" si="13"/>
        <v>3011.2</v>
      </c>
    </row>
    <row r="419" spans="1:20" ht="15">
      <c r="A419" s="2" t="s">
        <v>215</v>
      </c>
      <c r="B419" s="3">
        <v>905500</v>
      </c>
      <c r="C419" s="2" t="s">
        <v>232</v>
      </c>
      <c r="D419" s="2" t="s">
        <v>233</v>
      </c>
      <c r="E419" s="11">
        <v>1204</v>
      </c>
      <c r="F419" s="32">
        <v>18498</v>
      </c>
      <c r="G419" s="4">
        <v>3120</v>
      </c>
      <c r="H419" s="5">
        <v>5000</v>
      </c>
      <c r="I419" s="4">
        <v>0</v>
      </c>
      <c r="J419" s="4">
        <v>0</v>
      </c>
      <c r="K419" s="4">
        <v>816</v>
      </c>
      <c r="L419" s="4">
        <v>0</v>
      </c>
      <c r="M419" s="9">
        <v>2500</v>
      </c>
      <c r="N419" s="4">
        <v>0</v>
      </c>
      <c r="O419" s="4">
        <f t="shared" si="12"/>
        <v>11436</v>
      </c>
      <c r="P419" s="6" t="s">
        <v>25</v>
      </c>
      <c r="Q419" s="6" t="s">
        <v>26</v>
      </c>
      <c r="R419" s="6">
        <v>2022</v>
      </c>
      <c r="S419" s="7">
        <v>2485</v>
      </c>
      <c r="T419" s="8">
        <f t="shared" si="13"/>
        <v>13921</v>
      </c>
    </row>
    <row r="420" spans="1:20" ht="15">
      <c r="A420" s="2" t="s">
        <v>215</v>
      </c>
      <c r="B420" s="3">
        <v>905500</v>
      </c>
      <c r="C420" s="2" t="s">
        <v>232</v>
      </c>
      <c r="D420" s="2" t="s">
        <v>233</v>
      </c>
      <c r="E420" s="11">
        <v>1210</v>
      </c>
      <c r="F420" s="32">
        <v>5371</v>
      </c>
      <c r="G420" s="4">
        <v>3000</v>
      </c>
      <c r="H420" s="5">
        <v>350</v>
      </c>
      <c r="I420" s="4">
        <v>0</v>
      </c>
      <c r="J420" s="4">
        <v>0</v>
      </c>
      <c r="K420" s="4">
        <v>816</v>
      </c>
      <c r="L420" s="4">
        <v>0</v>
      </c>
      <c r="M420" s="9">
        <v>2500</v>
      </c>
      <c r="N420" s="4">
        <v>0</v>
      </c>
      <c r="O420" s="4">
        <f t="shared" si="12"/>
        <v>6666</v>
      </c>
      <c r="P420" s="6" t="s">
        <v>25</v>
      </c>
      <c r="Q420" s="6" t="s">
        <v>26</v>
      </c>
      <c r="R420" s="6">
        <v>2022</v>
      </c>
      <c r="S420" s="7">
        <v>2520</v>
      </c>
      <c r="T420" s="8">
        <f t="shared" si="13"/>
        <v>9186</v>
      </c>
    </row>
    <row r="421" spans="1:20" ht="15">
      <c r="A421" s="2" t="s">
        <v>215</v>
      </c>
      <c r="B421" s="3">
        <v>905500</v>
      </c>
      <c r="C421" s="2" t="s">
        <v>232</v>
      </c>
      <c r="D421" s="2" t="s">
        <v>233</v>
      </c>
      <c r="E421" s="11">
        <v>1335</v>
      </c>
      <c r="F421" s="32">
        <v>0</v>
      </c>
      <c r="G421" s="4">
        <v>0</v>
      </c>
      <c r="H421" s="5">
        <v>0</v>
      </c>
      <c r="I421" s="4">
        <v>1935.23</v>
      </c>
      <c r="J421" s="4">
        <v>636.05</v>
      </c>
      <c r="K421" s="4">
        <v>816</v>
      </c>
      <c r="L421" s="4">
        <v>0</v>
      </c>
      <c r="M421" s="4">
        <v>0</v>
      </c>
      <c r="N421" s="4">
        <v>0</v>
      </c>
      <c r="O421" s="4">
        <f t="shared" si="12"/>
        <v>3387.2799999999997</v>
      </c>
      <c r="P421" s="6" t="s">
        <v>74</v>
      </c>
      <c r="Q421" s="6" t="s">
        <v>26</v>
      </c>
      <c r="R421" s="6">
        <v>2017</v>
      </c>
      <c r="S421" s="7">
        <v>3835</v>
      </c>
      <c r="T421" s="8">
        <f t="shared" si="13"/>
        <v>7222.28</v>
      </c>
    </row>
    <row r="422" spans="1:20" ht="15">
      <c r="A422" s="2" t="s">
        <v>215</v>
      </c>
      <c r="B422" s="3">
        <v>905500</v>
      </c>
      <c r="C422" s="2" t="s">
        <v>232</v>
      </c>
      <c r="D422" s="2" t="s">
        <v>233</v>
      </c>
      <c r="E422" s="11">
        <v>1335</v>
      </c>
      <c r="F422" s="32">
        <v>0</v>
      </c>
      <c r="G422" s="4">
        <v>0</v>
      </c>
      <c r="H422" s="5">
        <v>0</v>
      </c>
      <c r="I422" s="4">
        <v>1647.39</v>
      </c>
      <c r="J422" s="4">
        <v>1677.6</v>
      </c>
      <c r="K422" s="4">
        <v>816</v>
      </c>
      <c r="L422" s="4">
        <v>0</v>
      </c>
      <c r="M422" s="4">
        <v>0</v>
      </c>
      <c r="N422" s="4">
        <v>0</v>
      </c>
      <c r="O422" s="4">
        <f t="shared" si="12"/>
        <v>4140.99</v>
      </c>
      <c r="P422" s="6" t="s">
        <v>74</v>
      </c>
      <c r="Q422" s="6" t="s">
        <v>26</v>
      </c>
      <c r="R422" s="6">
        <v>2023</v>
      </c>
      <c r="S422" s="7">
        <v>3955</v>
      </c>
      <c r="T422" s="8">
        <f t="shared" si="13"/>
        <v>8095.99</v>
      </c>
    </row>
    <row r="423" spans="1:20" ht="15">
      <c r="A423" s="2" t="s">
        <v>215</v>
      </c>
      <c r="B423" s="3">
        <v>905500</v>
      </c>
      <c r="C423" s="2" t="s">
        <v>232</v>
      </c>
      <c r="D423" s="2" t="s">
        <v>233</v>
      </c>
      <c r="E423" s="11">
        <v>4040</v>
      </c>
      <c r="F423" s="32">
        <v>0</v>
      </c>
      <c r="G423" s="4">
        <v>0</v>
      </c>
      <c r="H423" s="5">
        <v>0</v>
      </c>
      <c r="I423" s="4">
        <v>0</v>
      </c>
      <c r="J423" s="4">
        <v>0</v>
      </c>
      <c r="K423" s="4">
        <v>0</v>
      </c>
      <c r="L423" s="4">
        <v>540.88</v>
      </c>
      <c r="M423" s="4">
        <v>0</v>
      </c>
      <c r="N423" s="4">
        <v>0</v>
      </c>
      <c r="O423" s="4">
        <f t="shared" si="12"/>
        <v>540.88</v>
      </c>
      <c r="P423" s="6" t="s">
        <v>74</v>
      </c>
      <c r="Q423" s="6" t="s">
        <v>27</v>
      </c>
      <c r="R423" s="6">
        <v>1900</v>
      </c>
      <c r="S423" s="7">
        <v>0</v>
      </c>
      <c r="T423" s="8">
        <f t="shared" si="13"/>
        <v>540.88</v>
      </c>
    </row>
    <row r="424" spans="1:20" ht="15">
      <c r="A424" s="2" t="s">
        <v>215</v>
      </c>
      <c r="B424" s="3">
        <v>905600</v>
      </c>
      <c r="C424" s="2" t="s">
        <v>234</v>
      </c>
      <c r="D424" s="2" t="s">
        <v>235</v>
      </c>
      <c r="E424" s="11">
        <v>1020</v>
      </c>
      <c r="F424" s="32">
        <v>1260</v>
      </c>
      <c r="G424" s="4">
        <v>1500</v>
      </c>
      <c r="H424" s="5">
        <v>0</v>
      </c>
      <c r="I424" s="4">
        <v>0</v>
      </c>
      <c r="J424" s="4">
        <v>0</v>
      </c>
      <c r="K424" s="4">
        <v>816</v>
      </c>
      <c r="L424" s="4">
        <v>0</v>
      </c>
      <c r="M424" s="4">
        <v>0</v>
      </c>
      <c r="N424" s="4">
        <v>0</v>
      </c>
      <c r="O424" s="4">
        <f t="shared" si="12"/>
        <v>2316</v>
      </c>
      <c r="P424" s="6" t="s">
        <v>25</v>
      </c>
      <c r="Q424" s="6" t="s">
        <v>31</v>
      </c>
      <c r="R424" s="6">
        <v>2006</v>
      </c>
      <c r="S424" s="7">
        <v>0</v>
      </c>
      <c r="T424" s="8">
        <f t="shared" si="13"/>
        <v>2316</v>
      </c>
    </row>
    <row r="425" spans="1:20" ht="15">
      <c r="A425" s="2" t="s">
        <v>215</v>
      </c>
      <c r="B425" s="3">
        <v>905600</v>
      </c>
      <c r="C425" s="2" t="s">
        <v>234</v>
      </c>
      <c r="D425" s="2" t="s">
        <v>235</v>
      </c>
      <c r="E425" s="11">
        <v>1209</v>
      </c>
      <c r="F425" s="32">
        <v>4006</v>
      </c>
      <c r="G425" s="4">
        <v>2280</v>
      </c>
      <c r="H425" s="5">
        <v>259.54</v>
      </c>
      <c r="I425" s="4">
        <v>0</v>
      </c>
      <c r="J425" s="4">
        <v>0</v>
      </c>
      <c r="K425" s="4">
        <v>816</v>
      </c>
      <c r="L425" s="4">
        <v>0</v>
      </c>
      <c r="M425" s="4">
        <v>0</v>
      </c>
      <c r="N425" s="4">
        <v>0</v>
      </c>
      <c r="O425" s="4">
        <f t="shared" si="12"/>
        <v>3355.54</v>
      </c>
      <c r="P425" s="6" t="s">
        <v>25</v>
      </c>
      <c r="Q425" s="6" t="s">
        <v>26</v>
      </c>
      <c r="R425" s="6">
        <v>2016</v>
      </c>
      <c r="S425" s="7">
        <v>2345</v>
      </c>
      <c r="T425" s="8">
        <f t="shared" si="13"/>
        <v>5700.54</v>
      </c>
    </row>
    <row r="426" spans="1:20" ht="15">
      <c r="A426" s="2" t="s">
        <v>215</v>
      </c>
      <c r="B426" s="3">
        <v>905600</v>
      </c>
      <c r="C426" s="2" t="s">
        <v>234</v>
      </c>
      <c r="D426" s="2" t="s">
        <v>235</v>
      </c>
      <c r="E426" s="11">
        <v>1200</v>
      </c>
      <c r="F426" s="32">
        <v>650</v>
      </c>
      <c r="G426" s="4">
        <v>1860</v>
      </c>
      <c r="H426" s="5">
        <v>0</v>
      </c>
      <c r="I426" s="4">
        <v>0</v>
      </c>
      <c r="J426" s="4">
        <v>0</v>
      </c>
      <c r="K426" s="4">
        <v>816</v>
      </c>
      <c r="L426" s="4">
        <v>0</v>
      </c>
      <c r="M426" s="4">
        <v>0</v>
      </c>
      <c r="N426" s="4">
        <v>0</v>
      </c>
      <c r="O426" s="4">
        <f t="shared" si="12"/>
        <v>2676</v>
      </c>
      <c r="P426" s="6" t="s">
        <v>25</v>
      </c>
      <c r="Q426" s="6" t="s">
        <v>31</v>
      </c>
      <c r="R426" s="6">
        <v>2003</v>
      </c>
      <c r="S426" s="7">
        <v>0</v>
      </c>
      <c r="T426" s="8">
        <f t="shared" si="13"/>
        <v>2676</v>
      </c>
    </row>
    <row r="427" spans="1:20" ht="15">
      <c r="A427" s="2" t="s">
        <v>215</v>
      </c>
      <c r="B427" s="3">
        <v>905600</v>
      </c>
      <c r="C427" s="2" t="s">
        <v>234</v>
      </c>
      <c r="D427" s="2" t="s">
        <v>235</v>
      </c>
      <c r="E427" s="11">
        <v>1212</v>
      </c>
      <c r="F427" s="32">
        <v>3318</v>
      </c>
      <c r="G427" s="4">
        <v>2100</v>
      </c>
      <c r="H427" s="5">
        <v>43.05</v>
      </c>
      <c r="I427" s="4">
        <v>0</v>
      </c>
      <c r="J427" s="4">
        <v>0</v>
      </c>
      <c r="K427" s="4">
        <v>816</v>
      </c>
      <c r="L427" s="4">
        <v>0</v>
      </c>
      <c r="M427" s="4">
        <v>0</v>
      </c>
      <c r="N427" s="4">
        <v>25</v>
      </c>
      <c r="O427" s="4">
        <f t="shared" si="12"/>
        <v>2984.05</v>
      </c>
      <c r="P427" s="6" t="s">
        <v>25</v>
      </c>
      <c r="Q427" s="6" t="s">
        <v>26</v>
      </c>
      <c r="R427" s="6">
        <v>2016</v>
      </c>
      <c r="S427" s="7">
        <v>2415</v>
      </c>
      <c r="T427" s="8">
        <f t="shared" si="13"/>
        <v>5399.05</v>
      </c>
    </row>
    <row r="428" spans="1:20" ht="15">
      <c r="A428" s="2" t="s">
        <v>215</v>
      </c>
      <c r="B428" s="3">
        <v>905600</v>
      </c>
      <c r="C428" s="2" t="s">
        <v>234</v>
      </c>
      <c r="D428" s="2" t="s">
        <v>235</v>
      </c>
      <c r="E428" s="11">
        <v>1209</v>
      </c>
      <c r="F428" s="32">
        <v>3617</v>
      </c>
      <c r="G428" s="4">
        <v>2280</v>
      </c>
      <c r="H428" s="5">
        <v>249.28</v>
      </c>
      <c r="I428" s="4">
        <v>0</v>
      </c>
      <c r="J428" s="4">
        <v>0</v>
      </c>
      <c r="K428" s="4">
        <v>816</v>
      </c>
      <c r="L428" s="4">
        <v>0</v>
      </c>
      <c r="M428" s="4">
        <v>0</v>
      </c>
      <c r="N428" s="4">
        <v>0</v>
      </c>
      <c r="O428" s="4">
        <f t="shared" si="12"/>
        <v>3345.28</v>
      </c>
      <c r="P428" s="6" t="s">
        <v>25</v>
      </c>
      <c r="Q428" s="6" t="s">
        <v>26</v>
      </c>
      <c r="R428" s="6">
        <v>2014</v>
      </c>
      <c r="S428" s="7">
        <v>2345</v>
      </c>
      <c r="T428" s="8">
        <f t="shared" si="13"/>
        <v>5690.280000000001</v>
      </c>
    </row>
    <row r="429" spans="1:20" ht="15">
      <c r="A429" s="2" t="s">
        <v>215</v>
      </c>
      <c r="B429" s="3">
        <v>905600</v>
      </c>
      <c r="C429" s="2" t="s">
        <v>234</v>
      </c>
      <c r="D429" s="2" t="s">
        <v>235</v>
      </c>
      <c r="E429" s="11">
        <v>1212</v>
      </c>
      <c r="F429" s="32">
        <v>2241</v>
      </c>
      <c r="G429" s="4">
        <v>2100</v>
      </c>
      <c r="H429" s="5">
        <v>63</v>
      </c>
      <c r="I429" s="4">
        <v>0</v>
      </c>
      <c r="J429" s="4">
        <v>0</v>
      </c>
      <c r="K429" s="4">
        <v>816</v>
      </c>
      <c r="L429" s="4">
        <v>0</v>
      </c>
      <c r="M429" s="4">
        <v>0</v>
      </c>
      <c r="N429" s="4">
        <v>0</v>
      </c>
      <c r="O429" s="4">
        <f t="shared" si="12"/>
        <v>2979</v>
      </c>
      <c r="P429" s="6" t="s">
        <v>25</v>
      </c>
      <c r="Q429" s="6" t="s">
        <v>31</v>
      </c>
      <c r="R429" s="6">
        <v>2006</v>
      </c>
      <c r="S429" s="7">
        <v>0</v>
      </c>
      <c r="T429" s="8">
        <f t="shared" si="13"/>
        <v>2979</v>
      </c>
    </row>
    <row r="430" spans="1:20" ht="15">
      <c r="A430" s="2" t="s">
        <v>215</v>
      </c>
      <c r="B430" s="3">
        <v>905600</v>
      </c>
      <c r="C430" s="2" t="s">
        <v>234</v>
      </c>
      <c r="D430" s="2" t="s">
        <v>235</v>
      </c>
      <c r="E430" s="11">
        <v>1247</v>
      </c>
      <c r="F430" s="32">
        <v>2128</v>
      </c>
      <c r="G430" s="4">
        <v>2940</v>
      </c>
      <c r="H430" s="5">
        <v>0</v>
      </c>
      <c r="I430" s="4">
        <v>0</v>
      </c>
      <c r="J430" s="4">
        <v>0</v>
      </c>
      <c r="K430" s="4">
        <v>816</v>
      </c>
      <c r="L430" s="4">
        <v>0</v>
      </c>
      <c r="M430" s="4">
        <v>0</v>
      </c>
      <c r="N430" s="4">
        <v>0</v>
      </c>
      <c r="O430" s="4">
        <f t="shared" si="12"/>
        <v>3756</v>
      </c>
      <c r="P430" s="6" t="s">
        <v>25</v>
      </c>
      <c r="Q430" s="6" t="s">
        <v>35</v>
      </c>
      <c r="R430" s="6">
        <v>2006</v>
      </c>
      <c r="S430" s="7">
        <v>0</v>
      </c>
      <c r="T430" s="8">
        <f t="shared" si="13"/>
        <v>3756</v>
      </c>
    </row>
    <row r="431" spans="1:20" ht="15">
      <c r="A431" s="2" t="s">
        <v>215</v>
      </c>
      <c r="B431" s="3">
        <v>905600</v>
      </c>
      <c r="C431" s="2" t="s">
        <v>234</v>
      </c>
      <c r="D431" s="2" t="s">
        <v>235</v>
      </c>
      <c r="E431" s="11">
        <v>1209</v>
      </c>
      <c r="F431" s="32">
        <v>4316</v>
      </c>
      <c r="G431" s="4">
        <v>2280</v>
      </c>
      <c r="H431" s="5">
        <v>481.08</v>
      </c>
      <c r="I431" s="4">
        <v>0</v>
      </c>
      <c r="J431" s="4">
        <v>0</v>
      </c>
      <c r="K431" s="4">
        <v>816</v>
      </c>
      <c r="L431" s="4">
        <v>0</v>
      </c>
      <c r="M431" s="4">
        <v>0</v>
      </c>
      <c r="N431" s="4">
        <v>0</v>
      </c>
      <c r="O431" s="4">
        <f t="shared" si="12"/>
        <v>3577.08</v>
      </c>
      <c r="P431" s="6" t="s">
        <v>25</v>
      </c>
      <c r="Q431" s="6" t="s">
        <v>26</v>
      </c>
      <c r="R431" s="6">
        <v>2017</v>
      </c>
      <c r="S431" s="7">
        <v>2130</v>
      </c>
      <c r="T431" s="8">
        <f t="shared" si="13"/>
        <v>5707.08</v>
      </c>
    </row>
    <row r="432" spans="1:20" ht="15">
      <c r="A432" s="2" t="s">
        <v>215</v>
      </c>
      <c r="B432" s="3">
        <v>905600</v>
      </c>
      <c r="C432" s="2" t="s">
        <v>234</v>
      </c>
      <c r="D432" s="2" t="s">
        <v>235</v>
      </c>
      <c r="E432" s="11">
        <v>1201</v>
      </c>
      <c r="F432" s="32">
        <v>1604</v>
      </c>
      <c r="G432" s="4">
        <v>2100</v>
      </c>
      <c r="H432" s="5">
        <v>0</v>
      </c>
      <c r="I432" s="4">
        <v>0</v>
      </c>
      <c r="J432" s="4">
        <v>0</v>
      </c>
      <c r="K432" s="4">
        <v>816</v>
      </c>
      <c r="L432" s="4">
        <v>0</v>
      </c>
      <c r="M432" s="4">
        <v>0</v>
      </c>
      <c r="N432" s="4">
        <v>0</v>
      </c>
      <c r="O432" s="4">
        <f t="shared" si="12"/>
        <v>2916</v>
      </c>
      <c r="P432" s="6" t="s">
        <v>25</v>
      </c>
      <c r="Q432" s="6" t="s">
        <v>35</v>
      </c>
      <c r="R432" s="6">
        <v>2009</v>
      </c>
      <c r="S432" s="7">
        <v>0</v>
      </c>
      <c r="T432" s="8">
        <f t="shared" si="13"/>
        <v>2916</v>
      </c>
    </row>
    <row r="433" spans="1:20" ht="15">
      <c r="A433" s="2" t="s">
        <v>215</v>
      </c>
      <c r="B433" s="3">
        <v>903300</v>
      </c>
      <c r="C433" s="2" t="s">
        <v>236</v>
      </c>
      <c r="D433" s="2" t="s">
        <v>237</v>
      </c>
      <c r="E433" s="10" t="s">
        <v>75</v>
      </c>
      <c r="F433" s="32">
        <v>0</v>
      </c>
      <c r="G433" s="4">
        <v>0</v>
      </c>
      <c r="H433" s="5">
        <v>0</v>
      </c>
      <c r="I433" s="4">
        <v>412.94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f t="shared" si="12"/>
        <v>412.94</v>
      </c>
      <c r="P433" s="6" t="s">
        <v>74</v>
      </c>
      <c r="Q433" s="6" t="s">
        <v>27</v>
      </c>
      <c r="R433" s="6">
        <v>1900</v>
      </c>
      <c r="S433" s="7">
        <v>0</v>
      </c>
      <c r="T433" s="8">
        <f t="shared" si="13"/>
        <v>412.94</v>
      </c>
    </row>
    <row r="434" spans="1:20" ht="15">
      <c r="A434" s="2" t="s">
        <v>215</v>
      </c>
      <c r="B434" s="3">
        <v>903300</v>
      </c>
      <c r="C434" s="2" t="s">
        <v>236</v>
      </c>
      <c r="D434" s="2" t="s">
        <v>237</v>
      </c>
      <c r="E434" s="11">
        <v>3007</v>
      </c>
      <c r="F434" s="32">
        <v>0</v>
      </c>
      <c r="G434" s="4">
        <v>0</v>
      </c>
      <c r="H434" s="5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f t="shared" si="12"/>
        <v>0</v>
      </c>
      <c r="P434" s="6" t="s">
        <v>74</v>
      </c>
      <c r="Q434" s="6" t="s">
        <v>27</v>
      </c>
      <c r="R434" s="6">
        <v>1900</v>
      </c>
      <c r="S434" s="7">
        <v>0</v>
      </c>
      <c r="T434" s="8">
        <f t="shared" si="13"/>
        <v>0</v>
      </c>
    </row>
    <row r="435" spans="1:20" ht="15">
      <c r="A435" s="2" t="s">
        <v>215</v>
      </c>
      <c r="B435" s="3">
        <v>903300</v>
      </c>
      <c r="C435" s="2" t="s">
        <v>236</v>
      </c>
      <c r="D435" s="2" t="s">
        <v>237</v>
      </c>
      <c r="E435" s="11">
        <v>1206</v>
      </c>
      <c r="F435" s="32">
        <v>11219</v>
      </c>
      <c r="G435" s="4">
        <v>2700</v>
      </c>
      <c r="H435" s="5">
        <v>2360.7</v>
      </c>
      <c r="I435" s="4">
        <v>0</v>
      </c>
      <c r="J435" s="4">
        <v>0</v>
      </c>
      <c r="K435" s="4">
        <v>816</v>
      </c>
      <c r="L435" s="4">
        <v>0</v>
      </c>
      <c r="M435" s="4">
        <v>0</v>
      </c>
      <c r="N435" s="4">
        <v>0</v>
      </c>
      <c r="O435" s="4">
        <f t="shared" si="12"/>
        <v>5876.7</v>
      </c>
      <c r="P435" s="6" t="s">
        <v>25</v>
      </c>
      <c r="Q435" s="6" t="s">
        <v>31</v>
      </c>
      <c r="R435" s="6">
        <v>2004</v>
      </c>
      <c r="S435" s="7">
        <v>0</v>
      </c>
      <c r="T435" s="8">
        <f t="shared" si="13"/>
        <v>5876.7</v>
      </c>
    </row>
    <row r="436" spans="1:20" ht="15">
      <c r="A436" s="2" t="s">
        <v>215</v>
      </c>
      <c r="B436" s="3">
        <v>903300</v>
      </c>
      <c r="C436" s="2" t="s">
        <v>236</v>
      </c>
      <c r="D436" s="2" t="s">
        <v>237</v>
      </c>
      <c r="E436" s="11">
        <v>1226</v>
      </c>
      <c r="F436" s="32">
        <v>294</v>
      </c>
      <c r="G436" s="4">
        <v>2940</v>
      </c>
      <c r="H436" s="5">
        <v>0</v>
      </c>
      <c r="I436" s="4">
        <v>0</v>
      </c>
      <c r="J436" s="4">
        <v>0</v>
      </c>
      <c r="K436" s="4">
        <v>816</v>
      </c>
      <c r="L436" s="4">
        <v>0</v>
      </c>
      <c r="M436" s="4">
        <v>0</v>
      </c>
      <c r="N436" s="4">
        <v>0</v>
      </c>
      <c r="O436" s="4">
        <f t="shared" si="12"/>
        <v>3756</v>
      </c>
      <c r="P436" s="6" t="s">
        <v>25</v>
      </c>
      <c r="Q436" s="6" t="s">
        <v>27</v>
      </c>
      <c r="R436" s="6">
        <v>1900</v>
      </c>
      <c r="S436" s="7">
        <v>0</v>
      </c>
      <c r="T436" s="8">
        <f t="shared" si="13"/>
        <v>3756</v>
      </c>
    </row>
    <row r="437" spans="1:20" ht="15">
      <c r="A437" s="2" t="s">
        <v>215</v>
      </c>
      <c r="B437" s="3">
        <v>903300</v>
      </c>
      <c r="C437" s="2" t="s">
        <v>236</v>
      </c>
      <c r="D437" s="2" t="s">
        <v>237</v>
      </c>
      <c r="E437" s="11">
        <v>1209</v>
      </c>
      <c r="F437" s="32">
        <v>10560</v>
      </c>
      <c r="G437" s="4">
        <v>2280</v>
      </c>
      <c r="H437" s="5">
        <v>1753.7</v>
      </c>
      <c r="I437" s="4">
        <v>0</v>
      </c>
      <c r="J437" s="4">
        <v>0</v>
      </c>
      <c r="K437" s="4">
        <v>816</v>
      </c>
      <c r="L437" s="4">
        <v>0</v>
      </c>
      <c r="M437" s="4">
        <v>0</v>
      </c>
      <c r="N437" s="4">
        <v>0</v>
      </c>
      <c r="O437" s="4">
        <f t="shared" si="12"/>
        <v>4849.7</v>
      </c>
      <c r="P437" s="6" t="s">
        <v>25</v>
      </c>
      <c r="Q437" s="6" t="s">
        <v>26</v>
      </c>
      <c r="R437" s="6">
        <v>2017</v>
      </c>
      <c r="S437" s="7">
        <v>5910</v>
      </c>
      <c r="T437" s="8">
        <f t="shared" si="13"/>
        <v>10759.7</v>
      </c>
    </row>
    <row r="438" spans="1:20" ht="15">
      <c r="A438" s="2" t="s">
        <v>215</v>
      </c>
      <c r="B438" s="3">
        <v>903300</v>
      </c>
      <c r="C438" s="2" t="s">
        <v>236</v>
      </c>
      <c r="D438" s="2" t="s">
        <v>237</v>
      </c>
      <c r="E438" s="11">
        <v>1209</v>
      </c>
      <c r="F438" s="32">
        <v>12000</v>
      </c>
      <c r="G438" s="4">
        <v>2280</v>
      </c>
      <c r="H438" s="5">
        <v>2300</v>
      </c>
      <c r="I438" s="4">
        <v>0</v>
      </c>
      <c r="J438" s="4">
        <v>0</v>
      </c>
      <c r="K438" s="4">
        <v>816</v>
      </c>
      <c r="L438" s="4">
        <v>86</v>
      </c>
      <c r="M438" s="4">
        <v>387</v>
      </c>
      <c r="N438" s="4">
        <v>0</v>
      </c>
      <c r="O438" s="4">
        <f t="shared" si="12"/>
        <v>5869</v>
      </c>
      <c r="P438" s="6" t="s">
        <v>25</v>
      </c>
      <c r="Q438" s="6" t="s">
        <v>26</v>
      </c>
      <c r="R438" s="6">
        <v>2017</v>
      </c>
      <c r="S438" s="7">
        <v>5910</v>
      </c>
      <c r="T438" s="8">
        <f t="shared" si="13"/>
        <v>11779</v>
      </c>
    </row>
    <row r="439" spans="1:20" ht="15">
      <c r="A439" s="2" t="s">
        <v>215</v>
      </c>
      <c r="B439" s="3">
        <v>903300</v>
      </c>
      <c r="C439" s="2" t="s">
        <v>236</v>
      </c>
      <c r="D439" s="2" t="s">
        <v>237</v>
      </c>
      <c r="E439" s="11">
        <v>1209</v>
      </c>
      <c r="F439" s="32">
        <v>12000</v>
      </c>
      <c r="G439" s="4">
        <v>2280</v>
      </c>
      <c r="H439" s="5">
        <v>2300</v>
      </c>
      <c r="I439" s="4">
        <v>0</v>
      </c>
      <c r="J439" s="4">
        <v>0</v>
      </c>
      <c r="K439" s="4">
        <v>816</v>
      </c>
      <c r="L439" s="4">
        <v>102.5</v>
      </c>
      <c r="M439" s="4">
        <v>0</v>
      </c>
      <c r="N439" s="4">
        <v>0</v>
      </c>
      <c r="O439" s="4">
        <f t="shared" si="12"/>
        <v>5498.5</v>
      </c>
      <c r="P439" s="6" t="s">
        <v>25</v>
      </c>
      <c r="Q439" s="6" t="s">
        <v>26</v>
      </c>
      <c r="R439" s="6">
        <v>2017</v>
      </c>
      <c r="S439" s="7">
        <v>5910</v>
      </c>
      <c r="T439" s="8">
        <f t="shared" si="13"/>
        <v>11408.5</v>
      </c>
    </row>
    <row r="440" spans="1:20" ht="15">
      <c r="A440" s="2" t="s">
        <v>215</v>
      </c>
      <c r="B440" s="3">
        <v>903300</v>
      </c>
      <c r="C440" s="2" t="s">
        <v>236</v>
      </c>
      <c r="D440" s="2" t="s">
        <v>237</v>
      </c>
      <c r="E440" s="11">
        <v>1206</v>
      </c>
      <c r="F440" s="32">
        <v>10312</v>
      </c>
      <c r="G440" s="4">
        <v>2700</v>
      </c>
      <c r="H440" s="5">
        <v>1940.4</v>
      </c>
      <c r="I440" s="4">
        <v>0</v>
      </c>
      <c r="J440" s="4">
        <v>0</v>
      </c>
      <c r="K440" s="4">
        <v>816</v>
      </c>
      <c r="L440" s="4">
        <v>385.69</v>
      </c>
      <c r="M440" s="4">
        <v>0</v>
      </c>
      <c r="N440" s="4">
        <v>0</v>
      </c>
      <c r="O440" s="4">
        <f t="shared" si="12"/>
        <v>5842.089999999999</v>
      </c>
      <c r="P440" s="6" t="s">
        <v>25</v>
      </c>
      <c r="Q440" s="6" t="s">
        <v>26</v>
      </c>
      <c r="R440" s="6">
        <v>2017</v>
      </c>
      <c r="S440" s="7">
        <v>8110</v>
      </c>
      <c r="T440" s="8">
        <f t="shared" si="13"/>
        <v>13952.09</v>
      </c>
    </row>
    <row r="441" spans="1:20" ht="15">
      <c r="A441" s="2" t="s">
        <v>215</v>
      </c>
      <c r="B441" s="3">
        <v>903300</v>
      </c>
      <c r="C441" s="2" t="s">
        <v>236</v>
      </c>
      <c r="D441" s="2" t="s">
        <v>237</v>
      </c>
      <c r="E441" s="11">
        <v>1210</v>
      </c>
      <c r="F441" s="32">
        <v>6989</v>
      </c>
      <c r="G441" s="4">
        <v>3000</v>
      </c>
      <c r="H441" s="5">
        <v>1321.5</v>
      </c>
      <c r="I441" s="4">
        <v>0</v>
      </c>
      <c r="J441" s="4">
        <v>0</v>
      </c>
      <c r="K441" s="4">
        <v>816</v>
      </c>
      <c r="L441" s="4">
        <v>0</v>
      </c>
      <c r="M441" s="9">
        <f>510.8+3000</f>
        <v>3510.8</v>
      </c>
      <c r="N441" s="4">
        <v>0</v>
      </c>
      <c r="O441" s="4">
        <f t="shared" si="12"/>
        <v>8648.3</v>
      </c>
      <c r="P441" s="6" t="s">
        <v>25</v>
      </c>
      <c r="Q441" s="6" t="s">
        <v>26</v>
      </c>
      <c r="R441" s="6">
        <v>2018</v>
      </c>
      <c r="S441" s="7">
        <v>6040</v>
      </c>
      <c r="T441" s="8">
        <f t="shared" si="13"/>
        <v>14688.3</v>
      </c>
    </row>
    <row r="442" spans="1:20" ht="15">
      <c r="A442" s="2" t="s">
        <v>215</v>
      </c>
      <c r="B442" s="3">
        <v>903300</v>
      </c>
      <c r="C442" s="2" t="s">
        <v>236</v>
      </c>
      <c r="D442" s="2" t="s">
        <v>237</v>
      </c>
      <c r="E442" s="11">
        <v>3007</v>
      </c>
      <c r="F442" s="32">
        <v>0</v>
      </c>
      <c r="G442" s="4">
        <v>0</v>
      </c>
      <c r="H442" s="5">
        <v>0</v>
      </c>
      <c r="I442" s="4">
        <v>172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f t="shared" si="12"/>
        <v>172</v>
      </c>
      <c r="P442" s="6" t="s">
        <v>74</v>
      </c>
      <c r="Q442" s="6" t="s">
        <v>27</v>
      </c>
      <c r="R442" s="6">
        <v>2009</v>
      </c>
      <c r="S442" s="7">
        <v>0</v>
      </c>
      <c r="T442" s="8">
        <f t="shared" si="13"/>
        <v>172</v>
      </c>
    </row>
    <row r="443" spans="1:20" ht="15">
      <c r="A443" s="2" t="s">
        <v>215</v>
      </c>
      <c r="B443" s="3">
        <v>903300</v>
      </c>
      <c r="C443" s="2" t="s">
        <v>236</v>
      </c>
      <c r="D443" s="2" t="s">
        <v>237</v>
      </c>
      <c r="E443" s="11">
        <v>1206</v>
      </c>
      <c r="F443" s="32">
        <v>18996</v>
      </c>
      <c r="G443" s="4">
        <v>2700</v>
      </c>
      <c r="H443" s="5">
        <v>5848.2</v>
      </c>
      <c r="I443" s="4">
        <v>0</v>
      </c>
      <c r="J443" s="4">
        <v>0</v>
      </c>
      <c r="K443" s="4">
        <v>816</v>
      </c>
      <c r="L443" s="4">
        <v>0</v>
      </c>
      <c r="M443" s="9">
        <v>3000</v>
      </c>
      <c r="N443" s="4">
        <v>0</v>
      </c>
      <c r="O443" s="4">
        <f t="shared" si="12"/>
        <v>12364.2</v>
      </c>
      <c r="P443" s="6" t="s">
        <v>25</v>
      </c>
      <c r="Q443" s="6" t="s">
        <v>26</v>
      </c>
      <c r="R443" s="6">
        <v>2018</v>
      </c>
      <c r="S443" s="7">
        <v>8110</v>
      </c>
      <c r="T443" s="8">
        <f t="shared" si="13"/>
        <v>20474.2</v>
      </c>
    </row>
    <row r="444" spans="1:20" ht="15">
      <c r="A444" s="2" t="s">
        <v>215</v>
      </c>
      <c r="B444" s="3">
        <v>903300</v>
      </c>
      <c r="C444" s="2" t="s">
        <v>236</v>
      </c>
      <c r="D444" s="2" t="s">
        <v>237</v>
      </c>
      <c r="E444" s="11">
        <v>3007</v>
      </c>
      <c r="F444" s="32">
        <v>0</v>
      </c>
      <c r="G444" s="4">
        <v>0</v>
      </c>
      <c r="H444" s="5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f t="shared" si="12"/>
        <v>0</v>
      </c>
      <c r="P444" s="6" t="s">
        <v>74</v>
      </c>
      <c r="Q444" s="6" t="s">
        <v>27</v>
      </c>
      <c r="R444" s="6">
        <v>1900</v>
      </c>
      <c r="S444" s="7">
        <v>0</v>
      </c>
      <c r="T444" s="8">
        <f t="shared" si="13"/>
        <v>0</v>
      </c>
    </row>
    <row r="445" spans="1:20" ht="15">
      <c r="A445" s="2" t="s">
        <v>215</v>
      </c>
      <c r="B445" s="3">
        <v>903300</v>
      </c>
      <c r="C445" s="2" t="s">
        <v>236</v>
      </c>
      <c r="D445" s="2" t="s">
        <v>237</v>
      </c>
      <c r="E445" s="11">
        <v>1206</v>
      </c>
      <c r="F445" s="32">
        <v>19095</v>
      </c>
      <c r="G445" s="4">
        <v>2700</v>
      </c>
      <c r="H445" s="5">
        <v>5892.75</v>
      </c>
      <c r="I445" s="4">
        <v>0</v>
      </c>
      <c r="J445" s="4">
        <v>0</v>
      </c>
      <c r="K445" s="4">
        <v>816</v>
      </c>
      <c r="L445" s="4">
        <v>0</v>
      </c>
      <c r="M445" s="4">
        <v>0</v>
      </c>
      <c r="N445" s="4">
        <v>0</v>
      </c>
      <c r="O445" s="4">
        <f t="shared" si="12"/>
        <v>9408.75</v>
      </c>
      <c r="P445" s="6" t="s">
        <v>25</v>
      </c>
      <c r="Q445" s="6" t="s">
        <v>26</v>
      </c>
      <c r="R445" s="6">
        <v>2017</v>
      </c>
      <c r="S445" s="7">
        <v>8110</v>
      </c>
      <c r="T445" s="8">
        <f t="shared" si="13"/>
        <v>17518.75</v>
      </c>
    </row>
    <row r="446" spans="1:20" ht="15">
      <c r="A446" s="2" t="s">
        <v>215</v>
      </c>
      <c r="B446" s="3">
        <v>903300</v>
      </c>
      <c r="C446" s="2" t="s">
        <v>236</v>
      </c>
      <c r="D446" s="2" t="s">
        <v>237</v>
      </c>
      <c r="E446" s="11">
        <v>1206</v>
      </c>
      <c r="F446" s="32">
        <v>19838</v>
      </c>
      <c r="G446" s="4">
        <v>2700</v>
      </c>
      <c r="H446" s="5">
        <v>6227.1</v>
      </c>
      <c r="I446" s="4">
        <v>0</v>
      </c>
      <c r="J446" s="4">
        <v>0</v>
      </c>
      <c r="K446" s="4">
        <v>816</v>
      </c>
      <c r="L446" s="4">
        <v>0</v>
      </c>
      <c r="M446" s="9">
        <v>3000</v>
      </c>
      <c r="N446" s="4">
        <v>0</v>
      </c>
      <c r="O446" s="4">
        <f t="shared" si="12"/>
        <v>12743.1</v>
      </c>
      <c r="P446" s="6" t="s">
        <v>25</v>
      </c>
      <c r="Q446" s="6" t="s">
        <v>26</v>
      </c>
      <c r="R446" s="6">
        <v>2018</v>
      </c>
      <c r="S446" s="7">
        <v>8110</v>
      </c>
      <c r="T446" s="8">
        <f t="shared" si="13"/>
        <v>20853.1</v>
      </c>
    </row>
    <row r="447" spans="1:20" ht="15">
      <c r="A447" s="2" t="s">
        <v>215</v>
      </c>
      <c r="B447" s="3">
        <v>903300</v>
      </c>
      <c r="C447" s="2" t="s">
        <v>236</v>
      </c>
      <c r="D447" s="2" t="s">
        <v>237</v>
      </c>
      <c r="E447" s="11">
        <v>1210</v>
      </c>
      <c r="F447" s="32">
        <v>20854</v>
      </c>
      <c r="G447" s="4">
        <v>3000</v>
      </c>
      <c r="H447" s="5">
        <v>7623.5</v>
      </c>
      <c r="I447" s="4">
        <v>0</v>
      </c>
      <c r="J447" s="4">
        <v>0</v>
      </c>
      <c r="K447" s="4">
        <v>816</v>
      </c>
      <c r="L447" s="4">
        <v>514.4</v>
      </c>
      <c r="M447" s="9">
        <f>301+3000</f>
        <v>3301</v>
      </c>
      <c r="N447" s="4">
        <v>86</v>
      </c>
      <c r="O447" s="4">
        <f t="shared" si="12"/>
        <v>15340.9</v>
      </c>
      <c r="P447" s="6" t="s">
        <v>25</v>
      </c>
      <c r="Q447" s="6" t="s">
        <v>26</v>
      </c>
      <c r="R447" s="6">
        <v>2019</v>
      </c>
      <c r="S447" s="7">
        <v>6040</v>
      </c>
      <c r="T447" s="8">
        <f t="shared" si="13"/>
        <v>21380.9</v>
      </c>
    </row>
    <row r="448" spans="1:20" ht="15">
      <c r="A448" s="2" t="s">
        <v>215</v>
      </c>
      <c r="B448" s="3">
        <v>903300</v>
      </c>
      <c r="C448" s="2" t="s">
        <v>236</v>
      </c>
      <c r="D448" s="2" t="s">
        <v>237</v>
      </c>
      <c r="E448" s="11">
        <v>1212</v>
      </c>
      <c r="F448" s="32">
        <f>4239+2031</f>
        <v>6270</v>
      </c>
      <c r="G448" s="4">
        <f>175*12</f>
        <v>2100</v>
      </c>
      <c r="H448" s="5">
        <f>335.65+2.7</f>
        <v>338.34999999999997</v>
      </c>
      <c r="I448" s="4">
        <v>0</v>
      </c>
      <c r="J448" s="4">
        <v>0</v>
      </c>
      <c r="K448" s="4">
        <v>816</v>
      </c>
      <c r="L448" s="4">
        <v>329.07</v>
      </c>
      <c r="M448" s="9">
        <v>3000</v>
      </c>
      <c r="N448" s="4">
        <v>0</v>
      </c>
      <c r="O448" s="4">
        <f t="shared" si="12"/>
        <v>6583.42</v>
      </c>
      <c r="P448" s="6" t="s">
        <v>25</v>
      </c>
      <c r="Q448" s="6" t="s">
        <v>26</v>
      </c>
      <c r="R448" s="6">
        <v>2017</v>
      </c>
      <c r="S448" s="7">
        <v>4900</v>
      </c>
      <c r="T448" s="8">
        <f t="shared" si="13"/>
        <v>11483.42</v>
      </c>
    </row>
    <row r="449" spans="1:20" ht="15">
      <c r="A449" s="2" t="s">
        <v>215</v>
      </c>
      <c r="B449" s="3">
        <v>908000</v>
      </c>
      <c r="C449" s="2" t="s">
        <v>238</v>
      </c>
      <c r="D449" s="2" t="s">
        <v>239</v>
      </c>
      <c r="E449" s="11">
        <v>1202</v>
      </c>
      <c r="F449" s="32">
        <v>3034</v>
      </c>
      <c r="G449" s="4">
        <v>2040</v>
      </c>
      <c r="H449" s="5">
        <v>92.14</v>
      </c>
      <c r="I449" s="4">
        <v>0</v>
      </c>
      <c r="J449" s="4">
        <v>0</v>
      </c>
      <c r="K449" s="4">
        <v>816</v>
      </c>
      <c r="L449" s="4">
        <v>0</v>
      </c>
      <c r="M449" s="4">
        <v>0</v>
      </c>
      <c r="N449" s="4">
        <v>0</v>
      </c>
      <c r="O449" s="4">
        <f t="shared" si="12"/>
        <v>2948.14</v>
      </c>
      <c r="P449" s="6" t="s">
        <v>25</v>
      </c>
      <c r="Q449" s="6" t="s">
        <v>26</v>
      </c>
      <c r="R449" s="6">
        <v>2014</v>
      </c>
      <c r="S449" s="7">
        <v>1995</v>
      </c>
      <c r="T449" s="8">
        <f t="shared" si="13"/>
        <v>4943.139999999999</v>
      </c>
    </row>
    <row r="450" spans="1:20" ht="15">
      <c r="A450" s="2" t="s">
        <v>215</v>
      </c>
      <c r="B450" s="3">
        <v>908000</v>
      </c>
      <c r="C450" s="2" t="s">
        <v>238</v>
      </c>
      <c r="D450" s="2" t="s">
        <v>239</v>
      </c>
      <c r="E450" s="11">
        <v>9020</v>
      </c>
      <c r="F450" s="32">
        <v>0</v>
      </c>
      <c r="G450" s="4">
        <v>0</v>
      </c>
      <c r="H450" s="5">
        <v>0</v>
      </c>
      <c r="I450" s="4">
        <v>0</v>
      </c>
      <c r="J450" s="4">
        <v>412.94</v>
      </c>
      <c r="K450" s="4">
        <v>0</v>
      </c>
      <c r="L450" s="4">
        <v>0</v>
      </c>
      <c r="M450" s="4">
        <v>0</v>
      </c>
      <c r="N450" s="4">
        <v>2651.87</v>
      </c>
      <c r="O450" s="4">
        <f aca="true" t="shared" si="14" ref="O450:O513">SUM(G450:N450)</f>
        <v>3064.81</v>
      </c>
      <c r="P450" s="6" t="s">
        <v>74</v>
      </c>
      <c r="Q450" s="6" t="s">
        <v>27</v>
      </c>
      <c r="R450" s="6">
        <v>1900</v>
      </c>
      <c r="S450" s="7">
        <v>0</v>
      </c>
      <c r="T450" s="8">
        <f aca="true" t="shared" si="15" ref="T450:T513">O450+S450</f>
        <v>3064.81</v>
      </c>
    </row>
    <row r="451" spans="1:20" ht="15">
      <c r="A451" s="2" t="s">
        <v>58</v>
      </c>
      <c r="B451" s="3">
        <v>403310</v>
      </c>
      <c r="C451" s="2" t="s">
        <v>59</v>
      </c>
      <c r="D451" s="2" t="s">
        <v>60</v>
      </c>
      <c r="E451" s="2">
        <v>1020</v>
      </c>
      <c r="F451" s="32">
        <v>4887</v>
      </c>
      <c r="G451" s="4">
        <v>1500</v>
      </c>
      <c r="H451" s="5">
        <v>103.25</v>
      </c>
      <c r="I451" s="4">
        <v>0</v>
      </c>
      <c r="J451" s="4">
        <v>0</v>
      </c>
      <c r="K451" s="4">
        <v>816</v>
      </c>
      <c r="L451" s="4">
        <v>0</v>
      </c>
      <c r="M451" s="4">
        <v>0</v>
      </c>
      <c r="N451" s="4">
        <v>0</v>
      </c>
      <c r="O451" s="4">
        <f t="shared" si="14"/>
        <v>2419.25</v>
      </c>
      <c r="P451" s="6" t="s">
        <v>25</v>
      </c>
      <c r="Q451" s="6" t="s">
        <v>26</v>
      </c>
      <c r="R451" s="6">
        <v>2016</v>
      </c>
      <c r="S451" s="7">
        <v>1575</v>
      </c>
      <c r="T451" s="8">
        <f t="shared" si="15"/>
        <v>3994.25</v>
      </c>
    </row>
    <row r="452" spans="1:20" ht="15">
      <c r="A452" s="2" t="s">
        <v>58</v>
      </c>
      <c r="B452" s="3">
        <v>403310</v>
      </c>
      <c r="C452" s="2" t="s">
        <v>59</v>
      </c>
      <c r="D452" s="2" t="s">
        <v>60</v>
      </c>
      <c r="E452" s="2">
        <v>1020</v>
      </c>
      <c r="F452" s="32">
        <v>3602</v>
      </c>
      <c r="G452" s="4">
        <v>1500</v>
      </c>
      <c r="H452" s="5">
        <v>0</v>
      </c>
      <c r="I452" s="4">
        <v>0</v>
      </c>
      <c r="J452" s="4">
        <v>0</v>
      </c>
      <c r="K452" s="4">
        <v>816</v>
      </c>
      <c r="L452" s="4">
        <v>0</v>
      </c>
      <c r="M452" s="4">
        <v>0</v>
      </c>
      <c r="N452" s="4">
        <v>0</v>
      </c>
      <c r="O452" s="4">
        <f t="shared" si="14"/>
        <v>2316</v>
      </c>
      <c r="P452" s="6" t="s">
        <v>25</v>
      </c>
      <c r="Q452" s="6" t="s">
        <v>26</v>
      </c>
      <c r="R452" s="6">
        <v>2016</v>
      </c>
      <c r="S452" s="7">
        <v>1575</v>
      </c>
      <c r="T452" s="8">
        <f t="shared" si="15"/>
        <v>3891</v>
      </c>
    </row>
    <row r="453" spans="1:20" ht="15">
      <c r="A453" s="2" t="s">
        <v>58</v>
      </c>
      <c r="B453" s="3">
        <v>403310</v>
      </c>
      <c r="C453" s="2" t="s">
        <v>59</v>
      </c>
      <c r="D453" s="2" t="s">
        <v>60</v>
      </c>
      <c r="E453" s="2">
        <v>1020</v>
      </c>
      <c r="F453" s="32">
        <v>1806</v>
      </c>
      <c r="G453" s="4">
        <v>1500</v>
      </c>
      <c r="H453" s="5">
        <v>0</v>
      </c>
      <c r="I453" s="4">
        <v>0</v>
      </c>
      <c r="J453" s="4">
        <v>0</v>
      </c>
      <c r="K453" s="4">
        <v>816</v>
      </c>
      <c r="L453" s="4">
        <v>86</v>
      </c>
      <c r="M453" s="4">
        <v>0</v>
      </c>
      <c r="N453" s="4">
        <v>0</v>
      </c>
      <c r="O453" s="4">
        <f t="shared" si="14"/>
        <v>2402</v>
      </c>
      <c r="P453" s="6" t="s">
        <v>25</v>
      </c>
      <c r="Q453" s="6" t="s">
        <v>26</v>
      </c>
      <c r="R453" s="6">
        <v>2016</v>
      </c>
      <c r="S453" s="7">
        <v>1575</v>
      </c>
      <c r="T453" s="8">
        <f t="shared" si="15"/>
        <v>3977</v>
      </c>
    </row>
    <row r="454" spans="1:20" ht="15">
      <c r="A454" s="2" t="s">
        <v>58</v>
      </c>
      <c r="B454" s="3">
        <v>403310</v>
      </c>
      <c r="C454" s="2" t="s">
        <v>59</v>
      </c>
      <c r="D454" s="2" t="s">
        <v>60</v>
      </c>
      <c r="E454" s="2">
        <v>1020</v>
      </c>
      <c r="F454" s="32">
        <v>2182</v>
      </c>
      <c r="G454" s="4">
        <v>1500</v>
      </c>
      <c r="H454" s="5">
        <v>0</v>
      </c>
      <c r="I454" s="4">
        <v>0</v>
      </c>
      <c r="J454" s="4">
        <v>0</v>
      </c>
      <c r="K454" s="4">
        <v>816</v>
      </c>
      <c r="L454" s="4">
        <v>0</v>
      </c>
      <c r="M454" s="4">
        <v>0</v>
      </c>
      <c r="N454" s="4">
        <v>0</v>
      </c>
      <c r="O454" s="4">
        <f t="shared" si="14"/>
        <v>2316</v>
      </c>
      <c r="P454" s="6" t="s">
        <v>25</v>
      </c>
      <c r="Q454" s="6" t="s">
        <v>26</v>
      </c>
      <c r="R454" s="6">
        <v>2016</v>
      </c>
      <c r="S454" s="7">
        <v>1575</v>
      </c>
      <c r="T454" s="8">
        <f t="shared" si="15"/>
        <v>3891</v>
      </c>
    </row>
    <row r="455" spans="1:20" ht="15">
      <c r="A455" s="2" t="s">
        <v>58</v>
      </c>
      <c r="B455" s="3">
        <v>403310</v>
      </c>
      <c r="C455" s="2" t="s">
        <v>59</v>
      </c>
      <c r="D455" s="2" t="s">
        <v>60</v>
      </c>
      <c r="E455" s="2">
        <v>1020</v>
      </c>
      <c r="F455" s="32">
        <v>4413</v>
      </c>
      <c r="G455" s="4">
        <v>1500</v>
      </c>
      <c r="H455" s="5">
        <v>62</v>
      </c>
      <c r="I455" s="4">
        <v>0</v>
      </c>
      <c r="J455" s="4">
        <v>0</v>
      </c>
      <c r="K455" s="4">
        <v>816</v>
      </c>
      <c r="L455" s="4">
        <v>0</v>
      </c>
      <c r="M455" s="4">
        <v>0</v>
      </c>
      <c r="N455" s="4">
        <v>0</v>
      </c>
      <c r="O455" s="4">
        <f t="shared" si="14"/>
        <v>2378</v>
      </c>
      <c r="P455" s="6" t="s">
        <v>25</v>
      </c>
      <c r="Q455" s="6" t="s">
        <v>26</v>
      </c>
      <c r="R455" s="6">
        <v>2016</v>
      </c>
      <c r="S455" s="7">
        <v>1575</v>
      </c>
      <c r="T455" s="8">
        <f t="shared" si="15"/>
        <v>3953</v>
      </c>
    </row>
    <row r="456" spans="1:20" ht="15">
      <c r="A456" s="2" t="s">
        <v>58</v>
      </c>
      <c r="B456" s="3">
        <v>403310</v>
      </c>
      <c r="C456" s="2" t="s">
        <v>59</v>
      </c>
      <c r="D456" s="2" t="s">
        <v>60</v>
      </c>
      <c r="E456" s="2">
        <v>1020</v>
      </c>
      <c r="F456" s="32">
        <v>2785</v>
      </c>
      <c r="G456" s="4">
        <v>1500</v>
      </c>
      <c r="H456" s="5">
        <v>0</v>
      </c>
      <c r="I456" s="4">
        <v>0</v>
      </c>
      <c r="J456" s="4">
        <v>0</v>
      </c>
      <c r="K456" s="4">
        <v>816</v>
      </c>
      <c r="L456" s="4">
        <v>0</v>
      </c>
      <c r="M456" s="4">
        <v>0</v>
      </c>
      <c r="N456" s="4">
        <v>0</v>
      </c>
      <c r="O456" s="4">
        <f t="shared" si="14"/>
        <v>2316</v>
      </c>
      <c r="P456" s="6" t="s">
        <v>25</v>
      </c>
      <c r="Q456" s="6" t="s">
        <v>26</v>
      </c>
      <c r="R456" s="6">
        <v>2016</v>
      </c>
      <c r="S456" s="7">
        <v>1575</v>
      </c>
      <c r="T456" s="8">
        <f t="shared" si="15"/>
        <v>3891</v>
      </c>
    </row>
    <row r="457" spans="1:20" ht="15">
      <c r="A457" s="2" t="s">
        <v>58</v>
      </c>
      <c r="B457" s="3">
        <v>403310</v>
      </c>
      <c r="C457" s="2" t="s">
        <v>59</v>
      </c>
      <c r="D457" s="2" t="s">
        <v>60</v>
      </c>
      <c r="E457" s="2">
        <v>1020</v>
      </c>
      <c r="F457" s="32">
        <v>3902</v>
      </c>
      <c r="G457" s="4">
        <v>1500</v>
      </c>
      <c r="H457" s="5">
        <v>75.75</v>
      </c>
      <c r="I457" s="4">
        <v>0</v>
      </c>
      <c r="J457" s="4">
        <v>0</v>
      </c>
      <c r="K457" s="4">
        <v>816</v>
      </c>
      <c r="L457" s="4">
        <v>0</v>
      </c>
      <c r="M457" s="4">
        <v>0</v>
      </c>
      <c r="N457" s="4">
        <v>0</v>
      </c>
      <c r="O457" s="4">
        <f t="shared" si="14"/>
        <v>2391.75</v>
      </c>
      <c r="P457" s="6" t="s">
        <v>25</v>
      </c>
      <c r="Q457" s="6" t="s">
        <v>26</v>
      </c>
      <c r="R457" s="6">
        <v>2016</v>
      </c>
      <c r="S457" s="7">
        <v>1575</v>
      </c>
      <c r="T457" s="8">
        <f t="shared" si="15"/>
        <v>3966.75</v>
      </c>
    </row>
    <row r="458" spans="1:20" ht="15">
      <c r="A458" s="2" t="s">
        <v>58</v>
      </c>
      <c r="B458" s="3">
        <v>403310</v>
      </c>
      <c r="C458" s="2" t="s">
        <v>59</v>
      </c>
      <c r="D458" s="2" t="s">
        <v>60</v>
      </c>
      <c r="E458" s="2">
        <v>1020</v>
      </c>
      <c r="F458" s="32">
        <v>7345</v>
      </c>
      <c r="G458" s="4">
        <v>1500</v>
      </c>
      <c r="H458" s="5">
        <v>371.25</v>
      </c>
      <c r="I458" s="4">
        <v>0</v>
      </c>
      <c r="J458" s="4">
        <v>0</v>
      </c>
      <c r="K458" s="4">
        <v>816</v>
      </c>
      <c r="L458" s="4">
        <v>0</v>
      </c>
      <c r="M458" s="4">
        <v>0</v>
      </c>
      <c r="N458" s="4">
        <v>0</v>
      </c>
      <c r="O458" s="4">
        <f t="shared" si="14"/>
        <v>2687.25</v>
      </c>
      <c r="P458" s="6" t="s">
        <v>25</v>
      </c>
      <c r="Q458" s="6" t="s">
        <v>26</v>
      </c>
      <c r="R458" s="6">
        <v>2016</v>
      </c>
      <c r="S458" s="7">
        <v>1575</v>
      </c>
      <c r="T458" s="8">
        <f t="shared" si="15"/>
        <v>4262.25</v>
      </c>
    </row>
    <row r="459" spans="1:20" ht="15">
      <c r="A459" s="2" t="s">
        <v>58</v>
      </c>
      <c r="B459" s="3">
        <v>403310</v>
      </c>
      <c r="C459" s="2" t="s">
        <v>59</v>
      </c>
      <c r="D459" s="2" t="s">
        <v>60</v>
      </c>
      <c r="E459" s="2">
        <v>1020</v>
      </c>
      <c r="F459" s="32">
        <v>7798</v>
      </c>
      <c r="G459" s="4">
        <v>1500</v>
      </c>
      <c r="H459" s="5">
        <v>508</v>
      </c>
      <c r="I459" s="4">
        <v>0</v>
      </c>
      <c r="J459" s="4">
        <v>0</v>
      </c>
      <c r="K459" s="4">
        <v>816</v>
      </c>
      <c r="L459" s="4">
        <v>357.75</v>
      </c>
      <c r="M459" s="4">
        <v>0</v>
      </c>
      <c r="N459" s="4">
        <v>0</v>
      </c>
      <c r="O459" s="4">
        <f t="shared" si="14"/>
        <v>3181.75</v>
      </c>
      <c r="P459" s="6" t="s">
        <v>25</v>
      </c>
      <c r="Q459" s="6" t="s">
        <v>26</v>
      </c>
      <c r="R459" s="6">
        <v>2016</v>
      </c>
      <c r="S459" s="7">
        <v>1575</v>
      </c>
      <c r="T459" s="8">
        <f t="shared" si="15"/>
        <v>4756.75</v>
      </c>
    </row>
    <row r="460" spans="1:20" ht="15">
      <c r="A460" s="2" t="s">
        <v>58</v>
      </c>
      <c r="B460" s="3">
        <v>403310</v>
      </c>
      <c r="C460" s="2" t="s">
        <v>59</v>
      </c>
      <c r="D460" s="2" t="s">
        <v>60</v>
      </c>
      <c r="E460" s="2">
        <v>1020</v>
      </c>
      <c r="F460" s="32">
        <v>5964</v>
      </c>
      <c r="G460" s="4">
        <v>1500</v>
      </c>
      <c r="H460" s="5">
        <v>177.5</v>
      </c>
      <c r="I460" s="4">
        <v>0</v>
      </c>
      <c r="J460" s="4">
        <v>0</v>
      </c>
      <c r="K460" s="4">
        <v>816</v>
      </c>
      <c r="L460" s="4">
        <v>0</v>
      </c>
      <c r="M460" s="4">
        <v>0</v>
      </c>
      <c r="N460" s="4">
        <v>0</v>
      </c>
      <c r="O460" s="4">
        <f t="shared" si="14"/>
        <v>2493.5</v>
      </c>
      <c r="P460" s="6" t="s">
        <v>25</v>
      </c>
      <c r="Q460" s="6" t="s">
        <v>26</v>
      </c>
      <c r="R460" s="6">
        <v>2018</v>
      </c>
      <c r="S460" s="7">
        <v>1575</v>
      </c>
      <c r="T460" s="8">
        <f t="shared" si="15"/>
        <v>4068.5</v>
      </c>
    </row>
    <row r="461" spans="1:20" ht="15">
      <c r="A461" s="2" t="s">
        <v>58</v>
      </c>
      <c r="B461" s="3" t="s">
        <v>61</v>
      </c>
      <c r="C461" s="2" t="s">
        <v>62</v>
      </c>
      <c r="D461" s="2" t="s">
        <v>63</v>
      </c>
      <c r="E461" s="2">
        <v>1209</v>
      </c>
      <c r="F461" s="32">
        <v>3339</v>
      </c>
      <c r="G461" s="4">
        <v>2280</v>
      </c>
      <c r="H461" s="5">
        <v>19.76</v>
      </c>
      <c r="I461" s="4">
        <v>0</v>
      </c>
      <c r="J461" s="4">
        <v>0</v>
      </c>
      <c r="K461" s="4">
        <v>816</v>
      </c>
      <c r="L461" s="4">
        <v>0</v>
      </c>
      <c r="M461" s="4">
        <v>0</v>
      </c>
      <c r="N461" s="4">
        <v>129</v>
      </c>
      <c r="O461" s="4">
        <f t="shared" si="14"/>
        <v>3244.76</v>
      </c>
      <c r="P461" s="6" t="s">
        <v>25</v>
      </c>
      <c r="Q461" s="6" t="s">
        <v>31</v>
      </c>
      <c r="R461" s="6">
        <v>2005</v>
      </c>
      <c r="S461" s="7">
        <v>0</v>
      </c>
      <c r="T461" s="8">
        <f t="shared" si="15"/>
        <v>3244.76</v>
      </c>
    </row>
    <row r="462" spans="1:20" ht="15">
      <c r="A462" s="2" t="s">
        <v>58</v>
      </c>
      <c r="B462" s="3" t="s">
        <v>64</v>
      </c>
      <c r="C462" s="2" t="s">
        <v>65</v>
      </c>
      <c r="D462" s="2" t="s">
        <v>66</v>
      </c>
      <c r="E462" s="2">
        <v>1020</v>
      </c>
      <c r="F462" s="32">
        <v>3246</v>
      </c>
      <c r="G462" s="4">
        <v>1500</v>
      </c>
      <c r="H462" s="5">
        <v>0</v>
      </c>
      <c r="I462" s="4">
        <v>0</v>
      </c>
      <c r="J462" s="4">
        <v>0</v>
      </c>
      <c r="K462" s="4">
        <v>816</v>
      </c>
      <c r="L462" s="4">
        <v>0</v>
      </c>
      <c r="M462" s="4">
        <v>0</v>
      </c>
      <c r="N462" s="4">
        <v>25</v>
      </c>
      <c r="O462" s="4">
        <f t="shared" si="14"/>
        <v>2341</v>
      </c>
      <c r="P462" s="6" t="s">
        <v>25</v>
      </c>
      <c r="Q462" s="6" t="s">
        <v>31</v>
      </c>
      <c r="R462" s="6">
        <v>2007</v>
      </c>
      <c r="S462" s="7">
        <v>0</v>
      </c>
      <c r="T462" s="8">
        <f t="shared" si="15"/>
        <v>2341</v>
      </c>
    </row>
    <row r="463" spans="1:20" ht="15">
      <c r="A463" s="2" t="s">
        <v>58</v>
      </c>
      <c r="B463" s="3" t="s">
        <v>67</v>
      </c>
      <c r="C463" s="2" t="s">
        <v>68</v>
      </c>
      <c r="D463" s="2" t="s">
        <v>69</v>
      </c>
      <c r="E463" s="2">
        <v>1024</v>
      </c>
      <c r="F463" s="32">
        <v>3252</v>
      </c>
      <c r="G463" s="4">
        <v>1620</v>
      </c>
      <c r="H463" s="5">
        <v>107.46</v>
      </c>
      <c r="I463" s="4">
        <v>0</v>
      </c>
      <c r="J463" s="4">
        <v>0</v>
      </c>
      <c r="K463" s="4">
        <v>816</v>
      </c>
      <c r="L463" s="4">
        <v>0</v>
      </c>
      <c r="M463" s="4">
        <v>0</v>
      </c>
      <c r="N463" s="4">
        <v>0</v>
      </c>
      <c r="O463" s="4">
        <f t="shared" si="14"/>
        <v>2543.46</v>
      </c>
      <c r="P463" s="6" t="s">
        <v>25</v>
      </c>
      <c r="Q463" s="6" t="s">
        <v>31</v>
      </c>
      <c r="R463" s="6">
        <v>2006</v>
      </c>
      <c r="S463" s="7">
        <v>0</v>
      </c>
      <c r="T463" s="8">
        <f t="shared" si="15"/>
        <v>2543.46</v>
      </c>
    </row>
    <row r="464" spans="1:20" ht="15">
      <c r="A464" s="2" t="s">
        <v>58</v>
      </c>
      <c r="B464" s="3" t="s">
        <v>67</v>
      </c>
      <c r="C464" s="2" t="s">
        <v>68</v>
      </c>
      <c r="D464" s="2" t="s">
        <v>69</v>
      </c>
      <c r="E464" s="2">
        <v>1024</v>
      </c>
      <c r="F464" s="32">
        <v>3358</v>
      </c>
      <c r="G464" s="4">
        <v>1620</v>
      </c>
      <c r="H464" s="5">
        <v>12.75</v>
      </c>
      <c r="I464" s="4">
        <v>0</v>
      </c>
      <c r="J464" s="4">
        <v>0</v>
      </c>
      <c r="K464" s="4">
        <v>816</v>
      </c>
      <c r="L464" s="4">
        <v>0</v>
      </c>
      <c r="M464" s="4">
        <v>0</v>
      </c>
      <c r="N464" s="4">
        <v>0</v>
      </c>
      <c r="O464" s="4">
        <f t="shared" si="14"/>
        <v>2448.75</v>
      </c>
      <c r="P464" s="6" t="s">
        <v>25</v>
      </c>
      <c r="Q464" s="6" t="s">
        <v>31</v>
      </c>
      <c r="R464" s="6">
        <v>2006</v>
      </c>
      <c r="S464" s="7">
        <v>0</v>
      </c>
      <c r="T464" s="8">
        <f t="shared" si="15"/>
        <v>2448.75</v>
      </c>
    </row>
    <row r="465" spans="1:20" ht="15">
      <c r="A465" s="2" t="s">
        <v>58</v>
      </c>
      <c r="B465" s="3" t="s">
        <v>70</v>
      </c>
      <c r="C465" s="2" t="s">
        <v>68</v>
      </c>
      <c r="D465" s="2" t="s">
        <v>69</v>
      </c>
      <c r="E465" s="2">
        <v>1020</v>
      </c>
      <c r="F465" s="32">
        <v>5553</v>
      </c>
      <c r="G465" s="4">
        <v>1500</v>
      </c>
      <c r="H465" s="5">
        <v>172.25</v>
      </c>
      <c r="I465" s="4">
        <v>0</v>
      </c>
      <c r="J465" s="4">
        <v>0</v>
      </c>
      <c r="K465" s="4">
        <v>816</v>
      </c>
      <c r="L465" s="4">
        <v>0</v>
      </c>
      <c r="M465" s="4">
        <v>0</v>
      </c>
      <c r="N465" s="4">
        <v>0</v>
      </c>
      <c r="O465" s="4">
        <f t="shared" si="14"/>
        <v>2488.25</v>
      </c>
      <c r="P465" s="6" t="s">
        <v>25</v>
      </c>
      <c r="Q465" s="6" t="s">
        <v>27</v>
      </c>
      <c r="R465" s="6">
        <v>2000</v>
      </c>
      <c r="S465" s="7">
        <v>0</v>
      </c>
      <c r="T465" s="8">
        <f t="shared" si="15"/>
        <v>2488.25</v>
      </c>
    </row>
    <row r="466" spans="1:20" ht="15">
      <c r="A466" s="2" t="s">
        <v>58</v>
      </c>
      <c r="B466" s="3" t="s">
        <v>70</v>
      </c>
      <c r="C466" s="2" t="s">
        <v>68</v>
      </c>
      <c r="D466" s="2" t="s">
        <v>69</v>
      </c>
      <c r="E466" s="2">
        <v>1020</v>
      </c>
      <c r="F466" s="32">
        <v>6067</v>
      </c>
      <c r="G466" s="4">
        <v>1500</v>
      </c>
      <c r="H466" s="5">
        <v>257.25</v>
      </c>
      <c r="I466" s="4">
        <v>0</v>
      </c>
      <c r="J466" s="4">
        <v>0</v>
      </c>
      <c r="K466" s="4">
        <v>816</v>
      </c>
      <c r="L466" s="4">
        <v>0</v>
      </c>
      <c r="M466" s="4">
        <v>0</v>
      </c>
      <c r="N466" s="4">
        <v>0</v>
      </c>
      <c r="O466" s="4">
        <f t="shared" si="14"/>
        <v>2573.25</v>
      </c>
      <c r="P466" s="6" t="s">
        <v>25</v>
      </c>
      <c r="Q466" s="6" t="s">
        <v>27</v>
      </c>
      <c r="R466" s="6">
        <v>2000</v>
      </c>
      <c r="S466" s="7">
        <v>0</v>
      </c>
      <c r="T466" s="8">
        <f t="shared" si="15"/>
        <v>2573.25</v>
      </c>
    </row>
    <row r="467" spans="1:20" ht="15">
      <c r="A467" s="2" t="s">
        <v>58</v>
      </c>
      <c r="B467" s="3">
        <v>403320</v>
      </c>
      <c r="C467" s="2" t="s">
        <v>71</v>
      </c>
      <c r="D467" s="2" t="s">
        <v>72</v>
      </c>
      <c r="E467" s="2">
        <v>1212</v>
      </c>
      <c r="F467" s="32">
        <v>2329</v>
      </c>
      <c r="G467" s="4">
        <v>700</v>
      </c>
      <c r="H467" s="5">
        <v>391.3</v>
      </c>
      <c r="I467" s="4">
        <v>0</v>
      </c>
      <c r="J467" s="4">
        <v>0</v>
      </c>
      <c r="K467" s="4">
        <v>272</v>
      </c>
      <c r="L467" s="4">
        <v>0</v>
      </c>
      <c r="M467" s="4">
        <v>0</v>
      </c>
      <c r="N467" s="4">
        <v>0</v>
      </c>
      <c r="O467" s="4">
        <f t="shared" si="14"/>
        <v>1363.3</v>
      </c>
      <c r="P467" s="6" t="s">
        <v>25</v>
      </c>
      <c r="Q467" s="6" t="s">
        <v>31</v>
      </c>
      <c r="R467" s="6">
        <v>2002</v>
      </c>
      <c r="S467" s="7">
        <v>0</v>
      </c>
      <c r="T467" s="8">
        <f t="shared" si="15"/>
        <v>1363.3</v>
      </c>
    </row>
    <row r="468" spans="1:20" ht="15">
      <c r="A468" s="2" t="s">
        <v>58</v>
      </c>
      <c r="B468" s="3">
        <v>403320</v>
      </c>
      <c r="C468" s="2" t="s">
        <v>71</v>
      </c>
      <c r="D468" s="2" t="s">
        <v>72</v>
      </c>
      <c r="E468" s="2">
        <v>1210</v>
      </c>
      <c r="F468" s="32">
        <v>2662</v>
      </c>
      <c r="G468" s="4">
        <v>1000</v>
      </c>
      <c r="H468" s="5">
        <v>460.5</v>
      </c>
      <c r="I468" s="4">
        <v>0</v>
      </c>
      <c r="J468" s="4">
        <v>0</v>
      </c>
      <c r="K468" s="4">
        <v>272</v>
      </c>
      <c r="L468" s="4">
        <v>0</v>
      </c>
      <c r="M468" s="4">
        <v>0</v>
      </c>
      <c r="N468" s="4">
        <v>0</v>
      </c>
      <c r="O468" s="4">
        <f t="shared" si="14"/>
        <v>1732.5</v>
      </c>
      <c r="P468" s="6" t="s">
        <v>25</v>
      </c>
      <c r="Q468" s="6" t="s">
        <v>31</v>
      </c>
      <c r="R468" s="6">
        <v>2009</v>
      </c>
      <c r="S468" s="7">
        <v>0</v>
      </c>
      <c r="T468" s="8">
        <f t="shared" si="15"/>
        <v>1732.5</v>
      </c>
    </row>
    <row r="469" spans="1:20" ht="15">
      <c r="A469" s="2" t="s">
        <v>58</v>
      </c>
      <c r="B469" s="3">
        <v>403320</v>
      </c>
      <c r="C469" s="2" t="s">
        <v>73</v>
      </c>
      <c r="D469" s="2" t="s">
        <v>72</v>
      </c>
      <c r="E469" s="2">
        <v>1505</v>
      </c>
      <c r="F469" s="32">
        <v>0</v>
      </c>
      <c r="G469" s="4">
        <v>0</v>
      </c>
      <c r="H469" s="5">
        <v>0</v>
      </c>
      <c r="I469" s="4">
        <v>0</v>
      </c>
      <c r="J469" s="4">
        <v>19.95</v>
      </c>
      <c r="K469" s="4">
        <v>0</v>
      </c>
      <c r="L469" s="4">
        <v>0</v>
      </c>
      <c r="M469" s="4">
        <v>0</v>
      </c>
      <c r="N469" s="4">
        <v>0</v>
      </c>
      <c r="O469" s="4">
        <f t="shared" si="14"/>
        <v>19.95</v>
      </c>
      <c r="P469" s="6" t="s">
        <v>74</v>
      </c>
      <c r="Q469" s="6" t="s">
        <v>27</v>
      </c>
      <c r="R469" s="6">
        <v>1900</v>
      </c>
      <c r="S469" s="7">
        <v>0</v>
      </c>
      <c r="T469" s="8">
        <f t="shared" si="15"/>
        <v>19.95</v>
      </c>
    </row>
    <row r="470" spans="1:20" ht="15">
      <c r="A470" s="2" t="s">
        <v>58</v>
      </c>
      <c r="B470" s="3">
        <v>403320</v>
      </c>
      <c r="C470" s="2" t="s">
        <v>73</v>
      </c>
      <c r="D470" s="2" t="s">
        <v>72</v>
      </c>
      <c r="E470" s="2">
        <v>1505</v>
      </c>
      <c r="F470" s="32">
        <v>0</v>
      </c>
      <c r="G470" s="4">
        <v>0</v>
      </c>
      <c r="H470" s="5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f t="shared" si="14"/>
        <v>0</v>
      </c>
      <c r="P470" s="6" t="s">
        <v>74</v>
      </c>
      <c r="Q470" s="6" t="s">
        <v>27</v>
      </c>
      <c r="R470" s="6">
        <v>1900</v>
      </c>
      <c r="S470" s="7">
        <v>0</v>
      </c>
      <c r="T470" s="8">
        <f t="shared" si="15"/>
        <v>0</v>
      </c>
    </row>
    <row r="471" spans="1:20" ht="15">
      <c r="A471" s="2" t="s">
        <v>58</v>
      </c>
      <c r="B471" s="3">
        <v>403320</v>
      </c>
      <c r="C471" s="2" t="s">
        <v>73</v>
      </c>
      <c r="D471" s="2" t="s">
        <v>72</v>
      </c>
      <c r="E471" s="2">
        <v>1209</v>
      </c>
      <c r="F471" s="32">
        <v>9492</v>
      </c>
      <c r="G471" s="4">
        <v>2280</v>
      </c>
      <c r="H471" s="5">
        <v>1375.22</v>
      </c>
      <c r="I471" s="4">
        <v>0</v>
      </c>
      <c r="J471" s="4">
        <v>0</v>
      </c>
      <c r="K471" s="4">
        <v>816</v>
      </c>
      <c r="L471" s="4">
        <v>568.25</v>
      </c>
      <c r="M471" s="4">
        <v>0</v>
      </c>
      <c r="N471" s="4">
        <v>0</v>
      </c>
      <c r="O471" s="4">
        <f t="shared" si="14"/>
        <v>5039.47</v>
      </c>
      <c r="P471" s="6" t="s">
        <v>25</v>
      </c>
      <c r="Q471" s="6" t="s">
        <v>31</v>
      </c>
      <c r="R471" s="6">
        <v>2009</v>
      </c>
      <c r="S471" s="7">
        <v>0</v>
      </c>
      <c r="T471" s="8">
        <f t="shared" si="15"/>
        <v>5039.47</v>
      </c>
    </row>
    <row r="472" spans="1:20" ht="15">
      <c r="A472" s="2" t="s">
        <v>58</v>
      </c>
      <c r="B472" s="3">
        <v>403320</v>
      </c>
      <c r="C472" s="2" t="s">
        <v>73</v>
      </c>
      <c r="D472" s="2" t="s">
        <v>72</v>
      </c>
      <c r="E472" s="2">
        <v>1210</v>
      </c>
      <c r="F472" s="32">
        <v>1375</v>
      </c>
      <c r="G472" s="4">
        <v>3000</v>
      </c>
      <c r="H472" s="5">
        <v>197.5</v>
      </c>
      <c r="I472" s="4">
        <v>0</v>
      </c>
      <c r="J472" s="4">
        <v>0</v>
      </c>
      <c r="K472" s="4">
        <v>816</v>
      </c>
      <c r="L472" s="4">
        <v>0</v>
      </c>
      <c r="M472" s="4">
        <v>0</v>
      </c>
      <c r="N472" s="4">
        <v>428.16</v>
      </c>
      <c r="O472" s="4">
        <f t="shared" si="14"/>
        <v>4441.66</v>
      </c>
      <c r="P472" s="6" t="s">
        <v>25</v>
      </c>
      <c r="Q472" s="6" t="s">
        <v>31</v>
      </c>
      <c r="R472" s="6">
        <v>2009</v>
      </c>
      <c r="S472" s="7">
        <v>0</v>
      </c>
      <c r="T472" s="8">
        <f t="shared" si="15"/>
        <v>4441.66</v>
      </c>
    </row>
    <row r="473" spans="1:20" ht="15">
      <c r="A473" s="2" t="s">
        <v>58</v>
      </c>
      <c r="B473" s="3">
        <v>403320</v>
      </c>
      <c r="C473" s="2" t="s">
        <v>73</v>
      </c>
      <c r="D473" s="2" t="s">
        <v>72</v>
      </c>
      <c r="E473" s="2">
        <v>1209</v>
      </c>
      <c r="F473" s="32">
        <v>7154</v>
      </c>
      <c r="G473" s="4">
        <v>2280</v>
      </c>
      <c r="H473" s="5">
        <v>934.04</v>
      </c>
      <c r="I473" s="4">
        <v>0</v>
      </c>
      <c r="J473" s="4">
        <v>0</v>
      </c>
      <c r="K473" s="4">
        <v>816</v>
      </c>
      <c r="L473" s="4">
        <v>0</v>
      </c>
      <c r="M473" s="4">
        <v>0</v>
      </c>
      <c r="N473" s="4">
        <v>0</v>
      </c>
      <c r="O473" s="4">
        <f t="shared" si="14"/>
        <v>4030.04</v>
      </c>
      <c r="P473" s="6" t="s">
        <v>25</v>
      </c>
      <c r="Q473" s="6" t="s">
        <v>31</v>
      </c>
      <c r="R473" s="6">
        <v>2010</v>
      </c>
      <c r="S473" s="7">
        <v>0</v>
      </c>
      <c r="T473" s="8">
        <f t="shared" si="15"/>
        <v>4030.04</v>
      </c>
    </row>
    <row r="474" spans="1:20" ht="15">
      <c r="A474" s="2" t="s">
        <v>58</v>
      </c>
      <c r="B474" s="3">
        <v>403320</v>
      </c>
      <c r="C474" s="2" t="s">
        <v>73</v>
      </c>
      <c r="D474" s="2" t="s">
        <v>72</v>
      </c>
      <c r="E474" s="2">
        <v>1209</v>
      </c>
      <c r="F474" s="32">
        <v>7095</v>
      </c>
      <c r="G474" s="4">
        <v>2280</v>
      </c>
      <c r="H474" s="5">
        <v>505.4</v>
      </c>
      <c r="I474" s="4">
        <v>0</v>
      </c>
      <c r="J474" s="4">
        <v>0</v>
      </c>
      <c r="K474" s="4">
        <v>816</v>
      </c>
      <c r="L474" s="4">
        <v>64.5</v>
      </c>
      <c r="M474" s="9">
        <f>86+1000</f>
        <v>1086</v>
      </c>
      <c r="N474" s="4">
        <v>335.3</v>
      </c>
      <c r="O474" s="4">
        <f t="shared" si="14"/>
        <v>5087.2</v>
      </c>
      <c r="P474" s="6" t="s">
        <v>25</v>
      </c>
      <c r="Q474" s="6" t="s">
        <v>26</v>
      </c>
      <c r="R474" s="6">
        <v>2022</v>
      </c>
      <c r="S474" s="7">
        <v>2130</v>
      </c>
      <c r="T474" s="8">
        <f t="shared" si="15"/>
        <v>7217.2</v>
      </c>
    </row>
    <row r="475" spans="1:20" ht="15">
      <c r="A475" s="2" t="s">
        <v>58</v>
      </c>
      <c r="B475" s="3">
        <v>403320</v>
      </c>
      <c r="C475" s="2" t="s">
        <v>73</v>
      </c>
      <c r="D475" s="2" t="s">
        <v>72</v>
      </c>
      <c r="E475" s="2">
        <v>1209</v>
      </c>
      <c r="F475" s="32">
        <v>5170</v>
      </c>
      <c r="G475" s="4">
        <v>2280</v>
      </c>
      <c r="H475" s="5">
        <v>630.04</v>
      </c>
      <c r="I475" s="4">
        <v>0</v>
      </c>
      <c r="J475" s="4">
        <v>0</v>
      </c>
      <c r="K475" s="4">
        <v>816</v>
      </c>
      <c r="L475" s="4">
        <v>0</v>
      </c>
      <c r="M475" s="4">
        <v>0</v>
      </c>
      <c r="N475" s="4">
        <v>0</v>
      </c>
      <c r="O475" s="4">
        <f t="shared" si="14"/>
        <v>3726.04</v>
      </c>
      <c r="P475" s="6" t="s">
        <v>25</v>
      </c>
      <c r="Q475" s="6" t="s">
        <v>26</v>
      </c>
      <c r="R475" s="6">
        <v>2016</v>
      </c>
      <c r="S475" s="7">
        <v>2130</v>
      </c>
      <c r="T475" s="8">
        <f t="shared" si="15"/>
        <v>5856.04</v>
      </c>
    </row>
    <row r="476" spans="1:20" ht="15">
      <c r="A476" s="2" t="s">
        <v>58</v>
      </c>
      <c r="B476" s="3">
        <v>403320</v>
      </c>
      <c r="C476" s="2" t="s">
        <v>73</v>
      </c>
      <c r="D476" s="2" t="s">
        <v>72</v>
      </c>
      <c r="E476" s="2">
        <v>1210</v>
      </c>
      <c r="F476" s="32">
        <v>14385</v>
      </c>
      <c r="G476" s="4">
        <v>3000</v>
      </c>
      <c r="H476" s="5">
        <v>4230.5</v>
      </c>
      <c r="I476" s="4">
        <v>0</v>
      </c>
      <c r="J476" s="4">
        <v>0</v>
      </c>
      <c r="K476" s="4">
        <v>816</v>
      </c>
      <c r="L476" s="4">
        <v>0</v>
      </c>
      <c r="M476" s="9">
        <v>1000</v>
      </c>
      <c r="N476" s="4">
        <v>0</v>
      </c>
      <c r="O476" s="4">
        <f t="shared" si="14"/>
        <v>9046.5</v>
      </c>
      <c r="P476" s="6" t="s">
        <v>25</v>
      </c>
      <c r="Q476" s="6" t="s">
        <v>26</v>
      </c>
      <c r="R476" s="6">
        <v>2013</v>
      </c>
      <c r="S476" s="7">
        <v>4465</v>
      </c>
      <c r="T476" s="8">
        <f t="shared" si="15"/>
        <v>13511.5</v>
      </c>
    </row>
    <row r="477" spans="1:20" ht="15">
      <c r="A477" s="2" t="s">
        <v>58</v>
      </c>
      <c r="B477" s="3">
        <v>403320</v>
      </c>
      <c r="C477" s="2" t="s">
        <v>73</v>
      </c>
      <c r="D477" s="2" t="s">
        <v>72</v>
      </c>
      <c r="E477" s="2">
        <v>1210</v>
      </c>
      <c r="F477" s="32">
        <v>6169</v>
      </c>
      <c r="G477" s="4">
        <v>3000</v>
      </c>
      <c r="H477" s="5">
        <v>692.5</v>
      </c>
      <c r="I477" s="4">
        <v>0</v>
      </c>
      <c r="J477" s="4">
        <v>0</v>
      </c>
      <c r="K477" s="4">
        <v>816</v>
      </c>
      <c r="L477" s="4">
        <v>195</v>
      </c>
      <c r="M477" s="4">
        <v>0</v>
      </c>
      <c r="N477" s="4">
        <v>0</v>
      </c>
      <c r="O477" s="4">
        <f t="shared" si="14"/>
        <v>4703.5</v>
      </c>
      <c r="P477" s="6" t="s">
        <v>25</v>
      </c>
      <c r="Q477" s="6" t="s">
        <v>26</v>
      </c>
      <c r="R477" s="6">
        <v>2017</v>
      </c>
      <c r="S477" s="7">
        <v>2680</v>
      </c>
      <c r="T477" s="8">
        <f t="shared" si="15"/>
        <v>7383.5</v>
      </c>
    </row>
    <row r="478" spans="1:20" ht="15">
      <c r="A478" s="2" t="s">
        <v>58</v>
      </c>
      <c r="B478" s="3">
        <v>403320</v>
      </c>
      <c r="C478" s="2" t="s">
        <v>73</v>
      </c>
      <c r="D478" s="2" t="s">
        <v>72</v>
      </c>
      <c r="E478" s="2">
        <v>1204</v>
      </c>
      <c r="F478" s="32">
        <v>6475</v>
      </c>
      <c r="G478" s="4">
        <v>3120</v>
      </c>
      <c r="H478" s="5">
        <v>1040.52</v>
      </c>
      <c r="I478" s="4">
        <v>0</v>
      </c>
      <c r="J478" s="4">
        <v>0</v>
      </c>
      <c r="K478" s="4">
        <v>816</v>
      </c>
      <c r="L478" s="4">
        <v>0</v>
      </c>
      <c r="M478" s="4">
        <v>0</v>
      </c>
      <c r="N478" s="4">
        <v>0</v>
      </c>
      <c r="O478" s="4">
        <f t="shared" si="14"/>
        <v>4976.52</v>
      </c>
      <c r="P478" s="6" t="s">
        <v>25</v>
      </c>
      <c r="Q478" s="6" t="s">
        <v>26</v>
      </c>
      <c r="R478" s="6">
        <v>2020</v>
      </c>
      <c r="S478" s="7">
        <v>2485</v>
      </c>
      <c r="T478" s="8">
        <f t="shared" si="15"/>
        <v>7461.52</v>
      </c>
    </row>
    <row r="479" spans="1:20" ht="15">
      <c r="A479" s="2" t="s">
        <v>58</v>
      </c>
      <c r="B479" s="3">
        <v>403320</v>
      </c>
      <c r="C479" s="2" t="s">
        <v>73</v>
      </c>
      <c r="D479" s="2" t="s">
        <v>72</v>
      </c>
      <c r="E479" s="2">
        <v>1204</v>
      </c>
      <c r="F479" s="32">
        <v>6888</v>
      </c>
      <c r="G479" s="4">
        <v>3120</v>
      </c>
      <c r="H479" s="5">
        <v>1026.48</v>
      </c>
      <c r="I479" s="4">
        <v>0</v>
      </c>
      <c r="J479" s="4">
        <v>0</v>
      </c>
      <c r="K479" s="4">
        <v>816</v>
      </c>
      <c r="L479" s="4">
        <v>0</v>
      </c>
      <c r="M479" s="4">
        <v>0</v>
      </c>
      <c r="N479" s="4">
        <v>0</v>
      </c>
      <c r="O479" s="4">
        <f t="shared" si="14"/>
        <v>4962.48</v>
      </c>
      <c r="P479" s="6" t="s">
        <v>25</v>
      </c>
      <c r="Q479" s="6" t="s">
        <v>26</v>
      </c>
      <c r="R479" s="6">
        <v>2020</v>
      </c>
      <c r="S479" s="7">
        <v>2485</v>
      </c>
      <c r="T479" s="8">
        <f t="shared" si="15"/>
        <v>7447.48</v>
      </c>
    </row>
    <row r="480" spans="1:20" ht="15">
      <c r="A480" s="2" t="s">
        <v>58</v>
      </c>
      <c r="B480" s="3">
        <v>403320</v>
      </c>
      <c r="C480" s="2" t="s">
        <v>73</v>
      </c>
      <c r="D480" s="2" t="s">
        <v>72</v>
      </c>
      <c r="E480" s="2">
        <v>1195</v>
      </c>
      <c r="F480" s="32">
        <v>0</v>
      </c>
      <c r="G480" s="4">
        <v>0</v>
      </c>
      <c r="H480" s="5">
        <v>0</v>
      </c>
      <c r="I480" s="4">
        <v>0</v>
      </c>
      <c r="J480" s="4">
        <v>153.45</v>
      </c>
      <c r="K480" s="4">
        <v>0</v>
      </c>
      <c r="L480" s="4">
        <v>0</v>
      </c>
      <c r="M480" s="4">
        <v>0</v>
      </c>
      <c r="N480" s="4">
        <v>0</v>
      </c>
      <c r="O480" s="4">
        <f t="shared" si="14"/>
        <v>153.45</v>
      </c>
      <c r="P480" s="6" t="s">
        <v>74</v>
      </c>
      <c r="Q480" s="6" t="s">
        <v>27</v>
      </c>
      <c r="R480" s="6">
        <v>1900</v>
      </c>
      <c r="S480" s="7">
        <v>0</v>
      </c>
      <c r="T480" s="8">
        <f t="shared" si="15"/>
        <v>153.45</v>
      </c>
    </row>
    <row r="481" spans="1:20" ht="15">
      <c r="A481" s="2" t="s">
        <v>58</v>
      </c>
      <c r="B481" s="3">
        <v>403320</v>
      </c>
      <c r="C481" s="2" t="s">
        <v>73</v>
      </c>
      <c r="D481" s="2" t="s">
        <v>72</v>
      </c>
      <c r="E481" s="2">
        <v>1195</v>
      </c>
      <c r="F481" s="32">
        <v>0</v>
      </c>
      <c r="G481" s="4">
        <v>0</v>
      </c>
      <c r="H481" s="5">
        <v>0</v>
      </c>
      <c r="I481" s="4">
        <v>5.74</v>
      </c>
      <c r="J481" s="4">
        <v>88.53</v>
      </c>
      <c r="K481" s="4">
        <v>0</v>
      </c>
      <c r="L481" s="4">
        <v>0</v>
      </c>
      <c r="M481" s="4">
        <v>0</v>
      </c>
      <c r="N481" s="4">
        <v>0</v>
      </c>
      <c r="O481" s="4">
        <f t="shared" si="14"/>
        <v>94.27</v>
      </c>
      <c r="P481" s="6" t="s">
        <v>74</v>
      </c>
      <c r="Q481" s="6" t="s">
        <v>27</v>
      </c>
      <c r="R481" s="6">
        <v>1900</v>
      </c>
      <c r="S481" s="7">
        <v>0</v>
      </c>
      <c r="T481" s="8">
        <f t="shared" si="15"/>
        <v>94.27</v>
      </c>
    </row>
    <row r="482" spans="1:20" ht="15">
      <c r="A482" s="2" t="s">
        <v>58</v>
      </c>
      <c r="B482" s="3">
        <v>403320</v>
      </c>
      <c r="C482" s="2" t="s">
        <v>73</v>
      </c>
      <c r="D482" s="2" t="s">
        <v>72</v>
      </c>
      <c r="E482" s="2">
        <v>1195</v>
      </c>
      <c r="F482" s="32">
        <v>0</v>
      </c>
      <c r="G482" s="4">
        <v>0</v>
      </c>
      <c r="H482" s="5">
        <v>0</v>
      </c>
      <c r="I482" s="4">
        <v>5.74</v>
      </c>
      <c r="J482" s="4">
        <v>20.01</v>
      </c>
      <c r="K482" s="4">
        <v>0</v>
      </c>
      <c r="L482" s="4">
        <v>0</v>
      </c>
      <c r="M482" s="4">
        <v>0</v>
      </c>
      <c r="N482" s="4">
        <v>0</v>
      </c>
      <c r="O482" s="4">
        <f t="shared" si="14"/>
        <v>25.75</v>
      </c>
      <c r="P482" s="6" t="s">
        <v>74</v>
      </c>
      <c r="Q482" s="6" t="s">
        <v>27</v>
      </c>
      <c r="R482" s="6">
        <v>1900</v>
      </c>
      <c r="S482" s="7">
        <v>0</v>
      </c>
      <c r="T482" s="8">
        <f t="shared" si="15"/>
        <v>25.75</v>
      </c>
    </row>
    <row r="483" spans="1:20" ht="15">
      <c r="A483" s="2" t="s">
        <v>58</v>
      </c>
      <c r="B483" s="3">
        <v>403320</v>
      </c>
      <c r="C483" s="2" t="s">
        <v>73</v>
      </c>
      <c r="D483" s="2" t="s">
        <v>72</v>
      </c>
      <c r="E483" s="2">
        <v>1195</v>
      </c>
      <c r="F483" s="32">
        <v>0</v>
      </c>
      <c r="G483" s="4">
        <v>0</v>
      </c>
      <c r="H483" s="5">
        <v>0</v>
      </c>
      <c r="I483" s="4">
        <v>5.74</v>
      </c>
      <c r="J483" s="4">
        <v>12.8</v>
      </c>
      <c r="K483" s="4">
        <v>0</v>
      </c>
      <c r="L483" s="4">
        <v>0</v>
      </c>
      <c r="M483" s="4">
        <v>0</v>
      </c>
      <c r="N483" s="4">
        <v>0</v>
      </c>
      <c r="O483" s="4">
        <f t="shared" si="14"/>
        <v>18.54</v>
      </c>
      <c r="P483" s="6" t="s">
        <v>74</v>
      </c>
      <c r="Q483" s="6" t="s">
        <v>27</v>
      </c>
      <c r="R483" s="6">
        <v>1900</v>
      </c>
      <c r="S483" s="7">
        <v>0</v>
      </c>
      <c r="T483" s="8">
        <f t="shared" si="15"/>
        <v>18.54</v>
      </c>
    </row>
    <row r="484" spans="1:20" ht="15">
      <c r="A484" s="2" t="s">
        <v>58</v>
      </c>
      <c r="B484" s="3">
        <v>403320</v>
      </c>
      <c r="C484" s="2" t="s">
        <v>73</v>
      </c>
      <c r="D484" s="2" t="s">
        <v>72</v>
      </c>
      <c r="E484" s="10" t="s">
        <v>75</v>
      </c>
      <c r="F484" s="32">
        <v>0</v>
      </c>
      <c r="G484" s="4">
        <v>0</v>
      </c>
      <c r="H484" s="5">
        <v>0</v>
      </c>
      <c r="I484" s="4">
        <v>16.45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f t="shared" si="14"/>
        <v>16.45</v>
      </c>
      <c r="P484" s="6" t="s">
        <v>74</v>
      </c>
      <c r="Q484" s="6" t="s">
        <v>27</v>
      </c>
      <c r="R484" s="6">
        <v>1900</v>
      </c>
      <c r="S484" s="7">
        <v>0</v>
      </c>
      <c r="T484" s="8">
        <f t="shared" si="15"/>
        <v>16.45</v>
      </c>
    </row>
    <row r="485" spans="1:20" ht="15">
      <c r="A485" s="2" t="s">
        <v>58</v>
      </c>
      <c r="B485" s="3" t="s">
        <v>76</v>
      </c>
      <c r="C485" s="2" t="s">
        <v>77</v>
      </c>
      <c r="D485" s="2" t="s">
        <v>78</v>
      </c>
      <c r="E485" s="2">
        <v>1024</v>
      </c>
      <c r="F485" s="32">
        <v>2053</v>
      </c>
      <c r="G485" s="4">
        <v>1215</v>
      </c>
      <c r="H485" s="5">
        <v>3375</v>
      </c>
      <c r="I485" s="4">
        <v>0</v>
      </c>
      <c r="J485" s="4">
        <v>0</v>
      </c>
      <c r="K485" s="4">
        <v>612</v>
      </c>
      <c r="L485" s="4">
        <v>0</v>
      </c>
      <c r="M485" s="4">
        <v>0</v>
      </c>
      <c r="N485" s="4">
        <v>0</v>
      </c>
      <c r="O485" s="4">
        <f t="shared" si="14"/>
        <v>5202</v>
      </c>
      <c r="P485" s="6" t="s">
        <v>25</v>
      </c>
      <c r="Q485" s="6" t="s">
        <v>31</v>
      </c>
      <c r="R485" s="6">
        <v>2008</v>
      </c>
      <c r="S485" s="7">
        <v>0</v>
      </c>
      <c r="T485" s="8">
        <f t="shared" si="15"/>
        <v>5202</v>
      </c>
    </row>
    <row r="486" spans="1:20" ht="15">
      <c r="A486" s="2" t="s">
        <v>58</v>
      </c>
      <c r="B486" s="3">
        <v>402600</v>
      </c>
      <c r="C486" s="2" t="s">
        <v>79</v>
      </c>
      <c r="D486" s="2" t="s">
        <v>80</v>
      </c>
      <c r="E486" s="2">
        <v>1024</v>
      </c>
      <c r="F486" s="32">
        <v>4796</v>
      </c>
      <c r="G486" s="4">
        <v>1620</v>
      </c>
      <c r="H486" s="5">
        <v>23.76</v>
      </c>
      <c r="I486" s="4">
        <v>0</v>
      </c>
      <c r="J486" s="4">
        <v>0</v>
      </c>
      <c r="K486" s="4">
        <v>816</v>
      </c>
      <c r="L486" s="4">
        <v>0</v>
      </c>
      <c r="M486" s="4">
        <v>0</v>
      </c>
      <c r="N486" s="4">
        <v>25</v>
      </c>
      <c r="O486" s="4">
        <f t="shared" si="14"/>
        <v>2484.76</v>
      </c>
      <c r="P486" s="6" t="s">
        <v>25</v>
      </c>
      <c r="Q486" s="6" t="s">
        <v>26</v>
      </c>
      <c r="R486" s="6">
        <v>2016</v>
      </c>
      <c r="S486" s="7">
        <v>1985</v>
      </c>
      <c r="T486" s="8">
        <f t="shared" si="15"/>
        <v>4469.76</v>
      </c>
    </row>
    <row r="487" spans="1:20" ht="15">
      <c r="A487" s="2" t="s">
        <v>58</v>
      </c>
      <c r="B487" s="3">
        <v>402600</v>
      </c>
      <c r="C487" s="2" t="s">
        <v>79</v>
      </c>
      <c r="D487" s="2" t="s">
        <v>80</v>
      </c>
      <c r="E487" s="2">
        <v>1210</v>
      </c>
      <c r="F487" s="32">
        <v>16732</v>
      </c>
      <c r="G487" s="4">
        <v>3000</v>
      </c>
      <c r="H487" s="5">
        <v>5504.5</v>
      </c>
      <c r="I487" s="4">
        <v>0</v>
      </c>
      <c r="J487" s="4">
        <v>0</v>
      </c>
      <c r="K487" s="4">
        <v>816</v>
      </c>
      <c r="L487" s="4">
        <v>0</v>
      </c>
      <c r="M487" s="4">
        <v>0</v>
      </c>
      <c r="N487" s="4">
        <v>0</v>
      </c>
      <c r="O487" s="4">
        <f t="shared" si="14"/>
        <v>9320.5</v>
      </c>
      <c r="P487" s="6" t="s">
        <v>25</v>
      </c>
      <c r="Q487" s="6" t="s">
        <v>26</v>
      </c>
      <c r="R487" s="6">
        <v>2015</v>
      </c>
      <c r="S487" s="7">
        <v>5040</v>
      </c>
      <c r="T487" s="8">
        <f t="shared" si="15"/>
        <v>14360.5</v>
      </c>
    </row>
    <row r="488" spans="1:20" ht="15">
      <c r="A488" s="2" t="s">
        <v>58</v>
      </c>
      <c r="B488" s="3" t="s">
        <v>81</v>
      </c>
      <c r="C488" s="2" t="s">
        <v>82</v>
      </c>
      <c r="D488" s="2" t="s">
        <v>83</v>
      </c>
      <c r="E488" s="2">
        <v>1202</v>
      </c>
      <c r="F488" s="32">
        <v>2795</v>
      </c>
      <c r="G488" s="4">
        <v>2040</v>
      </c>
      <c r="H488" s="5">
        <v>0</v>
      </c>
      <c r="I488" s="4">
        <v>0</v>
      </c>
      <c r="J488" s="4">
        <v>0</v>
      </c>
      <c r="K488" s="4">
        <v>816</v>
      </c>
      <c r="L488" s="4">
        <v>0</v>
      </c>
      <c r="M488" s="4">
        <v>0</v>
      </c>
      <c r="N488" s="4">
        <v>71</v>
      </c>
      <c r="O488" s="4">
        <f t="shared" si="14"/>
        <v>2927</v>
      </c>
      <c r="P488" s="6" t="s">
        <v>25</v>
      </c>
      <c r="Q488" s="6" t="s">
        <v>35</v>
      </c>
      <c r="R488" s="6">
        <v>2008</v>
      </c>
      <c r="S488" s="7">
        <v>0</v>
      </c>
      <c r="T488" s="8">
        <f t="shared" si="15"/>
        <v>2927</v>
      </c>
    </row>
    <row r="489" spans="1:20" ht="15">
      <c r="A489" s="2" t="s">
        <v>58</v>
      </c>
      <c r="B489" s="3" t="s">
        <v>81</v>
      </c>
      <c r="C489" s="2" t="s">
        <v>82</v>
      </c>
      <c r="D489" s="2" t="s">
        <v>83</v>
      </c>
      <c r="E489" s="2">
        <v>1247</v>
      </c>
      <c r="F489" s="32">
        <v>3985</v>
      </c>
      <c r="G489" s="4">
        <v>2940</v>
      </c>
      <c r="H489" s="5">
        <v>0</v>
      </c>
      <c r="I489" s="4">
        <v>0</v>
      </c>
      <c r="J489" s="4">
        <v>0</v>
      </c>
      <c r="K489" s="4">
        <v>816</v>
      </c>
      <c r="L489" s="4">
        <v>0</v>
      </c>
      <c r="M489" s="4">
        <v>0</v>
      </c>
      <c r="N489" s="4">
        <v>0</v>
      </c>
      <c r="O489" s="4">
        <f t="shared" si="14"/>
        <v>3756</v>
      </c>
      <c r="P489" s="6" t="s">
        <v>25</v>
      </c>
      <c r="Q489" s="6" t="s">
        <v>31</v>
      </c>
      <c r="R489" s="6">
        <v>2006</v>
      </c>
      <c r="S489" s="7">
        <v>0</v>
      </c>
      <c r="T489" s="8">
        <f t="shared" si="15"/>
        <v>3756</v>
      </c>
    </row>
    <row r="490" spans="1:20" ht="15">
      <c r="A490" s="2" t="s">
        <v>58</v>
      </c>
      <c r="B490" s="3" t="s">
        <v>84</v>
      </c>
      <c r="C490" s="2" t="s">
        <v>85</v>
      </c>
      <c r="D490" s="2" t="s">
        <v>86</v>
      </c>
      <c r="E490" s="2">
        <v>9020</v>
      </c>
      <c r="F490" s="32">
        <v>0</v>
      </c>
      <c r="G490" s="4">
        <v>0</v>
      </c>
      <c r="H490" s="5">
        <v>0</v>
      </c>
      <c r="I490" s="4">
        <v>651.88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f t="shared" si="14"/>
        <v>651.88</v>
      </c>
      <c r="P490" s="6" t="s">
        <v>74</v>
      </c>
      <c r="Q490" s="6" t="s">
        <v>27</v>
      </c>
      <c r="R490" s="6">
        <v>1900</v>
      </c>
      <c r="S490" s="7">
        <v>0</v>
      </c>
      <c r="T490" s="8">
        <f t="shared" si="15"/>
        <v>651.88</v>
      </c>
    </row>
    <row r="491" spans="1:20" ht="15">
      <c r="A491" s="2" t="s">
        <v>58</v>
      </c>
      <c r="B491" s="3" t="s">
        <v>87</v>
      </c>
      <c r="C491" s="2" t="s">
        <v>88</v>
      </c>
      <c r="D491" s="2" t="s">
        <v>89</v>
      </c>
      <c r="E491" s="2">
        <v>1340</v>
      </c>
      <c r="F491" s="32">
        <v>0</v>
      </c>
      <c r="G491" s="4">
        <v>0</v>
      </c>
      <c r="H491" s="5">
        <v>0</v>
      </c>
      <c r="I491" s="4">
        <v>644.65</v>
      </c>
      <c r="J491" s="4">
        <v>1095.89</v>
      </c>
      <c r="K491" s="4">
        <v>816</v>
      </c>
      <c r="L491" s="4">
        <v>0</v>
      </c>
      <c r="M491" s="4">
        <v>0</v>
      </c>
      <c r="N491" s="4">
        <v>0</v>
      </c>
      <c r="O491" s="4">
        <f t="shared" si="14"/>
        <v>2556.54</v>
      </c>
      <c r="P491" s="6" t="s">
        <v>74</v>
      </c>
      <c r="Q491" s="6" t="s">
        <v>27</v>
      </c>
      <c r="R491" s="6">
        <v>1900</v>
      </c>
      <c r="S491" s="7">
        <v>0</v>
      </c>
      <c r="T491" s="8">
        <f t="shared" si="15"/>
        <v>2556.54</v>
      </c>
    </row>
    <row r="492" spans="1:20" ht="15">
      <c r="A492" s="2" t="s">
        <v>265</v>
      </c>
      <c r="B492" s="3">
        <v>804170</v>
      </c>
      <c r="C492" s="2" t="s">
        <v>266</v>
      </c>
      <c r="D492" s="2" t="s">
        <v>267</v>
      </c>
      <c r="E492" s="11">
        <v>1024</v>
      </c>
      <c r="F492" s="32">
        <v>5207</v>
      </c>
      <c r="G492" s="4">
        <v>1620</v>
      </c>
      <c r="H492" s="5">
        <v>392.85</v>
      </c>
      <c r="I492" s="4">
        <v>0</v>
      </c>
      <c r="J492" s="4">
        <v>0</v>
      </c>
      <c r="K492" s="4">
        <v>816</v>
      </c>
      <c r="L492" s="4">
        <v>0</v>
      </c>
      <c r="M492" s="4">
        <v>0</v>
      </c>
      <c r="N492" s="4">
        <v>0</v>
      </c>
      <c r="O492" s="4">
        <f t="shared" si="14"/>
        <v>2828.85</v>
      </c>
      <c r="P492" s="6" t="s">
        <v>25</v>
      </c>
      <c r="Q492" s="6" t="s">
        <v>26</v>
      </c>
      <c r="R492" s="6">
        <v>2019</v>
      </c>
      <c r="S492" s="7">
        <v>1985</v>
      </c>
      <c r="T492" s="8">
        <f t="shared" si="15"/>
        <v>4813.85</v>
      </c>
    </row>
    <row r="493" spans="1:20" ht="15">
      <c r="A493" s="2" t="s">
        <v>265</v>
      </c>
      <c r="B493" s="3">
        <v>803420</v>
      </c>
      <c r="C493" s="2" t="s">
        <v>268</v>
      </c>
      <c r="D493" s="2" t="s">
        <v>269</v>
      </c>
      <c r="E493" s="11">
        <v>1020</v>
      </c>
      <c r="F493" s="32">
        <v>1964</v>
      </c>
      <c r="G493" s="4">
        <v>1500</v>
      </c>
      <c r="H493" s="5">
        <v>74.5</v>
      </c>
      <c r="I493" s="4">
        <v>0</v>
      </c>
      <c r="J493" s="4">
        <v>0</v>
      </c>
      <c r="K493" s="4">
        <v>816</v>
      </c>
      <c r="L493" s="4">
        <v>0</v>
      </c>
      <c r="M493" s="4">
        <v>0</v>
      </c>
      <c r="N493" s="4">
        <v>0</v>
      </c>
      <c r="O493" s="4">
        <f t="shared" si="14"/>
        <v>2390.5</v>
      </c>
      <c r="P493" s="6" t="s">
        <v>25</v>
      </c>
      <c r="Q493" s="6" t="s">
        <v>31</v>
      </c>
      <c r="R493" s="6">
        <v>2008</v>
      </c>
      <c r="S493" s="7">
        <v>0</v>
      </c>
      <c r="T493" s="8">
        <f t="shared" si="15"/>
        <v>2390.5</v>
      </c>
    </row>
    <row r="494" spans="1:20" ht="15">
      <c r="A494" s="2" t="s">
        <v>265</v>
      </c>
      <c r="B494" s="3">
        <v>803420</v>
      </c>
      <c r="C494" s="2" t="s">
        <v>268</v>
      </c>
      <c r="D494" s="2" t="s">
        <v>269</v>
      </c>
      <c r="E494" s="11">
        <v>1335</v>
      </c>
      <c r="F494" s="32">
        <v>0</v>
      </c>
      <c r="G494" s="4">
        <v>0</v>
      </c>
      <c r="H494" s="5">
        <v>0</v>
      </c>
      <c r="I494" s="4">
        <v>2250.01</v>
      </c>
      <c r="J494" s="4">
        <v>5139.17</v>
      </c>
      <c r="K494" s="4">
        <v>816</v>
      </c>
      <c r="L494" s="4">
        <v>0</v>
      </c>
      <c r="M494" s="4">
        <v>0</v>
      </c>
      <c r="N494" s="4">
        <v>0</v>
      </c>
      <c r="O494" s="4">
        <f t="shared" si="14"/>
        <v>8205.18</v>
      </c>
      <c r="P494" s="6" t="s">
        <v>74</v>
      </c>
      <c r="Q494" s="6" t="s">
        <v>26</v>
      </c>
      <c r="R494" s="6">
        <v>2020</v>
      </c>
      <c r="S494" s="7">
        <v>5250</v>
      </c>
      <c r="T494" s="8">
        <f t="shared" si="15"/>
        <v>13455.18</v>
      </c>
    </row>
    <row r="495" spans="1:20" ht="15">
      <c r="A495" s="2" t="s">
        <v>265</v>
      </c>
      <c r="B495" s="3">
        <v>803420</v>
      </c>
      <c r="C495" s="2" t="s">
        <v>268</v>
      </c>
      <c r="D495" s="2" t="s">
        <v>269</v>
      </c>
      <c r="E495" s="11">
        <v>1335</v>
      </c>
      <c r="F495" s="32">
        <v>0</v>
      </c>
      <c r="G495" s="4">
        <v>0</v>
      </c>
      <c r="H495" s="5">
        <v>0</v>
      </c>
      <c r="I495" s="4">
        <v>2627.58</v>
      </c>
      <c r="J495" s="4">
        <v>5145.61</v>
      </c>
      <c r="K495" s="4">
        <v>816</v>
      </c>
      <c r="L495" s="4">
        <v>0</v>
      </c>
      <c r="M495" s="4">
        <v>0</v>
      </c>
      <c r="N495" s="4">
        <v>0</v>
      </c>
      <c r="O495" s="4">
        <f t="shared" si="14"/>
        <v>8589.189999999999</v>
      </c>
      <c r="P495" s="6" t="s">
        <v>74</v>
      </c>
      <c r="Q495" s="6" t="s">
        <v>26</v>
      </c>
      <c r="R495" s="6">
        <v>2020</v>
      </c>
      <c r="S495" s="7">
        <v>5250</v>
      </c>
      <c r="T495" s="8">
        <f t="shared" si="15"/>
        <v>13839.189999999999</v>
      </c>
    </row>
    <row r="496" spans="1:20" ht="15">
      <c r="A496" s="2" t="s">
        <v>265</v>
      </c>
      <c r="B496" s="3">
        <v>803420</v>
      </c>
      <c r="C496" s="2" t="s">
        <v>270</v>
      </c>
      <c r="D496" s="2" t="s">
        <v>269</v>
      </c>
      <c r="E496" s="11">
        <v>1202</v>
      </c>
      <c r="F496" s="32">
        <v>6517</v>
      </c>
      <c r="G496" s="4">
        <v>2040</v>
      </c>
      <c r="H496" s="5">
        <v>418.88</v>
      </c>
      <c r="I496" s="4">
        <v>0</v>
      </c>
      <c r="J496" s="4">
        <v>0</v>
      </c>
      <c r="K496" s="4">
        <v>816</v>
      </c>
      <c r="L496" s="4">
        <v>0</v>
      </c>
      <c r="M496" s="4">
        <v>0</v>
      </c>
      <c r="N496" s="4">
        <v>0</v>
      </c>
      <c r="O496" s="4">
        <f t="shared" si="14"/>
        <v>3274.88</v>
      </c>
      <c r="P496" s="6" t="s">
        <v>25</v>
      </c>
      <c r="Q496" s="6" t="s">
        <v>26</v>
      </c>
      <c r="R496" s="6">
        <v>2014</v>
      </c>
      <c r="S496" s="7">
        <v>3990</v>
      </c>
      <c r="T496" s="8">
        <f t="shared" si="15"/>
        <v>7264.88</v>
      </c>
    </row>
    <row r="497" spans="1:20" ht="15">
      <c r="A497" s="2" t="s">
        <v>265</v>
      </c>
      <c r="B497" s="3">
        <v>803420</v>
      </c>
      <c r="C497" s="2" t="s">
        <v>270</v>
      </c>
      <c r="D497" s="2" t="s">
        <v>269</v>
      </c>
      <c r="E497" s="11">
        <v>1335</v>
      </c>
      <c r="F497" s="32">
        <v>0</v>
      </c>
      <c r="G497" s="4">
        <v>0</v>
      </c>
      <c r="H497" s="5">
        <v>0</v>
      </c>
      <c r="I497" s="4">
        <v>2841.92</v>
      </c>
      <c r="J497" s="4">
        <v>1162.35</v>
      </c>
      <c r="K497" s="4">
        <v>816</v>
      </c>
      <c r="L497" s="4">
        <v>0</v>
      </c>
      <c r="M497" s="4">
        <v>0</v>
      </c>
      <c r="N497" s="4">
        <v>0</v>
      </c>
      <c r="O497" s="4">
        <f t="shared" si="14"/>
        <v>4820.27</v>
      </c>
      <c r="P497" s="6" t="s">
        <v>74</v>
      </c>
      <c r="Q497" s="6" t="s">
        <v>31</v>
      </c>
      <c r="R497" s="6">
        <v>2010</v>
      </c>
      <c r="S497" s="7">
        <v>0</v>
      </c>
      <c r="T497" s="8">
        <f t="shared" si="15"/>
        <v>4820.27</v>
      </c>
    </row>
    <row r="498" spans="1:20" ht="15">
      <c r="A498" s="2" t="s">
        <v>265</v>
      </c>
      <c r="B498" s="3">
        <v>803420</v>
      </c>
      <c r="C498" s="2" t="s">
        <v>270</v>
      </c>
      <c r="D498" s="2" t="s">
        <v>269</v>
      </c>
      <c r="E498" s="11">
        <v>1020</v>
      </c>
      <c r="F498" s="32">
        <v>3314</v>
      </c>
      <c r="G498" s="4">
        <v>1500</v>
      </c>
      <c r="H498" s="5">
        <v>25.5</v>
      </c>
      <c r="I498" s="4">
        <v>0</v>
      </c>
      <c r="J498" s="4">
        <v>0</v>
      </c>
      <c r="K498" s="4">
        <v>816</v>
      </c>
      <c r="L498" s="4">
        <v>0</v>
      </c>
      <c r="M498" s="4">
        <v>0</v>
      </c>
      <c r="N498" s="4">
        <v>0</v>
      </c>
      <c r="O498" s="4">
        <f t="shared" si="14"/>
        <v>2341.5</v>
      </c>
      <c r="P498" s="6" t="s">
        <v>25</v>
      </c>
      <c r="Q498" s="6" t="s">
        <v>27</v>
      </c>
      <c r="R498" s="6">
        <v>1900</v>
      </c>
      <c r="S498" s="7">
        <v>0</v>
      </c>
      <c r="T498" s="8">
        <f t="shared" si="15"/>
        <v>2341.5</v>
      </c>
    </row>
    <row r="499" spans="1:20" ht="15">
      <c r="A499" s="2" t="s">
        <v>265</v>
      </c>
      <c r="B499" s="3">
        <v>803420</v>
      </c>
      <c r="C499" s="2" t="s">
        <v>270</v>
      </c>
      <c r="D499" s="2" t="s">
        <v>269</v>
      </c>
      <c r="E499" s="11">
        <v>1020</v>
      </c>
      <c r="F499" s="32">
        <v>3728</v>
      </c>
      <c r="G499" s="4">
        <v>1500</v>
      </c>
      <c r="H499" s="5">
        <v>99</v>
      </c>
      <c r="I499" s="4">
        <v>0</v>
      </c>
      <c r="J499" s="4">
        <v>0</v>
      </c>
      <c r="K499" s="4">
        <v>816</v>
      </c>
      <c r="L499" s="4">
        <v>0</v>
      </c>
      <c r="M499" s="4">
        <v>0</v>
      </c>
      <c r="N499" s="4">
        <v>0</v>
      </c>
      <c r="O499" s="4">
        <f t="shared" si="14"/>
        <v>2415</v>
      </c>
      <c r="P499" s="6" t="s">
        <v>25</v>
      </c>
      <c r="Q499" s="6" t="s">
        <v>31</v>
      </c>
      <c r="R499" s="6">
        <v>2008</v>
      </c>
      <c r="S499" s="7">
        <v>0</v>
      </c>
      <c r="T499" s="8">
        <f t="shared" si="15"/>
        <v>2415</v>
      </c>
    </row>
    <row r="500" spans="1:20" ht="15">
      <c r="A500" s="2" t="s">
        <v>265</v>
      </c>
      <c r="B500" s="3">
        <v>803420</v>
      </c>
      <c r="C500" s="2" t="s">
        <v>270</v>
      </c>
      <c r="D500" s="2" t="s">
        <v>269</v>
      </c>
      <c r="E500" s="11">
        <v>1335</v>
      </c>
      <c r="F500" s="32">
        <v>0</v>
      </c>
      <c r="G500" s="4">
        <v>0</v>
      </c>
      <c r="H500" s="5">
        <v>0</v>
      </c>
      <c r="I500" s="4">
        <v>5779.52</v>
      </c>
      <c r="J500" s="4">
        <v>3963.66</v>
      </c>
      <c r="K500" s="4">
        <v>816</v>
      </c>
      <c r="L500" s="4">
        <v>0</v>
      </c>
      <c r="M500" s="4">
        <v>0</v>
      </c>
      <c r="N500" s="4">
        <v>0</v>
      </c>
      <c r="O500" s="4">
        <f t="shared" si="14"/>
        <v>10559.18</v>
      </c>
      <c r="P500" s="6" t="s">
        <v>74</v>
      </c>
      <c r="Q500" s="6" t="s">
        <v>26</v>
      </c>
      <c r="R500" s="6">
        <v>2018</v>
      </c>
      <c r="S500" s="7">
        <v>5250</v>
      </c>
      <c r="T500" s="8">
        <f t="shared" si="15"/>
        <v>15809.18</v>
      </c>
    </row>
    <row r="501" spans="1:20" ht="15">
      <c r="A501" s="2" t="s">
        <v>265</v>
      </c>
      <c r="B501" s="3">
        <v>803420</v>
      </c>
      <c r="C501" s="2" t="s">
        <v>270</v>
      </c>
      <c r="D501" s="2" t="s">
        <v>269</v>
      </c>
      <c r="E501" s="11">
        <v>9020</v>
      </c>
      <c r="F501" s="32">
        <v>0</v>
      </c>
      <c r="G501" s="4">
        <v>0</v>
      </c>
      <c r="H501" s="5">
        <v>0</v>
      </c>
      <c r="I501" s="4">
        <v>499.97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f t="shared" si="14"/>
        <v>499.97</v>
      </c>
      <c r="P501" s="6" t="s">
        <v>74</v>
      </c>
      <c r="Q501" s="6" t="s">
        <v>27</v>
      </c>
      <c r="R501" s="6">
        <v>1900</v>
      </c>
      <c r="S501" s="7">
        <v>0</v>
      </c>
      <c r="T501" s="8">
        <f t="shared" si="15"/>
        <v>499.97</v>
      </c>
    </row>
    <row r="502" spans="1:20" ht="15">
      <c r="A502" s="2" t="s">
        <v>265</v>
      </c>
      <c r="B502" s="3">
        <v>804120</v>
      </c>
      <c r="C502" s="2" t="s">
        <v>271</v>
      </c>
      <c r="D502" s="2" t="s">
        <v>272</v>
      </c>
      <c r="E502" s="11">
        <v>1024</v>
      </c>
      <c r="F502" s="32">
        <v>6072</v>
      </c>
      <c r="G502" s="4">
        <v>1620</v>
      </c>
      <c r="H502" s="5">
        <v>500.04</v>
      </c>
      <c r="I502" s="4">
        <v>0</v>
      </c>
      <c r="J502" s="4">
        <v>0</v>
      </c>
      <c r="K502" s="4">
        <v>816</v>
      </c>
      <c r="L502" s="4">
        <v>0</v>
      </c>
      <c r="M502" s="4">
        <v>0</v>
      </c>
      <c r="N502" s="4">
        <v>0</v>
      </c>
      <c r="O502" s="4">
        <f t="shared" si="14"/>
        <v>2936.04</v>
      </c>
      <c r="P502" s="6" t="s">
        <v>25</v>
      </c>
      <c r="Q502" s="6" t="s">
        <v>26</v>
      </c>
      <c r="R502" s="6">
        <v>2019</v>
      </c>
      <c r="S502" s="7">
        <v>1985</v>
      </c>
      <c r="T502" s="8">
        <f t="shared" si="15"/>
        <v>4921.04</v>
      </c>
    </row>
    <row r="503" spans="1:20" ht="15">
      <c r="A503" s="2" t="s">
        <v>265</v>
      </c>
      <c r="B503" s="3">
        <v>804210</v>
      </c>
      <c r="C503" s="2" t="s">
        <v>273</v>
      </c>
      <c r="D503" s="2" t="s">
        <v>274</v>
      </c>
      <c r="E503" s="11">
        <v>1340</v>
      </c>
      <c r="F503" s="32">
        <v>0</v>
      </c>
      <c r="G503" s="4">
        <v>0</v>
      </c>
      <c r="H503" s="5">
        <v>0</v>
      </c>
      <c r="I503" s="4">
        <v>2952.97</v>
      </c>
      <c r="J503" s="4">
        <v>1497.67</v>
      </c>
      <c r="K503" s="4">
        <v>816</v>
      </c>
      <c r="L503" s="4">
        <v>0</v>
      </c>
      <c r="M503" s="4">
        <v>0</v>
      </c>
      <c r="N503" s="4">
        <v>0</v>
      </c>
      <c r="O503" s="4">
        <f t="shared" si="14"/>
        <v>5266.639999999999</v>
      </c>
      <c r="P503" s="6" t="s">
        <v>74</v>
      </c>
      <c r="Q503" s="6" t="s">
        <v>26</v>
      </c>
      <c r="R503" s="6">
        <v>2016</v>
      </c>
      <c r="S503" s="7">
        <v>4060</v>
      </c>
      <c r="T503" s="8">
        <f t="shared" si="15"/>
        <v>9326.64</v>
      </c>
    </row>
    <row r="504" spans="1:20" ht="15">
      <c r="A504" s="2" t="s">
        <v>144</v>
      </c>
      <c r="B504" s="3">
        <v>600000</v>
      </c>
      <c r="C504" s="2" t="s">
        <v>145</v>
      </c>
      <c r="D504" s="2" t="s">
        <v>146</v>
      </c>
      <c r="E504" s="11">
        <v>1031</v>
      </c>
      <c r="F504" s="32">
        <v>12598</v>
      </c>
      <c r="G504" s="4">
        <v>1800</v>
      </c>
      <c r="H504" s="5">
        <v>1982.4</v>
      </c>
      <c r="I504" s="4">
        <v>0</v>
      </c>
      <c r="J504" s="4">
        <v>0</v>
      </c>
      <c r="K504" s="4">
        <v>816</v>
      </c>
      <c r="L504" s="4">
        <v>0</v>
      </c>
      <c r="M504" s="4">
        <v>0</v>
      </c>
      <c r="N504" s="4">
        <v>172</v>
      </c>
      <c r="O504" s="4">
        <f t="shared" si="14"/>
        <v>4770.4</v>
      </c>
      <c r="P504" s="6" t="s">
        <v>25</v>
      </c>
      <c r="Q504" s="6" t="s">
        <v>26</v>
      </c>
      <c r="R504" s="6">
        <v>2015</v>
      </c>
      <c r="S504" s="7">
        <v>4115</v>
      </c>
      <c r="T504" s="8">
        <f t="shared" si="15"/>
        <v>8885.4</v>
      </c>
    </row>
    <row r="505" spans="1:20" ht="15">
      <c r="A505" s="2" t="s">
        <v>144</v>
      </c>
      <c r="B505" s="3">
        <v>601080</v>
      </c>
      <c r="C505" s="2" t="s">
        <v>147</v>
      </c>
      <c r="D505" s="2" t="s">
        <v>148</v>
      </c>
      <c r="E505" s="11">
        <v>1024</v>
      </c>
      <c r="F505" s="32">
        <v>2418</v>
      </c>
      <c r="G505" s="4">
        <v>1620</v>
      </c>
      <c r="H505" s="5">
        <v>75.87</v>
      </c>
      <c r="I505" s="4">
        <v>0</v>
      </c>
      <c r="J505" s="4">
        <v>0</v>
      </c>
      <c r="K505" s="4">
        <v>816</v>
      </c>
      <c r="L505" s="4">
        <v>0</v>
      </c>
      <c r="M505" s="4">
        <v>0</v>
      </c>
      <c r="N505" s="4">
        <v>0</v>
      </c>
      <c r="O505" s="4">
        <f t="shared" si="14"/>
        <v>2511.87</v>
      </c>
      <c r="P505" s="6" t="s">
        <v>25</v>
      </c>
      <c r="Q505" s="6" t="s">
        <v>26</v>
      </c>
      <c r="R505" s="6">
        <v>2018</v>
      </c>
      <c r="S505" s="7">
        <v>1985</v>
      </c>
      <c r="T505" s="8">
        <f t="shared" si="15"/>
        <v>4496.87</v>
      </c>
    </row>
    <row r="506" spans="1:20" ht="15">
      <c r="A506" s="2" t="s">
        <v>144</v>
      </c>
      <c r="B506" s="3">
        <v>601090</v>
      </c>
      <c r="C506" s="2" t="s">
        <v>149</v>
      </c>
      <c r="D506" s="2" t="s">
        <v>150</v>
      </c>
      <c r="E506" s="11">
        <v>1031</v>
      </c>
      <c r="F506" s="32">
        <v>12682</v>
      </c>
      <c r="G506" s="4">
        <v>1800</v>
      </c>
      <c r="H506" s="5">
        <v>2029.8</v>
      </c>
      <c r="I506" s="4">
        <v>0</v>
      </c>
      <c r="J506" s="4">
        <v>0</v>
      </c>
      <c r="K506" s="4">
        <v>816</v>
      </c>
      <c r="L506" s="4">
        <v>0</v>
      </c>
      <c r="M506" s="4">
        <v>0</v>
      </c>
      <c r="N506" s="4">
        <v>0</v>
      </c>
      <c r="O506" s="4">
        <f t="shared" si="14"/>
        <v>4645.8</v>
      </c>
      <c r="P506" s="6" t="s">
        <v>25</v>
      </c>
      <c r="Q506" s="6" t="s">
        <v>26</v>
      </c>
      <c r="R506" s="6">
        <v>2015</v>
      </c>
      <c r="S506" s="7">
        <v>4115</v>
      </c>
      <c r="T506" s="8">
        <f t="shared" si="15"/>
        <v>8760.8</v>
      </c>
    </row>
    <row r="507" spans="1:20" ht="15">
      <c r="A507" s="2" t="s">
        <v>144</v>
      </c>
      <c r="B507" s="3">
        <v>601090</v>
      </c>
      <c r="C507" s="2" t="s">
        <v>149</v>
      </c>
      <c r="D507" s="2" t="s">
        <v>150</v>
      </c>
      <c r="E507" s="11">
        <v>1212</v>
      </c>
      <c r="F507" s="32">
        <v>5000</v>
      </c>
      <c r="G507" s="4">
        <v>2100</v>
      </c>
      <c r="H507" s="5">
        <v>0</v>
      </c>
      <c r="I507" s="4">
        <v>0</v>
      </c>
      <c r="J507" s="4">
        <v>0</v>
      </c>
      <c r="K507" s="4">
        <v>816</v>
      </c>
      <c r="L507" s="4">
        <v>0</v>
      </c>
      <c r="M507" s="4">
        <v>0</v>
      </c>
      <c r="N507" s="4">
        <v>0</v>
      </c>
      <c r="O507" s="4">
        <f t="shared" si="14"/>
        <v>2916</v>
      </c>
      <c r="P507" s="6" t="s">
        <v>25</v>
      </c>
      <c r="Q507" s="6" t="s">
        <v>26</v>
      </c>
      <c r="R507" s="6">
        <v>2017</v>
      </c>
      <c r="S507" s="7">
        <v>3500</v>
      </c>
      <c r="T507" s="8">
        <f t="shared" si="15"/>
        <v>6416</v>
      </c>
    </row>
    <row r="508" spans="1:20" ht="15">
      <c r="A508" s="2" t="s">
        <v>144</v>
      </c>
      <c r="B508" s="3">
        <v>601090</v>
      </c>
      <c r="C508" s="2" t="s">
        <v>149</v>
      </c>
      <c r="D508" s="2" t="s">
        <v>150</v>
      </c>
      <c r="E508" s="11">
        <v>1024</v>
      </c>
      <c r="F508" s="32">
        <v>1232</v>
      </c>
      <c r="G508" s="4">
        <v>1620</v>
      </c>
      <c r="H508" s="5">
        <v>0</v>
      </c>
      <c r="I508" s="4">
        <v>0</v>
      </c>
      <c r="J508" s="4">
        <v>0</v>
      </c>
      <c r="K508" s="4">
        <v>816</v>
      </c>
      <c r="L508" s="4">
        <v>0</v>
      </c>
      <c r="M508" s="4">
        <v>0</v>
      </c>
      <c r="N508" s="4">
        <v>0</v>
      </c>
      <c r="O508" s="4">
        <f t="shared" si="14"/>
        <v>2436</v>
      </c>
      <c r="P508" s="6" t="s">
        <v>25</v>
      </c>
      <c r="Q508" s="6" t="s">
        <v>26</v>
      </c>
      <c r="R508" s="6">
        <v>2022</v>
      </c>
      <c r="S508" s="7">
        <v>1985</v>
      </c>
      <c r="T508" s="8">
        <f t="shared" si="15"/>
        <v>4421</v>
      </c>
    </row>
    <row r="509" spans="1:20" ht="15">
      <c r="A509" s="2" t="s">
        <v>144</v>
      </c>
      <c r="B509" s="3">
        <v>601200</v>
      </c>
      <c r="C509" s="2" t="s">
        <v>151</v>
      </c>
      <c r="D509" s="2" t="s">
        <v>152</v>
      </c>
      <c r="E509" s="11">
        <v>1031</v>
      </c>
      <c r="F509" s="32">
        <v>9657</v>
      </c>
      <c r="G509" s="4">
        <v>1800</v>
      </c>
      <c r="H509" s="5">
        <v>1210.2</v>
      </c>
      <c r="I509" s="4">
        <v>0</v>
      </c>
      <c r="J509" s="4">
        <v>0</v>
      </c>
      <c r="K509" s="4">
        <v>816</v>
      </c>
      <c r="L509" s="4">
        <v>0</v>
      </c>
      <c r="M509" s="4">
        <v>0</v>
      </c>
      <c r="N509" s="4">
        <v>0</v>
      </c>
      <c r="O509" s="4">
        <f t="shared" si="14"/>
        <v>3826.2</v>
      </c>
      <c r="P509" s="6" t="s">
        <v>25</v>
      </c>
      <c r="Q509" s="6" t="s">
        <v>26</v>
      </c>
      <c r="R509" s="6">
        <v>2013</v>
      </c>
      <c r="S509" s="7">
        <v>4115</v>
      </c>
      <c r="T509" s="8">
        <f t="shared" si="15"/>
        <v>7941.2</v>
      </c>
    </row>
    <row r="510" spans="1:20" ht="15">
      <c r="A510" s="2" t="s">
        <v>144</v>
      </c>
      <c r="B510" s="3">
        <v>601203</v>
      </c>
      <c r="C510" s="2" t="s">
        <v>153</v>
      </c>
      <c r="D510" s="2" t="s">
        <v>154</v>
      </c>
      <c r="E510" s="11">
        <v>1205</v>
      </c>
      <c r="F510" s="32">
        <v>2386</v>
      </c>
      <c r="G510" s="4">
        <v>3240</v>
      </c>
      <c r="H510" s="5">
        <v>0.5400000000000205</v>
      </c>
      <c r="I510" s="4">
        <v>0</v>
      </c>
      <c r="J510" s="4">
        <v>0</v>
      </c>
      <c r="K510" s="4">
        <v>816</v>
      </c>
      <c r="L510" s="4">
        <v>0</v>
      </c>
      <c r="M510" s="4">
        <v>0</v>
      </c>
      <c r="N510" s="4">
        <v>0</v>
      </c>
      <c r="O510" s="4">
        <f t="shared" si="14"/>
        <v>4056.54</v>
      </c>
      <c r="P510" s="6" t="s">
        <v>25</v>
      </c>
      <c r="Q510" s="6" t="s">
        <v>26</v>
      </c>
      <c r="R510" s="6">
        <v>2022</v>
      </c>
      <c r="S510" s="7">
        <v>1985</v>
      </c>
      <c r="T510" s="8">
        <f t="shared" si="15"/>
        <v>6041.54</v>
      </c>
    </row>
    <row r="511" spans="1:20" ht="15">
      <c r="A511" s="2" t="s">
        <v>144</v>
      </c>
      <c r="B511" s="3">
        <v>601203</v>
      </c>
      <c r="C511" s="2" t="s">
        <v>153</v>
      </c>
      <c r="D511" s="2" t="s">
        <v>154</v>
      </c>
      <c r="E511" s="11">
        <v>9020</v>
      </c>
      <c r="F511" s="32">
        <v>0</v>
      </c>
      <c r="G511" s="4">
        <v>0</v>
      </c>
      <c r="H511" s="5">
        <v>0</v>
      </c>
      <c r="I511" s="4">
        <v>101.9</v>
      </c>
      <c r="J511" s="4">
        <v>360.07</v>
      </c>
      <c r="K511" s="4">
        <v>816</v>
      </c>
      <c r="L511" s="4">
        <v>0</v>
      </c>
      <c r="M511" s="4">
        <v>0</v>
      </c>
      <c r="N511" s="4">
        <v>0</v>
      </c>
      <c r="O511" s="4">
        <f t="shared" si="14"/>
        <v>1277.97</v>
      </c>
      <c r="P511" s="6" t="s">
        <v>74</v>
      </c>
      <c r="Q511" s="6" t="s">
        <v>26</v>
      </c>
      <c r="R511" s="6">
        <v>2018</v>
      </c>
      <c r="S511" s="7">
        <v>3835</v>
      </c>
      <c r="T511" s="8">
        <f t="shared" si="15"/>
        <v>5112.97</v>
      </c>
    </row>
    <row r="512" spans="1:20" ht="15">
      <c r="A512" s="2" t="s">
        <v>144</v>
      </c>
      <c r="B512" s="3">
        <v>601203</v>
      </c>
      <c r="C512" s="2" t="s">
        <v>153</v>
      </c>
      <c r="D512" s="2" t="s">
        <v>154</v>
      </c>
      <c r="E512" s="11">
        <v>1212</v>
      </c>
      <c r="F512" s="32">
        <v>7316</v>
      </c>
      <c r="G512" s="4">
        <v>2100</v>
      </c>
      <c r="H512" s="5">
        <v>905.45</v>
      </c>
      <c r="I512" s="4">
        <v>0</v>
      </c>
      <c r="J512" s="4">
        <v>0</v>
      </c>
      <c r="K512" s="4">
        <v>816</v>
      </c>
      <c r="L512" s="4">
        <v>0</v>
      </c>
      <c r="M512" s="4">
        <v>0</v>
      </c>
      <c r="N512" s="4">
        <v>0</v>
      </c>
      <c r="O512" s="4">
        <f t="shared" si="14"/>
        <v>3821.45</v>
      </c>
      <c r="P512" s="6" t="s">
        <v>25</v>
      </c>
      <c r="Q512" s="6" t="s">
        <v>26</v>
      </c>
      <c r="R512" s="6">
        <v>2018</v>
      </c>
      <c r="S512" s="7">
        <v>3500</v>
      </c>
      <c r="T512" s="8">
        <f t="shared" si="15"/>
        <v>7321.45</v>
      </c>
    </row>
    <row r="513" spans="1:20" ht="15">
      <c r="A513" s="2" t="s">
        <v>144</v>
      </c>
      <c r="B513" s="3">
        <v>601203</v>
      </c>
      <c r="C513" s="2" t="s">
        <v>153</v>
      </c>
      <c r="D513" s="2" t="s">
        <v>154</v>
      </c>
      <c r="E513" s="11">
        <v>1024</v>
      </c>
      <c r="F513" s="32">
        <v>3056</v>
      </c>
      <c r="G513" s="4">
        <v>1620</v>
      </c>
      <c r="H513" s="5">
        <v>338.85</v>
      </c>
      <c r="I513" s="4">
        <v>0</v>
      </c>
      <c r="J513" s="4">
        <v>0</v>
      </c>
      <c r="K513" s="4">
        <v>816</v>
      </c>
      <c r="L513" s="4">
        <v>0</v>
      </c>
      <c r="M513" s="4">
        <v>0</v>
      </c>
      <c r="N513" s="4">
        <v>0</v>
      </c>
      <c r="O513" s="4">
        <f t="shared" si="14"/>
        <v>2774.85</v>
      </c>
      <c r="P513" s="6" t="s">
        <v>25</v>
      </c>
      <c r="Q513" s="6" t="s">
        <v>26</v>
      </c>
      <c r="R513" s="6">
        <v>2022</v>
      </c>
      <c r="S513" s="7">
        <v>1985</v>
      </c>
      <c r="T513" s="8">
        <f t="shared" si="15"/>
        <v>4759.85</v>
      </c>
    </row>
    <row r="514" spans="1:20" ht="15">
      <c r="A514" s="2" t="s">
        <v>144</v>
      </c>
      <c r="B514" s="3">
        <v>601203</v>
      </c>
      <c r="C514" s="2" t="s">
        <v>153</v>
      </c>
      <c r="D514" s="2" t="s">
        <v>154</v>
      </c>
      <c r="E514" s="11">
        <v>1031</v>
      </c>
      <c r="F514" s="32">
        <v>1166</v>
      </c>
      <c r="G514" s="4">
        <v>1800</v>
      </c>
      <c r="H514" s="5">
        <v>0</v>
      </c>
      <c r="I514" s="4">
        <v>0</v>
      </c>
      <c r="J514" s="4">
        <v>0</v>
      </c>
      <c r="K514" s="4">
        <v>816</v>
      </c>
      <c r="L514" s="4">
        <v>0</v>
      </c>
      <c r="M514" s="4">
        <v>0</v>
      </c>
      <c r="N514" s="4">
        <v>0</v>
      </c>
      <c r="O514" s="4">
        <f aca="true" t="shared" si="16" ref="O514:O577">SUM(G514:N514)</f>
        <v>2616</v>
      </c>
      <c r="P514" s="6" t="s">
        <v>25</v>
      </c>
      <c r="Q514" s="6" t="s">
        <v>31</v>
      </c>
      <c r="R514" s="6">
        <v>2005</v>
      </c>
      <c r="S514" s="7">
        <v>0</v>
      </c>
      <c r="T514" s="8">
        <f aca="true" t="shared" si="17" ref="T514:T577">O514+S514</f>
        <v>2616</v>
      </c>
    </row>
    <row r="515" spans="1:20" ht="15">
      <c r="A515" s="2" t="s">
        <v>144</v>
      </c>
      <c r="B515" s="3">
        <v>601203</v>
      </c>
      <c r="C515" s="2" t="s">
        <v>153</v>
      </c>
      <c r="D515" s="2" t="s">
        <v>154</v>
      </c>
      <c r="E515" s="11" t="s">
        <v>75</v>
      </c>
      <c r="F515" s="32">
        <v>0</v>
      </c>
      <c r="G515" s="4">
        <v>0</v>
      </c>
      <c r="H515" s="5">
        <v>0</v>
      </c>
      <c r="I515" s="4">
        <v>0</v>
      </c>
      <c r="J515" s="4">
        <v>984.38</v>
      </c>
      <c r="K515" s="4">
        <v>0</v>
      </c>
      <c r="L515" s="4">
        <v>0</v>
      </c>
      <c r="M515" s="4">
        <v>0</v>
      </c>
      <c r="N515" s="4">
        <v>0</v>
      </c>
      <c r="O515" s="4">
        <f t="shared" si="16"/>
        <v>984.38</v>
      </c>
      <c r="P515" s="6" t="s">
        <v>74</v>
      </c>
      <c r="Q515" s="6" t="s">
        <v>27</v>
      </c>
      <c r="R515" s="6">
        <v>1900</v>
      </c>
      <c r="S515" s="7">
        <v>0</v>
      </c>
      <c r="T515" s="8">
        <f t="shared" si="17"/>
        <v>984.38</v>
      </c>
    </row>
    <row r="516" spans="1:20" ht="15">
      <c r="A516" s="2" t="s">
        <v>144</v>
      </c>
      <c r="B516" s="3">
        <v>601203</v>
      </c>
      <c r="C516" s="2" t="s">
        <v>153</v>
      </c>
      <c r="D516" s="2" t="s">
        <v>154</v>
      </c>
      <c r="E516" s="11" t="s">
        <v>75</v>
      </c>
      <c r="F516" s="32">
        <v>0</v>
      </c>
      <c r="G516" s="4">
        <v>0</v>
      </c>
      <c r="H516" s="5">
        <v>0</v>
      </c>
      <c r="I516" s="4">
        <v>0</v>
      </c>
      <c r="J516" s="4">
        <v>847.23</v>
      </c>
      <c r="K516" s="4">
        <v>0</v>
      </c>
      <c r="L516" s="4">
        <v>0</v>
      </c>
      <c r="M516" s="4">
        <v>0</v>
      </c>
      <c r="N516" s="4">
        <v>0</v>
      </c>
      <c r="O516" s="4">
        <f t="shared" si="16"/>
        <v>847.23</v>
      </c>
      <c r="P516" s="6" t="s">
        <v>74</v>
      </c>
      <c r="Q516" s="6" t="s">
        <v>27</v>
      </c>
      <c r="R516" s="6">
        <v>1900</v>
      </c>
      <c r="S516" s="7">
        <v>0</v>
      </c>
      <c r="T516" s="8">
        <f t="shared" si="17"/>
        <v>847.23</v>
      </c>
    </row>
    <row r="517" spans="1:20" ht="15">
      <c r="A517" s="2" t="s">
        <v>144</v>
      </c>
      <c r="B517" s="3">
        <v>601203</v>
      </c>
      <c r="C517" s="2" t="s">
        <v>153</v>
      </c>
      <c r="D517" s="2" t="s">
        <v>154</v>
      </c>
      <c r="E517" s="11" t="s">
        <v>75</v>
      </c>
      <c r="F517" s="32">
        <v>0</v>
      </c>
      <c r="G517" s="4">
        <v>0</v>
      </c>
      <c r="H517" s="5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f t="shared" si="16"/>
        <v>0</v>
      </c>
      <c r="P517" s="6" t="s">
        <v>74</v>
      </c>
      <c r="Q517" s="6" t="s">
        <v>27</v>
      </c>
      <c r="R517" s="6">
        <v>1900</v>
      </c>
      <c r="S517" s="7">
        <v>0</v>
      </c>
      <c r="T517" s="8">
        <f t="shared" si="17"/>
        <v>0</v>
      </c>
    </row>
    <row r="518" spans="1:20" ht="15">
      <c r="A518" s="2" t="s">
        <v>144</v>
      </c>
      <c r="B518" s="3">
        <v>601203</v>
      </c>
      <c r="C518" s="2" t="s">
        <v>153</v>
      </c>
      <c r="D518" s="2" t="s">
        <v>154</v>
      </c>
      <c r="E518" s="11" t="s">
        <v>75</v>
      </c>
      <c r="F518" s="32">
        <v>0</v>
      </c>
      <c r="G518" s="4">
        <v>0</v>
      </c>
      <c r="H518" s="5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f t="shared" si="16"/>
        <v>0</v>
      </c>
      <c r="P518" s="6" t="s">
        <v>74</v>
      </c>
      <c r="Q518" s="6" t="s">
        <v>27</v>
      </c>
      <c r="R518" s="6">
        <v>1900</v>
      </c>
      <c r="S518" s="7">
        <v>0</v>
      </c>
      <c r="T518" s="8">
        <f t="shared" si="17"/>
        <v>0</v>
      </c>
    </row>
    <row r="519" spans="1:20" ht="15">
      <c r="A519" s="2" t="s">
        <v>144</v>
      </c>
      <c r="B519" s="3">
        <v>601217</v>
      </c>
      <c r="C519" s="2" t="s">
        <v>155</v>
      </c>
      <c r="D519" s="2" t="s">
        <v>156</v>
      </c>
      <c r="E519" s="11">
        <v>1024</v>
      </c>
      <c r="F519" s="32">
        <v>1824</v>
      </c>
      <c r="G519" s="4">
        <v>1620</v>
      </c>
      <c r="H519" s="5">
        <v>0</v>
      </c>
      <c r="I519" s="4">
        <v>0</v>
      </c>
      <c r="J519" s="4">
        <v>0</v>
      </c>
      <c r="K519" s="4">
        <v>816</v>
      </c>
      <c r="L519" s="4">
        <v>0</v>
      </c>
      <c r="M519" s="4">
        <v>0</v>
      </c>
      <c r="N519" s="4">
        <v>25</v>
      </c>
      <c r="O519" s="4">
        <f t="shared" si="16"/>
        <v>2461</v>
      </c>
      <c r="P519" s="6" t="s">
        <v>25</v>
      </c>
      <c r="Q519" s="6" t="s">
        <v>26</v>
      </c>
      <c r="R519" s="6">
        <v>2018</v>
      </c>
      <c r="S519" s="7">
        <v>1985</v>
      </c>
      <c r="T519" s="8">
        <f t="shared" si="17"/>
        <v>4446</v>
      </c>
    </row>
    <row r="520" spans="1:20" ht="15">
      <c r="A520" s="2" t="s">
        <v>144</v>
      </c>
      <c r="B520" s="3">
        <v>601350</v>
      </c>
      <c r="C520" s="2" t="s">
        <v>157</v>
      </c>
      <c r="D520" s="2" t="s">
        <v>158</v>
      </c>
      <c r="E520" s="11">
        <v>1335</v>
      </c>
      <c r="F520" s="32">
        <v>0</v>
      </c>
      <c r="G520" s="4">
        <v>0</v>
      </c>
      <c r="H520" s="5">
        <v>0</v>
      </c>
      <c r="I520" s="4">
        <v>3965.66</v>
      </c>
      <c r="J520" s="4">
        <v>2051.4</v>
      </c>
      <c r="K520" s="4">
        <v>816</v>
      </c>
      <c r="L520" s="4">
        <v>0</v>
      </c>
      <c r="M520" s="4">
        <v>1149.34</v>
      </c>
      <c r="N520" s="4">
        <v>0</v>
      </c>
      <c r="O520" s="4">
        <f t="shared" si="16"/>
        <v>7982.4</v>
      </c>
      <c r="P520" s="6" t="s">
        <v>74</v>
      </c>
      <c r="Q520" s="6" t="s">
        <v>31</v>
      </c>
      <c r="R520" s="6">
        <v>2012</v>
      </c>
      <c r="S520" s="7">
        <v>0</v>
      </c>
      <c r="T520" s="8">
        <f t="shared" si="17"/>
        <v>7982.4</v>
      </c>
    </row>
    <row r="521" spans="1:20" ht="15">
      <c r="A521" s="2" t="s">
        <v>144</v>
      </c>
      <c r="B521" s="3">
        <v>601350</v>
      </c>
      <c r="C521" s="2" t="s">
        <v>157</v>
      </c>
      <c r="D521" s="2" t="s">
        <v>158</v>
      </c>
      <c r="E521" s="11">
        <v>1034</v>
      </c>
      <c r="F521" s="32">
        <v>4333</v>
      </c>
      <c r="G521" s="4">
        <v>2700</v>
      </c>
      <c r="H521" s="5">
        <v>62.55</v>
      </c>
      <c r="I521" s="4">
        <v>0</v>
      </c>
      <c r="J521" s="4">
        <v>0</v>
      </c>
      <c r="K521" s="4">
        <v>816</v>
      </c>
      <c r="L521" s="4">
        <v>0</v>
      </c>
      <c r="M521" s="4">
        <v>0</v>
      </c>
      <c r="N521" s="4">
        <v>0</v>
      </c>
      <c r="O521" s="4">
        <f t="shared" si="16"/>
        <v>3578.55</v>
      </c>
      <c r="P521" s="6" t="s">
        <v>25</v>
      </c>
      <c r="Q521" s="6" t="s">
        <v>159</v>
      </c>
      <c r="R521" s="6">
        <v>2007</v>
      </c>
      <c r="S521" s="7">
        <v>0</v>
      </c>
      <c r="T521" s="8">
        <f t="shared" si="17"/>
        <v>3578.55</v>
      </c>
    </row>
    <row r="522" spans="1:20" ht="15">
      <c r="A522" s="2" t="s">
        <v>144</v>
      </c>
      <c r="B522" s="3">
        <v>601350</v>
      </c>
      <c r="C522" s="2" t="s">
        <v>157</v>
      </c>
      <c r="D522" s="2" t="s">
        <v>158</v>
      </c>
      <c r="E522" s="11">
        <v>1020</v>
      </c>
      <c r="F522" s="32">
        <v>6927</v>
      </c>
      <c r="G522" s="4">
        <v>1500</v>
      </c>
      <c r="H522" s="5">
        <v>597</v>
      </c>
      <c r="I522" s="4">
        <v>0</v>
      </c>
      <c r="J522" s="4">
        <v>0</v>
      </c>
      <c r="K522" s="4">
        <v>816</v>
      </c>
      <c r="L522" s="4">
        <v>0</v>
      </c>
      <c r="M522" s="4">
        <v>0</v>
      </c>
      <c r="N522" s="4">
        <v>0</v>
      </c>
      <c r="O522" s="4">
        <f t="shared" si="16"/>
        <v>2913</v>
      </c>
      <c r="P522" s="6" t="s">
        <v>25</v>
      </c>
      <c r="Q522" s="6" t="s">
        <v>26</v>
      </c>
      <c r="R522" s="6">
        <v>2022</v>
      </c>
      <c r="S522" s="7">
        <v>1575</v>
      </c>
      <c r="T522" s="8">
        <f t="shared" si="17"/>
        <v>4488</v>
      </c>
    </row>
    <row r="523" spans="1:20" ht="15">
      <c r="A523" s="2" t="s">
        <v>144</v>
      </c>
      <c r="B523" s="3">
        <v>601350</v>
      </c>
      <c r="C523" s="2" t="s">
        <v>157</v>
      </c>
      <c r="D523" s="2" t="s">
        <v>158</v>
      </c>
      <c r="E523" s="11">
        <v>1212</v>
      </c>
      <c r="F523" s="32">
        <v>15762</v>
      </c>
      <c r="G523" s="4">
        <v>2100</v>
      </c>
      <c r="H523" s="5">
        <v>3416.7</v>
      </c>
      <c r="I523" s="4">
        <v>0</v>
      </c>
      <c r="J523" s="4">
        <v>0</v>
      </c>
      <c r="K523" s="4">
        <v>816</v>
      </c>
      <c r="L523" s="4">
        <v>0</v>
      </c>
      <c r="M523" s="4">
        <v>0</v>
      </c>
      <c r="N523" s="4">
        <v>0</v>
      </c>
      <c r="O523" s="4">
        <f t="shared" si="16"/>
        <v>6332.7</v>
      </c>
      <c r="P523" s="6" t="s">
        <v>25</v>
      </c>
      <c r="Q523" s="6" t="s">
        <v>26</v>
      </c>
      <c r="R523" s="6">
        <v>2016</v>
      </c>
      <c r="S523" s="7">
        <v>3500</v>
      </c>
      <c r="T523" s="8">
        <f t="shared" si="17"/>
        <v>9832.7</v>
      </c>
    </row>
    <row r="524" spans="1:20" ht="15">
      <c r="A524" s="2" t="s">
        <v>144</v>
      </c>
      <c r="B524" s="3">
        <v>601350</v>
      </c>
      <c r="C524" s="2" t="s">
        <v>157</v>
      </c>
      <c r="D524" s="2" t="s">
        <v>158</v>
      </c>
      <c r="E524" s="11">
        <v>1340</v>
      </c>
      <c r="F524" s="32">
        <v>0</v>
      </c>
      <c r="G524" s="4">
        <v>0</v>
      </c>
      <c r="H524" s="5">
        <v>0</v>
      </c>
      <c r="I524" s="4">
        <v>1221.3</v>
      </c>
      <c r="J524" s="4">
        <v>2413.63</v>
      </c>
      <c r="K524" s="4">
        <v>816</v>
      </c>
      <c r="L524" s="4">
        <v>586.08</v>
      </c>
      <c r="M524" s="4">
        <v>1609.33</v>
      </c>
      <c r="N524" s="4">
        <v>0</v>
      </c>
      <c r="O524" s="4">
        <f t="shared" si="16"/>
        <v>6646.34</v>
      </c>
      <c r="P524" s="6" t="s">
        <v>74</v>
      </c>
      <c r="Q524" s="6" t="s">
        <v>26</v>
      </c>
      <c r="R524" s="6">
        <v>2017</v>
      </c>
      <c r="S524" s="7">
        <v>7000</v>
      </c>
      <c r="T524" s="8">
        <f t="shared" si="17"/>
        <v>13646.34</v>
      </c>
    </row>
    <row r="525" spans="1:20" ht="15">
      <c r="A525" s="2" t="s">
        <v>144</v>
      </c>
      <c r="B525" s="3">
        <v>601390</v>
      </c>
      <c r="C525" s="2" t="s">
        <v>160</v>
      </c>
      <c r="D525" s="2" t="s">
        <v>161</v>
      </c>
      <c r="E525" s="11">
        <v>1202</v>
      </c>
      <c r="F525" s="32">
        <v>5441</v>
      </c>
      <c r="G525" s="4">
        <v>2040</v>
      </c>
      <c r="H525" s="5">
        <v>241.4</v>
      </c>
      <c r="I525" s="4">
        <v>0</v>
      </c>
      <c r="J525" s="4">
        <v>0</v>
      </c>
      <c r="K525" s="4">
        <v>816</v>
      </c>
      <c r="L525" s="4">
        <v>0</v>
      </c>
      <c r="M525" s="4">
        <v>0</v>
      </c>
      <c r="N525" s="4">
        <v>0</v>
      </c>
      <c r="O525" s="4">
        <f t="shared" si="16"/>
        <v>3097.4</v>
      </c>
      <c r="P525" s="6" t="s">
        <v>25</v>
      </c>
      <c r="Q525" s="6" t="s">
        <v>26</v>
      </c>
      <c r="R525" s="6">
        <v>2014</v>
      </c>
      <c r="S525" s="7">
        <v>3890</v>
      </c>
      <c r="T525" s="8">
        <f t="shared" si="17"/>
        <v>6987.4</v>
      </c>
    </row>
    <row r="526" spans="1:20" ht="15">
      <c r="A526" s="2" t="s">
        <v>144</v>
      </c>
      <c r="B526" s="3">
        <v>601390</v>
      </c>
      <c r="C526" s="2" t="s">
        <v>160</v>
      </c>
      <c r="D526" s="2" t="s">
        <v>161</v>
      </c>
      <c r="E526" s="11">
        <v>1335</v>
      </c>
      <c r="F526" s="32">
        <v>0</v>
      </c>
      <c r="G526" s="4">
        <v>0</v>
      </c>
      <c r="H526" s="5">
        <v>0</v>
      </c>
      <c r="I526" s="4">
        <v>3540.51</v>
      </c>
      <c r="J526" s="4">
        <v>4003.03</v>
      </c>
      <c r="K526" s="4">
        <v>816</v>
      </c>
      <c r="L526" s="4">
        <v>993.41</v>
      </c>
      <c r="M526" s="4">
        <v>0</v>
      </c>
      <c r="N526" s="4">
        <v>0</v>
      </c>
      <c r="O526" s="4">
        <f t="shared" si="16"/>
        <v>9352.95</v>
      </c>
      <c r="P526" s="6" t="s">
        <v>74</v>
      </c>
      <c r="Q526" s="6" t="s">
        <v>26</v>
      </c>
      <c r="R526" s="6">
        <v>2015</v>
      </c>
      <c r="S526" s="7">
        <v>9900</v>
      </c>
      <c r="T526" s="8">
        <f t="shared" si="17"/>
        <v>19252.95</v>
      </c>
    </row>
    <row r="527" spans="1:20" ht="15">
      <c r="A527" s="2" t="s">
        <v>144</v>
      </c>
      <c r="B527" s="3">
        <v>601390</v>
      </c>
      <c r="C527" s="2" t="s">
        <v>160</v>
      </c>
      <c r="D527" s="2" t="s">
        <v>161</v>
      </c>
      <c r="E527" s="11">
        <v>1212</v>
      </c>
      <c r="F527" s="32">
        <f>1756+5441</f>
        <v>7197</v>
      </c>
      <c r="G527" s="4">
        <v>2100</v>
      </c>
      <c r="H527" s="5">
        <f>75.6+241.4</f>
        <v>317</v>
      </c>
      <c r="I527" s="4">
        <v>0</v>
      </c>
      <c r="J527" s="4">
        <v>0</v>
      </c>
      <c r="K527" s="4">
        <v>816</v>
      </c>
      <c r="L527" s="4">
        <v>0</v>
      </c>
      <c r="M527" s="4">
        <v>0</v>
      </c>
      <c r="N527" s="4">
        <v>0</v>
      </c>
      <c r="O527" s="4">
        <f t="shared" si="16"/>
        <v>3233</v>
      </c>
      <c r="P527" s="6" t="s">
        <v>25</v>
      </c>
      <c r="Q527" s="6" t="s">
        <v>26</v>
      </c>
      <c r="R527" s="6">
        <v>2021</v>
      </c>
      <c r="S527" s="7">
        <v>2995</v>
      </c>
      <c r="T527" s="8">
        <f t="shared" si="17"/>
        <v>6228</v>
      </c>
    </row>
    <row r="528" spans="1:20" ht="15">
      <c r="A528" s="2" t="s">
        <v>144</v>
      </c>
      <c r="B528" s="3">
        <v>601752</v>
      </c>
      <c r="C528" s="2" t="s">
        <v>162</v>
      </c>
      <c r="D528" s="2" t="s">
        <v>163</v>
      </c>
      <c r="E528" s="11">
        <v>1202</v>
      </c>
      <c r="F528" s="32">
        <v>4092</v>
      </c>
      <c r="G528" s="4">
        <v>2040</v>
      </c>
      <c r="H528" s="5">
        <v>239.36</v>
      </c>
      <c r="I528" s="4">
        <v>0</v>
      </c>
      <c r="J528" s="4">
        <v>0</v>
      </c>
      <c r="K528" s="4">
        <v>816</v>
      </c>
      <c r="L528" s="4">
        <v>0</v>
      </c>
      <c r="M528" s="4">
        <v>0</v>
      </c>
      <c r="N528" s="4">
        <v>0</v>
      </c>
      <c r="O528" s="4">
        <f t="shared" si="16"/>
        <v>3095.36</v>
      </c>
      <c r="P528" s="6" t="s">
        <v>25</v>
      </c>
      <c r="Q528" s="6" t="s">
        <v>26</v>
      </c>
      <c r="R528" s="6">
        <v>2015</v>
      </c>
      <c r="S528" s="7">
        <v>2535</v>
      </c>
      <c r="T528" s="8">
        <f t="shared" si="17"/>
        <v>5630.360000000001</v>
      </c>
    </row>
    <row r="529" spans="1:20" ht="15">
      <c r="A529" s="2" t="s">
        <v>144</v>
      </c>
      <c r="B529" s="3">
        <v>601400</v>
      </c>
      <c r="C529" s="2" t="s">
        <v>164</v>
      </c>
      <c r="D529" s="2" t="s">
        <v>165</v>
      </c>
      <c r="E529" s="11">
        <v>1031</v>
      </c>
      <c r="F529" s="32">
        <v>13442</v>
      </c>
      <c r="G529" s="4">
        <v>1800</v>
      </c>
      <c r="H529" s="5">
        <v>2232.6</v>
      </c>
      <c r="I529" s="4">
        <v>0</v>
      </c>
      <c r="J529" s="4">
        <v>0</v>
      </c>
      <c r="K529" s="4">
        <v>816</v>
      </c>
      <c r="L529" s="4">
        <v>0</v>
      </c>
      <c r="M529" s="4">
        <v>0</v>
      </c>
      <c r="N529" s="4">
        <v>369</v>
      </c>
      <c r="O529" s="4">
        <f t="shared" si="16"/>
        <v>5217.6</v>
      </c>
      <c r="P529" s="6" t="s">
        <v>25</v>
      </c>
      <c r="Q529" s="6" t="s">
        <v>26</v>
      </c>
      <c r="R529" s="6">
        <v>2022</v>
      </c>
      <c r="S529" s="7">
        <v>4115</v>
      </c>
      <c r="T529" s="8">
        <f t="shared" si="17"/>
        <v>9332.6</v>
      </c>
    </row>
    <row r="530" spans="1:20" ht="15">
      <c r="A530" s="2" t="s">
        <v>144</v>
      </c>
      <c r="B530" s="3">
        <v>601400</v>
      </c>
      <c r="C530" s="2" t="s">
        <v>164</v>
      </c>
      <c r="D530" s="2" t="s">
        <v>165</v>
      </c>
      <c r="E530" s="11">
        <v>1212</v>
      </c>
      <c r="F530" s="32">
        <v>14262</v>
      </c>
      <c r="G530" s="4">
        <v>2100</v>
      </c>
      <c r="H530" s="5">
        <v>3400</v>
      </c>
      <c r="I530" s="4">
        <v>0</v>
      </c>
      <c r="J530" s="4">
        <v>0</v>
      </c>
      <c r="K530" s="4">
        <v>816</v>
      </c>
      <c r="L530" s="4">
        <v>0</v>
      </c>
      <c r="M530" s="4">
        <v>0</v>
      </c>
      <c r="N530" s="4">
        <v>0</v>
      </c>
      <c r="O530" s="4">
        <f t="shared" si="16"/>
        <v>6316</v>
      </c>
      <c r="P530" s="6" t="s">
        <v>25</v>
      </c>
      <c r="Q530" s="6" t="s">
        <v>26</v>
      </c>
      <c r="R530" s="6">
        <v>2018</v>
      </c>
      <c r="S530" s="7">
        <v>3500</v>
      </c>
      <c r="T530" s="8">
        <f t="shared" si="17"/>
        <v>9816</v>
      </c>
    </row>
    <row r="531" spans="1:20" ht="15">
      <c r="A531" s="2" t="s">
        <v>144</v>
      </c>
      <c r="B531" s="3">
        <v>601400</v>
      </c>
      <c r="C531" s="2" t="s">
        <v>164</v>
      </c>
      <c r="D531" s="2" t="s">
        <v>165</v>
      </c>
      <c r="E531" s="11">
        <v>1024</v>
      </c>
      <c r="F531" s="32">
        <v>18010</v>
      </c>
      <c r="G531" s="4">
        <v>1620</v>
      </c>
      <c r="H531" s="5">
        <v>3242.7</v>
      </c>
      <c r="I531" s="4">
        <v>0</v>
      </c>
      <c r="J531" s="4">
        <v>0</v>
      </c>
      <c r="K531" s="4">
        <v>816</v>
      </c>
      <c r="L531" s="4">
        <v>0</v>
      </c>
      <c r="M531" s="4">
        <v>0</v>
      </c>
      <c r="N531" s="4">
        <v>0</v>
      </c>
      <c r="O531" s="4">
        <f t="shared" si="16"/>
        <v>5678.7</v>
      </c>
      <c r="P531" s="6" t="s">
        <v>25</v>
      </c>
      <c r="Q531" s="6" t="s">
        <v>26</v>
      </c>
      <c r="R531" s="6">
        <v>2019</v>
      </c>
      <c r="S531" s="7">
        <v>1985</v>
      </c>
      <c r="T531" s="8">
        <f t="shared" si="17"/>
        <v>7663.7</v>
      </c>
    </row>
    <row r="532" spans="1:20" ht="15">
      <c r="A532" s="2" t="s">
        <v>144</v>
      </c>
      <c r="B532" s="3">
        <v>601400</v>
      </c>
      <c r="C532" s="2" t="s">
        <v>164</v>
      </c>
      <c r="D532" s="2" t="s">
        <v>165</v>
      </c>
      <c r="E532" s="11">
        <v>1212</v>
      </c>
      <c r="F532" s="32">
        <v>6000</v>
      </c>
      <c r="G532" s="4">
        <v>2100</v>
      </c>
      <c r="H532" s="5">
        <v>0</v>
      </c>
      <c r="I532" s="4">
        <v>0</v>
      </c>
      <c r="J532" s="4">
        <v>0</v>
      </c>
      <c r="K532" s="4">
        <v>816</v>
      </c>
      <c r="L532" s="4">
        <v>0</v>
      </c>
      <c r="M532" s="4">
        <v>0</v>
      </c>
      <c r="N532" s="4">
        <v>0</v>
      </c>
      <c r="O532" s="4">
        <f t="shared" si="16"/>
        <v>2916</v>
      </c>
      <c r="P532" s="6" t="s">
        <v>25</v>
      </c>
      <c r="Q532" s="6" t="s">
        <v>26</v>
      </c>
      <c r="R532" s="6">
        <v>2017</v>
      </c>
      <c r="S532" s="7">
        <v>3500</v>
      </c>
      <c r="T532" s="8">
        <f t="shared" si="17"/>
        <v>6416</v>
      </c>
    </row>
    <row r="533" spans="1:20" ht="15">
      <c r="A533" s="2" t="s">
        <v>144</v>
      </c>
      <c r="B533" s="3">
        <v>601040</v>
      </c>
      <c r="C533" s="2" t="s">
        <v>166</v>
      </c>
      <c r="D533" s="2" t="s">
        <v>167</v>
      </c>
      <c r="E533" s="11">
        <v>9020</v>
      </c>
      <c r="F533" s="32">
        <v>0</v>
      </c>
      <c r="G533" s="4">
        <v>0</v>
      </c>
      <c r="H533" s="5">
        <v>0</v>
      </c>
      <c r="I533" s="4">
        <v>1096.17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f t="shared" si="16"/>
        <v>1096.17</v>
      </c>
      <c r="P533" s="6" t="s">
        <v>74</v>
      </c>
      <c r="Q533" s="6" t="s">
        <v>31</v>
      </c>
      <c r="R533" s="6">
        <v>2002</v>
      </c>
      <c r="S533" s="7">
        <v>0</v>
      </c>
      <c r="T533" s="8">
        <f t="shared" si="17"/>
        <v>1096.17</v>
      </c>
    </row>
    <row r="534" spans="1:20" ht="15">
      <c r="A534" s="2" t="s">
        <v>144</v>
      </c>
      <c r="B534" s="3">
        <v>601040</v>
      </c>
      <c r="C534" s="2" t="s">
        <v>166</v>
      </c>
      <c r="D534" s="2" t="s">
        <v>167</v>
      </c>
      <c r="E534" s="11">
        <v>9020</v>
      </c>
      <c r="F534" s="32">
        <v>0</v>
      </c>
      <c r="G534" s="4">
        <v>0</v>
      </c>
      <c r="H534" s="5">
        <v>0</v>
      </c>
      <c r="I534" s="4">
        <v>355.93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f t="shared" si="16"/>
        <v>355.93</v>
      </c>
      <c r="P534" s="6" t="s">
        <v>74</v>
      </c>
      <c r="Q534" s="6" t="s">
        <v>31</v>
      </c>
      <c r="R534" s="6">
        <v>2002</v>
      </c>
      <c r="S534" s="7">
        <v>0</v>
      </c>
      <c r="T534" s="8">
        <f t="shared" si="17"/>
        <v>355.93</v>
      </c>
    </row>
    <row r="535" spans="1:20" ht="15">
      <c r="A535" s="2" t="s">
        <v>144</v>
      </c>
      <c r="B535" s="3">
        <v>601040</v>
      </c>
      <c r="C535" s="2" t="s">
        <v>166</v>
      </c>
      <c r="D535" s="2" t="s">
        <v>167</v>
      </c>
      <c r="E535" s="11">
        <v>1252</v>
      </c>
      <c r="F535" s="32">
        <v>0</v>
      </c>
      <c r="G535" s="4">
        <v>0</v>
      </c>
      <c r="H535" s="5">
        <v>0</v>
      </c>
      <c r="I535" s="4">
        <v>2429.55</v>
      </c>
      <c r="J535" s="4">
        <v>1926.49</v>
      </c>
      <c r="K535" s="4">
        <v>816</v>
      </c>
      <c r="L535" s="4">
        <v>0</v>
      </c>
      <c r="M535" s="4">
        <v>0</v>
      </c>
      <c r="N535" s="4">
        <v>0</v>
      </c>
      <c r="O535" s="4">
        <f t="shared" si="16"/>
        <v>5172.04</v>
      </c>
      <c r="P535" s="6" t="s">
        <v>74</v>
      </c>
      <c r="Q535" s="6" t="s">
        <v>26</v>
      </c>
      <c r="R535" s="6">
        <v>2018</v>
      </c>
      <c r="S535" s="7">
        <v>6390</v>
      </c>
      <c r="T535" s="8">
        <f t="shared" si="17"/>
        <v>11562.04</v>
      </c>
    </row>
    <row r="536" spans="1:20" ht="15">
      <c r="A536" s="2" t="s">
        <v>144</v>
      </c>
      <c r="B536" s="3">
        <v>601040</v>
      </c>
      <c r="C536" s="2" t="s">
        <v>166</v>
      </c>
      <c r="D536" s="2" t="s">
        <v>167</v>
      </c>
      <c r="E536" s="11">
        <v>9020</v>
      </c>
      <c r="F536" s="32">
        <v>0</v>
      </c>
      <c r="G536" s="4">
        <v>0</v>
      </c>
      <c r="H536" s="5">
        <v>0</v>
      </c>
      <c r="I536" s="4">
        <v>498.48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f t="shared" si="16"/>
        <v>498.48</v>
      </c>
      <c r="P536" s="6" t="s">
        <v>74</v>
      </c>
      <c r="Q536" s="6" t="s">
        <v>159</v>
      </c>
      <c r="R536" s="6">
        <v>2007</v>
      </c>
      <c r="S536" s="7">
        <v>0</v>
      </c>
      <c r="T536" s="8">
        <f t="shared" si="17"/>
        <v>498.48</v>
      </c>
    </row>
    <row r="537" spans="1:20" ht="15">
      <c r="A537" s="2" t="s">
        <v>144</v>
      </c>
      <c r="B537" s="3">
        <v>601040</v>
      </c>
      <c r="C537" s="2" t="s">
        <v>166</v>
      </c>
      <c r="D537" s="2" t="s">
        <v>167</v>
      </c>
      <c r="E537" s="11">
        <v>1212</v>
      </c>
      <c r="F537" s="32">
        <v>7620</v>
      </c>
      <c r="G537" s="4">
        <v>2100</v>
      </c>
      <c r="H537" s="5">
        <v>823.9</v>
      </c>
      <c r="I537" s="4">
        <v>0</v>
      </c>
      <c r="J537" s="4">
        <v>0</v>
      </c>
      <c r="K537" s="4">
        <v>816</v>
      </c>
      <c r="L537" s="4">
        <v>0</v>
      </c>
      <c r="M537" s="4">
        <v>0</v>
      </c>
      <c r="N537" s="4">
        <v>0</v>
      </c>
      <c r="O537" s="4">
        <f t="shared" si="16"/>
        <v>3739.9</v>
      </c>
      <c r="P537" s="6" t="s">
        <v>25</v>
      </c>
      <c r="Q537" s="6" t="s">
        <v>26</v>
      </c>
      <c r="R537" s="6">
        <v>2014</v>
      </c>
      <c r="S537" s="7">
        <v>4989.6</v>
      </c>
      <c r="T537" s="8">
        <f t="shared" si="17"/>
        <v>8729.5</v>
      </c>
    </row>
    <row r="538" spans="1:20" ht="15">
      <c r="A538" s="2" t="s">
        <v>144</v>
      </c>
      <c r="B538" s="3">
        <v>601040</v>
      </c>
      <c r="C538" s="2" t="s">
        <v>166</v>
      </c>
      <c r="D538" s="2" t="s">
        <v>167</v>
      </c>
      <c r="E538" s="11">
        <v>1031</v>
      </c>
      <c r="F538" s="32">
        <v>9246</v>
      </c>
      <c r="G538" s="4">
        <v>1800</v>
      </c>
      <c r="H538" s="5">
        <v>1148.4</v>
      </c>
      <c r="I538" s="4">
        <v>0</v>
      </c>
      <c r="J538" s="4">
        <v>0</v>
      </c>
      <c r="K538" s="4">
        <v>816</v>
      </c>
      <c r="L538" s="4">
        <v>0</v>
      </c>
      <c r="M538" s="4">
        <v>0</v>
      </c>
      <c r="N538" s="4">
        <v>0</v>
      </c>
      <c r="O538" s="4">
        <f t="shared" si="16"/>
        <v>3764.4</v>
      </c>
      <c r="P538" s="6" t="s">
        <v>25</v>
      </c>
      <c r="Q538" s="6" t="s">
        <v>26</v>
      </c>
      <c r="R538" s="6">
        <v>2014</v>
      </c>
      <c r="S538" s="7">
        <v>4115</v>
      </c>
      <c r="T538" s="8">
        <f t="shared" si="17"/>
        <v>7879.4</v>
      </c>
    </row>
    <row r="539" spans="1:20" ht="15">
      <c r="A539" s="2" t="s">
        <v>144</v>
      </c>
      <c r="B539" s="3">
        <v>601040</v>
      </c>
      <c r="C539" s="2" t="s">
        <v>166</v>
      </c>
      <c r="D539" s="2" t="s">
        <v>167</v>
      </c>
      <c r="E539" s="11">
        <v>3007</v>
      </c>
      <c r="F539" s="32">
        <v>0</v>
      </c>
      <c r="G539" s="4">
        <v>0</v>
      </c>
      <c r="H539" s="5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f t="shared" si="16"/>
        <v>0</v>
      </c>
      <c r="P539" s="6" t="s">
        <v>74</v>
      </c>
      <c r="Q539" s="6" t="s">
        <v>27</v>
      </c>
      <c r="R539" s="6">
        <v>1900</v>
      </c>
      <c r="S539" s="7">
        <v>0</v>
      </c>
      <c r="T539" s="8">
        <f t="shared" si="17"/>
        <v>0</v>
      </c>
    </row>
    <row r="540" spans="1:20" ht="15">
      <c r="A540" s="2" t="s">
        <v>144</v>
      </c>
      <c r="B540" s="3" t="s">
        <v>168</v>
      </c>
      <c r="C540" s="2" t="s">
        <v>169</v>
      </c>
      <c r="D540" s="2" t="s">
        <v>170</v>
      </c>
      <c r="E540" s="11">
        <v>1024</v>
      </c>
      <c r="F540" s="32">
        <v>9748</v>
      </c>
      <c r="G540" s="4">
        <v>1620</v>
      </c>
      <c r="H540" s="5">
        <v>1032.48</v>
      </c>
      <c r="I540" s="4">
        <v>0</v>
      </c>
      <c r="J540" s="4">
        <v>0</v>
      </c>
      <c r="K540" s="4">
        <v>816</v>
      </c>
      <c r="L540" s="4">
        <v>0</v>
      </c>
      <c r="M540" s="4">
        <v>0</v>
      </c>
      <c r="N540" s="4">
        <v>0</v>
      </c>
      <c r="O540" s="4">
        <f t="shared" si="16"/>
        <v>3468.48</v>
      </c>
      <c r="P540" s="6" t="s">
        <v>25</v>
      </c>
      <c r="Q540" s="6" t="s">
        <v>31</v>
      </c>
      <c r="R540" s="6">
        <v>2006</v>
      </c>
      <c r="S540" s="7">
        <v>0</v>
      </c>
      <c r="T540" s="8">
        <f t="shared" si="17"/>
        <v>3468.48</v>
      </c>
    </row>
    <row r="541" spans="1:20" ht="15">
      <c r="A541" s="2" t="s">
        <v>144</v>
      </c>
      <c r="B541" s="3" t="s">
        <v>168</v>
      </c>
      <c r="C541" s="2" t="s">
        <v>169</v>
      </c>
      <c r="D541" s="2" t="s">
        <v>170</v>
      </c>
      <c r="E541" s="11">
        <v>3000</v>
      </c>
      <c r="F541" s="32">
        <v>0</v>
      </c>
      <c r="G541" s="4">
        <v>0</v>
      </c>
      <c r="H541" s="5">
        <v>0</v>
      </c>
      <c r="I541" s="4">
        <v>1239.15</v>
      </c>
      <c r="J541" s="4">
        <v>811.5</v>
      </c>
      <c r="K541" s="4">
        <v>816</v>
      </c>
      <c r="L541" s="4">
        <v>0</v>
      </c>
      <c r="M541" s="4">
        <v>0</v>
      </c>
      <c r="N541" s="4">
        <v>0</v>
      </c>
      <c r="O541" s="4">
        <f t="shared" si="16"/>
        <v>2866.65</v>
      </c>
      <c r="P541" s="6" t="s">
        <v>74</v>
      </c>
      <c r="Q541" s="6" t="s">
        <v>27</v>
      </c>
      <c r="R541" s="6">
        <v>1900</v>
      </c>
      <c r="S541" s="7">
        <v>0</v>
      </c>
      <c r="T541" s="8">
        <f t="shared" si="17"/>
        <v>2866.65</v>
      </c>
    </row>
    <row r="542" spans="1:20" ht="15">
      <c r="A542" s="2" t="s">
        <v>144</v>
      </c>
      <c r="B542" s="3">
        <v>601410</v>
      </c>
      <c r="C542" s="2" t="s">
        <v>171</v>
      </c>
      <c r="D542" s="2" t="s">
        <v>172</v>
      </c>
      <c r="E542" s="11">
        <v>1248</v>
      </c>
      <c r="F542" s="32">
        <v>20699</v>
      </c>
      <c r="G542" s="4">
        <v>2520</v>
      </c>
      <c r="H542" s="5">
        <v>6173.58</v>
      </c>
      <c r="I542" s="4">
        <v>0</v>
      </c>
      <c r="J542" s="4">
        <v>0</v>
      </c>
      <c r="K542" s="4">
        <v>816</v>
      </c>
      <c r="L542" s="4">
        <v>0</v>
      </c>
      <c r="M542" s="4">
        <v>0</v>
      </c>
      <c r="N542" s="4">
        <v>0</v>
      </c>
      <c r="O542" s="4">
        <f t="shared" si="16"/>
        <v>9509.58</v>
      </c>
      <c r="P542" s="6" t="s">
        <v>25</v>
      </c>
      <c r="Q542" s="6" t="s">
        <v>27</v>
      </c>
      <c r="R542" s="6">
        <v>1900</v>
      </c>
      <c r="S542" s="7">
        <v>0</v>
      </c>
      <c r="T542" s="8">
        <f t="shared" si="17"/>
        <v>9509.58</v>
      </c>
    </row>
    <row r="543" spans="1:20" ht="15">
      <c r="A543" s="2" t="s">
        <v>144</v>
      </c>
      <c r="B543" s="3">
        <v>601410</v>
      </c>
      <c r="C543" s="2" t="s">
        <v>171</v>
      </c>
      <c r="D543" s="2" t="s">
        <v>172</v>
      </c>
      <c r="E543" s="11">
        <v>1248</v>
      </c>
      <c r="F543" s="32">
        <v>10208</v>
      </c>
      <c r="G543" s="4">
        <v>2520</v>
      </c>
      <c r="H543" s="5">
        <v>2026.92</v>
      </c>
      <c r="I543" s="4">
        <v>0</v>
      </c>
      <c r="J543" s="4">
        <v>0</v>
      </c>
      <c r="K543" s="4">
        <v>816</v>
      </c>
      <c r="L543" s="4">
        <v>2294.17</v>
      </c>
      <c r="M543" s="4">
        <v>0</v>
      </c>
      <c r="N543" s="4">
        <v>0</v>
      </c>
      <c r="O543" s="4">
        <f t="shared" si="16"/>
        <v>7657.09</v>
      </c>
      <c r="P543" s="6" t="s">
        <v>25</v>
      </c>
      <c r="Q543" s="6" t="s">
        <v>26</v>
      </c>
      <c r="R543" s="6">
        <v>2022</v>
      </c>
      <c r="S543" s="7">
        <v>7600</v>
      </c>
      <c r="T543" s="8">
        <f t="shared" si="17"/>
        <v>15257.09</v>
      </c>
    </row>
    <row r="544" spans="1:20" ht="15">
      <c r="A544" s="2" t="s">
        <v>144</v>
      </c>
      <c r="B544" s="3">
        <v>601410</v>
      </c>
      <c r="C544" s="2" t="s">
        <v>171</v>
      </c>
      <c r="D544" s="2" t="s">
        <v>172</v>
      </c>
      <c r="E544" s="11">
        <v>1031</v>
      </c>
      <c r="F544" s="32">
        <v>13933</v>
      </c>
      <c r="G544" s="4">
        <v>1800</v>
      </c>
      <c r="H544" s="5">
        <v>2529.9</v>
      </c>
      <c r="I544" s="4">
        <v>0</v>
      </c>
      <c r="J544" s="4">
        <v>0</v>
      </c>
      <c r="K544" s="4">
        <v>816</v>
      </c>
      <c r="L544" s="4">
        <v>889</v>
      </c>
      <c r="M544" s="9">
        <v>3500</v>
      </c>
      <c r="N544" s="4">
        <v>0</v>
      </c>
      <c r="O544" s="4">
        <f t="shared" si="16"/>
        <v>9534.9</v>
      </c>
      <c r="P544" s="6" t="s">
        <v>25</v>
      </c>
      <c r="Q544" s="6" t="s">
        <v>26</v>
      </c>
      <c r="R544" s="6">
        <v>2013</v>
      </c>
      <c r="S544" s="7">
        <v>4115</v>
      </c>
      <c r="T544" s="8">
        <f t="shared" si="17"/>
        <v>13649.9</v>
      </c>
    </row>
    <row r="545" spans="1:20" ht="15">
      <c r="A545" s="2" t="s">
        <v>144</v>
      </c>
      <c r="B545" s="3">
        <v>601410</v>
      </c>
      <c r="C545" s="2" t="s">
        <v>171</v>
      </c>
      <c r="D545" s="2" t="s">
        <v>172</v>
      </c>
      <c r="E545" s="11">
        <v>1024</v>
      </c>
      <c r="F545" s="32">
        <v>884</v>
      </c>
      <c r="G545" s="4">
        <v>1620</v>
      </c>
      <c r="H545" s="5">
        <v>0</v>
      </c>
      <c r="I545" s="4">
        <v>0</v>
      </c>
      <c r="J545" s="4">
        <v>0</v>
      </c>
      <c r="K545" s="4">
        <v>816</v>
      </c>
      <c r="L545" s="4">
        <v>0</v>
      </c>
      <c r="M545" s="4">
        <v>0</v>
      </c>
      <c r="N545" s="4">
        <v>0</v>
      </c>
      <c r="O545" s="4">
        <f t="shared" si="16"/>
        <v>2436</v>
      </c>
      <c r="P545" s="6" t="s">
        <v>25</v>
      </c>
      <c r="Q545" s="6" t="s">
        <v>26</v>
      </c>
      <c r="R545" s="6">
        <v>2022</v>
      </c>
      <c r="S545" s="7">
        <v>1985</v>
      </c>
      <c r="T545" s="8">
        <f t="shared" si="17"/>
        <v>4421</v>
      </c>
    </row>
    <row r="546" spans="1:20" ht="15">
      <c r="A546" s="2" t="s">
        <v>144</v>
      </c>
      <c r="B546" s="3">
        <v>601410</v>
      </c>
      <c r="C546" s="2" t="s">
        <v>171</v>
      </c>
      <c r="D546" s="2" t="s">
        <v>172</v>
      </c>
      <c r="E546" s="11">
        <v>1202</v>
      </c>
      <c r="F546" s="32">
        <v>787</v>
      </c>
      <c r="G546" s="4">
        <v>2040</v>
      </c>
      <c r="H546" s="5">
        <v>0</v>
      </c>
      <c r="I546" s="4">
        <v>0</v>
      </c>
      <c r="J546" s="4">
        <v>0</v>
      </c>
      <c r="K546" s="4">
        <v>816</v>
      </c>
      <c r="L546" s="4">
        <v>0</v>
      </c>
      <c r="M546" s="4">
        <v>0</v>
      </c>
      <c r="N546" s="4">
        <v>0</v>
      </c>
      <c r="O546" s="4">
        <f t="shared" si="16"/>
        <v>2856</v>
      </c>
      <c r="P546" s="6" t="s">
        <v>25</v>
      </c>
      <c r="Q546" s="6" t="s">
        <v>26</v>
      </c>
      <c r="R546" s="6">
        <v>2017</v>
      </c>
      <c r="S546" s="7">
        <v>3729.6</v>
      </c>
      <c r="T546" s="8">
        <f t="shared" si="17"/>
        <v>6585.6</v>
      </c>
    </row>
    <row r="547" spans="1:20" ht="15">
      <c r="A547" s="2" t="s">
        <v>144</v>
      </c>
      <c r="B547" s="3">
        <v>601410</v>
      </c>
      <c r="C547" s="2" t="s">
        <v>171</v>
      </c>
      <c r="D547" s="2" t="s">
        <v>172</v>
      </c>
      <c r="E547" s="11">
        <v>1031</v>
      </c>
      <c r="F547" s="32">
        <v>4709</v>
      </c>
      <c r="G547" s="4">
        <v>1800</v>
      </c>
      <c r="H547" s="5">
        <v>140.7</v>
      </c>
      <c r="I547" s="4">
        <v>0</v>
      </c>
      <c r="J547" s="4">
        <v>0</v>
      </c>
      <c r="K547" s="4">
        <v>816</v>
      </c>
      <c r="L547" s="4">
        <v>0</v>
      </c>
      <c r="M547" s="4">
        <v>0</v>
      </c>
      <c r="N547" s="4">
        <v>0</v>
      </c>
      <c r="O547" s="4">
        <f t="shared" si="16"/>
        <v>2756.7</v>
      </c>
      <c r="P547" s="6" t="s">
        <v>25</v>
      </c>
      <c r="Q547" s="6" t="s">
        <v>26</v>
      </c>
      <c r="R547" s="6">
        <v>2018</v>
      </c>
      <c r="S547" s="7">
        <v>2745</v>
      </c>
      <c r="T547" s="8">
        <f t="shared" si="17"/>
        <v>5501.7</v>
      </c>
    </row>
    <row r="548" spans="1:20" ht="15">
      <c r="A548" s="2" t="s">
        <v>144</v>
      </c>
      <c r="B548" s="3">
        <v>601410</v>
      </c>
      <c r="C548" s="2" t="s">
        <v>171</v>
      </c>
      <c r="D548" s="2" t="s">
        <v>172</v>
      </c>
      <c r="E548" s="11">
        <v>1031</v>
      </c>
      <c r="F548" s="32">
        <v>5630</v>
      </c>
      <c r="G548" s="4">
        <v>1800</v>
      </c>
      <c r="H548" s="5">
        <v>428.4</v>
      </c>
      <c r="I548" s="4">
        <v>0</v>
      </c>
      <c r="J548" s="4">
        <v>0</v>
      </c>
      <c r="K548" s="4">
        <v>816</v>
      </c>
      <c r="L548" s="4">
        <v>0</v>
      </c>
      <c r="M548" s="4">
        <v>0</v>
      </c>
      <c r="N548" s="4">
        <v>0</v>
      </c>
      <c r="O548" s="4">
        <f t="shared" si="16"/>
        <v>3044.4</v>
      </c>
      <c r="P548" s="6" t="s">
        <v>25</v>
      </c>
      <c r="Q548" s="6" t="s">
        <v>26</v>
      </c>
      <c r="R548" s="6">
        <v>2018</v>
      </c>
      <c r="S548" s="7">
        <v>2745</v>
      </c>
      <c r="T548" s="8">
        <f t="shared" si="17"/>
        <v>5789.4</v>
      </c>
    </row>
    <row r="549" spans="1:20" ht="15">
      <c r="A549" s="2" t="s">
        <v>144</v>
      </c>
      <c r="B549" s="3">
        <v>601410</v>
      </c>
      <c r="C549" s="2" t="s">
        <v>171</v>
      </c>
      <c r="D549" s="2" t="s">
        <v>172</v>
      </c>
      <c r="E549" s="11">
        <v>1024</v>
      </c>
      <c r="F549" s="32">
        <v>8760</v>
      </c>
      <c r="G549" s="4">
        <v>1620</v>
      </c>
      <c r="H549" s="5">
        <v>786.51</v>
      </c>
      <c r="I549" s="4">
        <v>0</v>
      </c>
      <c r="J549" s="4">
        <v>0</v>
      </c>
      <c r="K549" s="4">
        <v>816</v>
      </c>
      <c r="L549" s="4">
        <v>0</v>
      </c>
      <c r="M549" s="4">
        <v>0</v>
      </c>
      <c r="N549" s="4">
        <v>0</v>
      </c>
      <c r="O549" s="4">
        <f t="shared" si="16"/>
        <v>3222.51</v>
      </c>
      <c r="P549" s="6" t="s">
        <v>25</v>
      </c>
      <c r="Q549" s="6" t="s">
        <v>26</v>
      </c>
      <c r="R549" s="6">
        <v>2022</v>
      </c>
      <c r="S549" s="7">
        <v>1985</v>
      </c>
      <c r="T549" s="8">
        <f t="shared" si="17"/>
        <v>5207.51</v>
      </c>
    </row>
    <row r="550" spans="1:20" ht="15">
      <c r="A550" s="2" t="s">
        <v>144</v>
      </c>
      <c r="B550" s="3">
        <v>601422</v>
      </c>
      <c r="C550" s="2" t="s">
        <v>173</v>
      </c>
      <c r="D550" s="2" t="s">
        <v>174</v>
      </c>
      <c r="E550" s="11">
        <v>1247</v>
      </c>
      <c r="F550" s="32">
        <v>1501</v>
      </c>
      <c r="G550" s="4">
        <v>2940</v>
      </c>
      <c r="H550" s="5">
        <v>0</v>
      </c>
      <c r="I550" s="4">
        <v>0</v>
      </c>
      <c r="J550" s="4">
        <v>0</v>
      </c>
      <c r="K550" s="4">
        <v>816</v>
      </c>
      <c r="L550" s="4">
        <v>0</v>
      </c>
      <c r="M550" s="4">
        <v>0</v>
      </c>
      <c r="N550" s="4">
        <v>0</v>
      </c>
      <c r="O550" s="4">
        <f t="shared" si="16"/>
        <v>3756</v>
      </c>
      <c r="P550" s="6" t="s">
        <v>25</v>
      </c>
      <c r="Q550" s="6" t="s">
        <v>27</v>
      </c>
      <c r="R550" s="6">
        <v>1900</v>
      </c>
      <c r="S550" s="7">
        <v>0</v>
      </c>
      <c r="T550" s="8">
        <f t="shared" si="17"/>
        <v>3756</v>
      </c>
    </row>
    <row r="551" spans="1:20" ht="15">
      <c r="A551" s="2" t="s">
        <v>144</v>
      </c>
      <c r="B551" s="3">
        <v>601422</v>
      </c>
      <c r="C551" s="2" t="s">
        <v>173</v>
      </c>
      <c r="D551" s="2" t="s">
        <v>174</v>
      </c>
      <c r="E551" s="11">
        <v>1031</v>
      </c>
      <c r="F551" s="32">
        <v>4924</v>
      </c>
      <c r="G551" s="4">
        <v>1800</v>
      </c>
      <c r="H551" s="5">
        <v>282.9</v>
      </c>
      <c r="I551" s="4">
        <v>0</v>
      </c>
      <c r="J551" s="4">
        <v>0</v>
      </c>
      <c r="K551" s="4">
        <v>816</v>
      </c>
      <c r="L551" s="4">
        <v>0</v>
      </c>
      <c r="M551" s="4">
        <v>0</v>
      </c>
      <c r="N551" s="4">
        <v>0</v>
      </c>
      <c r="O551" s="4">
        <f t="shared" si="16"/>
        <v>2898.9</v>
      </c>
      <c r="P551" s="6" t="s">
        <v>25</v>
      </c>
      <c r="Q551" s="6" t="s">
        <v>31</v>
      </c>
      <c r="R551" s="6">
        <v>2011</v>
      </c>
      <c r="S551" s="7">
        <v>0</v>
      </c>
      <c r="T551" s="8">
        <f t="shared" si="17"/>
        <v>2898.9</v>
      </c>
    </row>
    <row r="552" spans="1:20" ht="15">
      <c r="A552" s="2" t="s">
        <v>144</v>
      </c>
      <c r="B552" s="3">
        <v>601422</v>
      </c>
      <c r="C552" s="2" t="s">
        <v>173</v>
      </c>
      <c r="D552" s="2" t="s">
        <v>174</v>
      </c>
      <c r="E552" s="11">
        <v>1031</v>
      </c>
      <c r="F552" s="32">
        <v>2040</v>
      </c>
      <c r="G552" s="4">
        <v>1800</v>
      </c>
      <c r="H552" s="5">
        <v>0</v>
      </c>
      <c r="I552" s="4">
        <v>0</v>
      </c>
      <c r="J552" s="4">
        <v>0</v>
      </c>
      <c r="K552" s="4">
        <v>816</v>
      </c>
      <c r="L552" s="4">
        <v>0</v>
      </c>
      <c r="M552" s="4">
        <v>0</v>
      </c>
      <c r="N552" s="4">
        <v>0</v>
      </c>
      <c r="O552" s="4">
        <f t="shared" si="16"/>
        <v>2616</v>
      </c>
      <c r="P552" s="6" t="s">
        <v>25</v>
      </c>
      <c r="Q552" s="6" t="s">
        <v>27</v>
      </c>
      <c r="R552" s="6">
        <v>1900</v>
      </c>
      <c r="S552" s="7">
        <v>0</v>
      </c>
      <c r="T552" s="8">
        <f t="shared" si="17"/>
        <v>2616</v>
      </c>
    </row>
    <row r="553" spans="1:20" ht="15">
      <c r="A553" s="2" t="s">
        <v>144</v>
      </c>
      <c r="B553" s="3">
        <v>601422</v>
      </c>
      <c r="C553" s="2" t="s">
        <v>173</v>
      </c>
      <c r="D553" s="2" t="s">
        <v>174</v>
      </c>
      <c r="E553" s="11">
        <v>1031</v>
      </c>
      <c r="F553" s="32">
        <v>2023</v>
      </c>
      <c r="G553" s="4">
        <v>1800</v>
      </c>
      <c r="H553" s="5">
        <v>0</v>
      </c>
      <c r="I553" s="4">
        <v>0</v>
      </c>
      <c r="J553" s="4">
        <v>0</v>
      </c>
      <c r="K553" s="4">
        <v>816</v>
      </c>
      <c r="L553" s="4">
        <v>0</v>
      </c>
      <c r="M553" s="4">
        <v>0</v>
      </c>
      <c r="N553" s="4">
        <v>0</v>
      </c>
      <c r="O553" s="4">
        <f t="shared" si="16"/>
        <v>2616</v>
      </c>
      <c r="P553" s="6" t="s">
        <v>25</v>
      </c>
      <c r="Q553" s="6" t="s">
        <v>26</v>
      </c>
      <c r="R553" s="6">
        <v>2015</v>
      </c>
      <c r="S553" s="7">
        <v>4115</v>
      </c>
      <c r="T553" s="8">
        <f t="shared" si="17"/>
        <v>6731</v>
      </c>
    </row>
    <row r="554" spans="1:20" ht="15">
      <c r="A554" s="2" t="s">
        <v>144</v>
      </c>
      <c r="B554" s="3">
        <v>601422</v>
      </c>
      <c r="C554" s="2" t="s">
        <v>173</v>
      </c>
      <c r="D554" s="2" t="s">
        <v>174</v>
      </c>
      <c r="E554" s="11">
        <v>1031</v>
      </c>
      <c r="F554" s="32">
        <v>6000</v>
      </c>
      <c r="G554" s="4">
        <v>1800</v>
      </c>
      <c r="H554" s="5">
        <v>0</v>
      </c>
      <c r="I554" s="4">
        <v>0</v>
      </c>
      <c r="J554" s="4">
        <v>0</v>
      </c>
      <c r="K554" s="4">
        <v>816</v>
      </c>
      <c r="L554" s="4">
        <v>0</v>
      </c>
      <c r="M554" s="4">
        <v>0</v>
      </c>
      <c r="N554" s="4">
        <v>0</v>
      </c>
      <c r="O554" s="4">
        <f t="shared" si="16"/>
        <v>2616</v>
      </c>
      <c r="P554" s="6" t="s">
        <v>25</v>
      </c>
      <c r="Q554" s="6" t="s">
        <v>26</v>
      </c>
      <c r="R554" s="6">
        <v>2020</v>
      </c>
      <c r="S554" s="7">
        <v>2745</v>
      </c>
      <c r="T554" s="8">
        <f t="shared" si="17"/>
        <v>5361</v>
      </c>
    </row>
    <row r="555" spans="1:20" ht="15">
      <c r="A555" s="2" t="s">
        <v>144</v>
      </c>
      <c r="B555" s="3">
        <v>601422</v>
      </c>
      <c r="C555" s="2" t="s">
        <v>173</v>
      </c>
      <c r="D555" s="2" t="s">
        <v>174</v>
      </c>
      <c r="E555" s="11">
        <v>9020</v>
      </c>
      <c r="F555" s="32">
        <v>0</v>
      </c>
      <c r="G555" s="4">
        <v>0</v>
      </c>
      <c r="H555" s="5">
        <v>0</v>
      </c>
      <c r="I555" s="4">
        <v>86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f t="shared" si="16"/>
        <v>86</v>
      </c>
      <c r="P555" s="6" t="s">
        <v>74</v>
      </c>
      <c r="Q555" s="6" t="s">
        <v>27</v>
      </c>
      <c r="R555" s="6">
        <v>1900</v>
      </c>
      <c r="S555" s="7">
        <v>0</v>
      </c>
      <c r="T555" s="8">
        <f t="shared" si="17"/>
        <v>86</v>
      </c>
    </row>
    <row r="556" spans="1:20" ht="15">
      <c r="A556" s="2" t="s">
        <v>144</v>
      </c>
      <c r="B556" s="3">
        <v>601422</v>
      </c>
      <c r="C556" s="2" t="s">
        <v>173</v>
      </c>
      <c r="D556" s="2" t="s">
        <v>174</v>
      </c>
      <c r="E556" s="11">
        <v>3007</v>
      </c>
      <c r="F556" s="32">
        <v>0</v>
      </c>
      <c r="G556" s="4">
        <v>0</v>
      </c>
      <c r="H556" s="5">
        <v>0</v>
      </c>
      <c r="I556" s="4">
        <v>421.52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f t="shared" si="16"/>
        <v>421.52</v>
      </c>
      <c r="P556" s="6" t="s">
        <v>74</v>
      </c>
      <c r="Q556" s="6" t="s">
        <v>27</v>
      </c>
      <c r="R556" s="6">
        <v>1900</v>
      </c>
      <c r="S556" s="7">
        <v>0</v>
      </c>
      <c r="T556" s="8">
        <f t="shared" si="17"/>
        <v>421.52</v>
      </c>
    </row>
    <row r="557" spans="1:20" ht="15">
      <c r="A557" s="2" t="s">
        <v>144</v>
      </c>
      <c r="B557" s="3">
        <v>601476</v>
      </c>
      <c r="C557" s="2" t="s">
        <v>175</v>
      </c>
      <c r="D557" s="2" t="s">
        <v>176</v>
      </c>
      <c r="E557" s="11">
        <v>1202</v>
      </c>
      <c r="F557" s="32">
        <v>5815</v>
      </c>
      <c r="G557" s="4">
        <v>2040</v>
      </c>
      <c r="H557" s="5">
        <v>560.32</v>
      </c>
      <c r="I557" s="4">
        <v>0</v>
      </c>
      <c r="J557" s="4">
        <v>0</v>
      </c>
      <c r="K557" s="4">
        <v>816</v>
      </c>
      <c r="L557" s="4">
        <v>0</v>
      </c>
      <c r="M557" s="4">
        <v>0</v>
      </c>
      <c r="N557" s="4">
        <v>0</v>
      </c>
      <c r="O557" s="4">
        <f t="shared" si="16"/>
        <v>3416.32</v>
      </c>
      <c r="P557" s="6" t="s">
        <v>25</v>
      </c>
      <c r="Q557" s="6" t="s">
        <v>26</v>
      </c>
      <c r="R557" s="6">
        <v>2018</v>
      </c>
      <c r="S557" s="7">
        <v>3499.65</v>
      </c>
      <c r="T557" s="8">
        <f t="shared" si="17"/>
        <v>6915.97</v>
      </c>
    </row>
    <row r="558" spans="1:20" ht="15">
      <c r="A558" s="2" t="s">
        <v>144</v>
      </c>
      <c r="B558" s="3">
        <v>601476</v>
      </c>
      <c r="C558" s="2" t="s">
        <v>175</v>
      </c>
      <c r="D558" s="2" t="s">
        <v>176</v>
      </c>
      <c r="E558" s="11">
        <v>1024</v>
      </c>
      <c r="F558" s="32">
        <v>9172</v>
      </c>
      <c r="G558" s="4">
        <v>1620</v>
      </c>
      <c r="H558" s="5">
        <v>856.44</v>
      </c>
      <c r="I558" s="4">
        <v>0</v>
      </c>
      <c r="J558" s="4">
        <v>0</v>
      </c>
      <c r="K558" s="4">
        <v>816</v>
      </c>
      <c r="L558" s="4">
        <v>129</v>
      </c>
      <c r="M558" s="4">
        <v>0</v>
      </c>
      <c r="N558" s="4">
        <v>0</v>
      </c>
      <c r="O558" s="4">
        <f t="shared" si="16"/>
        <v>3421.44</v>
      </c>
      <c r="P558" s="6" t="s">
        <v>25</v>
      </c>
      <c r="Q558" s="6" t="s">
        <v>26</v>
      </c>
      <c r="R558" s="6">
        <v>2014</v>
      </c>
      <c r="S558" s="7">
        <v>2975</v>
      </c>
      <c r="T558" s="8">
        <f t="shared" si="17"/>
        <v>6396.4400000000005</v>
      </c>
    </row>
    <row r="559" spans="1:20" ht="15">
      <c r="A559" s="2" t="s">
        <v>144</v>
      </c>
      <c r="B559" s="3">
        <v>601476</v>
      </c>
      <c r="C559" s="2" t="s">
        <v>175</v>
      </c>
      <c r="D559" s="2" t="s">
        <v>176</v>
      </c>
      <c r="E559" s="11">
        <v>1024</v>
      </c>
      <c r="F559" s="32">
        <v>16933</v>
      </c>
      <c r="G559" s="4">
        <v>1620</v>
      </c>
      <c r="H559" s="5">
        <v>2997</v>
      </c>
      <c r="I559" s="4">
        <v>0</v>
      </c>
      <c r="J559" s="4">
        <v>0</v>
      </c>
      <c r="K559" s="4">
        <v>816</v>
      </c>
      <c r="L559" s="4">
        <v>0</v>
      </c>
      <c r="M559" s="4">
        <v>0</v>
      </c>
      <c r="N559" s="4">
        <v>0</v>
      </c>
      <c r="O559" s="4">
        <f t="shared" si="16"/>
        <v>5433</v>
      </c>
      <c r="P559" s="6" t="s">
        <v>25</v>
      </c>
      <c r="Q559" s="6" t="s">
        <v>26</v>
      </c>
      <c r="R559" s="6">
        <v>2014</v>
      </c>
      <c r="S559" s="7">
        <v>2975</v>
      </c>
      <c r="T559" s="8">
        <f t="shared" si="17"/>
        <v>8408</v>
      </c>
    </row>
    <row r="560" spans="1:20" ht="15">
      <c r="A560" s="2" t="s">
        <v>144</v>
      </c>
      <c r="B560" s="3">
        <v>601476</v>
      </c>
      <c r="C560" s="2" t="s">
        <v>175</v>
      </c>
      <c r="D560" s="2" t="s">
        <v>176</v>
      </c>
      <c r="E560" s="11">
        <v>1024</v>
      </c>
      <c r="F560" s="32">
        <v>7535</v>
      </c>
      <c r="G560" s="4">
        <v>1620</v>
      </c>
      <c r="H560" s="5">
        <v>702.54</v>
      </c>
      <c r="I560" s="4">
        <v>0</v>
      </c>
      <c r="J560" s="4">
        <v>0</v>
      </c>
      <c r="K560" s="4">
        <v>816</v>
      </c>
      <c r="L560" s="4">
        <v>601.2</v>
      </c>
      <c r="M560" s="4">
        <v>0</v>
      </c>
      <c r="N560" s="4">
        <v>0</v>
      </c>
      <c r="O560" s="4">
        <f t="shared" si="16"/>
        <v>3739.74</v>
      </c>
      <c r="P560" s="6" t="s">
        <v>25</v>
      </c>
      <c r="Q560" s="6" t="s">
        <v>26</v>
      </c>
      <c r="R560" s="6">
        <v>2014</v>
      </c>
      <c r="S560" s="7">
        <v>2975</v>
      </c>
      <c r="T560" s="8">
        <f t="shared" si="17"/>
        <v>6714.74</v>
      </c>
    </row>
    <row r="561" spans="1:20" ht="15">
      <c r="A561" s="2" t="s">
        <v>144</v>
      </c>
      <c r="B561" s="3">
        <v>601476</v>
      </c>
      <c r="C561" s="2" t="s">
        <v>175</v>
      </c>
      <c r="D561" s="2" t="s">
        <v>176</v>
      </c>
      <c r="E561" s="11">
        <v>1024</v>
      </c>
      <c r="F561" s="32">
        <v>7066</v>
      </c>
      <c r="G561" s="4">
        <v>1620</v>
      </c>
      <c r="H561" s="5">
        <v>449.55</v>
      </c>
      <c r="I561" s="4">
        <v>0</v>
      </c>
      <c r="J561" s="4">
        <v>0</v>
      </c>
      <c r="K561" s="4">
        <v>816</v>
      </c>
      <c r="L561" s="4">
        <v>0</v>
      </c>
      <c r="M561" s="4">
        <v>0</v>
      </c>
      <c r="N561" s="4">
        <v>0</v>
      </c>
      <c r="O561" s="4">
        <f t="shared" si="16"/>
        <v>2885.55</v>
      </c>
      <c r="P561" s="6" t="s">
        <v>25</v>
      </c>
      <c r="Q561" s="6" t="s">
        <v>26</v>
      </c>
      <c r="R561" s="6">
        <v>2014</v>
      </c>
      <c r="S561" s="7">
        <v>2975</v>
      </c>
      <c r="T561" s="8">
        <f t="shared" si="17"/>
        <v>5860.55</v>
      </c>
    </row>
    <row r="562" spans="1:20" ht="15">
      <c r="A562" s="2" t="s">
        <v>144</v>
      </c>
      <c r="B562" s="3">
        <v>601476</v>
      </c>
      <c r="C562" s="2" t="s">
        <v>175</v>
      </c>
      <c r="D562" s="2" t="s">
        <v>176</v>
      </c>
      <c r="E562" s="11">
        <v>1024</v>
      </c>
      <c r="F562" s="32">
        <v>9706</v>
      </c>
      <c r="G562" s="4">
        <v>1620</v>
      </c>
      <c r="H562" s="5">
        <v>1045.98</v>
      </c>
      <c r="I562" s="4">
        <v>0</v>
      </c>
      <c r="J562" s="4">
        <v>0</v>
      </c>
      <c r="K562" s="4">
        <v>816</v>
      </c>
      <c r="L562" s="4">
        <v>0</v>
      </c>
      <c r="M562" s="4">
        <v>0</v>
      </c>
      <c r="N562" s="4">
        <v>172</v>
      </c>
      <c r="O562" s="4">
        <f t="shared" si="16"/>
        <v>3653.98</v>
      </c>
      <c r="P562" s="6" t="s">
        <v>25</v>
      </c>
      <c r="Q562" s="6" t="s">
        <v>26</v>
      </c>
      <c r="R562" s="6">
        <v>2016</v>
      </c>
      <c r="S562" s="7">
        <v>2975</v>
      </c>
      <c r="T562" s="8">
        <f t="shared" si="17"/>
        <v>6628.98</v>
      </c>
    </row>
    <row r="563" spans="1:20" ht="15">
      <c r="A563" s="2" t="s">
        <v>144</v>
      </c>
      <c r="B563" s="3">
        <v>601428</v>
      </c>
      <c r="C563" s="2" t="s">
        <v>177</v>
      </c>
      <c r="D563" s="2" t="s">
        <v>178</v>
      </c>
      <c r="E563" s="10" t="s">
        <v>75</v>
      </c>
      <c r="F563" s="32">
        <v>0</v>
      </c>
      <c r="G563" s="4">
        <v>0</v>
      </c>
      <c r="H563" s="5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f t="shared" si="16"/>
        <v>0</v>
      </c>
      <c r="P563" s="6" t="s">
        <v>74</v>
      </c>
      <c r="Q563" s="6" t="s">
        <v>27</v>
      </c>
      <c r="R563" s="6">
        <v>1900</v>
      </c>
      <c r="S563" s="7">
        <v>0</v>
      </c>
      <c r="T563" s="8">
        <f t="shared" si="17"/>
        <v>0</v>
      </c>
    </row>
    <row r="564" spans="1:20" ht="15">
      <c r="A564" s="2" t="s">
        <v>144</v>
      </c>
      <c r="B564" s="3">
        <v>601428</v>
      </c>
      <c r="C564" s="2" t="s">
        <v>177</v>
      </c>
      <c r="D564" s="2" t="s">
        <v>178</v>
      </c>
      <c r="E564" s="11">
        <v>3007</v>
      </c>
      <c r="F564" s="32">
        <v>0</v>
      </c>
      <c r="G564" s="4">
        <v>0</v>
      </c>
      <c r="H564" s="5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f t="shared" si="16"/>
        <v>0</v>
      </c>
      <c r="P564" s="6" t="s">
        <v>74</v>
      </c>
      <c r="Q564" s="6" t="s">
        <v>27</v>
      </c>
      <c r="R564" s="6">
        <v>1900</v>
      </c>
      <c r="S564" s="7">
        <v>0</v>
      </c>
      <c r="T564" s="8">
        <f t="shared" si="17"/>
        <v>0</v>
      </c>
    </row>
    <row r="565" spans="1:20" ht="15">
      <c r="A565" s="2" t="s">
        <v>144</v>
      </c>
      <c r="B565" s="3">
        <v>601428</v>
      </c>
      <c r="C565" s="2" t="s">
        <v>177</v>
      </c>
      <c r="D565" s="2" t="s">
        <v>178</v>
      </c>
      <c r="E565" s="11">
        <v>1500</v>
      </c>
      <c r="F565" s="32">
        <v>0</v>
      </c>
      <c r="G565" s="4">
        <v>0</v>
      </c>
      <c r="H565" s="5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f t="shared" si="16"/>
        <v>0</v>
      </c>
      <c r="P565" s="6" t="s">
        <v>74</v>
      </c>
      <c r="Q565" s="6" t="s">
        <v>27</v>
      </c>
      <c r="R565" s="6">
        <v>1900</v>
      </c>
      <c r="S565" s="7">
        <v>0</v>
      </c>
      <c r="T565" s="8">
        <f t="shared" si="17"/>
        <v>0</v>
      </c>
    </row>
    <row r="566" spans="1:20" ht="15">
      <c r="A566" s="2" t="s">
        <v>144</v>
      </c>
      <c r="B566" s="3">
        <v>601428</v>
      </c>
      <c r="C566" s="2" t="s">
        <v>177</v>
      </c>
      <c r="D566" s="2" t="s">
        <v>178</v>
      </c>
      <c r="E566" s="11">
        <v>1257</v>
      </c>
      <c r="F566" s="32">
        <v>0</v>
      </c>
      <c r="G566" s="4">
        <v>0</v>
      </c>
      <c r="H566" s="5">
        <v>0</v>
      </c>
      <c r="I566" s="4">
        <v>4269.9</v>
      </c>
      <c r="J566" s="4">
        <v>5280.42</v>
      </c>
      <c r="K566" s="4">
        <v>816</v>
      </c>
      <c r="L566" s="4">
        <v>0</v>
      </c>
      <c r="M566" s="4">
        <v>0</v>
      </c>
      <c r="N566" s="4">
        <v>0</v>
      </c>
      <c r="O566" s="4">
        <f t="shared" si="16"/>
        <v>10366.32</v>
      </c>
      <c r="P566" s="6" t="s">
        <v>74</v>
      </c>
      <c r="Q566" s="6" t="s">
        <v>27</v>
      </c>
      <c r="R566" s="6">
        <v>1900</v>
      </c>
      <c r="S566" s="7">
        <v>0</v>
      </c>
      <c r="T566" s="8">
        <f t="shared" si="17"/>
        <v>10366.32</v>
      </c>
    </row>
    <row r="567" spans="1:20" ht="15">
      <c r="A567" s="2" t="s">
        <v>144</v>
      </c>
      <c r="B567" s="3">
        <v>601428</v>
      </c>
      <c r="C567" s="2" t="s">
        <v>177</v>
      </c>
      <c r="D567" s="2" t="s">
        <v>178</v>
      </c>
      <c r="E567" s="11">
        <v>1257</v>
      </c>
      <c r="F567" s="32">
        <v>0</v>
      </c>
      <c r="G567" s="4">
        <v>0</v>
      </c>
      <c r="H567" s="5">
        <v>0</v>
      </c>
      <c r="I567" s="4">
        <v>2290.03</v>
      </c>
      <c r="J567" s="4">
        <v>4908.27</v>
      </c>
      <c r="K567" s="4">
        <v>816</v>
      </c>
      <c r="L567" s="4">
        <v>0</v>
      </c>
      <c r="M567" s="4">
        <v>189.31</v>
      </c>
      <c r="N567" s="4">
        <v>0</v>
      </c>
      <c r="O567" s="4">
        <f t="shared" si="16"/>
        <v>8203.61</v>
      </c>
      <c r="P567" s="6" t="s">
        <v>74</v>
      </c>
      <c r="Q567" s="6" t="s">
        <v>27</v>
      </c>
      <c r="R567" s="6">
        <v>1900</v>
      </c>
      <c r="S567" s="7">
        <v>0</v>
      </c>
      <c r="T567" s="8">
        <f t="shared" si="17"/>
        <v>8203.61</v>
      </c>
    </row>
    <row r="568" spans="1:20" ht="15">
      <c r="A568" s="2" t="s">
        <v>144</v>
      </c>
      <c r="B568" s="3">
        <v>601428</v>
      </c>
      <c r="C568" s="2" t="s">
        <v>177</v>
      </c>
      <c r="D568" s="2" t="s">
        <v>178</v>
      </c>
      <c r="E568" s="11">
        <v>1257</v>
      </c>
      <c r="F568" s="32">
        <v>0</v>
      </c>
      <c r="G568" s="4">
        <v>0</v>
      </c>
      <c r="H568" s="5">
        <v>0</v>
      </c>
      <c r="I568" s="4">
        <v>5112.63</v>
      </c>
      <c r="J568" s="4">
        <v>7958.91</v>
      </c>
      <c r="K568" s="4">
        <v>816</v>
      </c>
      <c r="L568" s="4">
        <v>0</v>
      </c>
      <c r="M568" s="4">
        <v>0</v>
      </c>
      <c r="N568" s="4">
        <v>0</v>
      </c>
      <c r="O568" s="4">
        <f t="shared" si="16"/>
        <v>13887.54</v>
      </c>
      <c r="P568" s="6" t="s">
        <v>74</v>
      </c>
      <c r="Q568" s="6" t="s">
        <v>27</v>
      </c>
      <c r="R568" s="6">
        <v>1900</v>
      </c>
      <c r="S568" s="7">
        <v>0</v>
      </c>
      <c r="T568" s="8">
        <f t="shared" si="17"/>
        <v>13887.54</v>
      </c>
    </row>
    <row r="569" spans="1:20" ht="15">
      <c r="A569" s="2" t="s">
        <v>144</v>
      </c>
      <c r="B569" s="3">
        <v>601428</v>
      </c>
      <c r="C569" s="2" t="s">
        <v>177</v>
      </c>
      <c r="D569" s="2" t="s">
        <v>178</v>
      </c>
      <c r="E569" s="11">
        <v>1210</v>
      </c>
      <c r="F569" s="32">
        <v>4770</v>
      </c>
      <c r="G569" s="4">
        <v>3000</v>
      </c>
      <c r="H569" s="5">
        <v>1069</v>
      </c>
      <c r="I569" s="4">
        <v>0</v>
      </c>
      <c r="J569" s="4">
        <v>0</v>
      </c>
      <c r="K569" s="4">
        <v>816</v>
      </c>
      <c r="L569" s="4">
        <v>0</v>
      </c>
      <c r="M569" s="4">
        <v>0</v>
      </c>
      <c r="N569" s="4">
        <v>0</v>
      </c>
      <c r="O569" s="4">
        <f t="shared" si="16"/>
        <v>4885</v>
      </c>
      <c r="P569" s="6" t="s">
        <v>25</v>
      </c>
      <c r="Q569" s="6" t="s">
        <v>27</v>
      </c>
      <c r="R569" s="6">
        <v>1900</v>
      </c>
      <c r="S569" s="7">
        <v>0</v>
      </c>
      <c r="T569" s="8">
        <f t="shared" si="17"/>
        <v>4885</v>
      </c>
    </row>
    <row r="570" spans="1:20" ht="15">
      <c r="A570" s="2" t="s">
        <v>144</v>
      </c>
      <c r="B570" s="3">
        <v>601428</v>
      </c>
      <c r="C570" s="2" t="s">
        <v>177</v>
      </c>
      <c r="D570" s="2" t="s">
        <v>178</v>
      </c>
      <c r="E570" s="11">
        <v>1257</v>
      </c>
      <c r="F570" s="32">
        <v>0</v>
      </c>
      <c r="G570" s="4">
        <v>0</v>
      </c>
      <c r="H570" s="5">
        <v>0</v>
      </c>
      <c r="I570" s="4">
        <v>0</v>
      </c>
      <c r="J570" s="4">
        <v>5342.22</v>
      </c>
      <c r="K570" s="4">
        <v>816</v>
      </c>
      <c r="L570" s="4">
        <v>0</v>
      </c>
      <c r="M570" s="4">
        <v>0</v>
      </c>
      <c r="N570" s="4">
        <v>0</v>
      </c>
      <c r="O570" s="4">
        <f t="shared" si="16"/>
        <v>6158.22</v>
      </c>
      <c r="P570" s="6" t="s">
        <v>74</v>
      </c>
      <c r="Q570" s="6" t="s">
        <v>26</v>
      </c>
      <c r="R570" s="6">
        <v>2018</v>
      </c>
      <c r="S570" s="7">
        <v>5005</v>
      </c>
      <c r="T570" s="8">
        <f t="shared" si="17"/>
        <v>11163.220000000001</v>
      </c>
    </row>
    <row r="571" spans="1:20" ht="15">
      <c r="A571" s="2" t="s">
        <v>144</v>
      </c>
      <c r="B571" s="3">
        <v>601428</v>
      </c>
      <c r="C571" s="2" t="s">
        <v>177</v>
      </c>
      <c r="D571" s="2" t="s">
        <v>178</v>
      </c>
      <c r="E571" s="11">
        <v>1257</v>
      </c>
      <c r="F571" s="32">
        <v>0</v>
      </c>
      <c r="G571" s="4">
        <v>0</v>
      </c>
      <c r="H571" s="5">
        <v>0</v>
      </c>
      <c r="I571" s="4">
        <v>7590.87</v>
      </c>
      <c r="J571" s="4">
        <v>4381.68</v>
      </c>
      <c r="K571" s="4">
        <v>816</v>
      </c>
      <c r="L571" s="4">
        <v>0</v>
      </c>
      <c r="M571" s="4">
        <v>0</v>
      </c>
      <c r="N571" s="4">
        <v>0</v>
      </c>
      <c r="O571" s="4">
        <f t="shared" si="16"/>
        <v>12788.55</v>
      </c>
      <c r="P571" s="6" t="s">
        <v>74</v>
      </c>
      <c r="Q571" s="6" t="s">
        <v>26</v>
      </c>
      <c r="R571" s="6">
        <v>2018</v>
      </c>
      <c r="S571" s="7">
        <v>5005</v>
      </c>
      <c r="T571" s="8">
        <f t="shared" si="17"/>
        <v>17793.55</v>
      </c>
    </row>
    <row r="572" spans="1:20" ht="15">
      <c r="A572" s="2" t="s">
        <v>144</v>
      </c>
      <c r="B572" s="3">
        <v>601428</v>
      </c>
      <c r="C572" s="2" t="s">
        <v>177</v>
      </c>
      <c r="D572" s="2" t="s">
        <v>178</v>
      </c>
      <c r="E572" s="11">
        <v>1210</v>
      </c>
      <c r="F572" s="32">
        <v>16345</v>
      </c>
      <c r="G572" s="4">
        <v>3000</v>
      </c>
      <c r="H572" s="5">
        <v>5210</v>
      </c>
      <c r="I572" s="4">
        <v>0</v>
      </c>
      <c r="J572" s="4">
        <v>0</v>
      </c>
      <c r="K572" s="4">
        <v>816</v>
      </c>
      <c r="L572" s="4">
        <v>0</v>
      </c>
      <c r="M572" s="4">
        <v>0</v>
      </c>
      <c r="N572" s="4">
        <v>0</v>
      </c>
      <c r="O572" s="4">
        <f t="shared" si="16"/>
        <v>9026</v>
      </c>
      <c r="P572" s="6" t="s">
        <v>25</v>
      </c>
      <c r="Q572" s="6" t="s">
        <v>26</v>
      </c>
      <c r="R572" s="6">
        <v>2013</v>
      </c>
      <c r="S572" s="7">
        <v>4465</v>
      </c>
      <c r="T572" s="8">
        <f t="shared" si="17"/>
        <v>13491</v>
      </c>
    </row>
    <row r="573" spans="1:20" ht="15">
      <c r="A573" s="2" t="s">
        <v>144</v>
      </c>
      <c r="B573" s="3">
        <v>601428</v>
      </c>
      <c r="C573" s="2" t="s">
        <v>177</v>
      </c>
      <c r="D573" s="2" t="s">
        <v>178</v>
      </c>
      <c r="E573" s="11">
        <v>1212</v>
      </c>
      <c r="F573" s="32">
        <v>5983</v>
      </c>
      <c r="G573" s="4">
        <v>2100</v>
      </c>
      <c r="H573" s="5">
        <v>607.6</v>
      </c>
      <c r="I573" s="4">
        <v>0</v>
      </c>
      <c r="J573" s="4">
        <v>0</v>
      </c>
      <c r="K573" s="4">
        <v>816</v>
      </c>
      <c r="L573" s="4">
        <v>0</v>
      </c>
      <c r="M573" s="4">
        <v>0</v>
      </c>
      <c r="N573" s="4">
        <v>0</v>
      </c>
      <c r="O573" s="4">
        <f t="shared" si="16"/>
        <v>3523.6</v>
      </c>
      <c r="P573" s="6" t="s">
        <v>25</v>
      </c>
      <c r="Q573" s="6" t="s">
        <v>27</v>
      </c>
      <c r="R573" s="6">
        <v>1900</v>
      </c>
      <c r="S573" s="7">
        <v>0</v>
      </c>
      <c r="T573" s="8">
        <f t="shared" si="17"/>
        <v>3523.6</v>
      </c>
    </row>
    <row r="574" spans="1:20" ht="15">
      <c r="A574" s="2" t="s">
        <v>144</v>
      </c>
      <c r="B574" s="3">
        <v>601428</v>
      </c>
      <c r="C574" s="2" t="s">
        <v>177</v>
      </c>
      <c r="D574" s="2" t="s">
        <v>178</v>
      </c>
      <c r="E574" s="11">
        <v>1257</v>
      </c>
      <c r="F574" s="32">
        <v>0</v>
      </c>
      <c r="G574" s="4">
        <v>0</v>
      </c>
      <c r="H574" s="5">
        <v>0</v>
      </c>
      <c r="I574" s="4">
        <v>281.83</v>
      </c>
      <c r="J574" s="4">
        <v>3552.58</v>
      </c>
      <c r="K574" s="4">
        <v>816</v>
      </c>
      <c r="L574" s="4">
        <v>0</v>
      </c>
      <c r="M574" s="4">
        <v>0</v>
      </c>
      <c r="N574" s="4">
        <v>0</v>
      </c>
      <c r="O574" s="4">
        <f t="shared" si="16"/>
        <v>4650.41</v>
      </c>
      <c r="P574" s="6" t="s">
        <v>74</v>
      </c>
      <c r="Q574" s="6" t="s">
        <v>26</v>
      </c>
      <c r="R574" s="6">
        <v>2016</v>
      </c>
      <c r="S574" s="7">
        <v>5005</v>
      </c>
      <c r="T574" s="8">
        <f t="shared" si="17"/>
        <v>9655.41</v>
      </c>
    </row>
    <row r="575" spans="1:20" ht="15">
      <c r="A575" s="2" t="s">
        <v>144</v>
      </c>
      <c r="B575" s="3">
        <v>601428</v>
      </c>
      <c r="C575" s="2" t="s">
        <v>177</v>
      </c>
      <c r="D575" s="2" t="s">
        <v>178</v>
      </c>
      <c r="E575" s="11">
        <v>1257</v>
      </c>
      <c r="F575" s="32">
        <v>0</v>
      </c>
      <c r="G575" s="4">
        <v>0</v>
      </c>
      <c r="H575" s="5">
        <v>0</v>
      </c>
      <c r="I575" s="4">
        <v>276.71</v>
      </c>
      <c r="J575" s="4">
        <v>2731.55</v>
      </c>
      <c r="K575" s="4">
        <v>816</v>
      </c>
      <c r="L575" s="4">
        <v>0</v>
      </c>
      <c r="M575" s="4">
        <v>0</v>
      </c>
      <c r="N575" s="4">
        <v>0</v>
      </c>
      <c r="O575" s="4">
        <f t="shared" si="16"/>
        <v>3824.26</v>
      </c>
      <c r="P575" s="6" t="s">
        <v>74</v>
      </c>
      <c r="Q575" s="6" t="s">
        <v>26</v>
      </c>
      <c r="R575" s="6">
        <v>2018</v>
      </c>
      <c r="S575" s="7">
        <v>5005</v>
      </c>
      <c r="T575" s="8">
        <f t="shared" si="17"/>
        <v>8829.26</v>
      </c>
    </row>
    <row r="576" spans="1:20" ht="15">
      <c r="A576" s="2" t="s">
        <v>144</v>
      </c>
      <c r="B576" s="3">
        <v>601428</v>
      </c>
      <c r="C576" s="2" t="s">
        <v>177</v>
      </c>
      <c r="D576" s="2" t="s">
        <v>178</v>
      </c>
      <c r="E576" s="11">
        <v>1257</v>
      </c>
      <c r="F576" s="32">
        <v>0</v>
      </c>
      <c r="G576" s="4">
        <v>0</v>
      </c>
      <c r="H576" s="5">
        <v>0</v>
      </c>
      <c r="I576" s="4">
        <v>7975.51</v>
      </c>
      <c r="J576" s="4">
        <v>5111.49</v>
      </c>
      <c r="K576" s="4">
        <v>816</v>
      </c>
      <c r="L576" s="4">
        <v>195</v>
      </c>
      <c r="M576" s="4">
        <v>0</v>
      </c>
      <c r="N576" s="4">
        <v>0</v>
      </c>
      <c r="O576" s="4">
        <f t="shared" si="16"/>
        <v>14098</v>
      </c>
      <c r="P576" s="6" t="s">
        <v>74</v>
      </c>
      <c r="Q576" s="6" t="s">
        <v>26</v>
      </c>
      <c r="R576" s="6">
        <v>2018</v>
      </c>
      <c r="S576" s="7">
        <v>5005</v>
      </c>
      <c r="T576" s="8">
        <f t="shared" si="17"/>
        <v>19103</v>
      </c>
    </row>
    <row r="577" spans="1:20" ht="15">
      <c r="A577" s="2" t="s">
        <v>144</v>
      </c>
      <c r="B577" s="3">
        <v>601428</v>
      </c>
      <c r="C577" s="2" t="s">
        <v>177</v>
      </c>
      <c r="D577" s="2" t="s">
        <v>178</v>
      </c>
      <c r="E577" s="11">
        <v>3007</v>
      </c>
      <c r="F577" s="32">
        <v>0</v>
      </c>
      <c r="G577" s="4">
        <v>0</v>
      </c>
      <c r="H577" s="5">
        <v>0</v>
      </c>
      <c r="I577" s="4">
        <v>4808.66</v>
      </c>
      <c r="J577" s="4">
        <v>0</v>
      </c>
      <c r="K577" s="4">
        <v>0</v>
      </c>
      <c r="L577" s="4">
        <v>0</v>
      </c>
      <c r="M577" s="4">
        <v>0</v>
      </c>
      <c r="N577" s="4">
        <v>105.5</v>
      </c>
      <c r="O577" s="4">
        <f t="shared" si="16"/>
        <v>4914.16</v>
      </c>
      <c r="P577" s="6" t="s">
        <v>74</v>
      </c>
      <c r="Q577" s="6" t="s">
        <v>27</v>
      </c>
      <c r="R577" s="6">
        <v>1900</v>
      </c>
      <c r="S577" s="7">
        <v>0</v>
      </c>
      <c r="T577" s="8">
        <f t="shared" si="17"/>
        <v>4914.16</v>
      </c>
    </row>
    <row r="578" spans="1:20" ht="15">
      <c r="A578" s="2" t="s">
        <v>144</v>
      </c>
      <c r="B578" s="3">
        <v>601428</v>
      </c>
      <c r="C578" s="2" t="s">
        <v>177</v>
      </c>
      <c r="D578" s="2" t="s">
        <v>178</v>
      </c>
      <c r="E578" s="11">
        <v>1257</v>
      </c>
      <c r="F578" s="32">
        <v>0</v>
      </c>
      <c r="G578" s="4">
        <v>0</v>
      </c>
      <c r="H578" s="5">
        <v>0</v>
      </c>
      <c r="I578" s="4">
        <v>0</v>
      </c>
      <c r="J578" s="4">
        <v>1400.12</v>
      </c>
      <c r="K578" s="4">
        <v>816</v>
      </c>
      <c r="L578" s="4">
        <v>0</v>
      </c>
      <c r="M578" s="4">
        <v>0</v>
      </c>
      <c r="N578" s="4">
        <v>0</v>
      </c>
      <c r="O578" s="4">
        <f aca="true" t="shared" si="18" ref="O578:O641">SUM(G578:N578)</f>
        <v>2216.12</v>
      </c>
      <c r="P578" s="6" t="s">
        <v>74</v>
      </c>
      <c r="Q578" s="6" t="s">
        <v>26</v>
      </c>
      <c r="R578" s="6">
        <v>2018</v>
      </c>
      <c r="S578" s="7">
        <v>5005</v>
      </c>
      <c r="T578" s="8">
        <f aca="true" t="shared" si="19" ref="T578:T641">O578+S578</f>
        <v>7221.12</v>
      </c>
    </row>
    <row r="579" spans="1:20" ht="15">
      <c r="A579" s="2" t="s">
        <v>144</v>
      </c>
      <c r="B579" s="3">
        <v>601460</v>
      </c>
      <c r="C579" s="2" t="s">
        <v>179</v>
      </c>
      <c r="D579" s="2" t="s">
        <v>180</v>
      </c>
      <c r="E579" s="11">
        <v>1340</v>
      </c>
      <c r="F579" s="32">
        <v>0</v>
      </c>
      <c r="G579" s="4">
        <v>0</v>
      </c>
      <c r="H579" s="5">
        <v>0</v>
      </c>
      <c r="I579" s="4">
        <v>187.88</v>
      </c>
      <c r="J579" s="4">
        <v>183.43</v>
      </c>
      <c r="K579" s="4">
        <v>816</v>
      </c>
      <c r="L579" s="4">
        <v>0</v>
      </c>
      <c r="M579" s="4">
        <v>0</v>
      </c>
      <c r="N579" s="4">
        <v>0</v>
      </c>
      <c r="O579" s="4">
        <f t="shared" si="18"/>
        <v>1187.31</v>
      </c>
      <c r="P579" s="6" t="s">
        <v>74</v>
      </c>
      <c r="Q579" s="6" t="s">
        <v>27</v>
      </c>
      <c r="R579" s="6">
        <v>1900</v>
      </c>
      <c r="S579" s="7">
        <v>0</v>
      </c>
      <c r="T579" s="8">
        <f t="shared" si="19"/>
        <v>1187.31</v>
      </c>
    </row>
    <row r="580" spans="1:20" ht="15">
      <c r="A580" s="2" t="s">
        <v>144</v>
      </c>
      <c r="B580" s="3">
        <v>601460</v>
      </c>
      <c r="C580" s="2" t="s">
        <v>179</v>
      </c>
      <c r="D580" s="2" t="s">
        <v>180</v>
      </c>
      <c r="E580" s="11">
        <v>1335</v>
      </c>
      <c r="F580" s="32">
        <v>0</v>
      </c>
      <c r="G580" s="4">
        <v>0</v>
      </c>
      <c r="H580" s="5">
        <v>0</v>
      </c>
      <c r="I580" s="4">
        <v>891.52</v>
      </c>
      <c r="J580" s="4">
        <v>223.8</v>
      </c>
      <c r="K580" s="4">
        <v>816</v>
      </c>
      <c r="L580" s="4">
        <v>0</v>
      </c>
      <c r="M580" s="4">
        <v>215.11</v>
      </c>
      <c r="N580" s="4">
        <v>0</v>
      </c>
      <c r="O580" s="4">
        <f t="shared" si="18"/>
        <v>2146.43</v>
      </c>
      <c r="P580" s="6" t="s">
        <v>74</v>
      </c>
      <c r="Q580" s="6" t="s">
        <v>27</v>
      </c>
      <c r="R580" s="6">
        <v>1900</v>
      </c>
      <c r="S580" s="7">
        <v>0</v>
      </c>
      <c r="T580" s="8">
        <f t="shared" si="19"/>
        <v>2146.43</v>
      </c>
    </row>
    <row r="581" spans="1:20" ht="15">
      <c r="A581" s="2" t="s">
        <v>144</v>
      </c>
      <c r="B581" s="3">
        <v>601473</v>
      </c>
      <c r="C581" s="2" t="s">
        <v>181</v>
      </c>
      <c r="D581" s="2" t="s">
        <v>182</v>
      </c>
      <c r="E581" s="11">
        <v>1024</v>
      </c>
      <c r="F581" s="32">
        <v>6009</v>
      </c>
      <c r="G581" s="4">
        <v>1620</v>
      </c>
      <c r="H581" s="5">
        <v>333.99</v>
      </c>
      <c r="I581" s="4">
        <v>0</v>
      </c>
      <c r="J581" s="4">
        <v>0</v>
      </c>
      <c r="K581" s="4">
        <v>816</v>
      </c>
      <c r="L581" s="4">
        <v>0</v>
      </c>
      <c r="M581" s="4">
        <v>0</v>
      </c>
      <c r="N581" s="4">
        <v>0</v>
      </c>
      <c r="O581" s="4">
        <f t="shared" si="18"/>
        <v>2769.99</v>
      </c>
      <c r="P581" s="6" t="s">
        <v>25</v>
      </c>
      <c r="Q581" s="6" t="s">
        <v>26</v>
      </c>
      <c r="R581" s="6">
        <v>2022</v>
      </c>
      <c r="S581" s="7">
        <v>1985</v>
      </c>
      <c r="T581" s="8">
        <f t="shared" si="19"/>
        <v>4754.99</v>
      </c>
    </row>
    <row r="582" spans="1:20" ht="15">
      <c r="A582" s="2" t="s">
        <v>144</v>
      </c>
      <c r="B582" s="3">
        <v>601473</v>
      </c>
      <c r="C582" s="2" t="s">
        <v>181</v>
      </c>
      <c r="D582" s="2" t="s">
        <v>182</v>
      </c>
      <c r="E582" s="11">
        <v>1024</v>
      </c>
      <c r="F582" s="32">
        <f>3192+2385</f>
        <v>5577</v>
      </c>
      <c r="G582" s="4">
        <v>1620</v>
      </c>
      <c r="H582" s="5">
        <v>418.77</v>
      </c>
      <c r="I582" s="4">
        <v>0</v>
      </c>
      <c r="J582" s="4">
        <v>0</v>
      </c>
      <c r="K582" s="4">
        <v>816</v>
      </c>
      <c r="L582" s="4">
        <v>0</v>
      </c>
      <c r="M582" s="4">
        <v>0</v>
      </c>
      <c r="N582" s="4">
        <v>0</v>
      </c>
      <c r="O582" s="4">
        <f t="shared" si="18"/>
        <v>2854.77</v>
      </c>
      <c r="P582" s="6" t="s">
        <v>25</v>
      </c>
      <c r="Q582" s="6" t="s">
        <v>26</v>
      </c>
      <c r="R582" s="6">
        <v>2020</v>
      </c>
      <c r="S582" s="7">
        <v>1985</v>
      </c>
      <c r="T582" s="8">
        <f t="shared" si="19"/>
        <v>4839.77</v>
      </c>
    </row>
    <row r="583" spans="1:20" ht="15">
      <c r="A583" s="2" t="s">
        <v>144</v>
      </c>
      <c r="B583" s="3">
        <v>601473</v>
      </c>
      <c r="C583" s="2" t="s">
        <v>181</v>
      </c>
      <c r="D583" s="2" t="s">
        <v>182</v>
      </c>
      <c r="E583" s="11">
        <v>1024</v>
      </c>
      <c r="F583" s="32">
        <f>2477+5755</f>
        <v>8232</v>
      </c>
      <c r="G583" s="4">
        <v>1620</v>
      </c>
      <c r="H583" s="5">
        <v>251.91</v>
      </c>
      <c r="I583" s="4">
        <v>0</v>
      </c>
      <c r="J583" s="4">
        <v>0</v>
      </c>
      <c r="K583" s="4">
        <v>816</v>
      </c>
      <c r="L583" s="4">
        <v>0</v>
      </c>
      <c r="M583" s="4">
        <v>0</v>
      </c>
      <c r="N583" s="4">
        <v>0</v>
      </c>
      <c r="O583" s="4">
        <f t="shared" si="18"/>
        <v>2687.91</v>
      </c>
      <c r="P583" s="6" t="s">
        <v>25</v>
      </c>
      <c r="Q583" s="6" t="s">
        <v>31</v>
      </c>
      <c r="R583" s="6">
        <v>2009</v>
      </c>
      <c r="S583" s="7">
        <v>0</v>
      </c>
      <c r="T583" s="8">
        <f t="shared" si="19"/>
        <v>2687.91</v>
      </c>
    </row>
    <row r="584" spans="1:20" ht="15">
      <c r="A584" s="2" t="s">
        <v>144</v>
      </c>
      <c r="B584" s="3">
        <v>601480</v>
      </c>
      <c r="C584" s="2" t="s">
        <v>183</v>
      </c>
      <c r="D584" s="2" t="s">
        <v>184</v>
      </c>
      <c r="E584" s="11">
        <v>1034</v>
      </c>
      <c r="F584" s="32">
        <v>4440</v>
      </c>
      <c r="G584" s="4">
        <v>2700</v>
      </c>
      <c r="H584" s="5">
        <v>970.2</v>
      </c>
      <c r="I584" s="4">
        <v>0</v>
      </c>
      <c r="J584" s="4">
        <v>0</v>
      </c>
      <c r="K584" s="4">
        <v>816</v>
      </c>
      <c r="L584" s="4">
        <v>0</v>
      </c>
      <c r="M584" s="4">
        <v>0</v>
      </c>
      <c r="N584" s="4">
        <v>0</v>
      </c>
      <c r="O584" s="4">
        <f t="shared" si="18"/>
        <v>4486.2</v>
      </c>
      <c r="P584" s="6" t="s">
        <v>25</v>
      </c>
      <c r="Q584" s="6" t="s">
        <v>31</v>
      </c>
      <c r="R584" s="6">
        <v>2004</v>
      </c>
      <c r="S584" s="7">
        <v>0</v>
      </c>
      <c r="T584" s="8">
        <f t="shared" si="19"/>
        <v>4486.2</v>
      </c>
    </row>
    <row r="585" spans="1:20" ht="15">
      <c r="A585" s="2" t="s">
        <v>144</v>
      </c>
      <c r="B585" s="3">
        <v>601480</v>
      </c>
      <c r="C585" s="2" t="s">
        <v>183</v>
      </c>
      <c r="D585" s="2" t="s">
        <v>184</v>
      </c>
      <c r="E585" s="11">
        <v>1034</v>
      </c>
      <c r="F585" s="32">
        <v>3895</v>
      </c>
      <c r="G585" s="4">
        <v>2700</v>
      </c>
      <c r="H585" s="5">
        <v>108.45</v>
      </c>
      <c r="I585" s="4">
        <v>0</v>
      </c>
      <c r="J585" s="4">
        <v>0</v>
      </c>
      <c r="K585" s="4">
        <v>816</v>
      </c>
      <c r="L585" s="4">
        <v>0</v>
      </c>
      <c r="M585" s="4">
        <v>0</v>
      </c>
      <c r="N585" s="4">
        <v>0</v>
      </c>
      <c r="O585" s="4">
        <f t="shared" si="18"/>
        <v>3624.45</v>
      </c>
      <c r="P585" s="6" t="s">
        <v>25</v>
      </c>
      <c r="Q585" s="6" t="s">
        <v>159</v>
      </c>
      <c r="R585" s="6">
        <v>2004</v>
      </c>
      <c r="S585" s="7">
        <v>0</v>
      </c>
      <c r="T585" s="8">
        <f t="shared" si="19"/>
        <v>3624.45</v>
      </c>
    </row>
    <row r="586" spans="1:20" ht="15">
      <c r="A586" s="2" t="s">
        <v>144</v>
      </c>
      <c r="B586" s="3">
        <v>601480</v>
      </c>
      <c r="C586" s="2" t="s">
        <v>183</v>
      </c>
      <c r="D586" s="2" t="s">
        <v>184</v>
      </c>
      <c r="E586" s="11">
        <v>1237</v>
      </c>
      <c r="F586" s="32">
        <v>1857</v>
      </c>
      <c r="G586" s="4">
        <v>2940</v>
      </c>
      <c r="H586" s="5">
        <v>0</v>
      </c>
      <c r="I586" s="4">
        <v>0</v>
      </c>
      <c r="J586" s="4">
        <v>0</v>
      </c>
      <c r="K586" s="4">
        <v>816</v>
      </c>
      <c r="L586" s="4">
        <v>0</v>
      </c>
      <c r="M586" s="4">
        <v>0</v>
      </c>
      <c r="N586" s="4">
        <v>0</v>
      </c>
      <c r="O586" s="4">
        <f t="shared" si="18"/>
        <v>3756</v>
      </c>
      <c r="P586" s="6" t="s">
        <v>25</v>
      </c>
      <c r="Q586" s="6" t="s">
        <v>26</v>
      </c>
      <c r="R586" s="6">
        <v>2016</v>
      </c>
      <c r="S586" s="7">
        <v>2100</v>
      </c>
      <c r="T586" s="8">
        <f t="shared" si="19"/>
        <v>5856</v>
      </c>
    </row>
    <row r="587" spans="1:20" ht="15">
      <c r="A587" s="2" t="s">
        <v>144</v>
      </c>
      <c r="B587" s="3">
        <v>601484</v>
      </c>
      <c r="C587" s="2" t="s">
        <v>185</v>
      </c>
      <c r="D587" s="2" t="s">
        <v>186</v>
      </c>
      <c r="E587" s="11">
        <v>1024</v>
      </c>
      <c r="F587" s="32">
        <v>6092</v>
      </c>
      <c r="G587" s="4">
        <v>1620</v>
      </c>
      <c r="H587" s="5">
        <v>184.41</v>
      </c>
      <c r="I587" s="4">
        <v>0</v>
      </c>
      <c r="J587" s="4">
        <v>0</v>
      </c>
      <c r="K587" s="4">
        <v>816</v>
      </c>
      <c r="L587" s="4">
        <v>0</v>
      </c>
      <c r="M587" s="4">
        <v>0</v>
      </c>
      <c r="N587" s="4">
        <v>0</v>
      </c>
      <c r="O587" s="4">
        <f t="shared" si="18"/>
        <v>2620.41</v>
      </c>
      <c r="P587" s="6" t="s">
        <v>25</v>
      </c>
      <c r="Q587" s="6" t="s">
        <v>26</v>
      </c>
      <c r="R587" s="6">
        <v>2015</v>
      </c>
      <c r="S587" s="7">
        <v>2975</v>
      </c>
      <c r="T587" s="8">
        <f t="shared" si="19"/>
        <v>5595.41</v>
      </c>
    </row>
    <row r="588" spans="1:20" ht="15">
      <c r="A588" s="2" t="s">
        <v>144</v>
      </c>
      <c r="B588" s="3">
        <v>601486</v>
      </c>
      <c r="C588" s="2" t="s">
        <v>187</v>
      </c>
      <c r="D588" s="2" t="s">
        <v>188</v>
      </c>
      <c r="E588" s="11">
        <v>1034</v>
      </c>
      <c r="F588" s="32">
        <v>11801</v>
      </c>
      <c r="G588" s="4">
        <v>2700</v>
      </c>
      <c r="H588" s="5">
        <v>2673.45</v>
      </c>
      <c r="I588" s="4">
        <v>0</v>
      </c>
      <c r="J588" s="4">
        <v>0</v>
      </c>
      <c r="K588" s="4">
        <v>816</v>
      </c>
      <c r="L588" s="4">
        <v>0</v>
      </c>
      <c r="M588" s="4">
        <v>0</v>
      </c>
      <c r="N588" s="4">
        <v>0</v>
      </c>
      <c r="O588" s="4">
        <f t="shared" si="18"/>
        <v>6189.45</v>
      </c>
      <c r="P588" s="6" t="s">
        <v>25</v>
      </c>
      <c r="Q588" s="6" t="s">
        <v>159</v>
      </c>
      <c r="R588" s="6">
        <v>2005</v>
      </c>
      <c r="S588" s="7">
        <v>0</v>
      </c>
      <c r="T588" s="8">
        <f t="shared" si="19"/>
        <v>6189.45</v>
      </c>
    </row>
    <row r="589" spans="1:20" ht="15">
      <c r="A589" s="2" t="s">
        <v>144</v>
      </c>
      <c r="B589" s="3">
        <v>601486</v>
      </c>
      <c r="C589" s="2" t="s">
        <v>187</v>
      </c>
      <c r="D589" s="2" t="s">
        <v>188</v>
      </c>
      <c r="E589" s="11">
        <v>1302</v>
      </c>
      <c r="F589" s="32">
        <v>0</v>
      </c>
      <c r="G589" s="4">
        <v>0</v>
      </c>
      <c r="H589" s="5">
        <v>0</v>
      </c>
      <c r="I589" s="4">
        <v>5380.59</v>
      </c>
      <c r="J589" s="4">
        <v>6575.01</v>
      </c>
      <c r="K589" s="4">
        <v>816</v>
      </c>
      <c r="L589" s="4">
        <v>0</v>
      </c>
      <c r="M589" s="4">
        <v>0</v>
      </c>
      <c r="N589" s="4">
        <v>0</v>
      </c>
      <c r="O589" s="4">
        <f t="shared" si="18"/>
        <v>12771.6</v>
      </c>
      <c r="P589" s="6" t="s">
        <v>74</v>
      </c>
      <c r="Q589" s="6" t="s">
        <v>26</v>
      </c>
      <c r="R589" s="6">
        <v>2015</v>
      </c>
      <c r="S589" s="7">
        <v>40005</v>
      </c>
      <c r="T589" s="8">
        <f t="shared" si="19"/>
        <v>52776.6</v>
      </c>
    </row>
    <row r="590" spans="1:20" ht="15">
      <c r="A590" s="2" t="s">
        <v>144</v>
      </c>
      <c r="B590" s="3">
        <v>601486</v>
      </c>
      <c r="C590" s="2" t="s">
        <v>187</v>
      </c>
      <c r="D590" s="2" t="s">
        <v>188</v>
      </c>
      <c r="E590" s="11">
        <v>1302</v>
      </c>
      <c r="F590" s="32">
        <v>0</v>
      </c>
      <c r="G590" s="4">
        <v>0</v>
      </c>
      <c r="H590" s="5">
        <v>0</v>
      </c>
      <c r="I590" s="4">
        <v>14631.15</v>
      </c>
      <c r="J590" s="4">
        <v>11778.9</v>
      </c>
      <c r="K590" s="4">
        <v>816</v>
      </c>
      <c r="L590" s="4">
        <v>43</v>
      </c>
      <c r="M590" s="4">
        <v>946</v>
      </c>
      <c r="N590" s="4">
        <v>0</v>
      </c>
      <c r="O590" s="4">
        <f t="shared" si="18"/>
        <v>28215.05</v>
      </c>
      <c r="P590" s="6" t="s">
        <v>74</v>
      </c>
      <c r="Q590" s="6" t="s">
        <v>26</v>
      </c>
      <c r="R590" s="6">
        <v>2021</v>
      </c>
      <c r="S590" s="7">
        <v>14755</v>
      </c>
      <c r="T590" s="8">
        <f t="shared" si="19"/>
        <v>42970.05</v>
      </c>
    </row>
    <row r="591" spans="1:20" ht="15">
      <c r="A591" s="2" t="s">
        <v>144</v>
      </c>
      <c r="B591" s="3">
        <v>601486</v>
      </c>
      <c r="C591" s="2" t="s">
        <v>187</v>
      </c>
      <c r="D591" s="2" t="s">
        <v>188</v>
      </c>
      <c r="E591" s="11">
        <v>1302</v>
      </c>
      <c r="F591" s="32">
        <v>0</v>
      </c>
      <c r="G591" s="4">
        <v>0</v>
      </c>
      <c r="H591" s="5">
        <v>0</v>
      </c>
      <c r="I591" s="4">
        <v>10235.9</v>
      </c>
      <c r="J591" s="4">
        <v>10789.42</v>
      </c>
      <c r="K591" s="4">
        <v>816</v>
      </c>
      <c r="L591" s="4">
        <v>1222.68</v>
      </c>
      <c r="M591" s="4">
        <v>1004.52</v>
      </c>
      <c r="N591" s="4">
        <v>0</v>
      </c>
      <c r="O591" s="4">
        <f t="shared" si="18"/>
        <v>24068.52</v>
      </c>
      <c r="P591" s="6" t="s">
        <v>74</v>
      </c>
      <c r="Q591" s="6" t="s">
        <v>26</v>
      </c>
      <c r="R591" s="6">
        <v>2021</v>
      </c>
      <c r="S591" s="7">
        <v>14755</v>
      </c>
      <c r="T591" s="8">
        <f t="shared" si="19"/>
        <v>38823.520000000004</v>
      </c>
    </row>
    <row r="592" spans="1:20" ht="15">
      <c r="A592" s="2" t="s">
        <v>144</v>
      </c>
      <c r="B592" s="3">
        <v>601486</v>
      </c>
      <c r="C592" s="2" t="s">
        <v>187</v>
      </c>
      <c r="D592" s="2" t="s">
        <v>188</v>
      </c>
      <c r="E592" s="11">
        <v>1248</v>
      </c>
      <c r="F592" s="32">
        <v>15561</v>
      </c>
      <c r="G592" s="4">
        <v>2520</v>
      </c>
      <c r="H592" s="5">
        <v>4114.74</v>
      </c>
      <c r="I592" s="4">
        <v>0</v>
      </c>
      <c r="J592" s="4">
        <v>0</v>
      </c>
      <c r="K592" s="4">
        <v>816</v>
      </c>
      <c r="L592" s="4">
        <v>0</v>
      </c>
      <c r="M592" s="9">
        <v>5000</v>
      </c>
      <c r="N592" s="4">
        <v>0</v>
      </c>
      <c r="O592" s="4">
        <f t="shared" si="18"/>
        <v>12450.74</v>
      </c>
      <c r="P592" s="6" t="s">
        <v>25</v>
      </c>
      <c r="Q592" s="6" t="s">
        <v>26</v>
      </c>
      <c r="R592" s="6">
        <v>2017</v>
      </c>
      <c r="S592" s="7">
        <v>5250</v>
      </c>
      <c r="T592" s="8">
        <f t="shared" si="19"/>
        <v>17700.739999999998</v>
      </c>
    </row>
    <row r="593" spans="1:20" ht="15">
      <c r="A593" s="2" t="s">
        <v>144</v>
      </c>
      <c r="B593" s="3">
        <v>601486</v>
      </c>
      <c r="C593" s="2" t="s">
        <v>187</v>
      </c>
      <c r="D593" s="2" t="s">
        <v>188</v>
      </c>
      <c r="E593" s="11">
        <v>1248</v>
      </c>
      <c r="F593" s="32">
        <v>14246</v>
      </c>
      <c r="G593" s="4">
        <v>2520</v>
      </c>
      <c r="H593" s="5">
        <v>3472.56</v>
      </c>
      <c r="I593" s="4">
        <v>0</v>
      </c>
      <c r="J593" s="4">
        <v>0</v>
      </c>
      <c r="K593" s="4">
        <v>816</v>
      </c>
      <c r="L593" s="4">
        <v>0</v>
      </c>
      <c r="M593" s="9">
        <v>5000</v>
      </c>
      <c r="N593" s="4">
        <v>344</v>
      </c>
      <c r="O593" s="4">
        <f t="shared" si="18"/>
        <v>12152.56</v>
      </c>
      <c r="P593" s="6" t="s">
        <v>25</v>
      </c>
      <c r="Q593" s="6" t="s">
        <v>26</v>
      </c>
      <c r="R593" s="6">
        <v>2017</v>
      </c>
      <c r="S593" s="7">
        <v>5250</v>
      </c>
      <c r="T593" s="8">
        <f t="shared" si="19"/>
        <v>17402.559999999998</v>
      </c>
    </row>
    <row r="594" spans="1:20" ht="15">
      <c r="A594" s="2" t="s">
        <v>144</v>
      </c>
      <c r="B594" s="3">
        <v>601486</v>
      </c>
      <c r="C594" s="2" t="s">
        <v>187</v>
      </c>
      <c r="D594" s="2" t="s">
        <v>188</v>
      </c>
      <c r="E594" s="11">
        <v>1248</v>
      </c>
      <c r="F594" s="32">
        <v>17074</v>
      </c>
      <c r="G594" s="4">
        <v>2520</v>
      </c>
      <c r="H594" s="5">
        <v>4651.08</v>
      </c>
      <c r="I594" s="4">
        <v>0</v>
      </c>
      <c r="J594" s="4">
        <v>0</v>
      </c>
      <c r="K594" s="4">
        <v>816</v>
      </c>
      <c r="L594" s="4">
        <v>0</v>
      </c>
      <c r="M594" s="9">
        <v>5000</v>
      </c>
      <c r="N594" s="4">
        <v>258</v>
      </c>
      <c r="O594" s="4">
        <f t="shared" si="18"/>
        <v>13245.08</v>
      </c>
      <c r="P594" s="6" t="s">
        <v>25</v>
      </c>
      <c r="Q594" s="6" t="s">
        <v>26</v>
      </c>
      <c r="R594" s="6">
        <v>2017</v>
      </c>
      <c r="S594" s="7">
        <v>5250</v>
      </c>
      <c r="T594" s="8">
        <f t="shared" si="19"/>
        <v>18495.08</v>
      </c>
    </row>
    <row r="595" spans="1:20" ht="15">
      <c r="A595" s="2" t="s">
        <v>144</v>
      </c>
      <c r="B595" s="3">
        <v>601486</v>
      </c>
      <c r="C595" s="2" t="s">
        <v>187</v>
      </c>
      <c r="D595" s="2" t="s">
        <v>188</v>
      </c>
      <c r="E595" s="11">
        <v>1248</v>
      </c>
      <c r="F595" s="32">
        <v>15574</v>
      </c>
      <c r="G595" s="4">
        <v>2520</v>
      </c>
      <c r="H595" s="5">
        <v>4021.08</v>
      </c>
      <c r="I595" s="4">
        <v>0</v>
      </c>
      <c r="J595" s="4">
        <v>0</v>
      </c>
      <c r="K595" s="4">
        <v>816</v>
      </c>
      <c r="L595" s="4">
        <v>0</v>
      </c>
      <c r="M595" s="9">
        <v>5000</v>
      </c>
      <c r="N595" s="4">
        <v>0</v>
      </c>
      <c r="O595" s="4">
        <f t="shared" si="18"/>
        <v>12357.08</v>
      </c>
      <c r="P595" s="6" t="s">
        <v>25</v>
      </c>
      <c r="Q595" s="6" t="s">
        <v>26</v>
      </c>
      <c r="R595" s="6">
        <v>2017</v>
      </c>
      <c r="S595" s="7">
        <v>5250</v>
      </c>
      <c r="T595" s="8">
        <f t="shared" si="19"/>
        <v>17607.08</v>
      </c>
    </row>
    <row r="596" spans="1:20" ht="15">
      <c r="A596" s="2" t="s">
        <v>144</v>
      </c>
      <c r="B596" s="3">
        <v>601486</v>
      </c>
      <c r="C596" s="2" t="s">
        <v>187</v>
      </c>
      <c r="D596" s="2" t="s">
        <v>188</v>
      </c>
      <c r="E596" s="11">
        <v>1302</v>
      </c>
      <c r="F596" s="32">
        <v>0</v>
      </c>
      <c r="G596" s="4">
        <v>0</v>
      </c>
      <c r="H596" s="5">
        <v>0</v>
      </c>
      <c r="I596" s="4">
        <v>12107.47</v>
      </c>
      <c r="J596" s="4">
        <v>18535.17</v>
      </c>
      <c r="K596" s="4">
        <v>816</v>
      </c>
      <c r="L596" s="4">
        <v>0</v>
      </c>
      <c r="M596" s="4">
        <v>172</v>
      </c>
      <c r="N596" s="4">
        <v>0</v>
      </c>
      <c r="O596" s="4">
        <f t="shared" si="18"/>
        <v>31630.64</v>
      </c>
      <c r="P596" s="6" t="s">
        <v>74</v>
      </c>
      <c r="Q596" s="6" t="s">
        <v>26</v>
      </c>
      <c r="R596" s="6">
        <v>2018</v>
      </c>
      <c r="S596" s="7">
        <v>22629.6</v>
      </c>
      <c r="T596" s="8">
        <f t="shared" si="19"/>
        <v>54260.24</v>
      </c>
    </row>
    <row r="597" spans="1:20" ht="15">
      <c r="A597" s="2" t="s">
        <v>144</v>
      </c>
      <c r="B597" s="3">
        <v>601486</v>
      </c>
      <c r="C597" s="2" t="s">
        <v>187</v>
      </c>
      <c r="D597" s="2" t="s">
        <v>188</v>
      </c>
      <c r="E597" s="11">
        <v>1340</v>
      </c>
      <c r="F597" s="32">
        <v>0</v>
      </c>
      <c r="G597" s="4">
        <v>0</v>
      </c>
      <c r="H597" s="5">
        <v>0</v>
      </c>
      <c r="I597" s="4">
        <v>0</v>
      </c>
      <c r="J597" s="4">
        <v>10000</v>
      </c>
      <c r="K597" s="4">
        <v>816</v>
      </c>
      <c r="L597" s="4">
        <v>0</v>
      </c>
      <c r="M597" s="4">
        <v>0</v>
      </c>
      <c r="N597" s="4">
        <v>0</v>
      </c>
      <c r="O597" s="4">
        <f t="shared" si="18"/>
        <v>10816</v>
      </c>
      <c r="P597" s="6" t="s">
        <v>74</v>
      </c>
      <c r="Q597" s="6" t="s">
        <v>26</v>
      </c>
      <c r="R597" s="6">
        <v>2022</v>
      </c>
      <c r="S597" s="7">
        <v>12100</v>
      </c>
      <c r="T597" s="8">
        <f t="shared" si="19"/>
        <v>22916</v>
      </c>
    </row>
    <row r="598" spans="1:20" ht="15">
      <c r="A598" s="2" t="s">
        <v>144</v>
      </c>
      <c r="B598" s="3">
        <v>601600</v>
      </c>
      <c r="C598" s="2" t="s">
        <v>189</v>
      </c>
      <c r="D598" s="2" t="s">
        <v>190</v>
      </c>
      <c r="E598" s="11">
        <v>1034</v>
      </c>
      <c r="F598" s="32">
        <v>3542</v>
      </c>
      <c r="G598" s="4">
        <v>2700</v>
      </c>
      <c r="H598" s="5">
        <v>372.6</v>
      </c>
      <c r="I598" s="4">
        <v>0</v>
      </c>
      <c r="J598" s="4">
        <v>0</v>
      </c>
      <c r="K598" s="4">
        <v>816</v>
      </c>
      <c r="L598" s="4">
        <v>731.6</v>
      </c>
      <c r="M598" s="4">
        <v>0</v>
      </c>
      <c r="N598" s="4">
        <v>0</v>
      </c>
      <c r="O598" s="4">
        <f t="shared" si="18"/>
        <v>4620.2</v>
      </c>
      <c r="P598" s="6" t="s">
        <v>25</v>
      </c>
      <c r="Q598" s="6" t="s">
        <v>159</v>
      </c>
      <c r="R598" s="6">
        <v>2010</v>
      </c>
      <c r="S598" s="7">
        <v>0</v>
      </c>
      <c r="T598" s="8">
        <f t="shared" si="19"/>
        <v>4620.2</v>
      </c>
    </row>
    <row r="599" spans="1:20" ht="15">
      <c r="A599" s="2" t="s">
        <v>144</v>
      </c>
      <c r="B599" s="3">
        <v>601615</v>
      </c>
      <c r="C599" s="2" t="s">
        <v>191</v>
      </c>
      <c r="D599" s="2" t="s">
        <v>192</v>
      </c>
      <c r="E599" s="11">
        <v>1034</v>
      </c>
      <c r="F599" s="32">
        <v>250</v>
      </c>
      <c r="G599" s="4">
        <v>2700</v>
      </c>
      <c r="H599" s="5">
        <v>0</v>
      </c>
      <c r="I599" s="4">
        <v>0</v>
      </c>
      <c r="J599" s="4">
        <v>0</v>
      </c>
      <c r="K599" s="4">
        <v>816</v>
      </c>
      <c r="L599" s="4">
        <v>0</v>
      </c>
      <c r="M599" s="4">
        <v>0</v>
      </c>
      <c r="N599" s="4">
        <v>215</v>
      </c>
      <c r="O599" s="4">
        <f t="shared" si="18"/>
        <v>3731</v>
      </c>
      <c r="P599" s="6" t="s">
        <v>25</v>
      </c>
      <c r="Q599" s="6" t="s">
        <v>159</v>
      </c>
      <c r="R599" s="6">
        <v>2004</v>
      </c>
      <c r="S599" s="7">
        <v>0</v>
      </c>
      <c r="T599" s="8">
        <f t="shared" si="19"/>
        <v>3731</v>
      </c>
    </row>
    <row r="600" spans="1:20" ht="15">
      <c r="A600" s="2" t="s">
        <v>144</v>
      </c>
      <c r="B600" s="3">
        <v>601615</v>
      </c>
      <c r="C600" s="2" t="s">
        <v>191</v>
      </c>
      <c r="D600" s="2" t="s">
        <v>192</v>
      </c>
      <c r="E600" s="11">
        <v>1034</v>
      </c>
      <c r="F600" s="32">
        <v>2055</v>
      </c>
      <c r="G600" s="4">
        <v>2700</v>
      </c>
      <c r="H600" s="5">
        <v>51.75</v>
      </c>
      <c r="I600" s="4">
        <v>0</v>
      </c>
      <c r="J600" s="4">
        <v>0</v>
      </c>
      <c r="K600" s="4">
        <v>816</v>
      </c>
      <c r="L600" s="4">
        <v>0</v>
      </c>
      <c r="M600" s="4">
        <v>0</v>
      </c>
      <c r="N600" s="4">
        <v>0</v>
      </c>
      <c r="O600" s="4">
        <f t="shared" si="18"/>
        <v>3567.75</v>
      </c>
      <c r="P600" s="6" t="s">
        <v>25</v>
      </c>
      <c r="Q600" s="6" t="s">
        <v>159</v>
      </c>
      <c r="R600" s="6">
        <v>2006</v>
      </c>
      <c r="S600" s="7">
        <v>0</v>
      </c>
      <c r="T600" s="8">
        <f t="shared" si="19"/>
        <v>3567.75</v>
      </c>
    </row>
    <row r="601" spans="1:20" ht="15">
      <c r="A601" s="2" t="s">
        <v>144</v>
      </c>
      <c r="B601" s="3">
        <v>601615</v>
      </c>
      <c r="C601" s="2" t="s">
        <v>191</v>
      </c>
      <c r="D601" s="2" t="s">
        <v>192</v>
      </c>
      <c r="E601" s="11">
        <v>1034</v>
      </c>
      <c r="F601" s="32">
        <v>3789</v>
      </c>
      <c r="G601" s="4">
        <v>2700</v>
      </c>
      <c r="H601" s="5">
        <v>121.05</v>
      </c>
      <c r="I601" s="4">
        <v>0</v>
      </c>
      <c r="J601" s="4">
        <v>0</v>
      </c>
      <c r="K601" s="4">
        <v>816</v>
      </c>
      <c r="L601" s="4">
        <v>570.86</v>
      </c>
      <c r="M601" s="4">
        <v>0</v>
      </c>
      <c r="N601" s="4">
        <v>86</v>
      </c>
      <c r="O601" s="4">
        <f t="shared" si="18"/>
        <v>4293.91</v>
      </c>
      <c r="P601" s="6" t="s">
        <v>25</v>
      </c>
      <c r="Q601" s="6" t="s">
        <v>159</v>
      </c>
      <c r="R601" s="6">
        <v>2006</v>
      </c>
      <c r="S601" s="7">
        <v>0</v>
      </c>
      <c r="T601" s="8">
        <f t="shared" si="19"/>
        <v>4293.91</v>
      </c>
    </row>
    <row r="602" spans="1:20" ht="15">
      <c r="A602" s="2" t="s">
        <v>144</v>
      </c>
      <c r="B602" s="3">
        <v>601615</v>
      </c>
      <c r="C602" s="2" t="s">
        <v>191</v>
      </c>
      <c r="D602" s="2" t="s">
        <v>192</v>
      </c>
      <c r="E602" s="11">
        <v>1034</v>
      </c>
      <c r="F602" s="32">
        <v>9177</v>
      </c>
      <c r="G602" s="4">
        <v>2700</v>
      </c>
      <c r="H602" s="5">
        <v>1829.25</v>
      </c>
      <c r="I602" s="4">
        <v>0</v>
      </c>
      <c r="J602" s="4">
        <v>0</v>
      </c>
      <c r="K602" s="4">
        <v>816</v>
      </c>
      <c r="L602" s="4">
        <v>0</v>
      </c>
      <c r="M602" s="4">
        <v>0</v>
      </c>
      <c r="N602" s="4">
        <v>172</v>
      </c>
      <c r="O602" s="4">
        <f t="shared" si="18"/>
        <v>5517.25</v>
      </c>
      <c r="P602" s="6" t="s">
        <v>25</v>
      </c>
      <c r="Q602" s="6" t="s">
        <v>159</v>
      </c>
      <c r="R602" s="6">
        <v>2006</v>
      </c>
      <c r="S602" s="7">
        <v>0</v>
      </c>
      <c r="T602" s="8">
        <f t="shared" si="19"/>
        <v>5517.25</v>
      </c>
    </row>
    <row r="603" spans="1:20" ht="15">
      <c r="A603" s="2" t="s">
        <v>144</v>
      </c>
      <c r="B603" s="3">
        <v>601615</v>
      </c>
      <c r="C603" s="2" t="s">
        <v>191</v>
      </c>
      <c r="D603" s="2" t="s">
        <v>192</v>
      </c>
      <c r="E603" s="11">
        <v>1035</v>
      </c>
      <c r="F603" s="32">
        <v>20620</v>
      </c>
      <c r="G603" s="4">
        <v>2700</v>
      </c>
      <c r="H603" s="5">
        <v>7029</v>
      </c>
      <c r="I603" s="4">
        <v>0</v>
      </c>
      <c r="J603" s="4">
        <v>0</v>
      </c>
      <c r="K603" s="4">
        <v>816</v>
      </c>
      <c r="L603" s="4">
        <v>0</v>
      </c>
      <c r="M603" s="4">
        <v>0</v>
      </c>
      <c r="N603" s="4">
        <v>215</v>
      </c>
      <c r="O603" s="4">
        <f t="shared" si="18"/>
        <v>10760</v>
      </c>
      <c r="P603" s="6" t="s">
        <v>25</v>
      </c>
      <c r="Q603" s="6" t="s">
        <v>159</v>
      </c>
      <c r="R603" s="6">
        <v>2007</v>
      </c>
      <c r="S603" s="7">
        <v>0</v>
      </c>
      <c r="T603" s="8">
        <f t="shared" si="19"/>
        <v>10760</v>
      </c>
    </row>
    <row r="604" spans="1:20" ht="15">
      <c r="A604" s="2" t="s">
        <v>144</v>
      </c>
      <c r="B604" s="3">
        <v>601615</v>
      </c>
      <c r="C604" s="2" t="s">
        <v>191</v>
      </c>
      <c r="D604" s="2" t="s">
        <v>192</v>
      </c>
      <c r="E604" s="11">
        <v>1035</v>
      </c>
      <c r="F604" s="32">
        <v>17019</v>
      </c>
      <c r="G604" s="4">
        <v>2700</v>
      </c>
      <c r="H604" s="5">
        <v>4958.55</v>
      </c>
      <c r="I604" s="4">
        <v>0</v>
      </c>
      <c r="J604" s="4">
        <v>0</v>
      </c>
      <c r="K604" s="4">
        <v>816</v>
      </c>
      <c r="L604" s="4">
        <v>0</v>
      </c>
      <c r="M604" s="4">
        <v>0</v>
      </c>
      <c r="N604" s="4">
        <v>430</v>
      </c>
      <c r="O604" s="4">
        <f t="shared" si="18"/>
        <v>8904.55</v>
      </c>
      <c r="P604" s="6" t="s">
        <v>25</v>
      </c>
      <c r="Q604" s="6" t="s">
        <v>159</v>
      </c>
      <c r="R604" s="6">
        <v>2007</v>
      </c>
      <c r="S604" s="7">
        <v>0</v>
      </c>
      <c r="T604" s="8">
        <f t="shared" si="19"/>
        <v>8904.55</v>
      </c>
    </row>
    <row r="605" spans="1:20" ht="15">
      <c r="A605" s="2" t="s">
        <v>144</v>
      </c>
      <c r="B605" s="3">
        <v>601615</v>
      </c>
      <c r="C605" s="2" t="s">
        <v>191</v>
      </c>
      <c r="D605" s="2" t="s">
        <v>192</v>
      </c>
      <c r="E605" s="11">
        <v>1034</v>
      </c>
      <c r="F605" s="32">
        <v>5718</v>
      </c>
      <c r="G605" s="4">
        <v>2700</v>
      </c>
      <c r="H605" s="5">
        <v>650.25</v>
      </c>
      <c r="I605" s="4">
        <v>0</v>
      </c>
      <c r="J605" s="4">
        <v>0</v>
      </c>
      <c r="K605" s="4">
        <v>816</v>
      </c>
      <c r="L605" s="4">
        <v>0</v>
      </c>
      <c r="M605" s="4">
        <v>130.99</v>
      </c>
      <c r="N605" s="4">
        <v>420.33</v>
      </c>
      <c r="O605" s="4">
        <f t="shared" si="18"/>
        <v>4717.57</v>
      </c>
      <c r="P605" s="6" t="s">
        <v>25</v>
      </c>
      <c r="Q605" s="6" t="s">
        <v>159</v>
      </c>
      <c r="R605" s="6">
        <v>2007</v>
      </c>
      <c r="S605" s="7">
        <v>0</v>
      </c>
      <c r="T605" s="8">
        <f t="shared" si="19"/>
        <v>4717.57</v>
      </c>
    </row>
    <row r="606" spans="1:20" ht="15">
      <c r="A606" s="2" t="s">
        <v>144</v>
      </c>
      <c r="B606" s="3">
        <v>601615</v>
      </c>
      <c r="C606" s="2" t="s">
        <v>191</v>
      </c>
      <c r="D606" s="2" t="s">
        <v>192</v>
      </c>
      <c r="E606" s="11">
        <v>1034</v>
      </c>
      <c r="F606" s="32">
        <v>10884</v>
      </c>
      <c r="G606" s="4">
        <v>2700</v>
      </c>
      <c r="H606" s="5">
        <v>2438.1</v>
      </c>
      <c r="I606" s="4">
        <v>0</v>
      </c>
      <c r="J606" s="4">
        <v>0</v>
      </c>
      <c r="K606" s="4">
        <v>816</v>
      </c>
      <c r="L606" s="4">
        <v>0</v>
      </c>
      <c r="M606" s="4">
        <v>0</v>
      </c>
      <c r="N606" s="4">
        <v>0</v>
      </c>
      <c r="O606" s="4">
        <f t="shared" si="18"/>
        <v>5954.1</v>
      </c>
      <c r="P606" s="6" t="s">
        <v>25</v>
      </c>
      <c r="Q606" s="6" t="s">
        <v>159</v>
      </c>
      <c r="R606" s="6">
        <v>2007</v>
      </c>
      <c r="S606" s="7">
        <v>0</v>
      </c>
      <c r="T606" s="8">
        <f t="shared" si="19"/>
        <v>5954.1</v>
      </c>
    </row>
    <row r="607" spans="1:20" ht="15">
      <c r="A607" s="2" t="s">
        <v>144</v>
      </c>
      <c r="B607" s="3">
        <v>601615</v>
      </c>
      <c r="C607" s="2" t="s">
        <v>191</v>
      </c>
      <c r="D607" s="2" t="s">
        <v>192</v>
      </c>
      <c r="E607" s="11">
        <v>1034</v>
      </c>
      <c r="F607" s="32">
        <v>16759</v>
      </c>
      <c r="G607" s="4">
        <v>2700</v>
      </c>
      <c r="H607" s="5">
        <v>4952.7</v>
      </c>
      <c r="I607" s="4">
        <v>0</v>
      </c>
      <c r="J607" s="4">
        <v>0</v>
      </c>
      <c r="K607" s="4">
        <v>816</v>
      </c>
      <c r="L607" s="4">
        <v>802.13</v>
      </c>
      <c r="M607" s="4">
        <v>0</v>
      </c>
      <c r="N607" s="4">
        <v>87</v>
      </c>
      <c r="O607" s="4">
        <f t="shared" si="18"/>
        <v>9357.83</v>
      </c>
      <c r="P607" s="6" t="s">
        <v>25</v>
      </c>
      <c r="Q607" s="6" t="s">
        <v>159</v>
      </c>
      <c r="R607" s="6">
        <v>2007</v>
      </c>
      <c r="S607" s="7">
        <v>0</v>
      </c>
      <c r="T607" s="8">
        <f t="shared" si="19"/>
        <v>9357.83</v>
      </c>
    </row>
    <row r="608" spans="1:20" ht="15">
      <c r="A608" s="2" t="s">
        <v>144</v>
      </c>
      <c r="B608" s="3">
        <v>601615</v>
      </c>
      <c r="C608" s="2" t="s">
        <v>191</v>
      </c>
      <c r="D608" s="2" t="s">
        <v>192</v>
      </c>
      <c r="E608" s="11">
        <v>1034</v>
      </c>
      <c r="F608" s="32">
        <v>24310</v>
      </c>
      <c r="G608" s="4">
        <v>2700</v>
      </c>
      <c r="H608" s="5">
        <v>8239.5</v>
      </c>
      <c r="I608" s="4">
        <v>0</v>
      </c>
      <c r="J608" s="4">
        <v>0</v>
      </c>
      <c r="K608" s="4">
        <v>816</v>
      </c>
      <c r="L608" s="4">
        <v>0</v>
      </c>
      <c r="M608" s="4">
        <v>0</v>
      </c>
      <c r="N608" s="4">
        <v>301</v>
      </c>
      <c r="O608" s="4">
        <f t="shared" si="18"/>
        <v>12056.5</v>
      </c>
      <c r="P608" s="6" t="s">
        <v>25</v>
      </c>
      <c r="Q608" s="6" t="s">
        <v>159</v>
      </c>
      <c r="R608" s="6">
        <v>2007</v>
      </c>
      <c r="S608" s="7">
        <v>0</v>
      </c>
      <c r="T608" s="8">
        <f t="shared" si="19"/>
        <v>12056.5</v>
      </c>
    </row>
    <row r="609" spans="1:20" ht="15">
      <c r="A609" s="2" t="s">
        <v>144</v>
      </c>
      <c r="B609" s="3">
        <v>601615</v>
      </c>
      <c r="C609" s="2" t="s">
        <v>191</v>
      </c>
      <c r="D609" s="2" t="s">
        <v>192</v>
      </c>
      <c r="E609" s="11">
        <v>1034</v>
      </c>
      <c r="F609" s="32">
        <v>17114</v>
      </c>
      <c r="G609" s="4">
        <v>2700</v>
      </c>
      <c r="H609" s="5">
        <v>5134.05</v>
      </c>
      <c r="I609" s="4">
        <v>0</v>
      </c>
      <c r="J609" s="4">
        <v>0</v>
      </c>
      <c r="K609" s="4">
        <v>816</v>
      </c>
      <c r="L609" s="4">
        <v>0</v>
      </c>
      <c r="M609" s="4">
        <v>0</v>
      </c>
      <c r="N609" s="4">
        <v>0</v>
      </c>
      <c r="O609" s="4">
        <f t="shared" si="18"/>
        <v>8650.05</v>
      </c>
      <c r="P609" s="6" t="s">
        <v>25</v>
      </c>
      <c r="Q609" s="6" t="s">
        <v>159</v>
      </c>
      <c r="R609" s="6">
        <v>2007</v>
      </c>
      <c r="S609" s="7">
        <v>0</v>
      </c>
      <c r="T609" s="8">
        <f t="shared" si="19"/>
        <v>8650.05</v>
      </c>
    </row>
    <row r="610" spans="1:20" ht="15">
      <c r="A610" s="2" t="s">
        <v>144</v>
      </c>
      <c r="B610" s="3">
        <v>601615</v>
      </c>
      <c r="C610" s="2" t="s">
        <v>191</v>
      </c>
      <c r="D610" s="2" t="s">
        <v>192</v>
      </c>
      <c r="E610" s="11">
        <v>1034</v>
      </c>
      <c r="F610" s="32">
        <v>16405</v>
      </c>
      <c r="G610" s="4">
        <v>2700</v>
      </c>
      <c r="H610" s="5">
        <v>4682.25</v>
      </c>
      <c r="I610" s="4">
        <v>0</v>
      </c>
      <c r="J610" s="4">
        <v>0</v>
      </c>
      <c r="K610" s="4">
        <v>816</v>
      </c>
      <c r="L610" s="4">
        <v>0</v>
      </c>
      <c r="M610" s="4">
        <v>0</v>
      </c>
      <c r="N610" s="4">
        <v>0</v>
      </c>
      <c r="O610" s="4">
        <f t="shared" si="18"/>
        <v>8198.25</v>
      </c>
      <c r="P610" s="6" t="s">
        <v>25</v>
      </c>
      <c r="Q610" s="6" t="s">
        <v>159</v>
      </c>
      <c r="R610" s="6">
        <v>2008</v>
      </c>
      <c r="S610" s="7">
        <v>0</v>
      </c>
      <c r="T610" s="8">
        <f t="shared" si="19"/>
        <v>8198.25</v>
      </c>
    </row>
    <row r="611" spans="1:20" ht="15">
      <c r="A611" s="2" t="s">
        <v>144</v>
      </c>
      <c r="B611" s="3">
        <v>601615</v>
      </c>
      <c r="C611" s="2" t="s">
        <v>191</v>
      </c>
      <c r="D611" s="2" t="s">
        <v>192</v>
      </c>
      <c r="E611" s="11">
        <v>1034</v>
      </c>
      <c r="F611" s="32">
        <v>7317</v>
      </c>
      <c r="G611" s="4">
        <v>2700</v>
      </c>
      <c r="H611" s="5">
        <v>1310.85</v>
      </c>
      <c r="I611" s="4">
        <v>0</v>
      </c>
      <c r="J611" s="4">
        <v>0</v>
      </c>
      <c r="K611" s="4">
        <v>816</v>
      </c>
      <c r="L611" s="4">
        <v>0</v>
      </c>
      <c r="M611" s="4">
        <v>0</v>
      </c>
      <c r="N611" s="4">
        <v>0</v>
      </c>
      <c r="O611" s="4">
        <f t="shared" si="18"/>
        <v>4826.85</v>
      </c>
      <c r="P611" s="6" t="s">
        <v>25</v>
      </c>
      <c r="Q611" s="6" t="s">
        <v>159</v>
      </c>
      <c r="R611" s="6">
        <v>2008</v>
      </c>
      <c r="S611" s="7">
        <v>0</v>
      </c>
      <c r="T611" s="8">
        <f t="shared" si="19"/>
        <v>4826.85</v>
      </c>
    </row>
    <row r="612" spans="1:20" ht="15">
      <c r="A612" s="2" t="s">
        <v>144</v>
      </c>
      <c r="B612" s="3">
        <v>601615</v>
      </c>
      <c r="C612" s="2" t="s">
        <v>191</v>
      </c>
      <c r="D612" s="2" t="s">
        <v>192</v>
      </c>
      <c r="E612" s="11">
        <v>1034</v>
      </c>
      <c r="F612" s="32">
        <v>19497</v>
      </c>
      <c r="G612" s="4">
        <v>2700</v>
      </c>
      <c r="H612" s="5">
        <v>6516.45</v>
      </c>
      <c r="I612" s="4">
        <v>0</v>
      </c>
      <c r="J612" s="4">
        <v>0</v>
      </c>
      <c r="K612" s="4">
        <v>816</v>
      </c>
      <c r="L612" s="4">
        <v>0</v>
      </c>
      <c r="M612" s="4">
        <v>0</v>
      </c>
      <c r="N612" s="4">
        <v>193.5</v>
      </c>
      <c r="O612" s="4">
        <f t="shared" si="18"/>
        <v>10225.95</v>
      </c>
      <c r="P612" s="6" t="s">
        <v>25</v>
      </c>
      <c r="Q612" s="6" t="s">
        <v>159</v>
      </c>
      <c r="R612" s="6">
        <v>2008</v>
      </c>
      <c r="S612" s="7">
        <v>0</v>
      </c>
      <c r="T612" s="8">
        <f t="shared" si="19"/>
        <v>10225.95</v>
      </c>
    </row>
    <row r="613" spans="1:20" ht="15">
      <c r="A613" s="2" t="s">
        <v>144</v>
      </c>
      <c r="B613" s="3">
        <v>601615</v>
      </c>
      <c r="C613" s="2" t="s">
        <v>191</v>
      </c>
      <c r="D613" s="2" t="s">
        <v>192</v>
      </c>
      <c r="E613" s="11">
        <v>1034</v>
      </c>
      <c r="F613" s="32">
        <v>12029</v>
      </c>
      <c r="G613" s="4">
        <v>2700</v>
      </c>
      <c r="H613" s="5">
        <v>2964.15</v>
      </c>
      <c r="I613" s="4">
        <v>0</v>
      </c>
      <c r="J613" s="4">
        <v>0</v>
      </c>
      <c r="K613" s="4">
        <v>816</v>
      </c>
      <c r="L613" s="4">
        <v>0</v>
      </c>
      <c r="M613" s="4">
        <v>0</v>
      </c>
      <c r="N613" s="4">
        <v>0</v>
      </c>
      <c r="O613" s="4">
        <f t="shared" si="18"/>
        <v>6480.15</v>
      </c>
      <c r="P613" s="6" t="s">
        <v>25</v>
      </c>
      <c r="Q613" s="6" t="s">
        <v>159</v>
      </c>
      <c r="R613" s="6">
        <v>2008</v>
      </c>
      <c r="S613" s="7">
        <v>0</v>
      </c>
      <c r="T613" s="8">
        <f t="shared" si="19"/>
        <v>6480.15</v>
      </c>
    </row>
    <row r="614" spans="1:20" ht="15">
      <c r="A614" s="2" t="s">
        <v>144</v>
      </c>
      <c r="B614" s="3">
        <v>601615</v>
      </c>
      <c r="C614" s="2" t="s">
        <v>191</v>
      </c>
      <c r="D614" s="2" t="s">
        <v>192</v>
      </c>
      <c r="E614" s="11">
        <v>1034</v>
      </c>
      <c r="F614" s="32">
        <v>21458</v>
      </c>
      <c r="G614" s="4">
        <v>2700</v>
      </c>
      <c r="H614" s="5">
        <v>6956.1</v>
      </c>
      <c r="I614" s="4">
        <v>0</v>
      </c>
      <c r="J614" s="4">
        <v>0</v>
      </c>
      <c r="K614" s="4">
        <v>816</v>
      </c>
      <c r="L614" s="4">
        <v>0</v>
      </c>
      <c r="M614" s="4">
        <v>0</v>
      </c>
      <c r="N614" s="4">
        <v>0</v>
      </c>
      <c r="O614" s="4">
        <f t="shared" si="18"/>
        <v>10472.1</v>
      </c>
      <c r="P614" s="6" t="s">
        <v>25</v>
      </c>
      <c r="Q614" s="6" t="s">
        <v>159</v>
      </c>
      <c r="R614" s="6">
        <v>2008</v>
      </c>
      <c r="S614" s="7">
        <v>0</v>
      </c>
      <c r="T614" s="8">
        <f t="shared" si="19"/>
        <v>10472.1</v>
      </c>
    </row>
    <row r="615" spans="1:20" ht="15">
      <c r="A615" s="2" t="s">
        <v>144</v>
      </c>
      <c r="B615" s="3">
        <v>601615</v>
      </c>
      <c r="C615" s="2" t="s">
        <v>191</v>
      </c>
      <c r="D615" s="2" t="s">
        <v>192</v>
      </c>
      <c r="E615" s="11">
        <v>1034</v>
      </c>
      <c r="F615" s="32">
        <v>22639</v>
      </c>
      <c r="G615" s="4">
        <v>2700</v>
      </c>
      <c r="H615" s="5">
        <v>7487.55</v>
      </c>
      <c r="I615" s="4">
        <v>0</v>
      </c>
      <c r="J615" s="4">
        <v>0</v>
      </c>
      <c r="K615" s="4">
        <v>816</v>
      </c>
      <c r="L615" s="4">
        <v>0</v>
      </c>
      <c r="M615" s="4">
        <v>0</v>
      </c>
      <c r="N615" s="4">
        <v>96.5</v>
      </c>
      <c r="O615" s="4">
        <f t="shared" si="18"/>
        <v>11100.05</v>
      </c>
      <c r="P615" s="6" t="s">
        <v>25</v>
      </c>
      <c r="Q615" s="6" t="s">
        <v>159</v>
      </c>
      <c r="R615" s="6">
        <v>2008</v>
      </c>
      <c r="S615" s="7">
        <v>0</v>
      </c>
      <c r="T615" s="8">
        <f t="shared" si="19"/>
        <v>11100.05</v>
      </c>
    </row>
    <row r="616" spans="1:20" ht="15">
      <c r="A616" s="2" t="s">
        <v>144</v>
      </c>
      <c r="B616" s="3">
        <v>601615</v>
      </c>
      <c r="C616" s="2" t="s">
        <v>191</v>
      </c>
      <c r="D616" s="2" t="s">
        <v>192</v>
      </c>
      <c r="E616" s="11">
        <v>1035</v>
      </c>
      <c r="F616" s="32">
        <v>18764</v>
      </c>
      <c r="G616" s="4">
        <v>2700</v>
      </c>
      <c r="H616" s="5">
        <v>5743.8</v>
      </c>
      <c r="I616" s="4">
        <v>0</v>
      </c>
      <c r="J616" s="4">
        <v>0</v>
      </c>
      <c r="K616" s="4">
        <v>816</v>
      </c>
      <c r="L616" s="4">
        <v>0</v>
      </c>
      <c r="M616" s="4">
        <v>129</v>
      </c>
      <c r="N616" s="4">
        <v>0</v>
      </c>
      <c r="O616" s="4">
        <f t="shared" si="18"/>
        <v>9388.8</v>
      </c>
      <c r="P616" s="6" t="s">
        <v>25</v>
      </c>
      <c r="Q616" s="6" t="s">
        <v>159</v>
      </c>
      <c r="R616" s="6">
        <v>2008</v>
      </c>
      <c r="S616" s="7">
        <v>0</v>
      </c>
      <c r="T616" s="8">
        <f t="shared" si="19"/>
        <v>9388.8</v>
      </c>
    </row>
    <row r="617" spans="1:20" ht="15">
      <c r="A617" s="2" t="s">
        <v>144</v>
      </c>
      <c r="B617" s="3">
        <v>601615</v>
      </c>
      <c r="C617" s="2" t="s">
        <v>191</v>
      </c>
      <c r="D617" s="2" t="s">
        <v>192</v>
      </c>
      <c r="E617" s="11">
        <v>1210</v>
      </c>
      <c r="F617" s="32">
        <v>2785</v>
      </c>
      <c r="G617" s="4">
        <v>3000</v>
      </c>
      <c r="H617" s="5">
        <v>83.5</v>
      </c>
      <c r="I617" s="4">
        <v>0</v>
      </c>
      <c r="J617" s="4">
        <v>0</v>
      </c>
      <c r="K617" s="4">
        <v>816</v>
      </c>
      <c r="L617" s="4">
        <v>0</v>
      </c>
      <c r="M617" s="4">
        <v>86</v>
      </c>
      <c r="N617" s="4">
        <v>0</v>
      </c>
      <c r="O617" s="4">
        <f t="shared" si="18"/>
        <v>3985.5</v>
      </c>
      <c r="P617" s="6" t="s">
        <v>25</v>
      </c>
      <c r="Q617" s="6" t="s">
        <v>26</v>
      </c>
      <c r="R617" s="6">
        <v>2015</v>
      </c>
      <c r="S617" s="7">
        <v>4465</v>
      </c>
      <c r="T617" s="8">
        <f t="shared" si="19"/>
        <v>8450.5</v>
      </c>
    </row>
    <row r="618" spans="1:20" ht="15">
      <c r="A618" s="2" t="s">
        <v>144</v>
      </c>
      <c r="B618" s="3">
        <v>601615</v>
      </c>
      <c r="C618" s="2" t="s">
        <v>191</v>
      </c>
      <c r="D618" s="2" t="s">
        <v>192</v>
      </c>
      <c r="E618" s="11">
        <v>1034</v>
      </c>
      <c r="F618" s="32">
        <v>21110</v>
      </c>
      <c r="G618" s="4">
        <v>2700</v>
      </c>
      <c r="H618" s="5">
        <v>6895.8</v>
      </c>
      <c r="I618" s="4">
        <v>0</v>
      </c>
      <c r="J618" s="4">
        <v>0</v>
      </c>
      <c r="K618" s="4">
        <v>816</v>
      </c>
      <c r="L618" s="4">
        <v>775.03</v>
      </c>
      <c r="M618" s="4">
        <v>0</v>
      </c>
      <c r="N618" s="4">
        <v>189.49</v>
      </c>
      <c r="O618" s="4">
        <f t="shared" si="18"/>
        <v>11376.32</v>
      </c>
      <c r="P618" s="6" t="s">
        <v>25</v>
      </c>
      <c r="Q618" s="6" t="s">
        <v>159</v>
      </c>
      <c r="R618" s="6">
        <v>2009</v>
      </c>
      <c r="S618" s="7">
        <v>0</v>
      </c>
      <c r="T618" s="8">
        <f t="shared" si="19"/>
        <v>11376.32</v>
      </c>
    </row>
    <row r="619" spans="1:20" ht="15">
      <c r="A619" s="2" t="s">
        <v>144</v>
      </c>
      <c r="B619" s="3">
        <v>601615</v>
      </c>
      <c r="C619" s="2" t="s">
        <v>191</v>
      </c>
      <c r="D619" s="2" t="s">
        <v>192</v>
      </c>
      <c r="E619" s="11">
        <v>1034</v>
      </c>
      <c r="F619" s="32">
        <v>13710</v>
      </c>
      <c r="G619" s="4">
        <v>2700</v>
      </c>
      <c r="H619" s="5">
        <v>3469.5</v>
      </c>
      <c r="I619" s="4">
        <v>0</v>
      </c>
      <c r="J619" s="4">
        <v>0</v>
      </c>
      <c r="K619" s="4">
        <v>816</v>
      </c>
      <c r="L619" s="4">
        <v>0</v>
      </c>
      <c r="M619" s="4">
        <v>0</v>
      </c>
      <c r="N619" s="4">
        <v>0</v>
      </c>
      <c r="O619" s="4">
        <f t="shared" si="18"/>
        <v>6985.5</v>
      </c>
      <c r="P619" s="6" t="s">
        <v>25</v>
      </c>
      <c r="Q619" s="6" t="s">
        <v>159</v>
      </c>
      <c r="R619" s="6">
        <v>2009</v>
      </c>
      <c r="S619" s="7">
        <v>0</v>
      </c>
      <c r="T619" s="8">
        <f t="shared" si="19"/>
        <v>6985.5</v>
      </c>
    </row>
    <row r="620" spans="1:20" ht="15">
      <c r="A620" s="2" t="s">
        <v>144</v>
      </c>
      <c r="B620" s="3">
        <v>601615</v>
      </c>
      <c r="C620" s="2" t="s">
        <v>191</v>
      </c>
      <c r="D620" s="2" t="s">
        <v>192</v>
      </c>
      <c r="E620" s="11">
        <v>1034</v>
      </c>
      <c r="F620" s="32">
        <v>20385</v>
      </c>
      <c r="G620" s="4">
        <v>2700</v>
      </c>
      <c r="H620" s="5">
        <v>6473.25</v>
      </c>
      <c r="I620" s="4">
        <v>0</v>
      </c>
      <c r="J620" s="4">
        <v>0</v>
      </c>
      <c r="K620" s="4">
        <v>816</v>
      </c>
      <c r="L620" s="4">
        <v>0</v>
      </c>
      <c r="M620" s="4">
        <v>0</v>
      </c>
      <c r="N620" s="4">
        <v>0</v>
      </c>
      <c r="O620" s="4">
        <f t="shared" si="18"/>
        <v>9989.25</v>
      </c>
      <c r="P620" s="6" t="s">
        <v>25</v>
      </c>
      <c r="Q620" s="6" t="s">
        <v>159</v>
      </c>
      <c r="R620" s="6">
        <v>2009</v>
      </c>
      <c r="S620" s="7">
        <v>0</v>
      </c>
      <c r="T620" s="8">
        <f t="shared" si="19"/>
        <v>9989.25</v>
      </c>
    </row>
    <row r="621" spans="1:20" ht="15">
      <c r="A621" s="2" t="s">
        <v>144</v>
      </c>
      <c r="B621" s="3">
        <v>601615</v>
      </c>
      <c r="C621" s="2" t="s">
        <v>191</v>
      </c>
      <c r="D621" s="2" t="s">
        <v>192</v>
      </c>
      <c r="E621" s="11">
        <v>1034</v>
      </c>
      <c r="F621" s="32">
        <v>22278</v>
      </c>
      <c r="G621" s="4">
        <v>2700</v>
      </c>
      <c r="H621" s="5">
        <v>7325.1</v>
      </c>
      <c r="I621" s="4">
        <v>0</v>
      </c>
      <c r="J621" s="4">
        <v>0</v>
      </c>
      <c r="K621" s="4">
        <v>816</v>
      </c>
      <c r="L621" s="4">
        <v>0</v>
      </c>
      <c r="M621" s="4">
        <v>0</v>
      </c>
      <c r="N621" s="4">
        <v>0</v>
      </c>
      <c r="O621" s="4">
        <f t="shared" si="18"/>
        <v>10841.1</v>
      </c>
      <c r="P621" s="6" t="s">
        <v>25</v>
      </c>
      <c r="Q621" s="6" t="s">
        <v>159</v>
      </c>
      <c r="R621" s="6">
        <v>2009</v>
      </c>
      <c r="S621" s="7">
        <v>0</v>
      </c>
      <c r="T621" s="8">
        <f t="shared" si="19"/>
        <v>10841.1</v>
      </c>
    </row>
    <row r="622" spans="1:20" ht="15">
      <c r="A622" s="2" t="s">
        <v>144</v>
      </c>
      <c r="B622" s="3">
        <v>601615</v>
      </c>
      <c r="C622" s="2" t="s">
        <v>191</v>
      </c>
      <c r="D622" s="2" t="s">
        <v>192</v>
      </c>
      <c r="E622" s="11">
        <v>1034</v>
      </c>
      <c r="F622" s="32">
        <v>18739</v>
      </c>
      <c r="G622" s="4">
        <v>2700</v>
      </c>
      <c r="H622" s="5">
        <v>5732.55</v>
      </c>
      <c r="I622" s="4">
        <v>0</v>
      </c>
      <c r="J622" s="4">
        <v>0</v>
      </c>
      <c r="K622" s="4">
        <v>816</v>
      </c>
      <c r="L622" s="4">
        <v>0</v>
      </c>
      <c r="M622" s="4">
        <v>0</v>
      </c>
      <c r="N622" s="4">
        <v>0</v>
      </c>
      <c r="O622" s="4">
        <f t="shared" si="18"/>
        <v>9248.55</v>
      </c>
      <c r="P622" s="6" t="s">
        <v>25</v>
      </c>
      <c r="Q622" s="6" t="s">
        <v>159</v>
      </c>
      <c r="R622" s="6">
        <v>2009</v>
      </c>
      <c r="S622" s="7">
        <v>0</v>
      </c>
      <c r="T622" s="8">
        <f t="shared" si="19"/>
        <v>9248.55</v>
      </c>
    </row>
    <row r="623" spans="1:20" ht="15">
      <c r="A623" s="2" t="s">
        <v>144</v>
      </c>
      <c r="B623" s="3">
        <v>601615</v>
      </c>
      <c r="C623" s="2" t="s">
        <v>191</v>
      </c>
      <c r="D623" s="2" t="s">
        <v>192</v>
      </c>
      <c r="E623" s="11">
        <v>1034</v>
      </c>
      <c r="F623" s="32">
        <v>16879</v>
      </c>
      <c r="G623" s="4">
        <v>2700</v>
      </c>
      <c r="H623" s="5">
        <v>4941</v>
      </c>
      <c r="I623" s="4">
        <v>0</v>
      </c>
      <c r="J623" s="4">
        <v>0</v>
      </c>
      <c r="K623" s="4">
        <v>816</v>
      </c>
      <c r="L623" s="4">
        <v>0</v>
      </c>
      <c r="M623" s="4">
        <v>0</v>
      </c>
      <c r="N623" s="4">
        <v>0</v>
      </c>
      <c r="O623" s="4">
        <f t="shared" si="18"/>
        <v>8457</v>
      </c>
      <c r="P623" s="6" t="s">
        <v>25</v>
      </c>
      <c r="Q623" s="6" t="s">
        <v>159</v>
      </c>
      <c r="R623" s="6">
        <v>2009</v>
      </c>
      <c r="S623" s="7">
        <v>0</v>
      </c>
      <c r="T623" s="8">
        <f t="shared" si="19"/>
        <v>8457</v>
      </c>
    </row>
    <row r="624" spans="1:20" ht="15">
      <c r="A624" s="2" t="s">
        <v>144</v>
      </c>
      <c r="B624" s="3">
        <v>601615</v>
      </c>
      <c r="C624" s="2" t="s">
        <v>191</v>
      </c>
      <c r="D624" s="2" t="s">
        <v>192</v>
      </c>
      <c r="E624" s="11">
        <v>1034</v>
      </c>
      <c r="F624" s="32">
        <v>30532</v>
      </c>
      <c r="G624" s="4">
        <v>2700</v>
      </c>
      <c r="H624" s="5">
        <v>11039.4</v>
      </c>
      <c r="I624" s="4">
        <v>0</v>
      </c>
      <c r="J624" s="4">
        <v>0</v>
      </c>
      <c r="K624" s="4">
        <v>816</v>
      </c>
      <c r="L624" s="4">
        <v>186.5</v>
      </c>
      <c r="M624" s="4">
        <v>0</v>
      </c>
      <c r="N624" s="4">
        <v>106.75</v>
      </c>
      <c r="O624" s="4">
        <f t="shared" si="18"/>
        <v>14848.65</v>
      </c>
      <c r="P624" s="6" t="s">
        <v>25</v>
      </c>
      <c r="Q624" s="6" t="s">
        <v>159</v>
      </c>
      <c r="R624" s="6">
        <v>2009</v>
      </c>
      <c r="S624" s="7">
        <v>0</v>
      </c>
      <c r="T624" s="8">
        <f t="shared" si="19"/>
        <v>14848.65</v>
      </c>
    </row>
    <row r="625" spans="1:20" ht="15">
      <c r="A625" s="2" t="s">
        <v>144</v>
      </c>
      <c r="B625" s="3">
        <v>601615</v>
      </c>
      <c r="C625" s="2" t="s">
        <v>191</v>
      </c>
      <c r="D625" s="2" t="s">
        <v>192</v>
      </c>
      <c r="E625" s="11">
        <v>1034</v>
      </c>
      <c r="F625" s="32">
        <v>9208</v>
      </c>
      <c r="G625" s="4">
        <v>2700</v>
      </c>
      <c r="H625" s="5">
        <v>1602.45</v>
      </c>
      <c r="I625" s="4">
        <v>0</v>
      </c>
      <c r="J625" s="4">
        <v>0</v>
      </c>
      <c r="K625" s="4">
        <v>816</v>
      </c>
      <c r="L625" s="4">
        <v>0</v>
      </c>
      <c r="M625" s="4">
        <v>0</v>
      </c>
      <c r="N625" s="4">
        <v>172</v>
      </c>
      <c r="O625" s="4">
        <f t="shared" si="18"/>
        <v>5290.45</v>
      </c>
      <c r="P625" s="6" t="s">
        <v>25</v>
      </c>
      <c r="Q625" s="6" t="s">
        <v>159</v>
      </c>
      <c r="R625" s="6">
        <v>2009</v>
      </c>
      <c r="S625" s="7">
        <v>0</v>
      </c>
      <c r="T625" s="8">
        <f t="shared" si="19"/>
        <v>5290.45</v>
      </c>
    </row>
    <row r="626" spans="1:20" ht="15">
      <c r="A626" s="2" t="s">
        <v>144</v>
      </c>
      <c r="B626" s="3">
        <v>601615</v>
      </c>
      <c r="C626" s="2" t="s">
        <v>191</v>
      </c>
      <c r="D626" s="2" t="s">
        <v>192</v>
      </c>
      <c r="E626" s="11">
        <v>1034</v>
      </c>
      <c r="F626" s="32">
        <v>19162</v>
      </c>
      <c r="G626" s="4">
        <v>2700</v>
      </c>
      <c r="H626" s="5">
        <v>5956.65</v>
      </c>
      <c r="I626" s="4">
        <v>0</v>
      </c>
      <c r="J626" s="4">
        <v>0</v>
      </c>
      <c r="K626" s="4">
        <v>816</v>
      </c>
      <c r="L626" s="4">
        <v>391.24</v>
      </c>
      <c r="M626" s="4">
        <v>0</v>
      </c>
      <c r="N626" s="4">
        <v>424.33</v>
      </c>
      <c r="O626" s="4">
        <f t="shared" si="18"/>
        <v>10288.22</v>
      </c>
      <c r="P626" s="6" t="s">
        <v>25</v>
      </c>
      <c r="Q626" s="6" t="s">
        <v>159</v>
      </c>
      <c r="R626" s="6">
        <v>2009</v>
      </c>
      <c r="S626" s="7">
        <v>0</v>
      </c>
      <c r="T626" s="8">
        <f t="shared" si="19"/>
        <v>10288.22</v>
      </c>
    </row>
    <row r="627" spans="1:20" ht="15">
      <c r="A627" s="2" t="s">
        <v>144</v>
      </c>
      <c r="B627" s="3">
        <v>601615</v>
      </c>
      <c r="C627" s="2" t="s">
        <v>191</v>
      </c>
      <c r="D627" s="2" t="s">
        <v>192</v>
      </c>
      <c r="E627" s="11">
        <v>1034</v>
      </c>
      <c r="F627" s="32">
        <v>29875</v>
      </c>
      <c r="G627" s="4">
        <v>2700</v>
      </c>
      <c r="H627" s="5">
        <v>10743.75</v>
      </c>
      <c r="I627" s="4">
        <v>0</v>
      </c>
      <c r="J627" s="4">
        <v>0</v>
      </c>
      <c r="K627" s="4">
        <v>816</v>
      </c>
      <c r="L627" s="4">
        <v>0</v>
      </c>
      <c r="M627" s="4">
        <v>488.26</v>
      </c>
      <c r="N627" s="4">
        <v>86</v>
      </c>
      <c r="O627" s="4">
        <f t="shared" si="18"/>
        <v>14834.01</v>
      </c>
      <c r="P627" s="6" t="s">
        <v>25</v>
      </c>
      <c r="Q627" s="6" t="s">
        <v>159</v>
      </c>
      <c r="R627" s="6">
        <v>2009</v>
      </c>
      <c r="S627" s="7">
        <v>0</v>
      </c>
      <c r="T627" s="8">
        <f t="shared" si="19"/>
        <v>14834.01</v>
      </c>
    </row>
    <row r="628" spans="1:20" ht="15">
      <c r="A628" s="2" t="s">
        <v>144</v>
      </c>
      <c r="B628" s="3">
        <v>601615</v>
      </c>
      <c r="C628" s="2" t="s">
        <v>191</v>
      </c>
      <c r="D628" s="2" t="s">
        <v>192</v>
      </c>
      <c r="E628" s="11">
        <v>1034</v>
      </c>
      <c r="F628" s="32">
        <v>22450</v>
      </c>
      <c r="G628" s="4">
        <v>2700</v>
      </c>
      <c r="H628" s="5">
        <v>7402.5</v>
      </c>
      <c r="I628" s="4">
        <v>0</v>
      </c>
      <c r="J628" s="4">
        <v>0</v>
      </c>
      <c r="K628" s="4">
        <v>816</v>
      </c>
      <c r="L628" s="4">
        <v>0</v>
      </c>
      <c r="M628" s="4">
        <v>0</v>
      </c>
      <c r="N628" s="4">
        <v>0</v>
      </c>
      <c r="O628" s="4">
        <f t="shared" si="18"/>
        <v>10918.5</v>
      </c>
      <c r="P628" s="6" t="s">
        <v>25</v>
      </c>
      <c r="Q628" s="6" t="s">
        <v>159</v>
      </c>
      <c r="R628" s="6">
        <v>2009</v>
      </c>
      <c r="S628" s="7">
        <v>0</v>
      </c>
      <c r="T628" s="8">
        <f t="shared" si="19"/>
        <v>10918.5</v>
      </c>
    </row>
    <row r="629" spans="1:20" ht="15">
      <c r="A629" s="2" t="s">
        <v>144</v>
      </c>
      <c r="B629" s="3">
        <v>601615</v>
      </c>
      <c r="C629" s="2" t="s">
        <v>191</v>
      </c>
      <c r="D629" s="2" t="s">
        <v>192</v>
      </c>
      <c r="E629" s="11">
        <v>1034</v>
      </c>
      <c r="F629" s="32">
        <v>24657</v>
      </c>
      <c r="G629" s="4">
        <v>2700</v>
      </c>
      <c r="H629" s="5">
        <v>8395.65</v>
      </c>
      <c r="I629" s="4">
        <v>0</v>
      </c>
      <c r="J629" s="4">
        <v>0</v>
      </c>
      <c r="K629" s="4">
        <v>816</v>
      </c>
      <c r="L629" s="4">
        <v>0</v>
      </c>
      <c r="M629" s="4">
        <v>0</v>
      </c>
      <c r="N629" s="4">
        <v>0</v>
      </c>
      <c r="O629" s="4">
        <f t="shared" si="18"/>
        <v>11911.65</v>
      </c>
      <c r="P629" s="6" t="s">
        <v>25</v>
      </c>
      <c r="Q629" s="6" t="s">
        <v>159</v>
      </c>
      <c r="R629" s="6">
        <v>2009</v>
      </c>
      <c r="S629" s="7">
        <v>0</v>
      </c>
      <c r="T629" s="8">
        <f t="shared" si="19"/>
        <v>11911.65</v>
      </c>
    </row>
    <row r="630" spans="1:20" ht="15">
      <c r="A630" s="2" t="s">
        <v>144</v>
      </c>
      <c r="B630" s="3">
        <v>601615</v>
      </c>
      <c r="C630" s="2" t="s">
        <v>191</v>
      </c>
      <c r="D630" s="2" t="s">
        <v>192</v>
      </c>
      <c r="E630" s="11">
        <v>1034</v>
      </c>
      <c r="F630" s="32">
        <v>14943</v>
      </c>
      <c r="G630" s="4">
        <v>2700</v>
      </c>
      <c r="H630" s="5">
        <v>4349.7</v>
      </c>
      <c r="I630" s="4">
        <v>0</v>
      </c>
      <c r="J630" s="4">
        <v>0</v>
      </c>
      <c r="K630" s="4">
        <v>816</v>
      </c>
      <c r="L630" s="4">
        <v>0</v>
      </c>
      <c r="M630" s="4">
        <v>0</v>
      </c>
      <c r="N630" s="4">
        <v>0</v>
      </c>
      <c r="O630" s="4">
        <f t="shared" si="18"/>
        <v>7865.7</v>
      </c>
      <c r="P630" s="6" t="s">
        <v>25</v>
      </c>
      <c r="Q630" s="6" t="s">
        <v>159</v>
      </c>
      <c r="R630" s="6">
        <v>2009</v>
      </c>
      <c r="S630" s="7">
        <v>0</v>
      </c>
      <c r="T630" s="8">
        <f t="shared" si="19"/>
        <v>7865.7</v>
      </c>
    </row>
    <row r="631" spans="1:20" ht="15">
      <c r="A631" s="2" t="s">
        <v>144</v>
      </c>
      <c r="B631" s="3">
        <v>601615</v>
      </c>
      <c r="C631" s="2" t="s">
        <v>191</v>
      </c>
      <c r="D631" s="2" t="s">
        <v>192</v>
      </c>
      <c r="E631" s="11">
        <v>1034</v>
      </c>
      <c r="F631" s="32">
        <v>15525</v>
      </c>
      <c r="G631" s="4">
        <v>2700</v>
      </c>
      <c r="H631" s="5">
        <v>4557.6</v>
      </c>
      <c r="I631" s="4">
        <v>0</v>
      </c>
      <c r="J631" s="4">
        <v>0</v>
      </c>
      <c r="K631" s="4">
        <v>816</v>
      </c>
      <c r="L631" s="4">
        <v>424</v>
      </c>
      <c r="M631" s="4">
        <v>0</v>
      </c>
      <c r="N631" s="4">
        <v>0</v>
      </c>
      <c r="O631" s="4">
        <f t="shared" si="18"/>
        <v>8497.6</v>
      </c>
      <c r="P631" s="6" t="s">
        <v>25</v>
      </c>
      <c r="Q631" s="6" t="s">
        <v>159</v>
      </c>
      <c r="R631" s="6">
        <v>2009</v>
      </c>
      <c r="S631" s="7">
        <v>0</v>
      </c>
      <c r="T631" s="8">
        <f t="shared" si="19"/>
        <v>8497.6</v>
      </c>
    </row>
    <row r="632" spans="1:20" ht="15">
      <c r="A632" s="2" t="s">
        <v>144</v>
      </c>
      <c r="B632" s="3">
        <v>601615</v>
      </c>
      <c r="C632" s="2" t="s">
        <v>191</v>
      </c>
      <c r="D632" s="2" t="s">
        <v>192</v>
      </c>
      <c r="E632" s="11">
        <v>1035</v>
      </c>
      <c r="F632" s="32">
        <v>18750</v>
      </c>
      <c r="G632" s="4">
        <v>2700</v>
      </c>
      <c r="H632" s="5">
        <v>5737.5</v>
      </c>
      <c r="I632" s="4">
        <v>0</v>
      </c>
      <c r="J632" s="4">
        <v>0</v>
      </c>
      <c r="K632" s="4">
        <v>816</v>
      </c>
      <c r="L632" s="4">
        <v>0</v>
      </c>
      <c r="M632" s="4">
        <v>0</v>
      </c>
      <c r="N632" s="4">
        <v>0</v>
      </c>
      <c r="O632" s="4">
        <f t="shared" si="18"/>
        <v>9253.5</v>
      </c>
      <c r="P632" s="6" t="s">
        <v>25</v>
      </c>
      <c r="Q632" s="6" t="s">
        <v>159</v>
      </c>
      <c r="R632" s="6">
        <v>2009</v>
      </c>
      <c r="S632" s="7">
        <v>0</v>
      </c>
      <c r="T632" s="8">
        <f t="shared" si="19"/>
        <v>9253.5</v>
      </c>
    </row>
    <row r="633" spans="1:20" ht="15">
      <c r="A633" s="2" t="s">
        <v>144</v>
      </c>
      <c r="B633" s="3">
        <v>601615</v>
      </c>
      <c r="C633" s="2" t="s">
        <v>191</v>
      </c>
      <c r="D633" s="2" t="s">
        <v>192</v>
      </c>
      <c r="E633" s="11">
        <v>1035</v>
      </c>
      <c r="F633" s="32">
        <v>17850</v>
      </c>
      <c r="G633" s="4">
        <v>2700</v>
      </c>
      <c r="H633" s="5">
        <v>4500</v>
      </c>
      <c r="I633" s="4">
        <v>0</v>
      </c>
      <c r="J633" s="4">
        <v>0</v>
      </c>
      <c r="K633" s="4">
        <v>816</v>
      </c>
      <c r="L633" s="4">
        <v>0</v>
      </c>
      <c r="M633" s="4">
        <v>0</v>
      </c>
      <c r="N633" s="4">
        <v>0</v>
      </c>
      <c r="O633" s="4">
        <f t="shared" si="18"/>
        <v>8016</v>
      </c>
      <c r="P633" s="6" t="s">
        <v>25</v>
      </c>
      <c r="Q633" s="6" t="s">
        <v>159</v>
      </c>
      <c r="R633" s="6">
        <v>2010</v>
      </c>
      <c r="S633" s="7">
        <v>0</v>
      </c>
      <c r="T633" s="8">
        <f t="shared" si="19"/>
        <v>8016</v>
      </c>
    </row>
    <row r="634" spans="1:20" ht="15">
      <c r="A634" s="2" t="s">
        <v>144</v>
      </c>
      <c r="B634" s="3">
        <v>601615</v>
      </c>
      <c r="C634" s="2" t="s">
        <v>191</v>
      </c>
      <c r="D634" s="2" t="s">
        <v>192</v>
      </c>
      <c r="E634" s="11">
        <v>1034</v>
      </c>
      <c r="F634" s="32">
        <v>30000</v>
      </c>
      <c r="G634" s="4">
        <v>2700</v>
      </c>
      <c r="H634" s="5">
        <v>11000</v>
      </c>
      <c r="I634" s="4">
        <v>0</v>
      </c>
      <c r="J634" s="4">
        <v>0</v>
      </c>
      <c r="K634" s="4">
        <v>816</v>
      </c>
      <c r="L634" s="4">
        <v>0</v>
      </c>
      <c r="M634" s="4">
        <v>0</v>
      </c>
      <c r="N634" s="4">
        <v>0</v>
      </c>
      <c r="O634" s="4">
        <f t="shared" si="18"/>
        <v>14516</v>
      </c>
      <c r="P634" s="6" t="s">
        <v>25</v>
      </c>
      <c r="Q634" s="6" t="s">
        <v>159</v>
      </c>
      <c r="R634" s="6">
        <v>2010</v>
      </c>
      <c r="S634" s="7">
        <v>0</v>
      </c>
      <c r="T634" s="8">
        <f t="shared" si="19"/>
        <v>14516</v>
      </c>
    </row>
    <row r="635" spans="1:20" ht="15">
      <c r="A635" s="2" t="s">
        <v>144</v>
      </c>
      <c r="B635" s="3">
        <v>601615</v>
      </c>
      <c r="C635" s="2" t="s">
        <v>191</v>
      </c>
      <c r="D635" s="2" t="s">
        <v>192</v>
      </c>
      <c r="E635" s="11">
        <v>1034</v>
      </c>
      <c r="F635" s="32">
        <v>30000</v>
      </c>
      <c r="G635" s="4">
        <v>2700</v>
      </c>
      <c r="H635" s="5">
        <v>11000</v>
      </c>
      <c r="I635" s="4">
        <v>0</v>
      </c>
      <c r="J635" s="4">
        <v>0</v>
      </c>
      <c r="K635" s="4">
        <v>816</v>
      </c>
      <c r="L635" s="4">
        <v>0</v>
      </c>
      <c r="M635" s="4">
        <v>0</v>
      </c>
      <c r="N635" s="4">
        <v>0</v>
      </c>
      <c r="O635" s="4">
        <f t="shared" si="18"/>
        <v>14516</v>
      </c>
      <c r="P635" s="6" t="s">
        <v>25</v>
      </c>
      <c r="Q635" s="6" t="s">
        <v>159</v>
      </c>
      <c r="R635" s="6">
        <v>2010</v>
      </c>
      <c r="S635" s="7">
        <v>0</v>
      </c>
      <c r="T635" s="8">
        <f t="shared" si="19"/>
        <v>14516</v>
      </c>
    </row>
    <row r="636" spans="1:20" ht="15">
      <c r="A636" s="2" t="s">
        <v>144</v>
      </c>
      <c r="B636" s="3">
        <v>601615</v>
      </c>
      <c r="C636" s="2" t="s">
        <v>191</v>
      </c>
      <c r="D636" s="2" t="s">
        <v>192</v>
      </c>
      <c r="E636" s="11">
        <v>1034</v>
      </c>
      <c r="F636" s="32">
        <v>30000</v>
      </c>
      <c r="G636" s="4">
        <v>2700</v>
      </c>
      <c r="H636" s="5">
        <v>11000</v>
      </c>
      <c r="I636" s="4">
        <v>0</v>
      </c>
      <c r="J636" s="4">
        <v>0</v>
      </c>
      <c r="K636" s="4">
        <v>816</v>
      </c>
      <c r="L636" s="4">
        <v>0</v>
      </c>
      <c r="M636" s="4">
        <v>0</v>
      </c>
      <c r="N636" s="4">
        <v>86</v>
      </c>
      <c r="O636" s="4">
        <f t="shared" si="18"/>
        <v>14602</v>
      </c>
      <c r="P636" s="6" t="s">
        <v>25</v>
      </c>
      <c r="Q636" s="6" t="s">
        <v>159</v>
      </c>
      <c r="R636" s="6">
        <v>2010</v>
      </c>
      <c r="S636" s="7">
        <v>0</v>
      </c>
      <c r="T636" s="8">
        <f t="shared" si="19"/>
        <v>14602</v>
      </c>
    </row>
    <row r="637" spans="1:20" ht="15">
      <c r="A637" s="2" t="s">
        <v>144</v>
      </c>
      <c r="B637" s="3">
        <v>601615</v>
      </c>
      <c r="C637" s="2" t="s">
        <v>191</v>
      </c>
      <c r="D637" s="2" t="s">
        <v>192</v>
      </c>
      <c r="E637" s="11">
        <v>1034</v>
      </c>
      <c r="F637" s="32">
        <v>30000</v>
      </c>
      <c r="G637" s="4">
        <v>2700</v>
      </c>
      <c r="H637" s="5">
        <v>11000</v>
      </c>
      <c r="I637" s="4">
        <v>0</v>
      </c>
      <c r="J637" s="4">
        <v>0</v>
      </c>
      <c r="K637" s="4">
        <v>816</v>
      </c>
      <c r="L637" s="4">
        <v>0</v>
      </c>
      <c r="M637" s="4">
        <v>0</v>
      </c>
      <c r="N637" s="4">
        <v>172</v>
      </c>
      <c r="O637" s="4">
        <f t="shared" si="18"/>
        <v>14688</v>
      </c>
      <c r="P637" s="6" t="s">
        <v>25</v>
      </c>
      <c r="Q637" s="6" t="s">
        <v>159</v>
      </c>
      <c r="R637" s="6">
        <v>2010</v>
      </c>
      <c r="S637" s="7">
        <v>0</v>
      </c>
      <c r="T637" s="8">
        <f t="shared" si="19"/>
        <v>14688</v>
      </c>
    </row>
    <row r="638" spans="1:20" ht="15">
      <c r="A638" s="2" t="s">
        <v>144</v>
      </c>
      <c r="B638" s="3">
        <v>601615</v>
      </c>
      <c r="C638" s="2" t="s">
        <v>191</v>
      </c>
      <c r="D638" s="2" t="s">
        <v>192</v>
      </c>
      <c r="E638" s="11">
        <v>1034</v>
      </c>
      <c r="F638" s="32">
        <v>30000</v>
      </c>
      <c r="G638" s="4">
        <v>2700</v>
      </c>
      <c r="H638" s="5">
        <v>11000</v>
      </c>
      <c r="I638" s="4">
        <v>0</v>
      </c>
      <c r="J638" s="4">
        <v>0</v>
      </c>
      <c r="K638" s="4">
        <v>816</v>
      </c>
      <c r="L638" s="4">
        <v>0</v>
      </c>
      <c r="M638" s="4">
        <v>0</v>
      </c>
      <c r="N638" s="4">
        <v>0</v>
      </c>
      <c r="O638" s="4">
        <f t="shared" si="18"/>
        <v>14516</v>
      </c>
      <c r="P638" s="6" t="s">
        <v>25</v>
      </c>
      <c r="Q638" s="6" t="s">
        <v>159</v>
      </c>
      <c r="R638" s="6">
        <v>2010</v>
      </c>
      <c r="S638" s="7">
        <v>0</v>
      </c>
      <c r="T638" s="8">
        <f t="shared" si="19"/>
        <v>14516</v>
      </c>
    </row>
    <row r="639" spans="1:20" ht="15">
      <c r="A639" s="2" t="s">
        <v>144</v>
      </c>
      <c r="B639" s="3">
        <v>601615</v>
      </c>
      <c r="C639" s="2" t="s">
        <v>191</v>
      </c>
      <c r="D639" s="2" t="s">
        <v>192</v>
      </c>
      <c r="E639" s="11">
        <v>1034</v>
      </c>
      <c r="F639" s="32">
        <v>30000</v>
      </c>
      <c r="G639" s="4">
        <v>2700</v>
      </c>
      <c r="H639" s="5">
        <v>11000</v>
      </c>
      <c r="I639" s="4">
        <v>0</v>
      </c>
      <c r="J639" s="4">
        <v>0</v>
      </c>
      <c r="K639" s="4">
        <v>816</v>
      </c>
      <c r="L639" s="4">
        <v>0</v>
      </c>
      <c r="M639" s="4">
        <v>0</v>
      </c>
      <c r="N639" s="4">
        <v>0</v>
      </c>
      <c r="O639" s="4">
        <f t="shared" si="18"/>
        <v>14516</v>
      </c>
      <c r="P639" s="6" t="s">
        <v>25</v>
      </c>
      <c r="Q639" s="6" t="s">
        <v>159</v>
      </c>
      <c r="R639" s="6">
        <v>2010</v>
      </c>
      <c r="S639" s="7">
        <v>0</v>
      </c>
      <c r="T639" s="8">
        <f t="shared" si="19"/>
        <v>14516</v>
      </c>
    </row>
    <row r="640" spans="1:20" ht="15">
      <c r="A640" s="2" t="s">
        <v>144</v>
      </c>
      <c r="B640" s="3">
        <v>601615</v>
      </c>
      <c r="C640" s="2" t="s">
        <v>191</v>
      </c>
      <c r="D640" s="2" t="s">
        <v>192</v>
      </c>
      <c r="E640" s="11">
        <v>1195</v>
      </c>
      <c r="F640" s="32">
        <v>0</v>
      </c>
      <c r="G640" s="4">
        <v>0</v>
      </c>
      <c r="H640" s="5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f t="shared" si="18"/>
        <v>0</v>
      </c>
      <c r="P640" s="6" t="s">
        <v>74</v>
      </c>
      <c r="Q640" s="6" t="s">
        <v>27</v>
      </c>
      <c r="R640" s="6">
        <v>1900</v>
      </c>
      <c r="S640" s="7">
        <v>0</v>
      </c>
      <c r="T640" s="8">
        <f t="shared" si="19"/>
        <v>0</v>
      </c>
    </row>
    <row r="641" spans="1:20" ht="15">
      <c r="A641" s="2" t="s">
        <v>144</v>
      </c>
      <c r="B641" s="3">
        <v>601615</v>
      </c>
      <c r="C641" s="2" t="s">
        <v>191</v>
      </c>
      <c r="D641" s="2" t="s">
        <v>192</v>
      </c>
      <c r="E641" s="11">
        <v>1195</v>
      </c>
      <c r="F641" s="32">
        <v>0</v>
      </c>
      <c r="G641" s="4">
        <v>0</v>
      </c>
      <c r="H641" s="5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f t="shared" si="18"/>
        <v>0</v>
      </c>
      <c r="P641" s="6" t="s">
        <v>74</v>
      </c>
      <c r="Q641" s="6" t="s">
        <v>27</v>
      </c>
      <c r="R641" s="6">
        <v>1900</v>
      </c>
      <c r="S641" s="7">
        <v>0</v>
      </c>
      <c r="T641" s="8">
        <f t="shared" si="19"/>
        <v>0</v>
      </c>
    </row>
    <row r="642" spans="1:20" ht="15">
      <c r="A642" s="2" t="s">
        <v>144</v>
      </c>
      <c r="B642" s="3">
        <v>601615</v>
      </c>
      <c r="C642" s="2" t="s">
        <v>191</v>
      </c>
      <c r="D642" s="2" t="s">
        <v>192</v>
      </c>
      <c r="E642" s="11">
        <v>1195</v>
      </c>
      <c r="F642" s="32">
        <v>0</v>
      </c>
      <c r="G642" s="4">
        <v>0</v>
      </c>
      <c r="H642" s="5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f aca="true" t="shared" si="20" ref="O642:O705">SUM(G642:N642)</f>
        <v>0</v>
      </c>
      <c r="P642" s="6" t="s">
        <v>74</v>
      </c>
      <c r="Q642" s="6" t="s">
        <v>27</v>
      </c>
      <c r="R642" s="6">
        <v>1900</v>
      </c>
      <c r="S642" s="7">
        <v>0</v>
      </c>
      <c r="T642" s="8">
        <f aca="true" t="shared" si="21" ref="T642:T705">O642+S642</f>
        <v>0</v>
      </c>
    </row>
    <row r="643" spans="1:20" ht="15">
      <c r="A643" s="2" t="s">
        <v>144</v>
      </c>
      <c r="B643" s="3">
        <v>601615</v>
      </c>
      <c r="C643" s="2" t="s">
        <v>191</v>
      </c>
      <c r="D643" s="2" t="s">
        <v>192</v>
      </c>
      <c r="E643" s="11">
        <v>1195</v>
      </c>
      <c r="F643" s="32">
        <v>0</v>
      </c>
      <c r="G643" s="4">
        <v>0</v>
      </c>
      <c r="H643" s="5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f t="shared" si="20"/>
        <v>0</v>
      </c>
      <c r="P643" s="6" t="s">
        <v>74</v>
      </c>
      <c r="Q643" s="6" t="s">
        <v>27</v>
      </c>
      <c r="R643" s="6">
        <v>1900</v>
      </c>
      <c r="S643" s="7">
        <v>0</v>
      </c>
      <c r="T643" s="8">
        <f t="shared" si="21"/>
        <v>0</v>
      </c>
    </row>
    <row r="644" spans="1:20" ht="15">
      <c r="A644" s="2" t="s">
        <v>144</v>
      </c>
      <c r="B644" s="3">
        <v>601615</v>
      </c>
      <c r="C644" s="2" t="s">
        <v>191</v>
      </c>
      <c r="D644" s="2" t="s">
        <v>192</v>
      </c>
      <c r="E644" s="11">
        <v>1195</v>
      </c>
      <c r="F644" s="32">
        <v>0</v>
      </c>
      <c r="G644" s="4">
        <v>0</v>
      </c>
      <c r="H644" s="5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f t="shared" si="20"/>
        <v>0</v>
      </c>
      <c r="P644" s="6" t="s">
        <v>74</v>
      </c>
      <c r="Q644" s="6" t="s">
        <v>27</v>
      </c>
      <c r="R644" s="6">
        <v>1900</v>
      </c>
      <c r="S644" s="7">
        <v>0</v>
      </c>
      <c r="T644" s="8">
        <f t="shared" si="21"/>
        <v>0</v>
      </c>
    </row>
    <row r="645" spans="1:20" ht="15">
      <c r="A645" s="2" t="s">
        <v>144</v>
      </c>
      <c r="B645" s="3">
        <v>601615</v>
      </c>
      <c r="C645" s="2" t="s">
        <v>191</v>
      </c>
      <c r="D645" s="2" t="s">
        <v>192</v>
      </c>
      <c r="E645" s="11">
        <v>1195</v>
      </c>
      <c r="F645" s="32">
        <v>0</v>
      </c>
      <c r="G645" s="4">
        <v>0</v>
      </c>
      <c r="H645" s="5">
        <v>0</v>
      </c>
      <c r="I645" s="4">
        <v>66.75</v>
      </c>
      <c r="J645" s="4">
        <v>2101.34</v>
      </c>
      <c r="K645" s="4">
        <v>0</v>
      </c>
      <c r="L645" s="4">
        <v>0</v>
      </c>
      <c r="M645" s="4">
        <v>0</v>
      </c>
      <c r="N645" s="4">
        <v>0</v>
      </c>
      <c r="O645" s="4">
        <f t="shared" si="20"/>
        <v>2168.09</v>
      </c>
      <c r="P645" s="6" t="s">
        <v>74</v>
      </c>
      <c r="Q645" s="6" t="s">
        <v>27</v>
      </c>
      <c r="R645" s="6">
        <v>1900</v>
      </c>
      <c r="S645" s="7">
        <v>0</v>
      </c>
      <c r="T645" s="8">
        <f t="shared" si="21"/>
        <v>2168.09</v>
      </c>
    </row>
    <row r="646" spans="1:20" ht="15">
      <c r="A646" s="2" t="s">
        <v>144</v>
      </c>
      <c r="B646" s="3">
        <v>601615</v>
      </c>
      <c r="C646" s="2" t="s">
        <v>191</v>
      </c>
      <c r="D646" s="2" t="s">
        <v>192</v>
      </c>
      <c r="E646" s="11">
        <v>1195</v>
      </c>
      <c r="F646" s="32">
        <v>0</v>
      </c>
      <c r="G646" s="4">
        <v>0</v>
      </c>
      <c r="H646" s="5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f t="shared" si="20"/>
        <v>0</v>
      </c>
      <c r="P646" s="6" t="s">
        <v>74</v>
      </c>
      <c r="Q646" s="6" t="s">
        <v>27</v>
      </c>
      <c r="R646" s="6">
        <v>1900</v>
      </c>
      <c r="S646" s="7">
        <v>0</v>
      </c>
      <c r="T646" s="8">
        <f t="shared" si="21"/>
        <v>0</v>
      </c>
    </row>
    <row r="647" spans="1:20" ht="15">
      <c r="A647" s="2" t="s">
        <v>144</v>
      </c>
      <c r="B647" s="3">
        <v>601615</v>
      </c>
      <c r="C647" s="2" t="s">
        <v>191</v>
      </c>
      <c r="D647" s="2" t="s">
        <v>192</v>
      </c>
      <c r="E647" s="11">
        <v>1195</v>
      </c>
      <c r="F647" s="32">
        <v>0</v>
      </c>
      <c r="G647" s="4">
        <v>0</v>
      </c>
      <c r="H647" s="5">
        <v>0</v>
      </c>
      <c r="I647" s="4">
        <v>0</v>
      </c>
      <c r="J647" s="4">
        <v>31.84</v>
      </c>
      <c r="K647" s="4">
        <v>0</v>
      </c>
      <c r="L647" s="4">
        <v>0</v>
      </c>
      <c r="M647" s="4">
        <v>0</v>
      </c>
      <c r="N647" s="4">
        <v>0</v>
      </c>
      <c r="O647" s="4">
        <f t="shared" si="20"/>
        <v>31.84</v>
      </c>
      <c r="P647" s="6" t="s">
        <v>74</v>
      </c>
      <c r="Q647" s="6" t="s">
        <v>27</v>
      </c>
      <c r="R647" s="6">
        <v>1900</v>
      </c>
      <c r="S647" s="7">
        <v>0</v>
      </c>
      <c r="T647" s="8">
        <f t="shared" si="21"/>
        <v>31.84</v>
      </c>
    </row>
    <row r="648" spans="1:20" ht="15">
      <c r="A648" s="2" t="s">
        <v>144</v>
      </c>
      <c r="B648" s="3">
        <v>601615</v>
      </c>
      <c r="C648" s="2" t="s">
        <v>191</v>
      </c>
      <c r="D648" s="2" t="s">
        <v>192</v>
      </c>
      <c r="E648" s="11">
        <v>1195</v>
      </c>
      <c r="F648" s="32">
        <v>0</v>
      </c>
      <c r="G648" s="4">
        <v>0</v>
      </c>
      <c r="H648" s="5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f t="shared" si="20"/>
        <v>0</v>
      </c>
      <c r="P648" s="6" t="s">
        <v>74</v>
      </c>
      <c r="Q648" s="6" t="s">
        <v>27</v>
      </c>
      <c r="R648" s="6">
        <v>1900</v>
      </c>
      <c r="S648" s="7">
        <v>0</v>
      </c>
      <c r="T648" s="8">
        <f t="shared" si="21"/>
        <v>0</v>
      </c>
    </row>
    <row r="649" spans="1:20" ht="15">
      <c r="A649" s="2" t="s">
        <v>144</v>
      </c>
      <c r="B649" s="3">
        <v>601615</v>
      </c>
      <c r="C649" s="2" t="s">
        <v>191</v>
      </c>
      <c r="D649" s="2" t="s">
        <v>192</v>
      </c>
      <c r="E649" s="11">
        <v>1195</v>
      </c>
      <c r="F649" s="32">
        <v>0</v>
      </c>
      <c r="G649" s="4">
        <v>0</v>
      </c>
      <c r="H649" s="5">
        <v>0</v>
      </c>
      <c r="I649" s="4">
        <v>0</v>
      </c>
      <c r="J649" s="4">
        <v>15.92</v>
      </c>
      <c r="K649" s="4">
        <v>0</v>
      </c>
      <c r="L649" s="4">
        <v>0</v>
      </c>
      <c r="M649" s="4">
        <v>0</v>
      </c>
      <c r="N649" s="4">
        <v>0</v>
      </c>
      <c r="O649" s="4">
        <f t="shared" si="20"/>
        <v>15.92</v>
      </c>
      <c r="P649" s="6" t="s">
        <v>74</v>
      </c>
      <c r="Q649" s="6" t="s">
        <v>27</v>
      </c>
      <c r="R649" s="6">
        <v>1900</v>
      </c>
      <c r="S649" s="7">
        <v>0</v>
      </c>
      <c r="T649" s="8">
        <f t="shared" si="21"/>
        <v>15.92</v>
      </c>
    </row>
    <row r="650" spans="1:20" ht="15">
      <c r="A650" s="2" t="s">
        <v>144</v>
      </c>
      <c r="B650" s="3">
        <v>601615</v>
      </c>
      <c r="C650" s="2" t="s">
        <v>191</v>
      </c>
      <c r="D650" s="2" t="s">
        <v>192</v>
      </c>
      <c r="E650" s="11">
        <v>1195</v>
      </c>
      <c r="F650" s="32">
        <v>0</v>
      </c>
      <c r="G650" s="4">
        <v>0</v>
      </c>
      <c r="H650" s="5">
        <v>0</v>
      </c>
      <c r="I650" s="4">
        <v>0</v>
      </c>
      <c r="J650" s="4">
        <v>200.01</v>
      </c>
      <c r="K650" s="4">
        <v>0</v>
      </c>
      <c r="L650" s="4">
        <v>0</v>
      </c>
      <c r="M650" s="4">
        <v>0</v>
      </c>
      <c r="N650" s="4">
        <v>0</v>
      </c>
      <c r="O650" s="4">
        <f t="shared" si="20"/>
        <v>200.01</v>
      </c>
      <c r="P650" s="6" t="s">
        <v>74</v>
      </c>
      <c r="Q650" s="6" t="s">
        <v>27</v>
      </c>
      <c r="R650" s="6">
        <v>1900</v>
      </c>
      <c r="S650" s="7">
        <v>0</v>
      </c>
      <c r="T650" s="8">
        <f t="shared" si="21"/>
        <v>200.01</v>
      </c>
    </row>
    <row r="651" spans="1:20" ht="15">
      <c r="A651" s="2" t="s">
        <v>144</v>
      </c>
      <c r="B651" s="3">
        <v>601615</v>
      </c>
      <c r="C651" s="2" t="s">
        <v>191</v>
      </c>
      <c r="D651" s="2" t="s">
        <v>192</v>
      </c>
      <c r="E651" s="11">
        <v>1195</v>
      </c>
      <c r="F651" s="32">
        <v>0</v>
      </c>
      <c r="G651" s="4">
        <v>0</v>
      </c>
      <c r="H651" s="5">
        <v>0</v>
      </c>
      <c r="I651" s="4">
        <v>0</v>
      </c>
      <c r="J651" s="4">
        <v>201.81</v>
      </c>
      <c r="K651" s="4">
        <v>0</v>
      </c>
      <c r="L651" s="4">
        <v>0</v>
      </c>
      <c r="M651" s="4">
        <v>0</v>
      </c>
      <c r="N651" s="4">
        <v>0</v>
      </c>
      <c r="O651" s="4">
        <f t="shared" si="20"/>
        <v>201.81</v>
      </c>
      <c r="P651" s="6" t="s">
        <v>74</v>
      </c>
      <c r="Q651" s="6" t="s">
        <v>27</v>
      </c>
      <c r="R651" s="6">
        <v>1900</v>
      </c>
      <c r="S651" s="7">
        <v>0</v>
      </c>
      <c r="T651" s="8">
        <f t="shared" si="21"/>
        <v>201.81</v>
      </c>
    </row>
    <row r="652" spans="1:20" ht="15">
      <c r="A652" s="2" t="s">
        <v>144</v>
      </c>
      <c r="B652" s="3">
        <v>601615</v>
      </c>
      <c r="C652" s="2" t="s">
        <v>191</v>
      </c>
      <c r="D652" s="2" t="s">
        <v>192</v>
      </c>
      <c r="E652" s="11">
        <v>3007</v>
      </c>
      <c r="F652" s="32">
        <v>0</v>
      </c>
      <c r="G652" s="4">
        <v>0</v>
      </c>
      <c r="H652" s="5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f t="shared" si="20"/>
        <v>0</v>
      </c>
      <c r="P652" s="6" t="s">
        <v>74</v>
      </c>
      <c r="Q652" s="6" t="s">
        <v>27</v>
      </c>
      <c r="R652" s="6">
        <v>1900</v>
      </c>
      <c r="S652" s="7">
        <v>0</v>
      </c>
      <c r="T652" s="8">
        <f t="shared" si="21"/>
        <v>0</v>
      </c>
    </row>
    <row r="653" spans="1:20" ht="15">
      <c r="A653" s="2" t="s">
        <v>144</v>
      </c>
      <c r="B653" s="3">
        <v>601615</v>
      </c>
      <c r="C653" s="2" t="s">
        <v>191</v>
      </c>
      <c r="D653" s="2" t="s">
        <v>192</v>
      </c>
      <c r="E653" s="11">
        <v>9020</v>
      </c>
      <c r="F653" s="32">
        <v>0</v>
      </c>
      <c r="G653" s="4">
        <v>0</v>
      </c>
      <c r="H653" s="5">
        <v>0</v>
      </c>
      <c r="I653" s="4">
        <v>0</v>
      </c>
      <c r="J653" s="4">
        <v>0</v>
      </c>
      <c r="K653" s="4">
        <v>0</v>
      </c>
      <c r="L653" s="4">
        <v>0</v>
      </c>
      <c r="M653" s="4">
        <f>14000*5</f>
        <v>70000</v>
      </c>
      <c r="N653" s="4">
        <v>0</v>
      </c>
      <c r="O653" s="4">
        <f t="shared" si="20"/>
        <v>70000</v>
      </c>
      <c r="P653" s="6" t="s">
        <v>74</v>
      </c>
      <c r="Q653" s="6" t="s">
        <v>26</v>
      </c>
      <c r="R653" s="6">
        <v>2013</v>
      </c>
      <c r="S653" s="7">
        <v>141750</v>
      </c>
      <c r="T653" s="8">
        <f t="shared" si="21"/>
        <v>211750</v>
      </c>
    </row>
    <row r="654" spans="1:20" ht="15">
      <c r="A654" s="2" t="s">
        <v>144</v>
      </c>
      <c r="B654" s="3">
        <v>601615</v>
      </c>
      <c r="C654" s="2" t="s">
        <v>191</v>
      </c>
      <c r="D654" s="2" t="s">
        <v>192</v>
      </c>
      <c r="E654" s="11">
        <v>9020</v>
      </c>
      <c r="F654" s="32">
        <v>0</v>
      </c>
      <c r="G654" s="4">
        <v>0</v>
      </c>
      <c r="H654" s="5">
        <v>0</v>
      </c>
      <c r="I654" s="4">
        <v>0</v>
      </c>
      <c r="J654" s="4">
        <v>0</v>
      </c>
      <c r="K654" s="4">
        <v>0</v>
      </c>
      <c r="L654" s="4">
        <v>0</v>
      </c>
      <c r="M654" s="4">
        <v>25000</v>
      </c>
      <c r="N654" s="4">
        <v>0</v>
      </c>
      <c r="O654" s="4">
        <f t="shared" si="20"/>
        <v>25000</v>
      </c>
      <c r="P654" s="6" t="s">
        <v>74</v>
      </c>
      <c r="Q654" s="6" t="s">
        <v>26</v>
      </c>
      <c r="R654" s="6">
        <v>2013</v>
      </c>
      <c r="S654" s="7">
        <v>29400</v>
      </c>
      <c r="T654" s="8">
        <f t="shared" si="21"/>
        <v>54400</v>
      </c>
    </row>
    <row r="655" spans="1:20" ht="15">
      <c r="A655" s="2" t="s">
        <v>144</v>
      </c>
      <c r="B655" s="3">
        <v>601615</v>
      </c>
      <c r="C655" s="2" t="s">
        <v>191</v>
      </c>
      <c r="D655" s="2" t="s">
        <v>192</v>
      </c>
      <c r="E655" s="11">
        <v>9020</v>
      </c>
      <c r="F655" s="32">
        <v>0</v>
      </c>
      <c r="G655" s="4">
        <v>0</v>
      </c>
      <c r="H655" s="5">
        <v>0</v>
      </c>
      <c r="I655" s="4">
        <v>0</v>
      </c>
      <c r="J655" s="4">
        <v>0</v>
      </c>
      <c r="K655" s="4">
        <v>0</v>
      </c>
      <c r="L655" s="4">
        <v>0</v>
      </c>
      <c r="M655" s="4">
        <v>945.78</v>
      </c>
      <c r="N655" s="4">
        <v>0</v>
      </c>
      <c r="O655" s="4">
        <f t="shared" si="20"/>
        <v>945.78</v>
      </c>
      <c r="P655" s="6" t="s">
        <v>74</v>
      </c>
      <c r="Q655" s="6" t="s">
        <v>27</v>
      </c>
      <c r="R655" s="6">
        <v>1900</v>
      </c>
      <c r="S655" s="7">
        <v>0</v>
      </c>
      <c r="T655" s="8">
        <f t="shared" si="21"/>
        <v>945.78</v>
      </c>
    </row>
    <row r="656" spans="1:20" ht="15">
      <c r="A656" s="2" t="s">
        <v>144</v>
      </c>
      <c r="B656" s="3">
        <v>601615</v>
      </c>
      <c r="C656" s="2" t="s">
        <v>191</v>
      </c>
      <c r="D656" s="2" t="s">
        <v>192</v>
      </c>
      <c r="E656" s="11">
        <v>9020</v>
      </c>
      <c r="F656" s="32">
        <v>0</v>
      </c>
      <c r="G656" s="4">
        <v>0</v>
      </c>
      <c r="H656" s="5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f t="shared" si="20"/>
        <v>0</v>
      </c>
      <c r="P656" s="6" t="s">
        <v>74</v>
      </c>
      <c r="Q656" s="6" t="s">
        <v>27</v>
      </c>
      <c r="R656" s="6">
        <v>1900</v>
      </c>
      <c r="S656" s="7">
        <v>0</v>
      </c>
      <c r="T656" s="8">
        <f t="shared" si="21"/>
        <v>0</v>
      </c>
    </row>
    <row r="657" spans="1:20" ht="15">
      <c r="A657" s="2" t="s">
        <v>144</v>
      </c>
      <c r="B657" s="3">
        <v>601615</v>
      </c>
      <c r="C657" s="2" t="s">
        <v>191</v>
      </c>
      <c r="D657" s="2" t="s">
        <v>192</v>
      </c>
      <c r="E657" s="11">
        <v>1212</v>
      </c>
      <c r="F657" s="32">
        <v>9379</v>
      </c>
      <c r="G657" s="4">
        <v>2100</v>
      </c>
      <c r="H657" s="5">
        <v>1182.65</v>
      </c>
      <c r="I657" s="4">
        <v>0</v>
      </c>
      <c r="J657" s="4">
        <v>0</v>
      </c>
      <c r="K657" s="4">
        <v>816</v>
      </c>
      <c r="L657" s="4">
        <v>0</v>
      </c>
      <c r="M657" s="4">
        <v>0</v>
      </c>
      <c r="N657" s="4">
        <v>0</v>
      </c>
      <c r="O657" s="4">
        <f t="shared" si="20"/>
        <v>4098.65</v>
      </c>
      <c r="P657" s="6" t="s">
        <v>25</v>
      </c>
      <c r="Q657" s="6" t="s">
        <v>31</v>
      </c>
      <c r="R657" s="6">
        <v>2011</v>
      </c>
      <c r="S657" s="7">
        <v>0</v>
      </c>
      <c r="T657" s="8">
        <f t="shared" si="21"/>
        <v>4098.65</v>
      </c>
    </row>
    <row r="658" spans="1:20" ht="15">
      <c r="A658" s="2" t="s">
        <v>144</v>
      </c>
      <c r="B658" s="3">
        <v>601615</v>
      </c>
      <c r="C658" s="2" t="s">
        <v>191</v>
      </c>
      <c r="D658" s="2" t="s">
        <v>192</v>
      </c>
      <c r="E658" s="11">
        <v>1031</v>
      </c>
      <c r="F658" s="32">
        <v>23228</v>
      </c>
      <c r="G658" s="4">
        <v>1800</v>
      </c>
      <c r="H658" s="5">
        <v>5168.4</v>
      </c>
      <c r="I658" s="4">
        <v>0</v>
      </c>
      <c r="J658" s="4">
        <v>0</v>
      </c>
      <c r="K658" s="4">
        <v>816</v>
      </c>
      <c r="L658" s="4">
        <v>799.84</v>
      </c>
      <c r="M658" s="4">
        <v>0</v>
      </c>
      <c r="N658" s="4">
        <v>0</v>
      </c>
      <c r="O658" s="4">
        <f t="shared" si="20"/>
        <v>8584.24</v>
      </c>
      <c r="P658" s="6" t="s">
        <v>25</v>
      </c>
      <c r="Q658" s="6" t="s">
        <v>26</v>
      </c>
      <c r="R658" s="6">
        <v>2015</v>
      </c>
      <c r="S658" s="7">
        <v>4115</v>
      </c>
      <c r="T658" s="8">
        <f t="shared" si="21"/>
        <v>12699.24</v>
      </c>
    </row>
    <row r="659" spans="1:20" ht="15">
      <c r="A659" s="2" t="s">
        <v>144</v>
      </c>
      <c r="B659" s="3">
        <v>601604</v>
      </c>
      <c r="C659" s="2" t="s">
        <v>193</v>
      </c>
      <c r="D659" s="2" t="s">
        <v>194</v>
      </c>
      <c r="E659" s="11">
        <v>1034</v>
      </c>
      <c r="F659" s="32">
        <v>20361</v>
      </c>
      <c r="G659" s="4">
        <v>2700</v>
      </c>
      <c r="H659" s="5">
        <v>6462.45</v>
      </c>
      <c r="I659" s="4">
        <v>0</v>
      </c>
      <c r="J659" s="4">
        <v>0</v>
      </c>
      <c r="K659" s="4">
        <v>816</v>
      </c>
      <c r="L659" s="4">
        <v>0</v>
      </c>
      <c r="M659" s="4">
        <v>344</v>
      </c>
      <c r="N659" s="4">
        <v>0</v>
      </c>
      <c r="O659" s="4">
        <f t="shared" si="20"/>
        <v>10322.45</v>
      </c>
      <c r="P659" s="6" t="s">
        <v>25</v>
      </c>
      <c r="Q659" s="6" t="s">
        <v>159</v>
      </c>
      <c r="R659" s="6">
        <v>2007</v>
      </c>
      <c r="S659" s="7">
        <v>0</v>
      </c>
      <c r="T659" s="8">
        <f t="shared" si="21"/>
        <v>10322.45</v>
      </c>
    </row>
    <row r="660" spans="1:20" ht="15">
      <c r="A660" s="2" t="s">
        <v>144</v>
      </c>
      <c r="B660" s="3">
        <v>601650</v>
      </c>
      <c r="C660" s="2" t="s">
        <v>195</v>
      </c>
      <c r="D660" s="2" t="s">
        <v>196</v>
      </c>
      <c r="E660" s="11">
        <v>3000</v>
      </c>
      <c r="F660" s="32">
        <v>0</v>
      </c>
      <c r="G660" s="4">
        <v>0</v>
      </c>
      <c r="H660" s="5">
        <v>0</v>
      </c>
      <c r="I660" s="4">
        <v>0</v>
      </c>
      <c r="J660" s="4">
        <v>0</v>
      </c>
      <c r="K660" s="4">
        <v>816</v>
      </c>
      <c r="L660" s="4">
        <v>0</v>
      </c>
      <c r="M660" s="4">
        <v>0</v>
      </c>
      <c r="N660" s="4">
        <v>0</v>
      </c>
      <c r="O660" s="4">
        <f t="shared" si="20"/>
        <v>816</v>
      </c>
      <c r="P660" s="6" t="s">
        <v>74</v>
      </c>
      <c r="Q660" s="6" t="s">
        <v>27</v>
      </c>
      <c r="R660" s="6">
        <v>1900</v>
      </c>
      <c r="S660" s="7">
        <v>0</v>
      </c>
      <c r="T660" s="8">
        <f t="shared" si="21"/>
        <v>816</v>
      </c>
    </row>
    <row r="661" spans="1:20" ht="15">
      <c r="A661" s="2" t="s">
        <v>144</v>
      </c>
      <c r="B661" s="3">
        <v>601650</v>
      </c>
      <c r="C661" s="2" t="s">
        <v>195</v>
      </c>
      <c r="D661" s="2" t="s">
        <v>196</v>
      </c>
      <c r="E661" s="11">
        <v>3000</v>
      </c>
      <c r="F661" s="32">
        <v>0</v>
      </c>
      <c r="G661" s="4">
        <v>0</v>
      </c>
      <c r="H661" s="5">
        <v>0</v>
      </c>
      <c r="I661" s="4">
        <v>444.92</v>
      </c>
      <c r="J661" s="4">
        <v>0</v>
      </c>
      <c r="K661" s="4">
        <v>816</v>
      </c>
      <c r="L661" s="4">
        <v>0</v>
      </c>
      <c r="M661" s="4">
        <v>0</v>
      </c>
      <c r="N661" s="4">
        <v>0</v>
      </c>
      <c r="O661" s="4">
        <f t="shared" si="20"/>
        <v>1260.92</v>
      </c>
      <c r="P661" s="6" t="s">
        <v>74</v>
      </c>
      <c r="Q661" s="6" t="s">
        <v>27</v>
      </c>
      <c r="R661" s="6">
        <v>1900</v>
      </c>
      <c r="S661" s="7">
        <v>0</v>
      </c>
      <c r="T661" s="8">
        <f t="shared" si="21"/>
        <v>1260.92</v>
      </c>
    </row>
    <row r="662" spans="1:20" ht="15">
      <c r="A662" s="2" t="s">
        <v>144</v>
      </c>
      <c r="B662" s="3">
        <v>601650</v>
      </c>
      <c r="C662" s="2" t="s">
        <v>195</v>
      </c>
      <c r="D662" s="2" t="s">
        <v>196</v>
      </c>
      <c r="E662" s="11">
        <v>3000</v>
      </c>
      <c r="F662" s="32">
        <v>0</v>
      </c>
      <c r="G662" s="4">
        <v>0</v>
      </c>
      <c r="H662" s="5">
        <v>0</v>
      </c>
      <c r="I662" s="4">
        <v>554.41</v>
      </c>
      <c r="J662" s="4">
        <v>0</v>
      </c>
      <c r="K662" s="4">
        <v>816</v>
      </c>
      <c r="L662" s="4">
        <v>450.07</v>
      </c>
      <c r="M662" s="4">
        <v>430</v>
      </c>
      <c r="N662" s="4">
        <v>0</v>
      </c>
      <c r="O662" s="4">
        <f t="shared" si="20"/>
        <v>2250.4799999999996</v>
      </c>
      <c r="P662" s="6" t="s">
        <v>74</v>
      </c>
      <c r="Q662" s="6" t="s">
        <v>27</v>
      </c>
      <c r="R662" s="6">
        <v>1900</v>
      </c>
      <c r="S662" s="7">
        <v>0</v>
      </c>
      <c r="T662" s="8">
        <f t="shared" si="21"/>
        <v>2250.4799999999996</v>
      </c>
    </row>
    <row r="663" spans="1:20" ht="15">
      <c r="A663" s="2" t="s">
        <v>144</v>
      </c>
      <c r="B663" s="3">
        <v>601650</v>
      </c>
      <c r="C663" s="2" t="s">
        <v>195</v>
      </c>
      <c r="D663" s="2" t="s">
        <v>196</v>
      </c>
      <c r="E663" s="11">
        <v>3000</v>
      </c>
      <c r="F663" s="32">
        <v>0</v>
      </c>
      <c r="G663" s="4">
        <v>0</v>
      </c>
      <c r="H663" s="5">
        <v>0</v>
      </c>
      <c r="I663" s="4">
        <v>2759.06</v>
      </c>
      <c r="J663" s="4">
        <v>0</v>
      </c>
      <c r="K663" s="4">
        <v>816</v>
      </c>
      <c r="L663" s="4">
        <v>0</v>
      </c>
      <c r="M663" s="4">
        <v>301</v>
      </c>
      <c r="N663" s="4">
        <v>0</v>
      </c>
      <c r="O663" s="4">
        <f t="shared" si="20"/>
        <v>3876.06</v>
      </c>
      <c r="P663" s="6" t="s">
        <v>74</v>
      </c>
      <c r="Q663" s="6" t="s">
        <v>27</v>
      </c>
      <c r="R663" s="6">
        <v>1900</v>
      </c>
      <c r="S663" s="7">
        <v>0</v>
      </c>
      <c r="T663" s="8">
        <f t="shared" si="21"/>
        <v>3876.06</v>
      </c>
    </row>
    <row r="664" spans="1:20" ht="15">
      <c r="A664" s="2" t="s">
        <v>144</v>
      </c>
      <c r="B664" s="3">
        <v>601650</v>
      </c>
      <c r="C664" s="2" t="s">
        <v>195</v>
      </c>
      <c r="D664" s="2" t="s">
        <v>196</v>
      </c>
      <c r="E664" s="11">
        <v>3000</v>
      </c>
      <c r="F664" s="32">
        <v>0</v>
      </c>
      <c r="G664" s="4">
        <v>0</v>
      </c>
      <c r="H664" s="5">
        <v>0</v>
      </c>
      <c r="I664" s="4">
        <v>2065.71</v>
      </c>
      <c r="J664" s="4">
        <v>0</v>
      </c>
      <c r="K664" s="4">
        <v>816</v>
      </c>
      <c r="L664" s="4">
        <v>0</v>
      </c>
      <c r="M664" s="4">
        <v>0</v>
      </c>
      <c r="N664" s="4">
        <v>0</v>
      </c>
      <c r="O664" s="4">
        <f t="shared" si="20"/>
        <v>2881.71</v>
      </c>
      <c r="P664" s="6" t="s">
        <v>74</v>
      </c>
      <c r="Q664" s="6" t="s">
        <v>27</v>
      </c>
      <c r="R664" s="6">
        <v>1900</v>
      </c>
      <c r="S664" s="7">
        <v>0</v>
      </c>
      <c r="T664" s="8">
        <f t="shared" si="21"/>
        <v>2881.71</v>
      </c>
    </row>
    <row r="665" spans="1:20" ht="15">
      <c r="A665" s="2" t="s">
        <v>144</v>
      </c>
      <c r="B665" s="3">
        <v>601650</v>
      </c>
      <c r="C665" s="2" t="s">
        <v>195</v>
      </c>
      <c r="D665" s="2" t="s">
        <v>196</v>
      </c>
      <c r="E665" s="11">
        <v>3000</v>
      </c>
      <c r="F665" s="32">
        <v>0</v>
      </c>
      <c r="G665" s="4">
        <v>0</v>
      </c>
      <c r="H665" s="5">
        <v>0</v>
      </c>
      <c r="I665" s="4">
        <v>2325.04</v>
      </c>
      <c r="J665" s="4">
        <v>0</v>
      </c>
      <c r="K665" s="4">
        <v>816</v>
      </c>
      <c r="L665" s="4">
        <v>0</v>
      </c>
      <c r="M665" s="4">
        <v>0</v>
      </c>
      <c r="N665" s="4">
        <v>0</v>
      </c>
      <c r="O665" s="4">
        <f t="shared" si="20"/>
        <v>3141.04</v>
      </c>
      <c r="P665" s="6" t="s">
        <v>74</v>
      </c>
      <c r="Q665" s="6" t="s">
        <v>27</v>
      </c>
      <c r="R665" s="6">
        <v>1900</v>
      </c>
      <c r="S665" s="7">
        <v>0</v>
      </c>
      <c r="T665" s="8">
        <f t="shared" si="21"/>
        <v>3141.04</v>
      </c>
    </row>
    <row r="666" spans="1:20" ht="15">
      <c r="A666" s="2" t="s">
        <v>144</v>
      </c>
      <c r="B666" s="3">
        <v>601650</v>
      </c>
      <c r="C666" s="2" t="s">
        <v>195</v>
      </c>
      <c r="D666" s="2" t="s">
        <v>196</v>
      </c>
      <c r="E666" s="11">
        <v>3000</v>
      </c>
      <c r="F666" s="32">
        <v>0</v>
      </c>
      <c r="G666" s="4">
        <v>0</v>
      </c>
      <c r="H666" s="5">
        <v>0</v>
      </c>
      <c r="I666" s="4">
        <v>0</v>
      </c>
      <c r="J666" s="4">
        <v>0</v>
      </c>
      <c r="K666" s="4">
        <v>816</v>
      </c>
      <c r="L666" s="4">
        <v>0</v>
      </c>
      <c r="M666" s="4">
        <v>0</v>
      </c>
      <c r="N666" s="4">
        <v>0</v>
      </c>
      <c r="O666" s="4">
        <f t="shared" si="20"/>
        <v>816</v>
      </c>
      <c r="P666" s="6" t="s">
        <v>74</v>
      </c>
      <c r="Q666" s="6" t="s">
        <v>27</v>
      </c>
      <c r="R666" s="6">
        <v>1900</v>
      </c>
      <c r="S666" s="7">
        <v>0</v>
      </c>
      <c r="T666" s="8">
        <f t="shared" si="21"/>
        <v>816</v>
      </c>
    </row>
    <row r="667" spans="1:20" ht="15">
      <c r="A667" s="2" t="s">
        <v>144</v>
      </c>
      <c r="B667" s="3">
        <v>601650</v>
      </c>
      <c r="C667" s="2" t="s">
        <v>195</v>
      </c>
      <c r="D667" s="2" t="s">
        <v>196</v>
      </c>
      <c r="E667" s="11">
        <v>9020</v>
      </c>
      <c r="F667" s="32">
        <v>0</v>
      </c>
      <c r="G667" s="4">
        <v>0</v>
      </c>
      <c r="H667" s="5">
        <v>0</v>
      </c>
      <c r="I667" s="4">
        <v>0</v>
      </c>
      <c r="J667" s="4">
        <v>21914.36</v>
      </c>
      <c r="K667" s="4">
        <v>0</v>
      </c>
      <c r="L667" s="4">
        <v>0</v>
      </c>
      <c r="M667" s="4">
        <v>0</v>
      </c>
      <c r="N667" s="4">
        <v>0</v>
      </c>
      <c r="O667" s="4">
        <f t="shared" si="20"/>
        <v>21914.36</v>
      </c>
      <c r="P667" s="6" t="s">
        <v>74</v>
      </c>
      <c r="Q667" s="6" t="s">
        <v>27</v>
      </c>
      <c r="R667" s="6">
        <v>1900</v>
      </c>
      <c r="S667" s="7">
        <v>0</v>
      </c>
      <c r="T667" s="8">
        <f t="shared" si="21"/>
        <v>21914.36</v>
      </c>
    </row>
    <row r="668" spans="1:20" ht="15">
      <c r="A668" s="2" t="s">
        <v>144</v>
      </c>
      <c r="B668" s="3">
        <v>601690</v>
      </c>
      <c r="C668" s="2" t="s">
        <v>197</v>
      </c>
      <c r="D668" s="2" t="s">
        <v>198</v>
      </c>
      <c r="E668" s="11">
        <v>1034</v>
      </c>
      <c r="F668" s="32">
        <v>8000</v>
      </c>
      <c r="G668" s="4">
        <v>2700</v>
      </c>
      <c r="H668" s="5">
        <v>1000</v>
      </c>
      <c r="I668" s="4">
        <v>0</v>
      </c>
      <c r="J668" s="4">
        <v>0</v>
      </c>
      <c r="K668" s="4">
        <v>816</v>
      </c>
      <c r="L668" s="4">
        <v>0</v>
      </c>
      <c r="M668" s="4">
        <v>0</v>
      </c>
      <c r="N668" s="4">
        <v>86</v>
      </c>
      <c r="O668" s="4">
        <f t="shared" si="20"/>
        <v>4602</v>
      </c>
      <c r="P668" s="6" t="s">
        <v>25</v>
      </c>
      <c r="Q668" s="6" t="s">
        <v>159</v>
      </c>
      <c r="R668" s="6">
        <v>2007</v>
      </c>
      <c r="S668" s="7">
        <v>0</v>
      </c>
      <c r="T668" s="8">
        <f t="shared" si="21"/>
        <v>4602</v>
      </c>
    </row>
    <row r="669" spans="1:20" ht="15">
      <c r="A669" s="2" t="s">
        <v>144</v>
      </c>
      <c r="B669" s="3">
        <v>601690</v>
      </c>
      <c r="C669" s="2" t="s">
        <v>197</v>
      </c>
      <c r="D669" s="2" t="s">
        <v>198</v>
      </c>
      <c r="E669" s="11">
        <v>1034</v>
      </c>
      <c r="F669" s="32">
        <v>9276</v>
      </c>
      <c r="G669" s="4">
        <v>2700</v>
      </c>
      <c r="H669" s="5">
        <v>1224</v>
      </c>
      <c r="I669" s="4">
        <v>0</v>
      </c>
      <c r="J669" s="4">
        <v>0</v>
      </c>
      <c r="K669" s="4">
        <v>816</v>
      </c>
      <c r="L669" s="4">
        <v>0</v>
      </c>
      <c r="M669" s="4">
        <v>205.33</v>
      </c>
      <c r="N669" s="4">
        <v>0</v>
      </c>
      <c r="O669" s="4">
        <f t="shared" si="20"/>
        <v>4945.33</v>
      </c>
      <c r="P669" s="6" t="s">
        <v>25</v>
      </c>
      <c r="Q669" s="6" t="s">
        <v>159</v>
      </c>
      <c r="R669" s="6">
        <v>2007</v>
      </c>
      <c r="S669" s="7">
        <v>0</v>
      </c>
      <c r="T669" s="8">
        <f t="shared" si="21"/>
        <v>4945.33</v>
      </c>
    </row>
    <row r="670" spans="1:20" ht="15">
      <c r="A670" s="2" t="s">
        <v>144</v>
      </c>
      <c r="B670" s="3">
        <v>601690</v>
      </c>
      <c r="C670" s="2" t="s">
        <v>197</v>
      </c>
      <c r="D670" s="2" t="s">
        <v>198</v>
      </c>
      <c r="E670" s="11">
        <v>1034</v>
      </c>
      <c r="F670" s="32">
        <v>9387</v>
      </c>
      <c r="G670" s="4">
        <v>2700</v>
      </c>
      <c r="H670" s="5">
        <v>1234</v>
      </c>
      <c r="I670" s="4">
        <v>0</v>
      </c>
      <c r="J670" s="4">
        <v>0</v>
      </c>
      <c r="K670" s="4">
        <v>816</v>
      </c>
      <c r="L670" s="4">
        <v>0</v>
      </c>
      <c r="M670" s="4">
        <v>0</v>
      </c>
      <c r="N670" s="4">
        <v>0</v>
      </c>
      <c r="O670" s="4">
        <f t="shared" si="20"/>
        <v>4750</v>
      </c>
      <c r="P670" s="6" t="s">
        <v>25</v>
      </c>
      <c r="Q670" s="6" t="s">
        <v>159</v>
      </c>
      <c r="R670" s="6">
        <v>2007</v>
      </c>
      <c r="S670" s="7">
        <v>0</v>
      </c>
      <c r="T670" s="8">
        <f t="shared" si="21"/>
        <v>4750</v>
      </c>
    </row>
    <row r="671" spans="1:20" ht="15">
      <c r="A671" s="2" t="s">
        <v>144</v>
      </c>
      <c r="B671" s="3">
        <v>601690</v>
      </c>
      <c r="C671" s="2" t="s">
        <v>197</v>
      </c>
      <c r="D671" s="2" t="s">
        <v>198</v>
      </c>
      <c r="E671" s="11">
        <v>1034</v>
      </c>
      <c r="F671" s="32">
        <v>9115</v>
      </c>
      <c r="G671" s="4">
        <v>2700</v>
      </c>
      <c r="H671" s="5">
        <v>1200</v>
      </c>
      <c r="I671" s="4">
        <v>0</v>
      </c>
      <c r="J671" s="4">
        <v>0</v>
      </c>
      <c r="K671" s="4">
        <v>816</v>
      </c>
      <c r="L671" s="4">
        <v>0</v>
      </c>
      <c r="M671" s="4">
        <v>0</v>
      </c>
      <c r="N671" s="4">
        <v>0</v>
      </c>
      <c r="O671" s="4">
        <f t="shared" si="20"/>
        <v>4716</v>
      </c>
      <c r="P671" s="6" t="s">
        <v>25</v>
      </c>
      <c r="Q671" s="6" t="s">
        <v>159</v>
      </c>
      <c r="R671" s="6">
        <v>2006</v>
      </c>
      <c r="S671" s="7">
        <v>0</v>
      </c>
      <c r="T671" s="8">
        <f t="shared" si="21"/>
        <v>4716</v>
      </c>
    </row>
    <row r="672" spans="1:20" ht="15">
      <c r="A672" s="2" t="s">
        <v>144</v>
      </c>
      <c r="B672" s="3">
        <v>601690</v>
      </c>
      <c r="C672" s="2" t="s">
        <v>197</v>
      </c>
      <c r="D672" s="2" t="s">
        <v>198</v>
      </c>
      <c r="E672" s="11">
        <v>1034</v>
      </c>
      <c r="F672" s="32">
        <v>9505</v>
      </c>
      <c r="G672" s="4">
        <v>2700</v>
      </c>
      <c r="H672" s="5">
        <v>1478</v>
      </c>
      <c r="I672" s="4">
        <v>0</v>
      </c>
      <c r="J672" s="4">
        <v>0</v>
      </c>
      <c r="K672" s="4">
        <v>816</v>
      </c>
      <c r="L672" s="4">
        <v>0</v>
      </c>
      <c r="M672" s="4">
        <v>0</v>
      </c>
      <c r="N672" s="4">
        <v>0</v>
      </c>
      <c r="O672" s="4">
        <f t="shared" si="20"/>
        <v>4994</v>
      </c>
      <c r="P672" s="6" t="s">
        <v>25</v>
      </c>
      <c r="Q672" s="6" t="s">
        <v>159</v>
      </c>
      <c r="R672" s="6">
        <v>2006</v>
      </c>
      <c r="S672" s="7">
        <v>0</v>
      </c>
      <c r="T672" s="8">
        <f t="shared" si="21"/>
        <v>4994</v>
      </c>
    </row>
    <row r="673" spans="1:20" ht="15">
      <c r="A673" s="2" t="s">
        <v>144</v>
      </c>
      <c r="B673" s="3">
        <v>601690</v>
      </c>
      <c r="C673" s="2" t="s">
        <v>197</v>
      </c>
      <c r="D673" s="2" t="s">
        <v>198</v>
      </c>
      <c r="E673" s="11">
        <v>1034</v>
      </c>
      <c r="F673" s="32">
        <v>8481</v>
      </c>
      <c r="G673" s="4">
        <v>2700</v>
      </c>
      <c r="H673" s="5">
        <v>1347</v>
      </c>
      <c r="I673" s="4">
        <v>0</v>
      </c>
      <c r="J673" s="4">
        <v>0</v>
      </c>
      <c r="K673" s="4">
        <v>816</v>
      </c>
      <c r="L673" s="4">
        <v>0</v>
      </c>
      <c r="M673" s="4">
        <v>0</v>
      </c>
      <c r="N673" s="4">
        <v>0</v>
      </c>
      <c r="O673" s="4">
        <f t="shared" si="20"/>
        <v>4863</v>
      </c>
      <c r="P673" s="6" t="s">
        <v>25</v>
      </c>
      <c r="Q673" s="6" t="s">
        <v>159</v>
      </c>
      <c r="R673" s="6">
        <v>2006</v>
      </c>
      <c r="S673" s="7">
        <v>0</v>
      </c>
      <c r="T673" s="8">
        <f t="shared" si="21"/>
        <v>4863</v>
      </c>
    </row>
    <row r="674" spans="1:20" ht="15">
      <c r="A674" s="2" t="s">
        <v>144</v>
      </c>
      <c r="B674" s="3">
        <v>601690</v>
      </c>
      <c r="C674" s="2" t="s">
        <v>197</v>
      </c>
      <c r="D674" s="2" t="s">
        <v>198</v>
      </c>
      <c r="E674" s="11">
        <v>1034</v>
      </c>
      <c r="F674" s="32">
        <v>10015</v>
      </c>
      <c r="G674" s="4">
        <v>2700</v>
      </c>
      <c r="H674" s="5">
        <v>2575</v>
      </c>
      <c r="I674" s="4">
        <v>0</v>
      </c>
      <c r="J674" s="4">
        <v>0</v>
      </c>
      <c r="K674" s="4">
        <v>816</v>
      </c>
      <c r="L674" s="4">
        <v>172</v>
      </c>
      <c r="M674" s="4">
        <v>0</v>
      </c>
      <c r="N674" s="4">
        <v>0</v>
      </c>
      <c r="O674" s="4">
        <f t="shared" si="20"/>
        <v>6263</v>
      </c>
      <c r="P674" s="6" t="s">
        <v>25</v>
      </c>
      <c r="Q674" s="6" t="s">
        <v>159</v>
      </c>
      <c r="R674" s="6">
        <v>2006</v>
      </c>
      <c r="S674" s="7">
        <v>0</v>
      </c>
      <c r="T674" s="8">
        <f t="shared" si="21"/>
        <v>6263</v>
      </c>
    </row>
    <row r="675" spans="1:20" ht="15">
      <c r="A675" s="2" t="s">
        <v>144</v>
      </c>
      <c r="B675" s="3">
        <v>601690</v>
      </c>
      <c r="C675" s="2" t="s">
        <v>197</v>
      </c>
      <c r="D675" s="2" t="s">
        <v>198</v>
      </c>
      <c r="E675" s="11">
        <v>1034</v>
      </c>
      <c r="F675" s="32">
        <v>15528</v>
      </c>
      <c r="G675" s="4">
        <v>2700</v>
      </c>
      <c r="H675" s="5">
        <v>4287.6</v>
      </c>
      <c r="I675" s="4">
        <v>0</v>
      </c>
      <c r="J675" s="4">
        <v>0</v>
      </c>
      <c r="K675" s="4">
        <v>816</v>
      </c>
      <c r="L675" s="4">
        <v>0</v>
      </c>
      <c r="M675" s="4">
        <v>0</v>
      </c>
      <c r="N675" s="4">
        <v>0</v>
      </c>
      <c r="O675" s="4">
        <f t="shared" si="20"/>
        <v>7803.6</v>
      </c>
      <c r="P675" s="6" t="s">
        <v>25</v>
      </c>
      <c r="Q675" s="6" t="s">
        <v>159</v>
      </c>
      <c r="R675" s="6">
        <v>2007</v>
      </c>
      <c r="S675" s="7">
        <v>0</v>
      </c>
      <c r="T675" s="8">
        <f t="shared" si="21"/>
        <v>7803.6</v>
      </c>
    </row>
    <row r="676" spans="1:20" ht="15">
      <c r="A676" s="2" t="s">
        <v>144</v>
      </c>
      <c r="B676" s="3">
        <v>601690</v>
      </c>
      <c r="C676" s="2" t="s">
        <v>197</v>
      </c>
      <c r="D676" s="2" t="s">
        <v>198</v>
      </c>
      <c r="E676" s="11">
        <v>1034</v>
      </c>
      <c r="F676" s="32">
        <v>15680</v>
      </c>
      <c r="G676" s="4">
        <v>2700</v>
      </c>
      <c r="H676" s="5">
        <v>4581</v>
      </c>
      <c r="I676" s="4">
        <v>0</v>
      </c>
      <c r="J676" s="4">
        <v>0</v>
      </c>
      <c r="K676" s="4">
        <v>816</v>
      </c>
      <c r="L676" s="4">
        <v>0</v>
      </c>
      <c r="M676" s="4">
        <v>0</v>
      </c>
      <c r="N676" s="4">
        <v>172</v>
      </c>
      <c r="O676" s="4">
        <f t="shared" si="20"/>
        <v>8269</v>
      </c>
      <c r="P676" s="6" t="s">
        <v>25</v>
      </c>
      <c r="Q676" s="6" t="s">
        <v>159</v>
      </c>
      <c r="R676" s="6">
        <v>2007</v>
      </c>
      <c r="S676" s="7">
        <v>0</v>
      </c>
      <c r="T676" s="8">
        <f t="shared" si="21"/>
        <v>8269</v>
      </c>
    </row>
    <row r="677" spans="1:20" ht="15">
      <c r="A677" s="2" t="s">
        <v>144</v>
      </c>
      <c r="B677" s="3">
        <v>601690</v>
      </c>
      <c r="C677" s="2" t="s">
        <v>197</v>
      </c>
      <c r="D677" s="2" t="s">
        <v>198</v>
      </c>
      <c r="E677" s="11">
        <v>1034</v>
      </c>
      <c r="F677" s="33">
        <v>16500</v>
      </c>
      <c r="G677" s="4">
        <v>2700</v>
      </c>
      <c r="H677" s="5">
        <v>5796.45</v>
      </c>
      <c r="I677" s="4">
        <v>0</v>
      </c>
      <c r="J677" s="4">
        <v>0</v>
      </c>
      <c r="K677" s="4">
        <v>816</v>
      </c>
      <c r="L677" s="4">
        <v>0</v>
      </c>
      <c r="M677" s="4">
        <v>0</v>
      </c>
      <c r="N677" s="4">
        <v>86</v>
      </c>
      <c r="O677" s="4">
        <f t="shared" si="20"/>
        <v>9398.45</v>
      </c>
      <c r="P677" s="6" t="s">
        <v>25</v>
      </c>
      <c r="Q677" s="6" t="s">
        <v>159</v>
      </c>
      <c r="R677" s="6">
        <v>2007</v>
      </c>
      <c r="S677" s="7">
        <v>0</v>
      </c>
      <c r="T677" s="8">
        <f t="shared" si="21"/>
        <v>9398.45</v>
      </c>
    </row>
    <row r="678" spans="1:20" ht="15">
      <c r="A678" s="2" t="s">
        <v>144</v>
      </c>
      <c r="B678" s="3">
        <v>601690</v>
      </c>
      <c r="C678" s="2" t="s">
        <v>197</v>
      </c>
      <c r="D678" s="2" t="s">
        <v>198</v>
      </c>
      <c r="E678" s="11">
        <v>1202</v>
      </c>
      <c r="F678" s="32">
        <v>6000</v>
      </c>
      <c r="G678" s="4">
        <v>2040</v>
      </c>
      <c r="H678" s="5">
        <v>1000</v>
      </c>
      <c r="I678" s="4">
        <v>0</v>
      </c>
      <c r="J678" s="4">
        <v>0</v>
      </c>
      <c r="K678" s="4">
        <v>816</v>
      </c>
      <c r="L678" s="4">
        <v>0</v>
      </c>
      <c r="M678" s="4">
        <v>375.49</v>
      </c>
      <c r="N678" s="4">
        <v>344</v>
      </c>
      <c r="O678" s="4">
        <f t="shared" si="20"/>
        <v>4575.49</v>
      </c>
      <c r="P678" s="6" t="s">
        <v>25</v>
      </c>
      <c r="Q678" s="6" t="s">
        <v>26</v>
      </c>
      <c r="R678" s="6">
        <v>2017</v>
      </c>
      <c r="S678" s="7">
        <v>1995</v>
      </c>
      <c r="T678" s="8">
        <f t="shared" si="21"/>
        <v>6570.49</v>
      </c>
    </row>
    <row r="679" spans="1:20" ht="15">
      <c r="A679" s="2" t="s">
        <v>144</v>
      </c>
      <c r="B679" s="3">
        <v>601690</v>
      </c>
      <c r="C679" s="2" t="s">
        <v>197</v>
      </c>
      <c r="D679" s="2" t="s">
        <v>198</v>
      </c>
      <c r="E679" s="11">
        <v>1024</v>
      </c>
      <c r="F679" s="32">
        <f>6666*2</f>
        <v>13332</v>
      </c>
      <c r="G679" s="4">
        <v>1620</v>
      </c>
      <c r="H679" s="5">
        <v>2000</v>
      </c>
      <c r="I679" s="4">
        <v>0</v>
      </c>
      <c r="J679" s="4">
        <v>0</v>
      </c>
      <c r="K679" s="4">
        <v>816</v>
      </c>
      <c r="L679" s="4">
        <v>0</v>
      </c>
      <c r="M679" s="4">
        <v>0</v>
      </c>
      <c r="N679" s="4">
        <v>0</v>
      </c>
      <c r="O679" s="4">
        <f t="shared" si="20"/>
        <v>4436</v>
      </c>
      <c r="P679" s="6" t="s">
        <v>25</v>
      </c>
      <c r="Q679" s="6" t="s">
        <v>26</v>
      </c>
      <c r="R679" s="6">
        <v>2020</v>
      </c>
      <c r="S679" s="7">
        <v>1985</v>
      </c>
      <c r="T679" s="8">
        <f t="shared" si="21"/>
        <v>6421</v>
      </c>
    </row>
    <row r="680" spans="1:20" ht="15">
      <c r="A680" s="2" t="s">
        <v>144</v>
      </c>
      <c r="B680" s="3">
        <v>601640</v>
      </c>
      <c r="C680" s="2" t="s">
        <v>199</v>
      </c>
      <c r="D680" s="2" t="s">
        <v>200</v>
      </c>
      <c r="E680" s="11">
        <v>1202</v>
      </c>
      <c r="F680" s="32">
        <v>20000</v>
      </c>
      <c r="G680" s="4">
        <v>2040</v>
      </c>
      <c r="H680" s="5">
        <v>4500</v>
      </c>
      <c r="I680" s="4">
        <v>0</v>
      </c>
      <c r="J680" s="4">
        <v>0</v>
      </c>
      <c r="K680" s="4">
        <v>816</v>
      </c>
      <c r="L680" s="4">
        <v>0</v>
      </c>
      <c r="M680" s="4">
        <v>0</v>
      </c>
      <c r="N680" s="4">
        <v>0</v>
      </c>
      <c r="O680" s="4">
        <f t="shared" si="20"/>
        <v>7356</v>
      </c>
      <c r="P680" s="6" t="s">
        <v>25</v>
      </c>
      <c r="Q680" s="6" t="s">
        <v>26</v>
      </c>
      <c r="R680" s="6">
        <v>2016</v>
      </c>
      <c r="S680" s="7">
        <v>3500</v>
      </c>
      <c r="T680" s="8">
        <f t="shared" si="21"/>
        <v>10856</v>
      </c>
    </row>
    <row r="681" spans="1:20" ht="15">
      <c r="A681" s="2" t="s">
        <v>144</v>
      </c>
      <c r="B681" s="3">
        <v>601640</v>
      </c>
      <c r="C681" s="2" t="s">
        <v>199</v>
      </c>
      <c r="D681" s="2" t="s">
        <v>200</v>
      </c>
      <c r="E681" s="11">
        <v>1024</v>
      </c>
      <c r="F681" s="32">
        <v>4285</v>
      </c>
      <c r="G681" s="4">
        <v>1620</v>
      </c>
      <c r="H681" s="5">
        <v>16.74</v>
      </c>
      <c r="I681" s="4">
        <v>0</v>
      </c>
      <c r="J681" s="4">
        <v>0</v>
      </c>
      <c r="K681" s="4">
        <v>816</v>
      </c>
      <c r="L681" s="4">
        <v>0</v>
      </c>
      <c r="M681" s="4">
        <v>0</v>
      </c>
      <c r="N681" s="4">
        <v>0</v>
      </c>
      <c r="O681" s="4">
        <f t="shared" si="20"/>
        <v>2452.74</v>
      </c>
      <c r="P681" s="6" t="s">
        <v>25</v>
      </c>
      <c r="Q681" s="6" t="s">
        <v>26</v>
      </c>
      <c r="R681" s="6">
        <v>2016</v>
      </c>
      <c r="S681" s="7">
        <v>3570</v>
      </c>
      <c r="T681" s="8">
        <f t="shared" si="21"/>
        <v>6022.74</v>
      </c>
    </row>
    <row r="682" spans="1:20" ht="15">
      <c r="A682" s="2" t="s">
        <v>144</v>
      </c>
      <c r="B682" s="3">
        <v>601640</v>
      </c>
      <c r="C682" s="2" t="s">
        <v>199</v>
      </c>
      <c r="D682" s="2" t="s">
        <v>200</v>
      </c>
      <c r="E682" s="11">
        <v>1202</v>
      </c>
      <c r="F682" s="32">
        <v>11457</v>
      </c>
      <c r="G682" s="4">
        <v>2040</v>
      </c>
      <c r="H682" s="5">
        <v>1855.38</v>
      </c>
      <c r="I682" s="4">
        <v>0</v>
      </c>
      <c r="J682" s="4">
        <v>0</v>
      </c>
      <c r="K682" s="4">
        <v>816</v>
      </c>
      <c r="L682" s="4">
        <v>0</v>
      </c>
      <c r="M682" s="4">
        <v>0</v>
      </c>
      <c r="N682" s="4">
        <v>0</v>
      </c>
      <c r="O682" s="4">
        <f t="shared" si="20"/>
        <v>4711.38</v>
      </c>
      <c r="P682" s="6" t="s">
        <v>25</v>
      </c>
      <c r="Q682" s="6" t="s">
        <v>26</v>
      </c>
      <c r="R682" s="6">
        <v>2016</v>
      </c>
      <c r="S682" s="7">
        <v>3500</v>
      </c>
      <c r="T682" s="8">
        <f t="shared" si="21"/>
        <v>8211.380000000001</v>
      </c>
    </row>
    <row r="683" spans="1:20" ht="15">
      <c r="A683" s="2" t="s">
        <v>144</v>
      </c>
      <c r="B683" s="3">
        <v>601640</v>
      </c>
      <c r="C683" s="2" t="s">
        <v>199</v>
      </c>
      <c r="D683" s="2" t="s">
        <v>200</v>
      </c>
      <c r="E683" s="11">
        <v>1024</v>
      </c>
      <c r="F683" s="32">
        <v>15000</v>
      </c>
      <c r="G683" s="4">
        <v>1620</v>
      </c>
      <c r="H683" s="5">
        <v>2500</v>
      </c>
      <c r="I683" s="4">
        <v>0</v>
      </c>
      <c r="J683" s="4">
        <v>0</v>
      </c>
      <c r="K683" s="4">
        <v>816</v>
      </c>
      <c r="L683" s="4">
        <v>0</v>
      </c>
      <c r="M683" s="4">
        <v>0</v>
      </c>
      <c r="N683" s="4">
        <v>0</v>
      </c>
      <c r="O683" s="4">
        <f t="shared" si="20"/>
        <v>4936</v>
      </c>
      <c r="P683" s="6" t="s">
        <v>25</v>
      </c>
      <c r="Q683" s="6" t="s">
        <v>26</v>
      </c>
      <c r="R683" s="6">
        <v>2016</v>
      </c>
      <c r="S683" s="7">
        <v>3570</v>
      </c>
      <c r="T683" s="8">
        <f t="shared" si="21"/>
        <v>8506</v>
      </c>
    </row>
    <row r="684" spans="1:20" ht="15">
      <c r="A684" s="2" t="s">
        <v>144</v>
      </c>
      <c r="B684" s="3">
        <v>601640</v>
      </c>
      <c r="C684" s="2" t="s">
        <v>199</v>
      </c>
      <c r="D684" s="2" t="s">
        <v>200</v>
      </c>
      <c r="E684" s="11">
        <v>1202</v>
      </c>
      <c r="F684" s="32">
        <v>15000</v>
      </c>
      <c r="G684" s="4">
        <v>2040</v>
      </c>
      <c r="H684" s="5">
        <v>2500</v>
      </c>
      <c r="I684" s="4">
        <v>0</v>
      </c>
      <c r="J684" s="4">
        <v>0</v>
      </c>
      <c r="K684" s="4">
        <v>816</v>
      </c>
      <c r="L684" s="4">
        <v>0</v>
      </c>
      <c r="M684" s="4">
        <v>0</v>
      </c>
      <c r="N684" s="4">
        <v>0</v>
      </c>
      <c r="O684" s="4">
        <f t="shared" si="20"/>
        <v>5356</v>
      </c>
      <c r="P684" s="6" t="s">
        <v>25</v>
      </c>
      <c r="Q684" s="6" t="s">
        <v>26</v>
      </c>
      <c r="R684" s="6">
        <v>2017</v>
      </c>
      <c r="S684" s="7">
        <v>3500</v>
      </c>
      <c r="T684" s="8">
        <f t="shared" si="21"/>
        <v>8856</v>
      </c>
    </row>
    <row r="685" spans="1:20" ht="15">
      <c r="A685" s="2" t="s">
        <v>144</v>
      </c>
      <c r="B685" s="3">
        <v>601640</v>
      </c>
      <c r="C685" s="2" t="s">
        <v>199</v>
      </c>
      <c r="D685" s="2" t="s">
        <v>200</v>
      </c>
      <c r="E685" s="11">
        <v>1212</v>
      </c>
      <c r="F685" s="32">
        <v>10000</v>
      </c>
      <c r="G685" s="4">
        <v>2100</v>
      </c>
      <c r="H685" s="5">
        <v>2500</v>
      </c>
      <c r="I685" s="4">
        <v>0</v>
      </c>
      <c r="J685" s="4">
        <v>0</v>
      </c>
      <c r="K685" s="4">
        <v>816</v>
      </c>
      <c r="L685" s="4">
        <v>0</v>
      </c>
      <c r="M685" s="4">
        <v>0</v>
      </c>
      <c r="N685" s="4">
        <v>0</v>
      </c>
      <c r="O685" s="4">
        <f t="shared" si="20"/>
        <v>5416</v>
      </c>
      <c r="P685" s="6" t="s">
        <v>25</v>
      </c>
      <c r="Q685" s="6" t="s">
        <v>26</v>
      </c>
      <c r="R685" s="6">
        <v>2017</v>
      </c>
      <c r="S685" s="7">
        <v>4900</v>
      </c>
      <c r="T685" s="8">
        <f t="shared" si="21"/>
        <v>10316</v>
      </c>
    </row>
    <row r="686" spans="1:20" ht="15">
      <c r="A686" s="2" t="s">
        <v>144</v>
      </c>
      <c r="B686" s="3">
        <v>601640</v>
      </c>
      <c r="C686" s="2" t="s">
        <v>199</v>
      </c>
      <c r="D686" s="2" t="s">
        <v>200</v>
      </c>
      <c r="E686" s="11">
        <v>1212</v>
      </c>
      <c r="F686" s="32">
        <v>16120</v>
      </c>
      <c r="G686" s="4">
        <v>2100</v>
      </c>
      <c r="H686" s="5">
        <v>3542</v>
      </c>
      <c r="I686" s="4">
        <v>0</v>
      </c>
      <c r="J686" s="4">
        <v>0</v>
      </c>
      <c r="K686" s="4">
        <v>816</v>
      </c>
      <c r="L686" s="4">
        <v>0</v>
      </c>
      <c r="M686" s="4">
        <v>0</v>
      </c>
      <c r="N686" s="4">
        <v>129</v>
      </c>
      <c r="O686" s="4">
        <f t="shared" si="20"/>
        <v>6587</v>
      </c>
      <c r="P686" s="6" t="s">
        <v>25</v>
      </c>
      <c r="Q686" s="6" t="s">
        <v>31</v>
      </c>
      <c r="R686" s="6">
        <v>2008</v>
      </c>
      <c r="S686" s="7">
        <v>0</v>
      </c>
      <c r="T686" s="8">
        <f t="shared" si="21"/>
        <v>6587</v>
      </c>
    </row>
    <row r="687" spans="1:20" ht="15">
      <c r="A687" s="2" t="s">
        <v>144</v>
      </c>
      <c r="B687" s="3">
        <v>601640</v>
      </c>
      <c r="C687" s="2" t="s">
        <v>199</v>
      </c>
      <c r="D687" s="2" t="s">
        <v>200</v>
      </c>
      <c r="E687" s="11">
        <v>1212</v>
      </c>
      <c r="F687" s="32">
        <v>19839</v>
      </c>
      <c r="G687" s="4">
        <v>2100</v>
      </c>
      <c r="H687" s="5">
        <v>4843.65</v>
      </c>
      <c r="I687" s="4">
        <v>0</v>
      </c>
      <c r="J687" s="4">
        <v>0</v>
      </c>
      <c r="K687" s="4">
        <v>816</v>
      </c>
      <c r="L687" s="4">
        <v>0</v>
      </c>
      <c r="M687" s="4">
        <v>0</v>
      </c>
      <c r="N687" s="4">
        <v>0</v>
      </c>
      <c r="O687" s="4">
        <f t="shared" si="20"/>
        <v>7759.65</v>
      </c>
      <c r="P687" s="6" t="s">
        <v>25</v>
      </c>
      <c r="Q687" s="6" t="s">
        <v>26</v>
      </c>
      <c r="R687" s="6">
        <v>2015</v>
      </c>
      <c r="S687" s="7">
        <v>4989.6</v>
      </c>
      <c r="T687" s="8">
        <f t="shared" si="21"/>
        <v>12749.25</v>
      </c>
    </row>
    <row r="688" spans="1:20" ht="15">
      <c r="A688" s="2" t="s">
        <v>144</v>
      </c>
      <c r="B688" s="3">
        <v>601640</v>
      </c>
      <c r="C688" s="2" t="s">
        <v>199</v>
      </c>
      <c r="D688" s="2" t="s">
        <v>200</v>
      </c>
      <c r="E688" s="11">
        <v>1212</v>
      </c>
      <c r="F688" s="32">
        <v>10531</v>
      </c>
      <c r="G688" s="4">
        <v>2100</v>
      </c>
      <c r="H688" s="5">
        <v>1802.15</v>
      </c>
      <c r="I688" s="4">
        <v>0</v>
      </c>
      <c r="J688" s="4">
        <v>0</v>
      </c>
      <c r="K688" s="4">
        <v>816</v>
      </c>
      <c r="L688" s="4">
        <v>1420.23</v>
      </c>
      <c r="M688" s="4">
        <v>0</v>
      </c>
      <c r="N688" s="4">
        <v>258</v>
      </c>
      <c r="O688" s="4">
        <f t="shared" si="20"/>
        <v>6396.379999999999</v>
      </c>
      <c r="P688" s="6" t="s">
        <v>25</v>
      </c>
      <c r="Q688" s="6" t="s">
        <v>26</v>
      </c>
      <c r="R688" s="6">
        <v>2016</v>
      </c>
      <c r="S688" s="7">
        <v>4989.6</v>
      </c>
      <c r="T688" s="8">
        <f t="shared" si="21"/>
        <v>11385.98</v>
      </c>
    </row>
    <row r="689" spans="1:20" ht="15">
      <c r="A689" s="2" t="s">
        <v>144</v>
      </c>
      <c r="B689" s="3">
        <v>601640</v>
      </c>
      <c r="C689" s="2" t="s">
        <v>199</v>
      </c>
      <c r="D689" s="2" t="s">
        <v>200</v>
      </c>
      <c r="E689" s="11">
        <v>1024</v>
      </c>
      <c r="F689" s="32">
        <v>13694</v>
      </c>
      <c r="G689" s="4">
        <v>1620</v>
      </c>
      <c r="H689" s="5">
        <v>2077.38</v>
      </c>
      <c r="I689" s="4">
        <v>0</v>
      </c>
      <c r="J689" s="4">
        <v>0</v>
      </c>
      <c r="K689" s="4">
        <v>816</v>
      </c>
      <c r="L689" s="4">
        <v>0</v>
      </c>
      <c r="M689" s="4">
        <v>0</v>
      </c>
      <c r="N689" s="4">
        <v>0</v>
      </c>
      <c r="O689" s="4">
        <f t="shared" si="20"/>
        <v>4513.38</v>
      </c>
      <c r="P689" s="6" t="s">
        <v>25</v>
      </c>
      <c r="Q689" s="6" t="s">
        <v>26</v>
      </c>
      <c r="R689" s="6">
        <v>2015</v>
      </c>
      <c r="S689" s="7">
        <v>3570</v>
      </c>
      <c r="T689" s="8">
        <f t="shared" si="21"/>
        <v>8083.38</v>
      </c>
    </row>
    <row r="690" spans="1:20" ht="15">
      <c r="A690" s="2" t="s">
        <v>144</v>
      </c>
      <c r="B690" s="3" t="s">
        <v>201</v>
      </c>
      <c r="C690" s="2" t="s">
        <v>202</v>
      </c>
      <c r="D690" s="2" t="s">
        <v>203</v>
      </c>
      <c r="E690" s="11">
        <v>2999</v>
      </c>
      <c r="F690" s="32">
        <v>0</v>
      </c>
      <c r="G690" s="4">
        <v>0</v>
      </c>
      <c r="H690" s="5">
        <v>0</v>
      </c>
      <c r="I690" s="4">
        <v>153.1</v>
      </c>
      <c r="J690" s="4">
        <v>598.22</v>
      </c>
      <c r="K690" s="4">
        <v>816</v>
      </c>
      <c r="L690" s="4">
        <v>0</v>
      </c>
      <c r="M690" s="4">
        <v>0</v>
      </c>
      <c r="N690" s="4">
        <v>0</v>
      </c>
      <c r="O690" s="4">
        <f t="shared" si="20"/>
        <v>1567.3200000000002</v>
      </c>
      <c r="P690" s="6" t="s">
        <v>74</v>
      </c>
      <c r="Q690" s="6" t="s">
        <v>27</v>
      </c>
      <c r="R690" s="6">
        <v>1900</v>
      </c>
      <c r="S690" s="7">
        <v>0</v>
      </c>
      <c r="T690" s="8">
        <f t="shared" si="21"/>
        <v>1567.3200000000002</v>
      </c>
    </row>
    <row r="691" spans="1:20" ht="15">
      <c r="A691" s="2" t="s">
        <v>144</v>
      </c>
      <c r="B691" s="3">
        <v>601625</v>
      </c>
      <c r="C691" s="2" t="s">
        <v>204</v>
      </c>
      <c r="D691" s="2" t="s">
        <v>205</v>
      </c>
      <c r="E691" s="11">
        <v>1340</v>
      </c>
      <c r="F691" s="32">
        <v>0</v>
      </c>
      <c r="G691" s="4">
        <v>0</v>
      </c>
      <c r="H691" s="5">
        <v>0</v>
      </c>
      <c r="I691" s="4">
        <v>1349.39</v>
      </c>
      <c r="J691" s="4">
        <v>1072.69</v>
      </c>
      <c r="K691" s="4">
        <v>816</v>
      </c>
      <c r="L691" s="4">
        <v>486.87</v>
      </c>
      <c r="M691" s="4">
        <v>0</v>
      </c>
      <c r="N691" s="4">
        <v>0</v>
      </c>
      <c r="O691" s="4">
        <f t="shared" si="20"/>
        <v>3724.95</v>
      </c>
      <c r="P691" s="6" t="s">
        <v>74</v>
      </c>
      <c r="Q691" s="6" t="s">
        <v>27</v>
      </c>
      <c r="R691" s="6">
        <v>1900</v>
      </c>
      <c r="S691" s="7">
        <v>0</v>
      </c>
      <c r="T691" s="8">
        <f t="shared" si="21"/>
        <v>3724.95</v>
      </c>
    </row>
    <row r="692" spans="1:20" ht="15">
      <c r="A692" s="2" t="s">
        <v>144</v>
      </c>
      <c r="B692" s="3">
        <v>601625</v>
      </c>
      <c r="C692" s="2" t="s">
        <v>204</v>
      </c>
      <c r="D692" s="2" t="s">
        <v>205</v>
      </c>
      <c r="E692" s="11">
        <v>1034</v>
      </c>
      <c r="F692" s="32">
        <v>10625</v>
      </c>
      <c r="G692" s="4">
        <v>2700</v>
      </c>
      <c r="H692" s="5">
        <v>2081.25</v>
      </c>
      <c r="I692" s="4">
        <v>0</v>
      </c>
      <c r="J692" s="4">
        <v>0</v>
      </c>
      <c r="K692" s="4">
        <v>816</v>
      </c>
      <c r="L692" s="4">
        <v>0</v>
      </c>
      <c r="M692" s="4">
        <v>0</v>
      </c>
      <c r="N692" s="4">
        <v>172</v>
      </c>
      <c r="O692" s="4">
        <f t="shared" si="20"/>
        <v>5769.25</v>
      </c>
      <c r="P692" s="6" t="s">
        <v>25</v>
      </c>
      <c r="Q692" s="6" t="s">
        <v>159</v>
      </c>
      <c r="R692" s="6">
        <v>2007</v>
      </c>
      <c r="S692" s="7">
        <v>0</v>
      </c>
      <c r="T692" s="8">
        <f t="shared" si="21"/>
        <v>5769.25</v>
      </c>
    </row>
    <row r="693" spans="1:20" ht="15">
      <c r="A693" s="2" t="s">
        <v>144</v>
      </c>
      <c r="B693" s="3" t="s">
        <v>206</v>
      </c>
      <c r="C693" s="2" t="s">
        <v>207</v>
      </c>
      <c r="D693" s="2" t="s">
        <v>208</v>
      </c>
      <c r="E693" s="11">
        <v>1505</v>
      </c>
      <c r="F693" s="32">
        <v>0</v>
      </c>
      <c r="G693" s="4">
        <v>0</v>
      </c>
      <c r="H693" s="5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f t="shared" si="20"/>
        <v>0</v>
      </c>
      <c r="P693" s="6" t="s">
        <v>74</v>
      </c>
      <c r="Q693" s="6" t="s">
        <v>27</v>
      </c>
      <c r="R693" s="6">
        <v>1900</v>
      </c>
      <c r="S693" s="7">
        <v>0</v>
      </c>
      <c r="T693" s="8">
        <f t="shared" si="21"/>
        <v>0</v>
      </c>
    </row>
    <row r="694" spans="1:20" ht="15">
      <c r="A694" s="2" t="s">
        <v>144</v>
      </c>
      <c r="B694" s="3" t="s">
        <v>206</v>
      </c>
      <c r="C694" s="2" t="s">
        <v>207</v>
      </c>
      <c r="D694" s="2" t="s">
        <v>208</v>
      </c>
      <c r="E694" s="11">
        <v>1505</v>
      </c>
      <c r="F694" s="32">
        <v>0</v>
      </c>
      <c r="G694" s="4">
        <v>0</v>
      </c>
      <c r="H694" s="5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f t="shared" si="20"/>
        <v>0</v>
      </c>
      <c r="P694" s="6" t="s">
        <v>74</v>
      </c>
      <c r="Q694" s="6" t="s">
        <v>27</v>
      </c>
      <c r="R694" s="6">
        <v>1900</v>
      </c>
      <c r="S694" s="7">
        <v>0</v>
      </c>
      <c r="T694" s="8">
        <f t="shared" si="21"/>
        <v>0</v>
      </c>
    </row>
    <row r="695" spans="1:20" ht="15">
      <c r="A695" s="2" t="s">
        <v>144</v>
      </c>
      <c r="B695" s="3" t="s">
        <v>206</v>
      </c>
      <c r="C695" s="2" t="s">
        <v>207</v>
      </c>
      <c r="D695" s="2" t="s">
        <v>208</v>
      </c>
      <c r="E695" s="11">
        <v>3007</v>
      </c>
      <c r="F695" s="32">
        <v>0</v>
      </c>
      <c r="G695" s="4">
        <v>0</v>
      </c>
      <c r="H695" s="5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f t="shared" si="20"/>
        <v>0</v>
      </c>
      <c r="P695" s="6" t="s">
        <v>74</v>
      </c>
      <c r="Q695" s="6" t="s">
        <v>27</v>
      </c>
      <c r="R695" s="6">
        <v>1900</v>
      </c>
      <c r="S695" s="7">
        <v>0</v>
      </c>
      <c r="T695" s="8">
        <f t="shared" si="21"/>
        <v>0</v>
      </c>
    </row>
    <row r="696" spans="1:20" ht="15">
      <c r="A696" s="2" t="s">
        <v>144</v>
      </c>
      <c r="B696" s="3" t="s">
        <v>206</v>
      </c>
      <c r="C696" s="2" t="s">
        <v>207</v>
      </c>
      <c r="D696" s="2" t="s">
        <v>208</v>
      </c>
      <c r="E696" s="11">
        <v>1247</v>
      </c>
      <c r="F696" s="32">
        <v>3140</v>
      </c>
      <c r="G696" s="4">
        <v>2940</v>
      </c>
      <c r="H696" s="5">
        <v>132.79</v>
      </c>
      <c r="I696" s="4">
        <v>0</v>
      </c>
      <c r="J696" s="4">
        <v>0</v>
      </c>
      <c r="K696" s="4">
        <v>816</v>
      </c>
      <c r="L696" s="4">
        <v>0</v>
      </c>
      <c r="M696" s="4">
        <v>0</v>
      </c>
      <c r="N696" s="4">
        <v>0</v>
      </c>
      <c r="O696" s="4">
        <f t="shared" si="20"/>
        <v>3888.79</v>
      </c>
      <c r="P696" s="6" t="s">
        <v>25</v>
      </c>
      <c r="Q696" s="6" t="s">
        <v>31</v>
      </c>
      <c r="R696" s="6">
        <v>2009</v>
      </c>
      <c r="S696" s="7">
        <v>0</v>
      </c>
      <c r="T696" s="8">
        <f t="shared" si="21"/>
        <v>3888.79</v>
      </c>
    </row>
    <row r="697" spans="1:20" ht="15">
      <c r="A697" s="2" t="s">
        <v>144</v>
      </c>
      <c r="B697" s="3" t="s">
        <v>206</v>
      </c>
      <c r="C697" s="2" t="s">
        <v>207</v>
      </c>
      <c r="D697" s="2" t="s">
        <v>208</v>
      </c>
      <c r="E697" s="11">
        <v>1257</v>
      </c>
      <c r="F697" s="32">
        <v>0</v>
      </c>
      <c r="G697" s="4">
        <v>0</v>
      </c>
      <c r="H697" s="5">
        <v>0</v>
      </c>
      <c r="I697" s="4">
        <v>355.09</v>
      </c>
      <c r="J697" s="4">
        <v>1364.88</v>
      </c>
      <c r="K697" s="4">
        <v>816</v>
      </c>
      <c r="L697" s="4">
        <v>0</v>
      </c>
      <c r="M697" s="4">
        <v>286.53</v>
      </c>
      <c r="N697" s="4">
        <v>0</v>
      </c>
      <c r="O697" s="4">
        <f t="shared" si="20"/>
        <v>2822.5</v>
      </c>
      <c r="P697" s="6" t="s">
        <v>74</v>
      </c>
      <c r="Q697" s="6" t="s">
        <v>27</v>
      </c>
      <c r="R697" s="6">
        <v>1900</v>
      </c>
      <c r="S697" s="7">
        <v>0</v>
      </c>
      <c r="T697" s="8">
        <f t="shared" si="21"/>
        <v>2822.5</v>
      </c>
    </row>
    <row r="698" spans="1:20" ht="15">
      <c r="A698" s="2" t="s">
        <v>144</v>
      </c>
      <c r="B698" s="3" t="s">
        <v>206</v>
      </c>
      <c r="C698" s="2" t="s">
        <v>207</v>
      </c>
      <c r="D698" s="2" t="s">
        <v>208</v>
      </c>
      <c r="E698" s="11">
        <v>1252</v>
      </c>
      <c r="F698" s="32">
        <v>0</v>
      </c>
      <c r="G698" s="4">
        <v>0</v>
      </c>
      <c r="H698" s="5">
        <v>0</v>
      </c>
      <c r="I698" s="4">
        <v>843.95</v>
      </c>
      <c r="J698" s="4">
        <v>1396.64</v>
      </c>
      <c r="K698" s="4">
        <v>816</v>
      </c>
      <c r="L698" s="4">
        <v>0</v>
      </c>
      <c r="M698" s="4">
        <v>0</v>
      </c>
      <c r="N698" s="4">
        <v>0</v>
      </c>
      <c r="O698" s="4">
        <f t="shared" si="20"/>
        <v>3056.59</v>
      </c>
      <c r="P698" s="6" t="s">
        <v>74</v>
      </c>
      <c r="Q698" s="6" t="s">
        <v>27</v>
      </c>
      <c r="R698" s="6">
        <v>1900</v>
      </c>
      <c r="S698" s="7">
        <v>0</v>
      </c>
      <c r="T698" s="8">
        <f t="shared" si="21"/>
        <v>3056.59</v>
      </c>
    </row>
    <row r="699" spans="1:20" ht="15">
      <c r="A699" s="2" t="s">
        <v>144</v>
      </c>
      <c r="B699" s="3" t="s">
        <v>206</v>
      </c>
      <c r="C699" s="2" t="s">
        <v>207</v>
      </c>
      <c r="D699" s="2" t="s">
        <v>208</v>
      </c>
      <c r="E699" s="11">
        <v>1035</v>
      </c>
      <c r="F699" s="32">
        <v>6461</v>
      </c>
      <c r="G699" s="4">
        <v>2700</v>
      </c>
      <c r="H699" s="5">
        <v>986.4</v>
      </c>
      <c r="I699" s="4">
        <v>0</v>
      </c>
      <c r="J699" s="4">
        <v>0</v>
      </c>
      <c r="K699" s="4">
        <v>816</v>
      </c>
      <c r="L699" s="4">
        <v>890.44</v>
      </c>
      <c r="M699" s="4">
        <v>0</v>
      </c>
      <c r="N699" s="4">
        <v>301</v>
      </c>
      <c r="O699" s="4">
        <f t="shared" si="20"/>
        <v>5693.84</v>
      </c>
      <c r="P699" s="6" t="s">
        <v>25</v>
      </c>
      <c r="Q699" s="6" t="s">
        <v>159</v>
      </c>
      <c r="R699" s="6">
        <v>2007</v>
      </c>
      <c r="S699" s="7">
        <v>0</v>
      </c>
      <c r="T699" s="8">
        <f t="shared" si="21"/>
        <v>5693.84</v>
      </c>
    </row>
    <row r="700" spans="1:20" ht="15">
      <c r="A700" s="2" t="s">
        <v>144</v>
      </c>
      <c r="B700" s="3" t="s">
        <v>206</v>
      </c>
      <c r="C700" s="2" t="s">
        <v>207</v>
      </c>
      <c r="D700" s="2" t="s">
        <v>208</v>
      </c>
      <c r="E700" s="11">
        <v>1212</v>
      </c>
      <c r="F700" s="32">
        <v>9301</v>
      </c>
      <c r="G700" s="4">
        <v>2100</v>
      </c>
      <c r="H700" s="5">
        <v>1497.3</v>
      </c>
      <c r="I700" s="4">
        <v>0</v>
      </c>
      <c r="J700" s="4">
        <v>0</v>
      </c>
      <c r="K700" s="4">
        <v>816</v>
      </c>
      <c r="L700" s="4">
        <v>0</v>
      </c>
      <c r="M700" s="4">
        <v>0</v>
      </c>
      <c r="N700" s="4">
        <v>387</v>
      </c>
      <c r="O700" s="4">
        <f t="shared" si="20"/>
        <v>4800.3</v>
      </c>
      <c r="P700" s="6" t="s">
        <v>25</v>
      </c>
      <c r="Q700" s="6" t="s">
        <v>27</v>
      </c>
      <c r="R700" s="6">
        <v>1900</v>
      </c>
      <c r="S700" s="7">
        <v>0</v>
      </c>
      <c r="T700" s="8">
        <f t="shared" si="21"/>
        <v>4800.3</v>
      </c>
    </row>
    <row r="701" spans="1:20" ht="15">
      <c r="A701" s="2" t="s">
        <v>144</v>
      </c>
      <c r="B701" s="3" t="s">
        <v>206</v>
      </c>
      <c r="C701" s="2" t="s">
        <v>207</v>
      </c>
      <c r="D701" s="2" t="s">
        <v>208</v>
      </c>
      <c r="E701" s="11">
        <v>1211</v>
      </c>
      <c r="F701" s="32">
        <v>0</v>
      </c>
      <c r="G701" s="4">
        <v>0</v>
      </c>
      <c r="H701" s="5">
        <v>0</v>
      </c>
      <c r="I701" s="4">
        <v>1913.19</v>
      </c>
      <c r="J701" s="4">
        <v>1228.33</v>
      </c>
      <c r="K701" s="4">
        <v>816</v>
      </c>
      <c r="L701" s="4">
        <v>0</v>
      </c>
      <c r="M701" s="4">
        <v>0</v>
      </c>
      <c r="N701" s="4">
        <v>0</v>
      </c>
      <c r="O701" s="4">
        <f t="shared" si="20"/>
        <v>3957.52</v>
      </c>
      <c r="P701" s="6" t="s">
        <v>74</v>
      </c>
      <c r="Q701" s="6" t="s">
        <v>26</v>
      </c>
      <c r="R701" s="6">
        <v>2020</v>
      </c>
      <c r="S701" s="7">
        <v>2780</v>
      </c>
      <c r="T701" s="8">
        <f t="shared" si="21"/>
        <v>6737.52</v>
      </c>
    </row>
    <row r="702" spans="1:20" ht="15">
      <c r="A702" s="2" t="s">
        <v>144</v>
      </c>
      <c r="B702" s="3" t="s">
        <v>206</v>
      </c>
      <c r="C702" s="2" t="s">
        <v>207</v>
      </c>
      <c r="D702" s="2" t="s">
        <v>208</v>
      </c>
      <c r="E702" s="11">
        <v>1247</v>
      </c>
      <c r="F702" s="32">
        <v>2502</v>
      </c>
      <c r="G702" s="4">
        <v>2940</v>
      </c>
      <c r="H702" s="5">
        <v>322.91</v>
      </c>
      <c r="I702" s="4">
        <v>0</v>
      </c>
      <c r="J702" s="4">
        <v>0</v>
      </c>
      <c r="K702" s="4">
        <v>816</v>
      </c>
      <c r="L702" s="4">
        <v>0</v>
      </c>
      <c r="M702" s="4">
        <v>0</v>
      </c>
      <c r="N702" s="4">
        <v>0</v>
      </c>
      <c r="O702" s="4">
        <f t="shared" si="20"/>
        <v>4078.91</v>
      </c>
      <c r="P702" s="6" t="s">
        <v>25</v>
      </c>
      <c r="Q702" s="6" t="s">
        <v>26</v>
      </c>
      <c r="R702" s="6">
        <v>2020</v>
      </c>
      <c r="S702" s="7">
        <v>4375</v>
      </c>
      <c r="T702" s="8">
        <f t="shared" si="21"/>
        <v>8453.91</v>
      </c>
    </row>
    <row r="703" spans="1:20" ht="15">
      <c r="A703" s="2" t="s">
        <v>144</v>
      </c>
      <c r="B703" s="3">
        <v>601631</v>
      </c>
      <c r="C703" s="2" t="s">
        <v>209</v>
      </c>
      <c r="D703" s="2" t="s">
        <v>210</v>
      </c>
      <c r="E703" s="11">
        <v>1340</v>
      </c>
      <c r="F703" s="32">
        <v>0</v>
      </c>
      <c r="G703" s="4">
        <v>0</v>
      </c>
      <c r="H703" s="5">
        <v>0</v>
      </c>
      <c r="I703" s="4">
        <v>307.25</v>
      </c>
      <c r="J703" s="4">
        <v>374.47</v>
      </c>
      <c r="K703" s="4">
        <v>816</v>
      </c>
      <c r="L703" s="4">
        <v>0</v>
      </c>
      <c r="M703" s="4">
        <v>0</v>
      </c>
      <c r="N703" s="4">
        <v>0</v>
      </c>
      <c r="O703" s="4">
        <f t="shared" si="20"/>
        <v>1497.72</v>
      </c>
      <c r="P703" s="6" t="s">
        <v>74</v>
      </c>
      <c r="Q703" s="6" t="s">
        <v>27</v>
      </c>
      <c r="R703" s="6">
        <v>1900</v>
      </c>
      <c r="S703" s="7">
        <v>0</v>
      </c>
      <c r="T703" s="8">
        <f t="shared" si="21"/>
        <v>1497.72</v>
      </c>
    </row>
    <row r="704" spans="1:20" ht="15">
      <c r="A704" s="2" t="s">
        <v>144</v>
      </c>
      <c r="B704" s="3">
        <v>601633</v>
      </c>
      <c r="C704" s="2" t="s">
        <v>211</v>
      </c>
      <c r="D704" s="2" t="s">
        <v>212</v>
      </c>
      <c r="E704" s="11">
        <v>3007</v>
      </c>
      <c r="F704" s="32">
        <v>0</v>
      </c>
      <c r="G704" s="4">
        <v>0</v>
      </c>
      <c r="H704" s="5">
        <v>0</v>
      </c>
      <c r="I704" s="4">
        <v>32.9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f t="shared" si="20"/>
        <v>32.9</v>
      </c>
      <c r="P704" s="6" t="s">
        <v>74</v>
      </c>
      <c r="Q704" s="6" t="s">
        <v>27</v>
      </c>
      <c r="R704" s="6">
        <v>1900</v>
      </c>
      <c r="S704" s="7">
        <v>0</v>
      </c>
      <c r="T704" s="8">
        <f t="shared" si="21"/>
        <v>32.9</v>
      </c>
    </row>
    <row r="705" spans="1:20" ht="15">
      <c r="A705" s="2" t="s">
        <v>144</v>
      </c>
      <c r="B705" s="3">
        <v>601633</v>
      </c>
      <c r="C705" s="2" t="s">
        <v>211</v>
      </c>
      <c r="D705" s="2" t="s">
        <v>212</v>
      </c>
      <c r="E705" s="11">
        <v>3007</v>
      </c>
      <c r="F705" s="32">
        <v>0</v>
      </c>
      <c r="G705" s="4">
        <v>0</v>
      </c>
      <c r="H705" s="5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f t="shared" si="20"/>
        <v>0</v>
      </c>
      <c r="P705" s="6" t="s">
        <v>74</v>
      </c>
      <c r="Q705" s="6" t="s">
        <v>27</v>
      </c>
      <c r="R705" s="6">
        <v>1900</v>
      </c>
      <c r="S705" s="7">
        <v>0</v>
      </c>
      <c r="T705" s="8">
        <f t="shared" si="21"/>
        <v>0</v>
      </c>
    </row>
    <row r="706" spans="1:20" ht="15">
      <c r="A706" s="2" t="s">
        <v>144</v>
      </c>
      <c r="B706" s="3">
        <v>601633</v>
      </c>
      <c r="C706" s="2" t="s">
        <v>211</v>
      </c>
      <c r="D706" s="2" t="s">
        <v>212</v>
      </c>
      <c r="E706" s="11">
        <v>3007</v>
      </c>
      <c r="F706" s="32">
        <v>0</v>
      </c>
      <c r="G706" s="4">
        <v>0</v>
      </c>
      <c r="H706" s="5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f aca="true" t="shared" si="22" ref="O706:O722">SUM(G706:N706)</f>
        <v>0</v>
      </c>
      <c r="P706" s="6" t="s">
        <v>74</v>
      </c>
      <c r="Q706" s="6" t="s">
        <v>27</v>
      </c>
      <c r="R706" s="6">
        <v>1900</v>
      </c>
      <c r="S706" s="7">
        <v>0</v>
      </c>
      <c r="T706" s="8">
        <f aca="true" t="shared" si="23" ref="T706:T722">O706+S706</f>
        <v>0</v>
      </c>
    </row>
    <row r="707" spans="1:20" ht="15">
      <c r="A707" s="2" t="s">
        <v>144</v>
      </c>
      <c r="B707" s="3">
        <v>601633</v>
      </c>
      <c r="C707" s="2" t="s">
        <v>211</v>
      </c>
      <c r="D707" s="2" t="s">
        <v>212</v>
      </c>
      <c r="E707" s="11">
        <v>1210</v>
      </c>
      <c r="F707" s="32">
        <v>18288</v>
      </c>
      <c r="G707" s="4">
        <v>3000</v>
      </c>
      <c r="H707" s="5">
        <v>6144</v>
      </c>
      <c r="I707" s="4">
        <v>0</v>
      </c>
      <c r="J707" s="4">
        <v>0</v>
      </c>
      <c r="K707" s="4">
        <v>816</v>
      </c>
      <c r="L707" s="4">
        <v>653.76</v>
      </c>
      <c r="M707" s="4">
        <v>0</v>
      </c>
      <c r="N707" s="4">
        <v>0</v>
      </c>
      <c r="O707" s="4">
        <f t="shared" si="22"/>
        <v>10613.76</v>
      </c>
      <c r="P707" s="6" t="s">
        <v>25</v>
      </c>
      <c r="Q707" s="6" t="s">
        <v>31</v>
      </c>
      <c r="R707" s="6">
        <v>2008</v>
      </c>
      <c r="S707" s="7">
        <v>0</v>
      </c>
      <c r="T707" s="8">
        <f t="shared" si="23"/>
        <v>10613.76</v>
      </c>
    </row>
    <row r="708" spans="1:20" ht="15">
      <c r="A708" s="2" t="s">
        <v>144</v>
      </c>
      <c r="B708" s="3">
        <v>601633</v>
      </c>
      <c r="C708" s="2" t="s">
        <v>211</v>
      </c>
      <c r="D708" s="2" t="s">
        <v>212</v>
      </c>
      <c r="E708" s="11">
        <v>1210</v>
      </c>
      <c r="F708" s="32">
        <v>19637</v>
      </c>
      <c r="G708" s="4">
        <v>3000</v>
      </c>
      <c r="H708" s="5">
        <v>6818.5</v>
      </c>
      <c r="I708" s="4">
        <v>0</v>
      </c>
      <c r="J708" s="4">
        <v>0</v>
      </c>
      <c r="K708" s="4">
        <v>816</v>
      </c>
      <c r="L708" s="4">
        <v>572.91</v>
      </c>
      <c r="M708" s="9">
        <v>1000</v>
      </c>
      <c r="N708" s="4">
        <v>172</v>
      </c>
      <c r="O708" s="4">
        <f t="shared" si="22"/>
        <v>12379.41</v>
      </c>
      <c r="P708" s="6" t="s">
        <v>25</v>
      </c>
      <c r="Q708" s="6" t="s">
        <v>26</v>
      </c>
      <c r="R708" s="6">
        <v>2018</v>
      </c>
      <c r="S708" s="7">
        <v>5040</v>
      </c>
      <c r="T708" s="8">
        <f t="shared" si="23"/>
        <v>17419.41</v>
      </c>
    </row>
    <row r="709" spans="1:20" ht="15">
      <c r="A709" s="2" t="s">
        <v>144</v>
      </c>
      <c r="B709" s="3">
        <v>601633</v>
      </c>
      <c r="C709" s="2" t="s">
        <v>211</v>
      </c>
      <c r="D709" s="2" t="s">
        <v>212</v>
      </c>
      <c r="E709" s="11">
        <v>1034</v>
      </c>
      <c r="F709" s="32">
        <v>9598</v>
      </c>
      <c r="G709" s="4">
        <v>2700</v>
      </c>
      <c r="H709" s="5">
        <v>1709.1</v>
      </c>
      <c r="I709" s="4">
        <v>0</v>
      </c>
      <c r="J709" s="4">
        <v>0</v>
      </c>
      <c r="K709" s="4">
        <v>816</v>
      </c>
      <c r="L709" s="4">
        <v>332.03</v>
      </c>
      <c r="M709" s="4">
        <v>0</v>
      </c>
      <c r="N709" s="4">
        <v>402.33</v>
      </c>
      <c r="O709" s="4">
        <f t="shared" si="22"/>
        <v>5959.46</v>
      </c>
      <c r="P709" s="6" t="s">
        <v>25</v>
      </c>
      <c r="Q709" s="6" t="s">
        <v>159</v>
      </c>
      <c r="R709" s="6">
        <v>2006</v>
      </c>
      <c r="S709" s="7">
        <v>0</v>
      </c>
      <c r="T709" s="8">
        <f t="shared" si="23"/>
        <v>5959.46</v>
      </c>
    </row>
    <row r="710" spans="1:20" ht="15">
      <c r="A710" s="2" t="s">
        <v>144</v>
      </c>
      <c r="B710" s="3">
        <v>601633</v>
      </c>
      <c r="C710" s="2" t="s">
        <v>211</v>
      </c>
      <c r="D710" s="2" t="s">
        <v>212</v>
      </c>
      <c r="E710" s="11">
        <v>1034</v>
      </c>
      <c r="F710" s="32">
        <v>11537</v>
      </c>
      <c r="G710" s="4">
        <v>2700</v>
      </c>
      <c r="H710" s="5">
        <v>2551.95</v>
      </c>
      <c r="I710" s="4">
        <v>0</v>
      </c>
      <c r="J710" s="4">
        <v>0</v>
      </c>
      <c r="K710" s="4">
        <v>816</v>
      </c>
      <c r="L710" s="4">
        <v>0</v>
      </c>
      <c r="M710" s="4">
        <v>0</v>
      </c>
      <c r="N710" s="4">
        <v>0</v>
      </c>
      <c r="O710" s="4">
        <f t="shared" si="22"/>
        <v>6067.95</v>
      </c>
      <c r="P710" s="6" t="s">
        <v>25</v>
      </c>
      <c r="Q710" s="6" t="s">
        <v>159</v>
      </c>
      <c r="R710" s="6">
        <v>2007</v>
      </c>
      <c r="S710" s="7">
        <v>0</v>
      </c>
      <c r="T710" s="8">
        <f t="shared" si="23"/>
        <v>6067.95</v>
      </c>
    </row>
    <row r="711" spans="1:20" ht="15">
      <c r="A711" s="2" t="s">
        <v>144</v>
      </c>
      <c r="B711" s="3">
        <v>601633</v>
      </c>
      <c r="C711" s="2" t="s">
        <v>211</v>
      </c>
      <c r="D711" s="2" t="s">
        <v>212</v>
      </c>
      <c r="E711" s="11">
        <v>1034</v>
      </c>
      <c r="F711" s="32">
        <v>15844</v>
      </c>
      <c r="G711" s="4">
        <v>2700</v>
      </c>
      <c r="H711" s="5">
        <v>4447.8</v>
      </c>
      <c r="I711" s="4">
        <v>0</v>
      </c>
      <c r="J711" s="4">
        <v>0</v>
      </c>
      <c r="K711" s="4">
        <v>816</v>
      </c>
      <c r="L711" s="4">
        <v>0</v>
      </c>
      <c r="M711" s="4">
        <v>0</v>
      </c>
      <c r="N711" s="4">
        <v>86</v>
      </c>
      <c r="O711" s="4">
        <f t="shared" si="22"/>
        <v>8049.8</v>
      </c>
      <c r="P711" s="6" t="s">
        <v>25</v>
      </c>
      <c r="Q711" s="6" t="s">
        <v>159</v>
      </c>
      <c r="R711" s="6">
        <v>2007</v>
      </c>
      <c r="S711" s="7">
        <v>0</v>
      </c>
      <c r="T711" s="8">
        <f t="shared" si="23"/>
        <v>8049.8</v>
      </c>
    </row>
    <row r="712" spans="1:20" ht="15">
      <c r="A712" s="2" t="s">
        <v>144</v>
      </c>
      <c r="B712" s="3">
        <v>601633</v>
      </c>
      <c r="C712" s="2" t="s">
        <v>211</v>
      </c>
      <c r="D712" s="2" t="s">
        <v>212</v>
      </c>
      <c r="E712" s="11">
        <v>1035</v>
      </c>
      <c r="F712" s="32">
        <v>17402</v>
      </c>
      <c r="G712" s="4">
        <v>2700</v>
      </c>
      <c r="H712" s="5">
        <v>5355.9</v>
      </c>
      <c r="I712" s="4">
        <v>0</v>
      </c>
      <c r="J712" s="4">
        <v>0</v>
      </c>
      <c r="K712" s="4">
        <v>816</v>
      </c>
      <c r="L712" s="4">
        <v>0</v>
      </c>
      <c r="M712" s="4">
        <v>0</v>
      </c>
      <c r="N712" s="4">
        <v>25</v>
      </c>
      <c r="O712" s="4">
        <f t="shared" si="22"/>
        <v>8896.9</v>
      </c>
      <c r="P712" s="6" t="s">
        <v>25</v>
      </c>
      <c r="Q712" s="6" t="s">
        <v>159</v>
      </c>
      <c r="R712" s="6">
        <v>2008</v>
      </c>
      <c r="S712" s="7">
        <v>0</v>
      </c>
      <c r="T712" s="8">
        <f t="shared" si="23"/>
        <v>8896.9</v>
      </c>
    </row>
    <row r="713" spans="1:20" ht="15">
      <c r="A713" s="2" t="s">
        <v>144</v>
      </c>
      <c r="B713" s="3">
        <v>601633</v>
      </c>
      <c r="C713" s="2" t="s">
        <v>211</v>
      </c>
      <c r="D713" s="2" t="s">
        <v>212</v>
      </c>
      <c r="E713" s="11">
        <v>1035</v>
      </c>
      <c r="F713" s="32">
        <v>13242</v>
      </c>
      <c r="G713" s="4">
        <v>2700</v>
      </c>
      <c r="H713" s="5">
        <v>3258.9</v>
      </c>
      <c r="I713" s="4">
        <v>0</v>
      </c>
      <c r="J713" s="4">
        <v>0</v>
      </c>
      <c r="K713" s="4">
        <v>816</v>
      </c>
      <c r="L713" s="4">
        <v>0</v>
      </c>
      <c r="M713" s="4">
        <v>0</v>
      </c>
      <c r="N713" s="4">
        <v>301</v>
      </c>
      <c r="O713" s="4">
        <f t="shared" si="22"/>
        <v>7075.9</v>
      </c>
      <c r="P713" s="6" t="s">
        <v>25</v>
      </c>
      <c r="Q713" s="6" t="s">
        <v>159</v>
      </c>
      <c r="R713" s="6">
        <v>2009</v>
      </c>
      <c r="S713" s="7">
        <v>0</v>
      </c>
      <c r="T713" s="8">
        <f t="shared" si="23"/>
        <v>7075.9</v>
      </c>
    </row>
    <row r="714" spans="1:20" ht="15">
      <c r="A714" s="2" t="s">
        <v>144</v>
      </c>
      <c r="B714" s="3">
        <v>601633</v>
      </c>
      <c r="C714" s="2" t="s">
        <v>211</v>
      </c>
      <c r="D714" s="2" t="s">
        <v>212</v>
      </c>
      <c r="E714" s="11">
        <v>1210</v>
      </c>
      <c r="F714" s="32">
        <v>18060</v>
      </c>
      <c r="G714" s="4">
        <v>3000</v>
      </c>
      <c r="H714" s="5">
        <v>6030</v>
      </c>
      <c r="I714" s="4">
        <v>0</v>
      </c>
      <c r="J714" s="4">
        <v>0</v>
      </c>
      <c r="K714" s="4">
        <v>816</v>
      </c>
      <c r="L714" s="4">
        <v>475</v>
      </c>
      <c r="M714" s="4">
        <v>0</v>
      </c>
      <c r="N714" s="4">
        <v>402.73</v>
      </c>
      <c r="O714" s="4">
        <f t="shared" si="22"/>
        <v>10723.73</v>
      </c>
      <c r="P714" s="6" t="s">
        <v>25</v>
      </c>
      <c r="Q714" s="6" t="s">
        <v>26</v>
      </c>
      <c r="R714" s="6">
        <v>2015</v>
      </c>
      <c r="S714" s="7">
        <v>4465</v>
      </c>
      <c r="T714" s="8">
        <f t="shared" si="23"/>
        <v>15188.73</v>
      </c>
    </row>
    <row r="715" spans="1:20" ht="15">
      <c r="A715" s="2" t="s">
        <v>144</v>
      </c>
      <c r="B715" s="3">
        <v>601633</v>
      </c>
      <c r="C715" s="2" t="s">
        <v>211</v>
      </c>
      <c r="D715" s="2" t="s">
        <v>212</v>
      </c>
      <c r="E715" s="11">
        <v>1212</v>
      </c>
      <c r="F715" s="32">
        <v>12306</v>
      </c>
      <c r="G715" s="4">
        <v>2100</v>
      </c>
      <c r="H715" s="5">
        <v>2207.1</v>
      </c>
      <c r="I715" s="4">
        <v>0</v>
      </c>
      <c r="J715" s="4">
        <v>0</v>
      </c>
      <c r="K715" s="4">
        <v>816</v>
      </c>
      <c r="L715" s="4">
        <v>0</v>
      </c>
      <c r="M715" s="9">
        <v>1000</v>
      </c>
      <c r="N715" s="4">
        <v>129</v>
      </c>
      <c r="O715" s="4">
        <f t="shared" si="22"/>
        <v>6252.1</v>
      </c>
      <c r="P715" s="6" t="s">
        <v>25</v>
      </c>
      <c r="Q715" s="6" t="s">
        <v>26</v>
      </c>
      <c r="R715" s="6">
        <v>2018</v>
      </c>
      <c r="S715" s="7">
        <v>4990</v>
      </c>
      <c r="T715" s="8">
        <f t="shared" si="23"/>
        <v>11242.1</v>
      </c>
    </row>
    <row r="716" spans="1:20" ht="15">
      <c r="A716" s="2" t="s">
        <v>144</v>
      </c>
      <c r="B716" s="3">
        <v>601633</v>
      </c>
      <c r="C716" s="2" t="s">
        <v>211</v>
      </c>
      <c r="D716" s="2" t="s">
        <v>212</v>
      </c>
      <c r="E716" s="10" t="s">
        <v>75</v>
      </c>
      <c r="F716" s="32">
        <v>0</v>
      </c>
      <c r="G716" s="4">
        <v>0</v>
      </c>
      <c r="H716" s="5">
        <v>0</v>
      </c>
      <c r="I716" s="4">
        <v>237.25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f t="shared" si="22"/>
        <v>237.25</v>
      </c>
      <c r="P716" s="6" t="s">
        <v>74</v>
      </c>
      <c r="Q716" s="6" t="s">
        <v>27</v>
      </c>
      <c r="R716" s="6">
        <v>1900</v>
      </c>
      <c r="S716" s="7">
        <v>0</v>
      </c>
      <c r="T716" s="8">
        <f t="shared" si="23"/>
        <v>237.25</v>
      </c>
    </row>
    <row r="717" spans="1:20" ht="15">
      <c r="A717" s="2" t="s">
        <v>144</v>
      </c>
      <c r="B717" s="3">
        <v>601648</v>
      </c>
      <c r="C717" s="2" t="s">
        <v>213</v>
      </c>
      <c r="D717" s="39" t="s">
        <v>482</v>
      </c>
      <c r="E717" s="11">
        <v>1031</v>
      </c>
      <c r="F717" s="32">
        <v>13024</v>
      </c>
      <c r="G717" s="4">
        <v>1800</v>
      </c>
      <c r="H717" s="5">
        <v>2107.2</v>
      </c>
      <c r="I717" s="4">
        <v>0</v>
      </c>
      <c r="J717" s="4">
        <v>0</v>
      </c>
      <c r="K717" s="4">
        <v>816</v>
      </c>
      <c r="L717" s="4">
        <v>0</v>
      </c>
      <c r="M717" s="4">
        <v>423.08</v>
      </c>
      <c r="N717" s="4">
        <v>0</v>
      </c>
      <c r="O717" s="4">
        <f t="shared" si="22"/>
        <v>5146.28</v>
      </c>
      <c r="P717" s="6" t="s">
        <v>25</v>
      </c>
      <c r="Q717" s="6" t="s">
        <v>26</v>
      </c>
      <c r="R717" s="6">
        <v>2015</v>
      </c>
      <c r="S717" s="7">
        <v>4115</v>
      </c>
      <c r="T717" s="8">
        <f t="shared" si="23"/>
        <v>9261.279999999999</v>
      </c>
    </row>
    <row r="718" spans="1:20" ht="15">
      <c r="A718" s="2" t="s">
        <v>144</v>
      </c>
      <c r="B718" s="3">
        <v>601648</v>
      </c>
      <c r="C718" s="2" t="s">
        <v>213</v>
      </c>
      <c r="D718" s="39" t="s">
        <v>482</v>
      </c>
      <c r="E718" s="11">
        <v>1031</v>
      </c>
      <c r="F718" s="32">
        <v>14489</v>
      </c>
      <c r="G718" s="4">
        <v>1800</v>
      </c>
      <c r="H718" s="5">
        <v>2546.7</v>
      </c>
      <c r="I718" s="4">
        <v>0</v>
      </c>
      <c r="J718" s="4">
        <v>0</v>
      </c>
      <c r="K718" s="4">
        <v>816</v>
      </c>
      <c r="L718" s="4">
        <v>0</v>
      </c>
      <c r="M718" s="4">
        <v>0</v>
      </c>
      <c r="N718" s="4">
        <v>0</v>
      </c>
      <c r="O718" s="4">
        <f t="shared" si="22"/>
        <v>5162.7</v>
      </c>
      <c r="P718" s="6" t="s">
        <v>25</v>
      </c>
      <c r="Q718" s="6" t="s">
        <v>26</v>
      </c>
      <c r="R718" s="6">
        <v>2015</v>
      </c>
      <c r="S718" s="7">
        <v>4115</v>
      </c>
      <c r="T718" s="8">
        <f t="shared" si="23"/>
        <v>9277.7</v>
      </c>
    </row>
    <row r="719" spans="1:20" ht="15">
      <c r="A719" s="2" t="s">
        <v>144</v>
      </c>
      <c r="B719" s="3">
        <v>601648</v>
      </c>
      <c r="C719" s="2" t="s">
        <v>213</v>
      </c>
      <c r="D719" s="39" t="s">
        <v>482</v>
      </c>
      <c r="E719" s="11">
        <v>1031</v>
      </c>
      <c r="F719" s="32">
        <v>19178</v>
      </c>
      <c r="G719" s="4">
        <v>1800</v>
      </c>
      <c r="H719" s="5">
        <v>3953.4</v>
      </c>
      <c r="I719" s="4">
        <v>0</v>
      </c>
      <c r="J719" s="4">
        <v>0</v>
      </c>
      <c r="K719" s="4">
        <v>816</v>
      </c>
      <c r="L719" s="4">
        <v>45</v>
      </c>
      <c r="M719" s="4">
        <v>86</v>
      </c>
      <c r="N719" s="4">
        <v>0</v>
      </c>
      <c r="O719" s="4">
        <f t="shared" si="22"/>
        <v>6700.4</v>
      </c>
      <c r="P719" s="6" t="s">
        <v>25</v>
      </c>
      <c r="Q719" s="6" t="s">
        <v>26</v>
      </c>
      <c r="R719" s="6">
        <v>2015</v>
      </c>
      <c r="S719" s="7">
        <v>4115</v>
      </c>
      <c r="T719" s="8">
        <f t="shared" si="23"/>
        <v>10815.4</v>
      </c>
    </row>
    <row r="720" spans="1:20" ht="15">
      <c r="A720" s="2" t="s">
        <v>144</v>
      </c>
      <c r="B720" s="3">
        <v>601648</v>
      </c>
      <c r="C720" s="2" t="s">
        <v>214</v>
      </c>
      <c r="D720" s="39" t="s">
        <v>482</v>
      </c>
      <c r="E720" s="11">
        <v>1202</v>
      </c>
      <c r="F720" s="32">
        <v>12270</v>
      </c>
      <c r="G720" s="4">
        <v>2040</v>
      </c>
      <c r="H720" s="5">
        <v>2301.8</v>
      </c>
      <c r="I720" s="4">
        <v>0</v>
      </c>
      <c r="J720" s="4">
        <v>0</v>
      </c>
      <c r="K720" s="4">
        <v>816</v>
      </c>
      <c r="L720" s="4">
        <v>0</v>
      </c>
      <c r="M720" s="4">
        <v>0</v>
      </c>
      <c r="N720" s="4">
        <v>0</v>
      </c>
      <c r="O720" s="4">
        <f t="shared" si="22"/>
        <v>5157.8</v>
      </c>
      <c r="P720" s="6" t="s">
        <v>25</v>
      </c>
      <c r="Q720" s="6" t="s">
        <v>26</v>
      </c>
      <c r="R720" s="6">
        <v>2015</v>
      </c>
      <c r="S720" s="7">
        <v>3500</v>
      </c>
      <c r="T720" s="8">
        <f t="shared" si="23"/>
        <v>8657.8</v>
      </c>
    </row>
    <row r="721" spans="1:20" ht="15">
      <c r="A721" s="39" t="s">
        <v>481</v>
      </c>
      <c r="B721" s="3">
        <v>108717</v>
      </c>
      <c r="C721" s="2" t="s">
        <v>275</v>
      </c>
      <c r="D721" s="2" t="s">
        <v>276</v>
      </c>
      <c r="E721" s="11">
        <v>1020</v>
      </c>
      <c r="F721" s="32">
        <v>6324</v>
      </c>
      <c r="G721" s="4">
        <v>500</v>
      </c>
      <c r="H721" s="5">
        <v>1081</v>
      </c>
      <c r="I721" s="4">
        <v>0</v>
      </c>
      <c r="J721" s="4">
        <v>0</v>
      </c>
      <c r="K721" s="4">
        <f>4*68</f>
        <v>272</v>
      </c>
      <c r="L721" s="4">
        <v>0</v>
      </c>
      <c r="M721" s="4">
        <v>0</v>
      </c>
      <c r="N721" s="4">
        <v>0</v>
      </c>
      <c r="O721" s="4">
        <f t="shared" si="22"/>
        <v>1853</v>
      </c>
      <c r="P721" s="6" t="s">
        <v>25</v>
      </c>
      <c r="Q721" s="6" t="s">
        <v>26</v>
      </c>
      <c r="R721" s="6">
        <v>2019</v>
      </c>
      <c r="S721" s="7">
        <v>1575</v>
      </c>
      <c r="T721" s="8">
        <f t="shared" si="23"/>
        <v>3428</v>
      </c>
    </row>
    <row r="722" spans="1:20" ht="15">
      <c r="A722" s="39" t="s">
        <v>481</v>
      </c>
      <c r="B722" s="3">
        <v>108717</v>
      </c>
      <c r="C722" s="2" t="s">
        <v>275</v>
      </c>
      <c r="D722" s="2" t="s">
        <v>276</v>
      </c>
      <c r="E722" s="11">
        <v>1020</v>
      </c>
      <c r="F722" s="32">
        <v>6802</v>
      </c>
      <c r="G722" s="4">
        <v>500</v>
      </c>
      <c r="H722" s="5">
        <v>1200.5</v>
      </c>
      <c r="I722" s="4">
        <v>0</v>
      </c>
      <c r="J722" s="4">
        <v>0</v>
      </c>
      <c r="K722" s="4">
        <v>272</v>
      </c>
      <c r="L722" s="4">
        <v>0</v>
      </c>
      <c r="M722" s="4">
        <v>0</v>
      </c>
      <c r="N722" s="4">
        <v>0</v>
      </c>
      <c r="O722" s="4">
        <f t="shared" si="22"/>
        <v>1972.5</v>
      </c>
      <c r="P722" s="6" t="s">
        <v>25</v>
      </c>
      <c r="Q722" s="6" t="s">
        <v>26</v>
      </c>
      <c r="R722" s="6">
        <v>2019</v>
      </c>
      <c r="S722" s="7">
        <v>1575</v>
      </c>
      <c r="T722" s="8">
        <f t="shared" si="23"/>
        <v>3547.5</v>
      </c>
    </row>
    <row r="723" spans="11:20" ht="15">
      <c r="K723">
        <f>COUNTIF(K2:K722,"=$0.00")</f>
        <v>178</v>
      </c>
      <c r="P723">
        <f>COUNTIF(P2:P722,"N")</f>
        <v>402</v>
      </c>
      <c r="T723" s="313">
        <f>SUM(T2:T722)</f>
        <v>4965989.491000006</v>
      </c>
    </row>
    <row r="724" spans="11:16" ht="15">
      <c r="K724">
        <f>COUNTIF(K2:K722,"&gt;$0.00")</f>
        <v>543</v>
      </c>
      <c r="P724">
        <f>COUNTIF(P2:P722,"y")</f>
        <v>319</v>
      </c>
    </row>
    <row r="725" spans="11:16" ht="15">
      <c r="K725">
        <f>SUM(K723:K724)</f>
        <v>721</v>
      </c>
      <c r="P725">
        <f>SUM(P723:P724)</f>
        <v>721</v>
      </c>
    </row>
  </sheetData>
  <sheetProtection/>
  <autoFilter ref="A1:T722"/>
  <printOptions/>
  <pageMargins left="0.25" right="0.25" top="0.5" bottom="0.25" header="0.5" footer="0.5"/>
  <pageSetup fitToHeight="50" fitToWidth="1" horizontalDpi="600" verticalDpi="600" orientation="landscape" paperSize="17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34"/>
  <sheetViews>
    <sheetView tabSelected="1" zoomScale="80" zoomScaleNormal="80" zoomScalePageLayoutView="0" workbookViewId="0" topLeftCell="A1">
      <selection activeCell="A1" sqref="A1"/>
    </sheetView>
  </sheetViews>
  <sheetFormatPr defaultColWidth="7.10546875" defaultRowHeight="15"/>
  <cols>
    <col min="1" max="1" width="16.3359375" style="83" customWidth="1"/>
    <col min="2" max="2" width="5.21484375" style="83" bestFit="1" customWidth="1"/>
    <col min="3" max="3" width="6.4453125" style="83" bestFit="1" customWidth="1"/>
    <col min="4" max="4" width="7.77734375" style="83" customWidth="1"/>
    <col min="5" max="5" width="10.5546875" style="83" bestFit="1" customWidth="1"/>
    <col min="6" max="6" width="10.99609375" style="83" hidden="1" customWidth="1"/>
    <col min="7" max="7" width="11.10546875" style="83" hidden="1" customWidth="1"/>
    <col min="8" max="9" width="12.10546875" style="83" hidden="1" customWidth="1"/>
    <col min="10" max="10" width="12.10546875" style="83" bestFit="1" customWidth="1"/>
    <col min="11" max="11" width="11.10546875" style="83" bestFit="1" customWidth="1"/>
    <col min="12" max="12" width="12.21484375" style="83" bestFit="1" customWidth="1"/>
    <col min="13" max="14" width="9.99609375" style="83" bestFit="1" customWidth="1"/>
    <col min="15" max="15" width="8.88671875" style="83" customWidth="1"/>
    <col min="16" max="16" width="11.10546875" style="83" bestFit="1" customWidth="1"/>
    <col min="17" max="17" width="13.4453125" style="83" bestFit="1" customWidth="1"/>
    <col min="18" max="18" width="12.21484375" style="83" bestFit="1" customWidth="1"/>
    <col min="19" max="19" width="13.4453125" style="83" bestFit="1" customWidth="1"/>
    <col min="20" max="20" width="11.99609375" style="83" bestFit="1" customWidth="1"/>
    <col min="21" max="21" width="13.10546875" style="83" bestFit="1" customWidth="1"/>
    <col min="22" max="22" width="16.6640625" style="83" bestFit="1" customWidth="1"/>
    <col min="23" max="24" width="10.5546875" style="83" bestFit="1" customWidth="1"/>
    <col min="25" max="16384" width="7.10546875" style="83" customWidth="1"/>
  </cols>
  <sheetData>
    <row r="1" spans="1:248" ht="15.75">
      <c r="A1" s="73"/>
      <c r="B1" s="74"/>
      <c r="C1" s="74"/>
      <c r="D1" s="74"/>
      <c r="E1" s="75"/>
      <c r="F1" s="75"/>
      <c r="G1" s="75"/>
      <c r="H1" s="73"/>
      <c r="I1" s="73"/>
      <c r="J1" s="73"/>
      <c r="K1" s="76"/>
      <c r="L1" s="76"/>
      <c r="M1" s="73"/>
      <c r="N1" s="77"/>
      <c r="O1" s="78"/>
      <c r="P1" s="73"/>
      <c r="Q1" s="73"/>
      <c r="R1" s="73"/>
      <c r="S1" s="73"/>
      <c r="T1" s="73"/>
      <c r="U1" s="79"/>
      <c r="V1" s="80"/>
      <c r="W1" s="78"/>
      <c r="X1" s="81"/>
      <c r="Y1" s="81"/>
      <c r="Z1" s="81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</row>
    <row r="2" spans="1:248" ht="15">
      <c r="A2" s="332" t="s">
        <v>492</v>
      </c>
      <c r="B2" s="332"/>
      <c r="C2" s="332"/>
      <c r="D2" s="332"/>
      <c r="E2" s="332"/>
      <c r="F2" s="332"/>
      <c r="G2" s="73"/>
      <c r="H2" s="73"/>
      <c r="I2" s="73"/>
      <c r="J2" s="73"/>
      <c r="K2" s="76"/>
      <c r="L2" s="76"/>
      <c r="M2" s="73"/>
      <c r="N2" s="77"/>
      <c r="O2" s="84"/>
      <c r="P2" s="73"/>
      <c r="Q2" s="73"/>
      <c r="R2" s="73"/>
      <c r="S2" s="73"/>
      <c r="T2" s="73"/>
      <c r="U2" s="79"/>
      <c r="V2" s="85"/>
      <c r="W2" s="84"/>
      <c r="X2" s="81"/>
      <c r="Y2" s="81"/>
      <c r="Z2" s="81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</row>
    <row r="3" spans="1:248" ht="15">
      <c r="A3" s="332"/>
      <c r="B3" s="332"/>
      <c r="C3" s="332"/>
      <c r="D3" s="332"/>
      <c r="E3" s="332"/>
      <c r="F3" s="332"/>
      <c r="G3" s="75"/>
      <c r="H3" s="86"/>
      <c r="I3" s="73"/>
      <c r="J3" s="73"/>
      <c r="K3" s="86"/>
      <c r="L3" s="73"/>
      <c r="M3" s="87"/>
      <c r="N3" s="73"/>
      <c r="O3" s="84"/>
      <c r="P3" s="73"/>
      <c r="Q3" s="73"/>
      <c r="R3" s="73"/>
      <c r="S3" s="73"/>
      <c r="T3" s="73"/>
      <c r="U3" s="79"/>
      <c r="V3" s="85"/>
      <c r="W3" s="84"/>
      <c r="X3" s="81"/>
      <c r="Y3" s="81"/>
      <c r="Z3" s="81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</row>
    <row r="4" spans="1:246" ht="47.25" customHeight="1">
      <c r="A4" s="337" t="s">
        <v>414</v>
      </c>
      <c r="B4" s="337"/>
      <c r="C4" s="89" t="s">
        <v>407</v>
      </c>
      <c r="D4" s="89" t="s">
        <v>407</v>
      </c>
      <c r="E4" s="88" t="s">
        <v>5</v>
      </c>
      <c r="F4" s="90" t="s">
        <v>6</v>
      </c>
      <c r="G4" s="91" t="s">
        <v>408</v>
      </c>
      <c r="H4" s="92" t="s">
        <v>409</v>
      </c>
      <c r="I4" s="93"/>
      <c r="J4" s="94" t="s">
        <v>410</v>
      </c>
      <c r="K4" s="95"/>
      <c r="L4" s="95"/>
      <c r="M4" s="95" t="s">
        <v>411</v>
      </c>
      <c r="N4" s="95" t="s">
        <v>12</v>
      </c>
      <c r="O4" s="96"/>
      <c r="P4" s="95" t="s">
        <v>424</v>
      </c>
      <c r="Q4" s="95" t="s">
        <v>0</v>
      </c>
      <c r="R4" s="95" t="s">
        <v>412</v>
      </c>
      <c r="S4" s="97" t="s">
        <v>413</v>
      </c>
      <c r="T4" s="98"/>
      <c r="U4" s="99"/>
      <c r="V4" s="81"/>
      <c r="W4" s="81"/>
      <c r="X4" s="81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</row>
    <row r="5" spans="1:246" ht="15.75">
      <c r="A5" s="338"/>
      <c r="B5" s="338"/>
      <c r="C5" s="101" t="s">
        <v>415</v>
      </c>
      <c r="D5" s="101" t="s">
        <v>416</v>
      </c>
      <c r="E5" s="88" t="s">
        <v>417</v>
      </c>
      <c r="F5" s="102" t="s">
        <v>418</v>
      </c>
      <c r="G5" s="102" t="s">
        <v>418</v>
      </c>
      <c r="H5" s="102" t="s">
        <v>419</v>
      </c>
      <c r="I5" s="103" t="s">
        <v>9</v>
      </c>
      <c r="J5" s="100" t="s">
        <v>420</v>
      </c>
      <c r="K5" s="88" t="s">
        <v>10</v>
      </c>
      <c r="L5" s="88" t="s">
        <v>18</v>
      </c>
      <c r="M5" s="88" t="s">
        <v>421</v>
      </c>
      <c r="N5" s="88" t="s">
        <v>422</v>
      </c>
      <c r="O5" s="88" t="s">
        <v>423</v>
      </c>
      <c r="P5" s="88" t="s">
        <v>19</v>
      </c>
      <c r="Q5" s="88" t="s">
        <v>462</v>
      </c>
      <c r="R5" s="88" t="s">
        <v>425</v>
      </c>
      <c r="S5" s="104" t="s">
        <v>20</v>
      </c>
      <c r="T5" s="98"/>
      <c r="U5" s="99"/>
      <c r="V5" s="75"/>
      <c r="W5" s="81"/>
      <c r="X5" s="81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</row>
    <row r="6" spans="1:246" ht="15.75">
      <c r="A6" s="333"/>
      <c r="B6" s="334"/>
      <c r="C6" s="105"/>
      <c r="D6" s="105"/>
      <c r="E6" s="105"/>
      <c r="F6" s="106"/>
      <c r="G6" s="107"/>
      <c r="H6" s="107"/>
      <c r="I6" s="106"/>
      <c r="J6" s="108"/>
      <c r="K6" s="108"/>
      <c r="L6" s="109"/>
      <c r="M6" s="109"/>
      <c r="N6" s="109"/>
      <c r="O6" s="108"/>
      <c r="P6" s="108"/>
      <c r="Q6" s="109"/>
      <c r="R6" s="110"/>
      <c r="S6" s="111"/>
      <c r="T6" s="98"/>
      <c r="U6" s="75"/>
      <c r="V6" s="75"/>
      <c r="W6" s="81"/>
      <c r="X6" s="81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</row>
    <row r="7" spans="1:246" ht="15.75">
      <c r="A7" s="330" t="s">
        <v>427</v>
      </c>
      <c r="B7" s="330"/>
      <c r="C7" s="112">
        <f>'DA'!E22</f>
        <v>16</v>
      </c>
      <c r="D7" s="113">
        <f>'DA'!P23</f>
        <v>12</v>
      </c>
      <c r="E7" s="112">
        <f>'DA'!F22</f>
        <v>172829</v>
      </c>
      <c r="F7" s="114">
        <f>'DA'!G22</f>
        <v>19320</v>
      </c>
      <c r="G7" s="114">
        <f>'DA'!H22</f>
        <v>27946.679999999997</v>
      </c>
      <c r="H7" s="114">
        <f>'DA'!I22</f>
        <v>1168.96</v>
      </c>
      <c r="I7" s="114">
        <f>'DA'!J22</f>
        <v>1771.42</v>
      </c>
      <c r="J7" s="115">
        <f>SUM(F7:I7)</f>
        <v>50207.05999999999</v>
      </c>
      <c r="K7" s="116">
        <f>'DA'!K22</f>
        <v>13056</v>
      </c>
      <c r="L7" s="116">
        <f>'DA'!S22</f>
        <v>32725</v>
      </c>
      <c r="M7" s="116">
        <f>'DA'!L22</f>
        <v>1716.09</v>
      </c>
      <c r="N7" s="116">
        <f>'DA'!M22</f>
        <v>0</v>
      </c>
      <c r="O7" s="116">
        <f>'DA'!N22</f>
        <v>0</v>
      </c>
      <c r="P7" s="117">
        <f aca="true" t="shared" si="0" ref="P7:P16">SUM(J7:O7)</f>
        <v>97704.15</v>
      </c>
      <c r="Q7" s="118">
        <v>0</v>
      </c>
      <c r="R7" s="117">
        <f aca="true" t="shared" si="1" ref="R7:R16">P7+Q7</f>
        <v>97704.15</v>
      </c>
      <c r="S7" s="119"/>
      <c r="T7" s="120"/>
      <c r="U7" s="121"/>
      <c r="V7" s="122"/>
      <c r="W7" s="122"/>
      <c r="X7" s="121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</row>
    <row r="8" spans="1:246" ht="15.75">
      <c r="A8" s="330" t="s">
        <v>480</v>
      </c>
      <c r="B8" s="330"/>
      <c r="C8" s="112">
        <f>DCA!E83</f>
        <v>70</v>
      </c>
      <c r="D8" s="113">
        <f>DCA!P84</f>
        <v>57</v>
      </c>
      <c r="E8" s="112">
        <f>DCA!F83</f>
        <v>453512</v>
      </c>
      <c r="F8" s="114">
        <f>DCA!G83</f>
        <v>145860</v>
      </c>
      <c r="G8" s="114">
        <f>DCA!H83</f>
        <v>86045.14999999998</v>
      </c>
      <c r="H8" s="114">
        <f>DCA!I83</f>
        <v>3738.3799999999997</v>
      </c>
      <c r="I8" s="114">
        <f>DCA!J83</f>
        <v>2195.9199999999996</v>
      </c>
      <c r="J8" s="115">
        <f>SUM(F8:I8)</f>
        <v>237839.44999999998</v>
      </c>
      <c r="K8" s="116">
        <f>DCA!K83</f>
        <v>48144</v>
      </c>
      <c r="L8" s="116">
        <f>DCA!S83</f>
        <v>114945</v>
      </c>
      <c r="M8" s="116">
        <f>DCA!L83</f>
        <v>6842.87</v>
      </c>
      <c r="N8" s="116">
        <f>DCA!M83</f>
        <v>34499.69</v>
      </c>
      <c r="O8" s="116">
        <f>DCA!N83</f>
        <v>240</v>
      </c>
      <c r="P8" s="117">
        <f t="shared" si="0"/>
        <v>442511.00999999995</v>
      </c>
      <c r="Q8" s="118"/>
      <c r="R8" s="117">
        <f t="shared" si="1"/>
        <v>442511.00999999995</v>
      </c>
      <c r="S8" s="119"/>
      <c r="T8" s="120"/>
      <c r="U8" s="121"/>
      <c r="V8" s="122"/>
      <c r="W8" s="122"/>
      <c r="X8" s="121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</row>
    <row r="9" spans="1:246" ht="15.75">
      <c r="A9" s="330" t="s">
        <v>21</v>
      </c>
      <c r="B9" s="330"/>
      <c r="C9" s="112">
        <f>DCHS!E42</f>
        <v>30</v>
      </c>
      <c r="D9" s="113">
        <f>DCHS!P43</f>
        <v>30</v>
      </c>
      <c r="E9" s="112">
        <f>DCHS!F42</f>
        <v>113829</v>
      </c>
      <c r="F9" s="114">
        <f>DCHS!G42</f>
        <v>49680</v>
      </c>
      <c r="G9" s="114">
        <f>DCHS!H42</f>
        <v>3507.43</v>
      </c>
      <c r="H9" s="114">
        <f>DCHS!I42</f>
        <v>0</v>
      </c>
      <c r="I9" s="114">
        <f>DCHS!J42</f>
        <v>0</v>
      </c>
      <c r="J9" s="115">
        <f aca="true" t="shared" si="2" ref="J9:J16">SUM(F9:I9)</f>
        <v>53187.43</v>
      </c>
      <c r="K9" s="116">
        <f>DCHS!K42</f>
        <v>24480</v>
      </c>
      <c r="L9" s="116">
        <f>DCHS!S42</f>
        <v>31320</v>
      </c>
      <c r="M9" s="116">
        <f>DCHS!L42</f>
        <v>2502.91</v>
      </c>
      <c r="N9" s="116">
        <f>DCHS!M42</f>
        <v>311</v>
      </c>
      <c r="O9" s="116">
        <f>DCHS!N42</f>
        <v>632.75</v>
      </c>
      <c r="P9" s="117">
        <f t="shared" si="0"/>
        <v>112434.09</v>
      </c>
      <c r="Q9" s="118">
        <v>0</v>
      </c>
      <c r="R9" s="117">
        <f t="shared" si="1"/>
        <v>112434.09</v>
      </c>
      <c r="S9" s="123"/>
      <c r="T9" s="120"/>
      <c r="U9" s="121"/>
      <c r="V9" s="122"/>
      <c r="W9" s="122"/>
      <c r="X9" s="121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</row>
    <row r="10" spans="1:246" ht="15.75">
      <c r="A10" s="330" t="s">
        <v>90</v>
      </c>
      <c r="B10" s="330"/>
      <c r="C10" s="112">
        <f>DCJ!E101</f>
        <v>79</v>
      </c>
      <c r="D10" s="113">
        <f>DCJ!P102</f>
        <v>77</v>
      </c>
      <c r="E10" s="112">
        <f>DCJ!F101</f>
        <v>333118</v>
      </c>
      <c r="F10" s="114">
        <f>DCJ!G101</f>
        <v>154260</v>
      </c>
      <c r="G10" s="114">
        <f>DCJ!H101</f>
        <v>16636.36</v>
      </c>
      <c r="H10" s="114">
        <f>DCJ!I101</f>
        <v>2397.68</v>
      </c>
      <c r="I10" s="114">
        <f>DCJ!J101</f>
        <v>0</v>
      </c>
      <c r="J10" s="115">
        <f t="shared" si="2"/>
        <v>173294.03999999998</v>
      </c>
      <c r="K10" s="116">
        <f>DCJ!K101</f>
        <v>62560</v>
      </c>
      <c r="L10" s="116">
        <f>DCJ!S101</f>
        <v>186849.2</v>
      </c>
      <c r="M10" s="116">
        <f>DCJ!L101</f>
        <v>9822</v>
      </c>
      <c r="N10" s="116">
        <f>DCJ!M101</f>
        <v>85227.04000000001</v>
      </c>
      <c r="O10" s="116">
        <f>DCJ!N101</f>
        <v>240</v>
      </c>
      <c r="P10" s="117">
        <f t="shared" si="0"/>
        <v>517992.28</v>
      </c>
      <c r="Q10" s="118">
        <v>0</v>
      </c>
      <c r="R10" s="117">
        <f t="shared" si="1"/>
        <v>517992.28</v>
      </c>
      <c r="S10" s="123"/>
      <c r="T10" s="120"/>
      <c r="U10" s="121"/>
      <c r="V10" s="122"/>
      <c r="W10" s="122"/>
      <c r="X10" s="121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</row>
    <row r="11" spans="1:246" ht="15.75">
      <c r="A11" s="330" t="s">
        <v>240</v>
      </c>
      <c r="B11" s="330"/>
      <c r="C11" s="112">
        <f>DCM!E5</f>
        <v>2</v>
      </c>
      <c r="D11" s="113">
        <f>DCM!P6</f>
        <v>1</v>
      </c>
      <c r="E11" s="112">
        <f>DCM!F5</f>
        <v>4463</v>
      </c>
      <c r="F11" s="114">
        <f>DCM!G5</f>
        <v>2100</v>
      </c>
      <c r="G11" s="114">
        <f>DCM!H5</f>
        <v>216.3</v>
      </c>
      <c r="H11" s="114">
        <f>DCM!I5</f>
        <v>893.26</v>
      </c>
      <c r="I11" s="114">
        <f>DCM!J5</f>
        <v>553.18</v>
      </c>
      <c r="J11" s="115">
        <f t="shared" si="2"/>
        <v>3762.7400000000002</v>
      </c>
      <c r="K11" s="116">
        <f>DCM!K5</f>
        <v>1632</v>
      </c>
      <c r="L11" s="116">
        <f>DCM!S5</f>
        <v>4990</v>
      </c>
      <c r="M11" s="116">
        <f>DCM!L5</f>
        <v>1736.74</v>
      </c>
      <c r="N11" s="116">
        <f>DCM!M5</f>
        <v>2500</v>
      </c>
      <c r="O11" s="116">
        <f>DCM!N5</f>
        <v>0</v>
      </c>
      <c r="P11" s="117">
        <f t="shared" si="0"/>
        <v>14621.48</v>
      </c>
      <c r="Q11" s="118">
        <v>0</v>
      </c>
      <c r="R11" s="117">
        <f t="shared" si="1"/>
        <v>14621.48</v>
      </c>
      <c r="S11" s="123"/>
      <c r="T11" s="120"/>
      <c r="U11" s="121"/>
      <c r="V11" s="122"/>
      <c r="W11" s="122"/>
      <c r="X11" s="12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</row>
    <row r="12" spans="1:246" ht="15.75">
      <c r="A12" s="330" t="s">
        <v>215</v>
      </c>
      <c r="B12" s="330"/>
      <c r="C12" s="112">
        <f>DCS!E264</f>
        <v>252</v>
      </c>
      <c r="D12" s="113">
        <f>DCS!P265</f>
        <v>42</v>
      </c>
      <c r="E12" s="112">
        <f>DCS!F264</f>
        <v>318946</v>
      </c>
      <c r="F12" s="114">
        <f>DCS!G264</f>
        <v>100440</v>
      </c>
      <c r="G12" s="114">
        <f>DCS!H264</f>
        <v>66123.04000000001</v>
      </c>
      <c r="H12" s="114">
        <f>DCS!I264</f>
        <v>495147.07999999996</v>
      </c>
      <c r="I12" s="114">
        <f>DCS!J264</f>
        <v>206770.44099999996</v>
      </c>
      <c r="J12" s="115">
        <f t="shared" si="2"/>
        <v>868480.561</v>
      </c>
      <c r="K12" s="116">
        <f>DCS!K264</f>
        <v>110160</v>
      </c>
      <c r="L12" s="116">
        <f>DCS!S264</f>
        <v>573170.2</v>
      </c>
      <c r="M12" s="116">
        <f>DCS!L264</f>
        <v>31035.08</v>
      </c>
      <c r="N12" s="116">
        <f>DCS!M264</f>
        <v>70247.41</v>
      </c>
      <c r="O12" s="116">
        <f>DCS!N264</f>
        <v>3279.1099999999997</v>
      </c>
      <c r="P12" s="117">
        <f t="shared" si="0"/>
        <v>1656372.361</v>
      </c>
      <c r="Q12" s="118">
        <v>0</v>
      </c>
      <c r="R12" s="117">
        <f t="shared" si="1"/>
        <v>1656372.361</v>
      </c>
      <c r="S12" s="123"/>
      <c r="T12" s="120"/>
      <c r="U12" s="121"/>
      <c r="V12" s="122"/>
      <c r="W12" s="122"/>
      <c r="X12" s="12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</row>
    <row r="13" spans="1:246" ht="15.75">
      <c r="A13" s="330" t="s">
        <v>460</v>
      </c>
      <c r="B13" s="330"/>
      <c r="C13" s="125">
        <f>DOH!E53</f>
        <v>41</v>
      </c>
      <c r="D13" s="126">
        <f>DOH!P54</f>
        <v>32</v>
      </c>
      <c r="E13" s="125">
        <f>DOH!F53</f>
        <v>169054</v>
      </c>
      <c r="F13" s="124">
        <f>DOH!G53</f>
        <v>61895</v>
      </c>
      <c r="G13" s="124">
        <f>DOH!H53</f>
        <v>22254.48</v>
      </c>
      <c r="H13" s="124">
        <f>DOH!I53</f>
        <v>1330.1999999999998</v>
      </c>
      <c r="I13" s="124">
        <f>DOH!J53</f>
        <v>1390.63</v>
      </c>
      <c r="J13" s="115">
        <f t="shared" si="2"/>
        <v>86870.31</v>
      </c>
      <c r="K13" s="127">
        <f>DOH!K53</f>
        <v>25636</v>
      </c>
      <c r="L13" s="127">
        <f>DOH!S53</f>
        <v>39150</v>
      </c>
      <c r="M13" s="127">
        <f>DOH!L53</f>
        <v>1271.5</v>
      </c>
      <c r="N13" s="127">
        <f>DOH!M53</f>
        <v>2086</v>
      </c>
      <c r="O13" s="127">
        <f>DOH!N53</f>
        <v>1013.46</v>
      </c>
      <c r="P13" s="117">
        <f t="shared" si="0"/>
        <v>156027.27</v>
      </c>
      <c r="Q13" s="128">
        <v>0</v>
      </c>
      <c r="R13" s="117">
        <f t="shared" si="1"/>
        <v>156027.27</v>
      </c>
      <c r="S13" s="123"/>
      <c r="T13" s="120"/>
      <c r="U13" s="121"/>
      <c r="V13" s="99"/>
      <c r="W13" s="99"/>
      <c r="X13" s="120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</row>
    <row r="14" spans="1:246" ht="15.75">
      <c r="A14" s="330" t="s">
        <v>277</v>
      </c>
      <c r="B14" s="330"/>
      <c r="C14" s="112">
        <f>LIB!E18</f>
        <v>12</v>
      </c>
      <c r="D14" s="113">
        <f>LIB!P19</f>
        <v>6</v>
      </c>
      <c r="E14" s="112">
        <f>LIB!F18</f>
        <v>26802</v>
      </c>
      <c r="F14" s="124">
        <f>LIB!G18</f>
        <v>9780</v>
      </c>
      <c r="G14" s="124">
        <f>LIB!H18</f>
        <v>1510.77</v>
      </c>
      <c r="H14" s="124">
        <f>LIB!I18</f>
        <v>16951.97</v>
      </c>
      <c r="I14" s="124">
        <f>LIB!J18</f>
        <v>16908.46</v>
      </c>
      <c r="J14" s="115">
        <f t="shared" si="2"/>
        <v>45151.2</v>
      </c>
      <c r="K14" s="127">
        <f>LIB!K18</f>
        <v>8976</v>
      </c>
      <c r="L14" s="127">
        <f>LIB!S18</f>
        <v>27770</v>
      </c>
      <c r="M14" s="116">
        <f>LIB!L18</f>
        <v>0</v>
      </c>
      <c r="N14" s="116">
        <f>LIB!M18</f>
        <v>0</v>
      </c>
      <c r="O14" s="116">
        <f>LIB!N18</f>
        <v>0</v>
      </c>
      <c r="P14" s="117">
        <f t="shared" si="0"/>
        <v>81897.2</v>
      </c>
      <c r="Q14" s="118">
        <v>0</v>
      </c>
      <c r="R14" s="117">
        <f t="shared" si="1"/>
        <v>81897.2</v>
      </c>
      <c r="S14" s="123"/>
      <c r="T14" s="120"/>
      <c r="U14" s="121"/>
      <c r="V14" s="122"/>
      <c r="W14" s="122"/>
      <c r="X14" s="121"/>
      <c r="Y14" s="129"/>
      <c r="Z14" s="81"/>
      <c r="AA14" s="81"/>
      <c r="AB14" s="129"/>
      <c r="AC14" s="81"/>
      <c r="AD14" s="129"/>
      <c r="AE14" s="129"/>
      <c r="AF14" s="130"/>
      <c r="AG14" s="130"/>
      <c r="AH14" s="130"/>
      <c r="AI14" s="130"/>
      <c r="AJ14" s="130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</row>
    <row r="15" spans="1:246" ht="15.75">
      <c r="A15" s="330" t="s">
        <v>144</v>
      </c>
      <c r="B15" s="330"/>
      <c r="C15" s="112">
        <f>MCSO!E252</f>
        <v>217</v>
      </c>
      <c r="D15" s="113">
        <f>MCSO!P253</f>
        <v>143</v>
      </c>
      <c r="E15" s="112">
        <f>MCSO!F252</f>
        <v>1751997</v>
      </c>
      <c r="F15" s="114">
        <f>MCSO!G252</f>
        <v>334200</v>
      </c>
      <c r="G15" s="114">
        <f>MCSO!H252</f>
        <v>428135.8800000001</v>
      </c>
      <c r="H15" s="114">
        <f>MCSO!I252</f>
        <v>104404.82999999997</v>
      </c>
      <c r="I15" s="114">
        <f>MCSO!J252</f>
        <v>142651.21</v>
      </c>
      <c r="J15" s="115">
        <f t="shared" si="2"/>
        <v>1009391.92</v>
      </c>
      <c r="K15" s="116">
        <f>MCSO!K252</f>
        <v>145248</v>
      </c>
      <c r="L15" s="116">
        <f>MCSO!S252</f>
        <v>569312.6499999999</v>
      </c>
      <c r="M15" s="116">
        <f>MCSO!L252</f>
        <v>17133.05</v>
      </c>
      <c r="N15" s="116">
        <f>MCSO!M252</f>
        <v>130017.07</v>
      </c>
      <c r="O15" s="116">
        <f>MCSO!N252</f>
        <v>8351.46</v>
      </c>
      <c r="P15" s="117">
        <f t="shared" si="0"/>
        <v>1879454.15</v>
      </c>
      <c r="Q15" s="118">
        <v>0</v>
      </c>
      <c r="R15" s="117">
        <f t="shared" si="1"/>
        <v>1879454.15</v>
      </c>
      <c r="S15" s="123"/>
      <c r="T15" s="120"/>
      <c r="U15" s="121"/>
      <c r="V15" s="122"/>
      <c r="W15" s="122"/>
      <c r="X15" s="12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</row>
    <row r="16" spans="1:246" ht="16.5" thickBot="1">
      <c r="A16" s="340" t="s">
        <v>461</v>
      </c>
      <c r="B16" s="340"/>
      <c r="C16" s="131">
        <f>NONDEPT!E5</f>
        <v>2</v>
      </c>
      <c r="D16" s="132">
        <f>NONDEPT!P6</f>
        <v>2</v>
      </c>
      <c r="E16" s="131">
        <f>NONDEPT!F5</f>
        <v>13126</v>
      </c>
      <c r="F16" s="133">
        <f>NONDEPT!G5</f>
        <v>1000</v>
      </c>
      <c r="G16" s="133">
        <f>NONDEPT!H5</f>
        <v>2281.5</v>
      </c>
      <c r="H16" s="133">
        <f>NONDEPT!I5</f>
        <v>0</v>
      </c>
      <c r="I16" s="133">
        <f>NONDEPT!J5</f>
        <v>0</v>
      </c>
      <c r="J16" s="115">
        <f t="shared" si="2"/>
        <v>3281.5</v>
      </c>
      <c r="K16" s="134">
        <f>NONDEPT!K5</f>
        <v>544</v>
      </c>
      <c r="L16" s="135">
        <f>NONDEPT!S5</f>
        <v>3150</v>
      </c>
      <c r="M16" s="134">
        <f>NONDEPT!L5</f>
        <v>0</v>
      </c>
      <c r="N16" s="134">
        <f>NONDEPT!M5</f>
        <v>0</v>
      </c>
      <c r="O16" s="134">
        <f>NONDEPT!N5</f>
        <v>0</v>
      </c>
      <c r="P16" s="117">
        <f t="shared" si="0"/>
        <v>6975.5</v>
      </c>
      <c r="Q16" s="136">
        <v>0</v>
      </c>
      <c r="R16" s="117">
        <f t="shared" si="1"/>
        <v>6975.5</v>
      </c>
      <c r="S16" s="137"/>
      <c r="T16" s="120"/>
      <c r="U16" s="121"/>
      <c r="V16" s="138"/>
      <c r="W16" s="81"/>
      <c r="X16" s="12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</row>
    <row r="17" spans="1:246" ht="16.5" thickBot="1">
      <c r="A17" s="335" t="s">
        <v>429</v>
      </c>
      <c r="B17" s="336"/>
      <c r="C17" s="139">
        <f>SUM(C7:C16)</f>
        <v>721</v>
      </c>
      <c r="D17" s="140">
        <f>SUM(D7:D16)</f>
        <v>402</v>
      </c>
      <c r="E17" s="140">
        <f aca="true" t="shared" si="3" ref="E17:R17">SUM(E7:E16)</f>
        <v>3357676</v>
      </c>
      <c r="F17" s="141">
        <f t="shared" si="3"/>
        <v>878535</v>
      </c>
      <c r="G17" s="141">
        <f t="shared" si="3"/>
        <v>654657.5900000001</v>
      </c>
      <c r="H17" s="141">
        <f t="shared" si="3"/>
        <v>626032.36</v>
      </c>
      <c r="I17" s="141">
        <f t="shared" si="3"/>
        <v>372241.26099999994</v>
      </c>
      <c r="J17" s="142">
        <f t="shared" si="3"/>
        <v>2531466.211</v>
      </c>
      <c r="K17" s="143">
        <f t="shared" si="3"/>
        <v>440436</v>
      </c>
      <c r="L17" s="143">
        <f t="shared" si="3"/>
        <v>1583382.0499999998</v>
      </c>
      <c r="M17" s="143">
        <f t="shared" si="3"/>
        <v>72060.24</v>
      </c>
      <c r="N17" s="143">
        <f t="shared" si="3"/>
        <v>324888.21</v>
      </c>
      <c r="O17" s="143">
        <f t="shared" si="3"/>
        <v>13756.779999999999</v>
      </c>
      <c r="P17" s="142">
        <f t="shared" si="3"/>
        <v>4965989.491</v>
      </c>
      <c r="Q17" s="143">
        <f t="shared" si="3"/>
        <v>0</v>
      </c>
      <c r="R17" s="143">
        <f t="shared" si="3"/>
        <v>4965989.491</v>
      </c>
      <c r="S17" s="144"/>
      <c r="T17" s="147"/>
      <c r="U17" s="145"/>
      <c r="V17" s="145"/>
      <c r="W17" s="146"/>
      <c r="X17" s="147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</row>
    <row r="18" spans="1:246" ht="16.5" thickBot="1">
      <c r="A18" s="148"/>
      <c r="B18" s="149"/>
      <c r="C18" s="149"/>
      <c r="D18" s="150"/>
      <c r="E18" s="151"/>
      <c r="F18" s="152"/>
      <c r="G18" s="153"/>
      <c r="H18" s="154"/>
      <c r="I18" s="155"/>
      <c r="J18" s="156"/>
      <c r="K18" s="157"/>
      <c r="L18" s="154"/>
      <c r="M18" s="154"/>
      <c r="N18" s="154"/>
      <c r="O18" s="154"/>
      <c r="P18" s="158"/>
      <c r="Q18" s="81"/>
      <c r="R18" s="159"/>
      <c r="S18" s="160"/>
      <c r="T18" s="120"/>
      <c r="U18" s="122"/>
      <c r="V18" s="75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</row>
    <row r="19" spans="1:246" ht="15.75">
      <c r="A19" s="161" t="s">
        <v>464</v>
      </c>
      <c r="B19" s="162"/>
      <c r="C19" s="163"/>
      <c r="D19" s="164"/>
      <c r="E19" s="165"/>
      <c r="F19" s="166"/>
      <c r="G19" s="166"/>
      <c r="H19" s="166">
        <v>75000</v>
      </c>
      <c r="I19" s="166"/>
      <c r="J19" s="167">
        <f>SUM(F19:I19)</f>
        <v>75000</v>
      </c>
      <c r="K19" s="167"/>
      <c r="L19" s="167"/>
      <c r="M19" s="167"/>
      <c r="N19" s="167"/>
      <c r="O19" s="167"/>
      <c r="P19" s="117">
        <f>SUM(J19:O19)</f>
        <v>75000</v>
      </c>
      <c r="Q19" s="168">
        <v>0</v>
      </c>
      <c r="R19" s="169">
        <f>P19+Q19</f>
        <v>75000</v>
      </c>
      <c r="S19" s="170"/>
      <c r="T19" s="120"/>
      <c r="U19" s="138"/>
      <c r="V19" s="122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</row>
    <row r="20" spans="1:246" ht="15.75">
      <c r="A20" s="171" t="s">
        <v>430</v>
      </c>
      <c r="B20" s="172"/>
      <c r="C20" s="173"/>
      <c r="D20" s="174"/>
      <c r="E20" s="175"/>
      <c r="F20" s="176"/>
      <c r="G20" s="114"/>
      <c r="H20" s="114">
        <v>298777</v>
      </c>
      <c r="I20" s="114">
        <v>188797</v>
      </c>
      <c r="J20" s="115">
        <f>SUM(F20:I20)</f>
        <v>487574</v>
      </c>
      <c r="K20" s="115"/>
      <c r="L20" s="115"/>
      <c r="M20" s="115"/>
      <c r="N20" s="115"/>
      <c r="O20" s="115">
        <v>6000</v>
      </c>
      <c r="P20" s="117">
        <f>SUM(J20:O20)</f>
        <v>493574</v>
      </c>
      <c r="Q20" s="118">
        <v>0</v>
      </c>
      <c r="R20" s="117">
        <f>P20+Q20</f>
        <v>493574</v>
      </c>
      <c r="S20" s="177"/>
      <c r="T20" s="120"/>
      <c r="U20" s="84"/>
      <c r="V20" s="75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</row>
    <row r="21" spans="1:246" ht="16.5" thickBot="1">
      <c r="A21" s="178" t="s">
        <v>431</v>
      </c>
      <c r="B21" s="179"/>
      <c r="C21" s="180"/>
      <c r="D21" s="181"/>
      <c r="E21" s="182"/>
      <c r="F21" s="183"/>
      <c r="G21" s="114"/>
      <c r="H21" s="114">
        <f>2448.25+9826</f>
        <v>12274.25</v>
      </c>
      <c r="I21" s="114"/>
      <c r="J21" s="115">
        <f>SUM(F21:I21)</f>
        <v>12274.25</v>
      </c>
      <c r="K21" s="115"/>
      <c r="L21" s="115"/>
      <c r="M21" s="115"/>
      <c r="N21" s="115"/>
      <c r="O21" s="115">
        <v>92.56</v>
      </c>
      <c r="P21" s="117">
        <f>SUM(J21:O21)</f>
        <v>12366.81</v>
      </c>
      <c r="Q21" s="184">
        <v>0</v>
      </c>
      <c r="R21" s="117">
        <f>P21+Q21</f>
        <v>12366.81</v>
      </c>
      <c r="S21" s="185"/>
      <c r="T21" s="120"/>
      <c r="U21" s="186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</row>
    <row r="22" spans="1:246" ht="16.5" thickBot="1">
      <c r="A22" s="335" t="s">
        <v>432</v>
      </c>
      <c r="B22" s="336"/>
      <c r="C22" s="139">
        <f>SUM(C19:C21)</f>
        <v>0</v>
      </c>
      <c r="D22" s="139">
        <v>0</v>
      </c>
      <c r="E22" s="187">
        <f aca="true" t="shared" si="4" ref="E22:R22">SUM(E19:E21)</f>
        <v>0</v>
      </c>
      <c r="F22" s="188">
        <f t="shared" si="4"/>
        <v>0</v>
      </c>
      <c r="G22" s="188">
        <f t="shared" si="4"/>
        <v>0</v>
      </c>
      <c r="H22" s="188">
        <f t="shared" si="4"/>
        <v>386051.25</v>
      </c>
      <c r="I22" s="188">
        <f t="shared" si="4"/>
        <v>188797</v>
      </c>
      <c r="J22" s="142">
        <f t="shared" si="4"/>
        <v>574848.25</v>
      </c>
      <c r="K22" s="142">
        <f t="shared" si="4"/>
        <v>0</v>
      </c>
      <c r="L22" s="142">
        <f t="shared" si="4"/>
        <v>0</v>
      </c>
      <c r="M22" s="142">
        <f t="shared" si="4"/>
        <v>0</v>
      </c>
      <c r="N22" s="142">
        <f t="shared" si="4"/>
        <v>0</v>
      </c>
      <c r="O22" s="142">
        <f t="shared" si="4"/>
        <v>6092.56</v>
      </c>
      <c r="P22" s="142">
        <f t="shared" si="4"/>
        <v>580940.81</v>
      </c>
      <c r="Q22" s="189">
        <f t="shared" si="4"/>
        <v>0</v>
      </c>
      <c r="R22" s="190">
        <f t="shared" si="4"/>
        <v>580940.81</v>
      </c>
      <c r="S22" s="144"/>
      <c r="T22" s="147"/>
      <c r="U22" s="191"/>
      <c r="V22" s="191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  <c r="HO22" s="146"/>
      <c r="HP22" s="146"/>
      <c r="HQ22" s="146"/>
      <c r="HR22" s="146"/>
      <c r="HS22" s="146"/>
      <c r="HT22" s="146"/>
      <c r="HU22" s="146"/>
      <c r="HV22" s="146"/>
      <c r="HW22" s="146"/>
      <c r="HX22" s="146"/>
      <c r="HY22" s="146"/>
      <c r="HZ22" s="146"/>
      <c r="IA22" s="146"/>
      <c r="IB22" s="146"/>
      <c r="IC22" s="146"/>
      <c r="ID22" s="146"/>
      <c r="IE22" s="146"/>
      <c r="IF22" s="146"/>
      <c r="IG22" s="146"/>
      <c r="IH22" s="146"/>
      <c r="II22" s="146"/>
      <c r="IJ22" s="146"/>
      <c r="IK22" s="146"/>
      <c r="IL22" s="146"/>
    </row>
    <row r="23" spans="1:246" ht="16.5" thickBot="1">
      <c r="A23" s="146"/>
      <c r="B23" s="192"/>
      <c r="C23" s="193"/>
      <c r="D23" s="193"/>
      <c r="E23" s="193"/>
      <c r="F23" s="193"/>
      <c r="G23" s="194"/>
      <c r="H23" s="193"/>
      <c r="I23" s="195"/>
      <c r="J23" s="196"/>
      <c r="K23" s="193"/>
      <c r="L23" s="193"/>
      <c r="M23" s="193"/>
      <c r="N23" s="193"/>
      <c r="O23" s="193"/>
      <c r="P23" s="197"/>
      <c r="Q23" s="145"/>
      <c r="R23" s="145"/>
      <c r="S23" s="198"/>
      <c r="T23" s="98"/>
      <c r="U23" s="191"/>
      <c r="V23" s="191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6"/>
      <c r="HX23" s="146"/>
      <c r="HY23" s="146"/>
      <c r="HZ23" s="146"/>
      <c r="IA23" s="146"/>
      <c r="IB23" s="146"/>
      <c r="IC23" s="146"/>
      <c r="ID23" s="146"/>
      <c r="IE23" s="146"/>
      <c r="IF23" s="146"/>
      <c r="IG23" s="146"/>
      <c r="IH23" s="146"/>
      <c r="II23" s="146"/>
      <c r="IJ23" s="146"/>
      <c r="IK23" s="146"/>
      <c r="IL23" s="146"/>
    </row>
    <row r="24" spans="1:246" ht="16.5" thickBot="1">
      <c r="A24" s="335" t="s">
        <v>433</v>
      </c>
      <c r="B24" s="336"/>
      <c r="C24" s="199">
        <f>SUM(C22,C17)</f>
        <v>721</v>
      </c>
      <c r="D24" s="199">
        <f>SUM(D22,D17)</f>
        <v>402</v>
      </c>
      <c r="E24" s="199">
        <f aca="true" t="shared" si="5" ref="E24:R24">SUM(E22,E17)</f>
        <v>3357676</v>
      </c>
      <c r="F24" s="142">
        <f t="shared" si="5"/>
        <v>878535</v>
      </c>
      <c r="G24" s="142">
        <f t="shared" si="5"/>
        <v>654657.5900000001</v>
      </c>
      <c r="H24" s="142">
        <f t="shared" si="5"/>
        <v>1012083.61</v>
      </c>
      <c r="I24" s="142">
        <f t="shared" si="5"/>
        <v>561038.2609999999</v>
      </c>
      <c r="J24" s="142">
        <f t="shared" si="5"/>
        <v>3106314.461</v>
      </c>
      <c r="K24" s="142">
        <f t="shared" si="5"/>
        <v>440436</v>
      </c>
      <c r="L24" s="142">
        <f t="shared" si="5"/>
        <v>1583382.0499999998</v>
      </c>
      <c r="M24" s="142">
        <f t="shared" si="5"/>
        <v>72060.24</v>
      </c>
      <c r="N24" s="142">
        <f t="shared" si="5"/>
        <v>324888.21</v>
      </c>
      <c r="O24" s="142">
        <f t="shared" si="5"/>
        <v>19849.34</v>
      </c>
      <c r="P24" s="142">
        <f t="shared" si="5"/>
        <v>5546930.301000001</v>
      </c>
      <c r="Q24" s="142">
        <f t="shared" si="5"/>
        <v>0</v>
      </c>
      <c r="R24" s="142">
        <f t="shared" si="5"/>
        <v>5546930.301000001</v>
      </c>
      <c r="S24" s="200"/>
      <c r="T24" s="201"/>
      <c r="U24" s="191"/>
      <c r="V24" s="193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</row>
    <row r="25" spans="1:248" ht="15.75">
      <c r="A25" s="202"/>
      <c r="B25" s="76"/>
      <c r="C25" s="76"/>
      <c r="D25" s="76"/>
      <c r="E25" s="76"/>
      <c r="F25" s="76"/>
      <c r="G25" s="203"/>
      <c r="H25" s="204"/>
      <c r="I25" s="205"/>
      <c r="J25" s="204"/>
      <c r="K25" s="204"/>
      <c r="L25" s="204"/>
      <c r="M25" s="204"/>
      <c r="N25" s="204"/>
      <c r="O25" s="206"/>
      <c r="P25" s="206"/>
      <c r="Q25" s="204"/>
      <c r="R25" s="339" t="s">
        <v>434</v>
      </c>
      <c r="S25" s="339"/>
      <c r="T25" s="207">
        <f>P24-L24</f>
        <v>3963548.251000001</v>
      </c>
      <c r="U25" s="208" t="s">
        <v>435</v>
      </c>
      <c r="V25" s="98"/>
      <c r="W25" s="75"/>
      <c r="X25" s="75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</row>
    <row r="26" spans="1:248" ht="15.75">
      <c r="A26" s="209" t="s">
        <v>436</v>
      </c>
      <c r="B26" s="210"/>
      <c r="C26" s="211">
        <v>543</v>
      </c>
      <c r="D26" s="205" t="s">
        <v>437</v>
      </c>
      <c r="E26" s="212" t="s">
        <v>437</v>
      </c>
      <c r="F26" s="210"/>
      <c r="G26" s="186"/>
      <c r="H26" s="99"/>
      <c r="I26" s="145"/>
      <c r="J26" s="213"/>
      <c r="K26" s="81"/>
      <c r="L26" s="81"/>
      <c r="M26" s="186"/>
      <c r="N26" s="186"/>
      <c r="O26" s="214"/>
      <c r="P26" s="214"/>
      <c r="Q26" s="215"/>
      <c r="R26" s="215"/>
      <c r="S26" s="145"/>
      <c r="T26" s="145"/>
      <c r="U26" s="198"/>
      <c r="V26" s="98"/>
      <c r="W26" s="186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</row>
    <row r="27" spans="1:248" ht="15">
      <c r="A27" s="209" t="s">
        <v>436</v>
      </c>
      <c r="B27" s="76"/>
      <c r="C27" s="216">
        <f>SUM(C26:C26)</f>
        <v>543</v>
      </c>
      <c r="D27" s="87" t="s">
        <v>410</v>
      </c>
      <c r="E27" s="217" t="s">
        <v>410</v>
      </c>
      <c r="F27" s="203"/>
      <c r="G27" s="204"/>
      <c r="H27" s="76"/>
      <c r="I27" s="76"/>
      <c r="J27" s="204"/>
      <c r="K27" s="73"/>
      <c r="L27" s="73"/>
      <c r="M27" s="204"/>
      <c r="N27" s="204"/>
      <c r="O27" s="203"/>
      <c r="P27" s="204"/>
      <c r="Q27" s="215"/>
      <c r="R27" s="204"/>
      <c r="S27" s="73"/>
      <c r="T27" s="73"/>
      <c r="U27" s="79"/>
      <c r="V27" s="80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</row>
    <row r="28" spans="1:248" ht="15">
      <c r="A28" s="76"/>
      <c r="B28" s="76"/>
      <c r="C28" s="216"/>
      <c r="D28" s="87"/>
      <c r="E28" s="76"/>
      <c r="F28" s="203"/>
      <c r="G28" s="204"/>
      <c r="H28" s="76"/>
      <c r="I28" s="76"/>
      <c r="J28" s="204"/>
      <c r="K28" s="73"/>
      <c r="L28" s="73"/>
      <c r="M28" s="204"/>
      <c r="N28" s="204"/>
      <c r="O28" s="203"/>
      <c r="P28" s="204"/>
      <c r="Q28" s="215"/>
      <c r="R28" s="204"/>
      <c r="S28" s="73"/>
      <c r="T28" s="73"/>
      <c r="U28" s="79"/>
      <c r="V28" s="80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</row>
    <row r="29" spans="1:248" ht="15">
      <c r="A29" s="218" t="s">
        <v>438</v>
      </c>
      <c r="B29" s="219"/>
      <c r="C29" s="219"/>
      <c r="D29" s="219"/>
      <c r="E29" s="219"/>
      <c r="F29" s="219"/>
      <c r="G29" s="219"/>
      <c r="H29" s="220"/>
      <c r="I29" s="219"/>
      <c r="J29" s="221"/>
      <c r="K29" s="221"/>
      <c r="L29" s="221"/>
      <c r="M29" s="221"/>
      <c r="N29" s="221"/>
      <c r="O29" s="221"/>
      <c r="P29" s="220"/>
      <c r="Q29" s="220"/>
      <c r="R29" s="220"/>
      <c r="S29" s="222"/>
      <c r="T29" s="222"/>
      <c r="U29" s="223"/>
      <c r="V29" s="224"/>
      <c r="W29" s="75"/>
      <c r="X29" s="75"/>
      <c r="Y29" s="75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</row>
    <row r="30" spans="1:248" ht="15">
      <c r="A30" s="331" t="s">
        <v>439</v>
      </c>
      <c r="B30" s="331"/>
      <c r="C30" s="210"/>
      <c r="D30" s="210"/>
      <c r="E30" s="210"/>
      <c r="F30" s="225"/>
      <c r="G30" s="122"/>
      <c r="H30" s="210"/>
      <c r="I30" s="210"/>
      <c r="J30" s="122"/>
      <c r="K30" s="122"/>
      <c r="L30" s="122"/>
      <c r="M30" s="122"/>
      <c r="N30" s="220"/>
      <c r="O30" s="203"/>
      <c r="P30" s="220"/>
      <c r="Q30" s="122"/>
      <c r="R30" s="75"/>
      <c r="S30" s="75"/>
      <c r="T30" s="75"/>
      <c r="U30" s="223"/>
      <c r="V30" s="224"/>
      <c r="W30" s="75"/>
      <c r="X30" s="75"/>
      <c r="Y30" s="75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</row>
    <row r="31" spans="1:246" ht="15.75">
      <c r="A31" s="226"/>
      <c r="B31" s="226"/>
      <c r="C31" s="227" t="s">
        <v>407</v>
      </c>
      <c r="D31" s="95" t="s">
        <v>407</v>
      </c>
      <c r="E31" s="227" t="s">
        <v>440</v>
      </c>
      <c r="F31" s="227"/>
      <c r="G31" s="227"/>
      <c r="H31" s="227"/>
      <c r="I31" s="227"/>
      <c r="J31" s="227" t="s">
        <v>424</v>
      </c>
      <c r="K31" s="228" t="s">
        <v>424</v>
      </c>
      <c r="L31" s="228" t="s">
        <v>424</v>
      </c>
      <c r="M31" s="95" t="s">
        <v>411</v>
      </c>
      <c r="N31" s="95" t="s">
        <v>12</v>
      </c>
      <c r="O31" s="228"/>
      <c r="P31" s="228" t="s">
        <v>441</v>
      </c>
      <c r="Q31" s="229"/>
      <c r="R31" s="228"/>
      <c r="S31" s="230"/>
      <c r="T31" s="231"/>
      <c r="U31" s="230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  <c r="DQ31" s="232"/>
      <c r="DR31" s="232"/>
      <c r="DS31" s="232"/>
      <c r="DT31" s="232"/>
      <c r="DU31" s="232"/>
      <c r="DV31" s="232"/>
      <c r="DW31" s="232"/>
      <c r="DX31" s="232"/>
      <c r="DY31" s="232"/>
      <c r="DZ31" s="232"/>
      <c r="EA31" s="232"/>
      <c r="EB31" s="232"/>
      <c r="EC31" s="232"/>
      <c r="ED31" s="232"/>
      <c r="EE31" s="232"/>
      <c r="EF31" s="232"/>
      <c r="EG31" s="232"/>
      <c r="EH31" s="232"/>
      <c r="EI31" s="232"/>
      <c r="EJ31" s="232"/>
      <c r="EK31" s="232"/>
      <c r="EL31" s="232"/>
      <c r="EM31" s="232"/>
      <c r="EN31" s="232"/>
      <c r="EO31" s="232"/>
      <c r="EP31" s="232"/>
      <c r="EQ31" s="232"/>
      <c r="ER31" s="232"/>
      <c r="ES31" s="232"/>
      <c r="ET31" s="232"/>
      <c r="EU31" s="232"/>
      <c r="EV31" s="232"/>
      <c r="EW31" s="232"/>
      <c r="EX31" s="232"/>
      <c r="EY31" s="232"/>
      <c r="EZ31" s="232"/>
      <c r="FA31" s="232"/>
      <c r="FB31" s="232"/>
      <c r="FC31" s="232"/>
      <c r="FD31" s="232"/>
      <c r="FE31" s="232"/>
      <c r="FF31" s="232"/>
      <c r="FG31" s="232"/>
      <c r="FH31" s="232"/>
      <c r="FI31" s="232"/>
      <c r="FJ31" s="232"/>
      <c r="FK31" s="232"/>
      <c r="FL31" s="232"/>
      <c r="FM31" s="232"/>
      <c r="FN31" s="232"/>
      <c r="FO31" s="232"/>
      <c r="FP31" s="232"/>
      <c r="FQ31" s="232"/>
      <c r="FR31" s="232"/>
      <c r="FS31" s="232"/>
      <c r="FT31" s="232"/>
      <c r="FU31" s="232"/>
      <c r="FV31" s="232"/>
      <c r="FW31" s="232"/>
      <c r="FX31" s="232"/>
      <c r="FY31" s="232"/>
      <c r="FZ31" s="232"/>
      <c r="GA31" s="232"/>
      <c r="GB31" s="232"/>
      <c r="GC31" s="232"/>
      <c r="GD31" s="232"/>
      <c r="GE31" s="232"/>
      <c r="GF31" s="232"/>
      <c r="GG31" s="232"/>
      <c r="GH31" s="232"/>
      <c r="GI31" s="232"/>
      <c r="GJ31" s="232"/>
      <c r="GK31" s="232"/>
      <c r="GL31" s="232"/>
      <c r="GM31" s="232"/>
      <c r="GN31" s="232"/>
      <c r="GO31" s="232"/>
      <c r="GP31" s="232"/>
      <c r="GQ31" s="232"/>
      <c r="GR31" s="232"/>
      <c r="GS31" s="232"/>
      <c r="GT31" s="232"/>
      <c r="GU31" s="232"/>
      <c r="GV31" s="232"/>
      <c r="GW31" s="232"/>
      <c r="GX31" s="232"/>
      <c r="GY31" s="232"/>
      <c r="GZ31" s="232"/>
      <c r="HA31" s="232"/>
      <c r="HB31" s="232"/>
      <c r="HC31" s="232"/>
      <c r="HD31" s="232"/>
      <c r="HE31" s="232"/>
      <c r="HF31" s="232"/>
      <c r="HG31" s="232"/>
      <c r="HH31" s="232"/>
      <c r="HI31" s="232"/>
      <c r="HJ31" s="232"/>
      <c r="HK31" s="232"/>
      <c r="HL31" s="232"/>
      <c r="HM31" s="232"/>
      <c r="HN31" s="232"/>
      <c r="HO31" s="232"/>
      <c r="HP31" s="232"/>
      <c r="HQ31" s="232"/>
      <c r="HR31" s="232"/>
      <c r="HS31" s="232"/>
      <c r="HT31" s="232"/>
      <c r="HU31" s="232"/>
      <c r="HV31" s="232"/>
      <c r="HW31" s="232"/>
      <c r="HX31" s="232"/>
      <c r="HY31" s="232"/>
      <c r="HZ31" s="232"/>
      <c r="IA31" s="232"/>
      <c r="IB31" s="232"/>
      <c r="IC31" s="232"/>
      <c r="ID31" s="232"/>
      <c r="IE31" s="232"/>
      <c r="IF31" s="232"/>
      <c r="IG31" s="232"/>
      <c r="IH31" s="232"/>
      <c r="II31" s="232"/>
      <c r="IJ31" s="232"/>
      <c r="IK31" s="232"/>
      <c r="IL31" s="232"/>
    </row>
    <row r="32" spans="1:246" ht="16.5" thickBot="1">
      <c r="A32" s="228" t="s">
        <v>414</v>
      </c>
      <c r="B32" s="233" t="s">
        <v>442</v>
      </c>
      <c r="C32" s="234" t="s">
        <v>415</v>
      </c>
      <c r="D32" s="235" t="s">
        <v>416</v>
      </c>
      <c r="E32" s="234" t="s">
        <v>418</v>
      </c>
      <c r="F32" s="234"/>
      <c r="G32" s="234"/>
      <c r="H32" s="234"/>
      <c r="I32" s="234"/>
      <c r="J32" s="234" t="s">
        <v>420</v>
      </c>
      <c r="K32" s="233" t="s">
        <v>10</v>
      </c>
      <c r="L32" s="233" t="s">
        <v>18</v>
      </c>
      <c r="M32" s="235" t="s">
        <v>421</v>
      </c>
      <c r="N32" s="235" t="s">
        <v>422</v>
      </c>
      <c r="O32" s="235" t="s">
        <v>423</v>
      </c>
      <c r="P32" s="233" t="s">
        <v>410</v>
      </c>
      <c r="Q32" s="229"/>
      <c r="R32" s="228"/>
      <c r="S32" s="230"/>
      <c r="T32" s="231"/>
      <c r="U32" s="230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32"/>
      <c r="DC32" s="232"/>
      <c r="DD32" s="232"/>
      <c r="DE32" s="232"/>
      <c r="DF32" s="232"/>
      <c r="DG32" s="232"/>
      <c r="DH32" s="232"/>
      <c r="DI32" s="232"/>
      <c r="DJ32" s="232"/>
      <c r="DK32" s="232"/>
      <c r="DL32" s="232"/>
      <c r="DM32" s="232"/>
      <c r="DN32" s="232"/>
      <c r="DO32" s="232"/>
      <c r="DP32" s="232"/>
      <c r="DQ32" s="232"/>
      <c r="DR32" s="232"/>
      <c r="DS32" s="232"/>
      <c r="DT32" s="232"/>
      <c r="DU32" s="232"/>
      <c r="DV32" s="232"/>
      <c r="DW32" s="232"/>
      <c r="DX32" s="232"/>
      <c r="DY32" s="232"/>
      <c r="DZ32" s="232"/>
      <c r="EA32" s="232"/>
      <c r="EB32" s="232"/>
      <c r="EC32" s="232"/>
      <c r="ED32" s="232"/>
      <c r="EE32" s="232"/>
      <c r="EF32" s="232"/>
      <c r="EG32" s="232"/>
      <c r="EH32" s="232"/>
      <c r="EI32" s="232"/>
      <c r="EJ32" s="232"/>
      <c r="EK32" s="232"/>
      <c r="EL32" s="232"/>
      <c r="EM32" s="232"/>
      <c r="EN32" s="232"/>
      <c r="EO32" s="232"/>
      <c r="EP32" s="232"/>
      <c r="EQ32" s="232"/>
      <c r="ER32" s="232"/>
      <c r="ES32" s="232"/>
      <c r="ET32" s="232"/>
      <c r="EU32" s="232"/>
      <c r="EV32" s="232"/>
      <c r="EW32" s="232"/>
      <c r="EX32" s="232"/>
      <c r="EY32" s="232"/>
      <c r="EZ32" s="232"/>
      <c r="FA32" s="232"/>
      <c r="FB32" s="232"/>
      <c r="FC32" s="232"/>
      <c r="FD32" s="232"/>
      <c r="FE32" s="232"/>
      <c r="FF32" s="232"/>
      <c r="FG32" s="232"/>
      <c r="FH32" s="232"/>
      <c r="FI32" s="232"/>
      <c r="FJ32" s="232"/>
      <c r="FK32" s="232"/>
      <c r="FL32" s="232"/>
      <c r="FM32" s="232"/>
      <c r="FN32" s="232"/>
      <c r="FO32" s="232"/>
      <c r="FP32" s="232"/>
      <c r="FQ32" s="232"/>
      <c r="FR32" s="232"/>
      <c r="FS32" s="232"/>
      <c r="FT32" s="232"/>
      <c r="FU32" s="232"/>
      <c r="FV32" s="232"/>
      <c r="FW32" s="232"/>
      <c r="FX32" s="232"/>
      <c r="FY32" s="232"/>
      <c r="FZ32" s="232"/>
      <c r="GA32" s="232"/>
      <c r="GB32" s="232"/>
      <c r="GC32" s="232"/>
      <c r="GD32" s="232"/>
      <c r="GE32" s="232"/>
      <c r="GF32" s="232"/>
      <c r="GG32" s="232"/>
      <c r="GH32" s="232"/>
      <c r="GI32" s="232"/>
      <c r="GJ32" s="232"/>
      <c r="GK32" s="232"/>
      <c r="GL32" s="232"/>
      <c r="GM32" s="232"/>
      <c r="GN32" s="232"/>
      <c r="GO32" s="232"/>
      <c r="GP32" s="232"/>
      <c r="GQ32" s="232"/>
      <c r="GR32" s="232"/>
      <c r="GS32" s="232"/>
      <c r="GT32" s="232"/>
      <c r="GU32" s="232"/>
      <c r="GV32" s="232"/>
      <c r="GW32" s="232"/>
      <c r="GX32" s="232"/>
      <c r="GY32" s="232"/>
      <c r="GZ32" s="232"/>
      <c r="HA32" s="232"/>
      <c r="HB32" s="232"/>
      <c r="HC32" s="232"/>
      <c r="HD32" s="232"/>
      <c r="HE32" s="232"/>
      <c r="HF32" s="232"/>
      <c r="HG32" s="232"/>
      <c r="HH32" s="232"/>
      <c r="HI32" s="232"/>
      <c r="HJ32" s="232"/>
      <c r="HK32" s="232"/>
      <c r="HL32" s="232"/>
      <c r="HM32" s="232"/>
      <c r="HN32" s="232"/>
      <c r="HO32" s="232"/>
      <c r="HP32" s="232"/>
      <c r="HQ32" s="232"/>
      <c r="HR32" s="232"/>
      <c r="HS32" s="232"/>
      <c r="HT32" s="232"/>
      <c r="HU32" s="232"/>
      <c r="HV32" s="232"/>
      <c r="HW32" s="232"/>
      <c r="HX32" s="232"/>
      <c r="HY32" s="232"/>
      <c r="HZ32" s="232"/>
      <c r="IA32" s="232"/>
      <c r="IB32" s="232"/>
      <c r="IC32" s="232"/>
      <c r="ID32" s="232"/>
      <c r="IE32" s="232"/>
      <c r="IF32" s="232"/>
      <c r="IG32" s="232"/>
      <c r="IH32" s="232"/>
      <c r="II32" s="232"/>
      <c r="IJ32" s="232"/>
      <c r="IK32" s="232"/>
      <c r="IL32" s="232"/>
    </row>
    <row r="33" spans="1:246" ht="15.75">
      <c r="A33" s="122"/>
      <c r="B33" s="122"/>
      <c r="C33" s="210"/>
      <c r="D33" s="210"/>
      <c r="E33" s="210"/>
      <c r="F33" s="210"/>
      <c r="G33" s="210"/>
      <c r="H33" s="210"/>
      <c r="I33" s="210"/>
      <c r="J33" s="236"/>
      <c r="K33" s="145"/>
      <c r="L33" s="145"/>
      <c r="M33" s="145"/>
      <c r="N33" s="145"/>
      <c r="O33" s="145"/>
      <c r="P33" s="145"/>
      <c r="Q33" s="145"/>
      <c r="R33" s="145"/>
      <c r="S33" s="223"/>
      <c r="T33" s="224"/>
      <c r="U33" s="75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</row>
    <row r="34" spans="1:246" ht="15">
      <c r="A34" s="237" t="s">
        <v>443</v>
      </c>
      <c r="B34" s="238" t="s">
        <v>444</v>
      </c>
      <c r="C34" s="238">
        <v>6</v>
      </c>
      <c r="D34" s="238"/>
      <c r="E34" s="239">
        <v>26310</v>
      </c>
      <c r="F34" s="239"/>
      <c r="G34" s="239"/>
      <c r="H34" s="239"/>
      <c r="I34" s="239"/>
      <c r="J34" s="237">
        <v>7764.57</v>
      </c>
      <c r="K34" s="240">
        <v>2520</v>
      </c>
      <c r="L34" s="237">
        <v>6250</v>
      </c>
      <c r="M34" s="237">
        <v>3191</v>
      </c>
      <c r="N34" s="237">
        <v>0</v>
      </c>
      <c r="O34" s="237"/>
      <c r="P34" s="240">
        <v>19725.57</v>
      </c>
      <c r="Q34" s="99"/>
      <c r="R34" s="99"/>
      <c r="S34" s="241"/>
      <c r="T34" s="224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2"/>
      <c r="CU34" s="242"/>
      <c r="CV34" s="242"/>
      <c r="CW34" s="242"/>
      <c r="CX34" s="242"/>
      <c r="CY34" s="242"/>
      <c r="CZ34" s="242"/>
      <c r="DA34" s="242"/>
      <c r="DB34" s="242"/>
      <c r="DC34" s="242"/>
      <c r="DD34" s="242"/>
      <c r="DE34" s="242"/>
      <c r="DF34" s="242"/>
      <c r="DG34" s="242"/>
      <c r="DH34" s="242"/>
      <c r="DI34" s="242"/>
      <c r="DJ34" s="242"/>
      <c r="DK34" s="242"/>
      <c r="DL34" s="242"/>
      <c r="DM34" s="242"/>
      <c r="DN34" s="242"/>
      <c r="DO34" s="242"/>
      <c r="DP34" s="242"/>
      <c r="DQ34" s="242"/>
      <c r="DR34" s="242"/>
      <c r="DS34" s="242"/>
      <c r="DT34" s="242"/>
      <c r="DU34" s="242"/>
      <c r="DV34" s="242"/>
      <c r="DW34" s="242"/>
      <c r="DX34" s="242"/>
      <c r="DY34" s="242"/>
      <c r="DZ34" s="242"/>
      <c r="EA34" s="242"/>
      <c r="EB34" s="242"/>
      <c r="EC34" s="242"/>
      <c r="ED34" s="242"/>
      <c r="EE34" s="242"/>
      <c r="EF34" s="242"/>
      <c r="EG34" s="242"/>
      <c r="EH34" s="242"/>
      <c r="EI34" s="242"/>
      <c r="EJ34" s="242"/>
      <c r="EK34" s="242"/>
      <c r="EL34" s="242"/>
      <c r="EM34" s="242"/>
      <c r="EN34" s="242"/>
      <c r="EO34" s="242"/>
      <c r="EP34" s="242"/>
      <c r="EQ34" s="242"/>
      <c r="ER34" s="242"/>
      <c r="ES34" s="242"/>
      <c r="ET34" s="242"/>
      <c r="EU34" s="242"/>
      <c r="EV34" s="242"/>
      <c r="EW34" s="242"/>
      <c r="EX34" s="242"/>
      <c r="EY34" s="242"/>
      <c r="EZ34" s="242"/>
      <c r="FA34" s="242"/>
      <c r="FB34" s="242"/>
      <c r="FC34" s="242"/>
      <c r="FD34" s="242"/>
      <c r="FE34" s="242"/>
      <c r="FF34" s="242"/>
      <c r="FG34" s="242"/>
      <c r="FH34" s="242"/>
      <c r="FI34" s="242"/>
      <c r="FJ34" s="242"/>
      <c r="FK34" s="242"/>
      <c r="FL34" s="242"/>
      <c r="FM34" s="242"/>
      <c r="FN34" s="242"/>
      <c r="FO34" s="242"/>
      <c r="FP34" s="242"/>
      <c r="FQ34" s="242"/>
      <c r="FR34" s="242"/>
      <c r="FS34" s="242"/>
      <c r="FT34" s="242"/>
      <c r="FU34" s="242"/>
      <c r="FV34" s="242"/>
      <c r="FW34" s="242"/>
      <c r="FX34" s="242"/>
      <c r="FY34" s="242"/>
      <c r="FZ34" s="242"/>
      <c r="GA34" s="242"/>
      <c r="GB34" s="242"/>
      <c r="GC34" s="242"/>
      <c r="GD34" s="242"/>
      <c r="GE34" s="242"/>
      <c r="GF34" s="242"/>
      <c r="GG34" s="242"/>
      <c r="GH34" s="242"/>
      <c r="GI34" s="242"/>
      <c r="GJ34" s="242"/>
      <c r="GK34" s="242"/>
      <c r="GL34" s="242"/>
      <c r="GM34" s="242"/>
      <c r="GN34" s="242"/>
      <c r="GO34" s="242"/>
      <c r="GP34" s="242"/>
      <c r="GQ34" s="242"/>
      <c r="GR34" s="242"/>
      <c r="GS34" s="242"/>
      <c r="GT34" s="242"/>
      <c r="GU34" s="242"/>
      <c r="GV34" s="242"/>
      <c r="GW34" s="242"/>
      <c r="GX34" s="242"/>
      <c r="GY34" s="242"/>
      <c r="GZ34" s="242"/>
      <c r="HA34" s="242"/>
      <c r="HB34" s="242"/>
      <c r="HC34" s="242"/>
      <c r="HD34" s="242"/>
      <c r="HE34" s="242"/>
      <c r="HF34" s="242"/>
      <c r="HG34" s="242"/>
      <c r="HH34" s="242"/>
      <c r="HI34" s="242"/>
      <c r="HJ34" s="242"/>
      <c r="HK34" s="242"/>
      <c r="HL34" s="242"/>
      <c r="HM34" s="242"/>
      <c r="HN34" s="242"/>
      <c r="HO34" s="242"/>
      <c r="HP34" s="242"/>
      <c r="HQ34" s="242"/>
      <c r="HR34" s="242"/>
      <c r="HS34" s="242"/>
      <c r="HT34" s="242"/>
      <c r="HU34" s="242"/>
      <c r="HV34" s="242"/>
      <c r="HW34" s="242"/>
      <c r="HX34" s="242"/>
      <c r="HY34" s="242"/>
      <c r="HZ34" s="242"/>
      <c r="IA34" s="242"/>
      <c r="IB34" s="242"/>
      <c r="IC34" s="242"/>
      <c r="ID34" s="242"/>
      <c r="IE34" s="242"/>
      <c r="IF34" s="242"/>
      <c r="IG34" s="242"/>
      <c r="IH34" s="242"/>
      <c r="II34" s="242"/>
      <c r="IJ34" s="242"/>
      <c r="IK34" s="242"/>
      <c r="IL34" s="242"/>
    </row>
    <row r="35" spans="1:246" ht="15">
      <c r="A35" s="237" t="s">
        <v>445</v>
      </c>
      <c r="B35" s="238" t="s">
        <v>444</v>
      </c>
      <c r="C35" s="238">
        <v>38</v>
      </c>
      <c r="D35" s="238"/>
      <c r="E35" s="239">
        <v>112587</v>
      </c>
      <c r="F35" s="239"/>
      <c r="G35" s="239"/>
      <c r="H35" s="239"/>
      <c r="I35" s="239"/>
      <c r="J35" s="237">
        <v>24863.85</v>
      </c>
      <c r="K35" s="240">
        <v>15960</v>
      </c>
      <c r="L35" s="237">
        <v>51900</v>
      </c>
      <c r="M35" s="237">
        <v>4155</v>
      </c>
      <c r="N35" s="237">
        <v>0</v>
      </c>
      <c r="O35" s="237"/>
      <c r="P35" s="240">
        <v>96878.85</v>
      </c>
      <c r="Q35" s="99"/>
      <c r="R35" s="99"/>
      <c r="S35" s="243"/>
      <c r="T35" s="244"/>
      <c r="U35" s="245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2"/>
      <c r="CC35" s="242"/>
      <c r="CD35" s="242"/>
      <c r="CE35" s="242"/>
      <c r="CF35" s="242"/>
      <c r="CG35" s="242"/>
      <c r="CH35" s="242"/>
      <c r="CI35" s="242"/>
      <c r="CJ35" s="242"/>
      <c r="CK35" s="242"/>
      <c r="CL35" s="242"/>
      <c r="CM35" s="242"/>
      <c r="CN35" s="242"/>
      <c r="CO35" s="242"/>
      <c r="CP35" s="242"/>
      <c r="CQ35" s="242"/>
      <c r="CR35" s="242"/>
      <c r="CS35" s="242"/>
      <c r="CT35" s="242"/>
      <c r="CU35" s="242"/>
      <c r="CV35" s="242"/>
      <c r="CW35" s="242"/>
      <c r="CX35" s="242"/>
      <c r="CY35" s="242"/>
      <c r="CZ35" s="242"/>
      <c r="DA35" s="242"/>
      <c r="DB35" s="242"/>
      <c r="DC35" s="242"/>
      <c r="DD35" s="242"/>
      <c r="DE35" s="242"/>
      <c r="DF35" s="242"/>
      <c r="DG35" s="242"/>
      <c r="DH35" s="242"/>
      <c r="DI35" s="242"/>
      <c r="DJ35" s="242"/>
      <c r="DK35" s="242"/>
      <c r="DL35" s="242"/>
      <c r="DM35" s="242"/>
      <c r="DN35" s="242"/>
      <c r="DO35" s="242"/>
      <c r="DP35" s="242"/>
      <c r="DQ35" s="242"/>
      <c r="DR35" s="242"/>
      <c r="DS35" s="242"/>
      <c r="DT35" s="242"/>
      <c r="DU35" s="242"/>
      <c r="DV35" s="242"/>
      <c r="DW35" s="242"/>
      <c r="DX35" s="242"/>
      <c r="DY35" s="242"/>
      <c r="DZ35" s="242"/>
      <c r="EA35" s="242"/>
      <c r="EB35" s="242"/>
      <c r="EC35" s="242"/>
      <c r="ED35" s="242"/>
      <c r="EE35" s="242"/>
      <c r="EF35" s="242"/>
      <c r="EG35" s="242"/>
      <c r="EH35" s="242"/>
      <c r="EI35" s="242"/>
      <c r="EJ35" s="242"/>
      <c r="EK35" s="242"/>
      <c r="EL35" s="242"/>
      <c r="EM35" s="242"/>
      <c r="EN35" s="242"/>
      <c r="EO35" s="242"/>
      <c r="EP35" s="242"/>
      <c r="EQ35" s="242"/>
      <c r="ER35" s="242"/>
      <c r="ES35" s="242"/>
      <c r="ET35" s="242"/>
      <c r="EU35" s="242"/>
      <c r="EV35" s="242"/>
      <c r="EW35" s="242"/>
      <c r="EX35" s="242"/>
      <c r="EY35" s="242"/>
      <c r="EZ35" s="242"/>
      <c r="FA35" s="242"/>
      <c r="FB35" s="242"/>
      <c r="FC35" s="242"/>
      <c r="FD35" s="242"/>
      <c r="FE35" s="242"/>
      <c r="FF35" s="242"/>
      <c r="FG35" s="242"/>
      <c r="FH35" s="242"/>
      <c r="FI35" s="242"/>
      <c r="FJ35" s="242"/>
      <c r="FK35" s="242"/>
      <c r="FL35" s="242"/>
      <c r="FM35" s="242"/>
      <c r="FN35" s="242"/>
      <c r="FO35" s="242"/>
      <c r="FP35" s="242"/>
      <c r="FQ35" s="242"/>
      <c r="FR35" s="242"/>
      <c r="FS35" s="242"/>
      <c r="FT35" s="242"/>
      <c r="FU35" s="242"/>
      <c r="FV35" s="242"/>
      <c r="FW35" s="242"/>
      <c r="FX35" s="242"/>
      <c r="FY35" s="242"/>
      <c r="FZ35" s="242"/>
      <c r="GA35" s="242"/>
      <c r="GB35" s="242"/>
      <c r="GC35" s="242"/>
      <c r="GD35" s="242"/>
      <c r="GE35" s="242"/>
      <c r="GF35" s="242"/>
      <c r="GG35" s="242"/>
      <c r="GH35" s="242"/>
      <c r="GI35" s="242"/>
      <c r="GJ35" s="242"/>
      <c r="GK35" s="242"/>
      <c r="GL35" s="242"/>
      <c r="GM35" s="242"/>
      <c r="GN35" s="242"/>
      <c r="GO35" s="242"/>
      <c r="GP35" s="242"/>
      <c r="GQ35" s="242"/>
      <c r="GR35" s="242"/>
      <c r="GS35" s="242"/>
      <c r="GT35" s="242"/>
      <c r="GU35" s="242"/>
      <c r="GV35" s="242"/>
      <c r="GW35" s="242"/>
      <c r="GX35" s="242"/>
      <c r="GY35" s="242"/>
      <c r="GZ35" s="242"/>
      <c r="HA35" s="242"/>
      <c r="HB35" s="242"/>
      <c r="HC35" s="242"/>
      <c r="HD35" s="242"/>
      <c r="HE35" s="242"/>
      <c r="HF35" s="242"/>
      <c r="HG35" s="242"/>
      <c r="HH35" s="242"/>
      <c r="HI35" s="242"/>
      <c r="HJ35" s="242"/>
      <c r="HK35" s="242"/>
      <c r="HL35" s="242"/>
      <c r="HM35" s="242"/>
      <c r="HN35" s="242"/>
      <c r="HO35" s="242"/>
      <c r="HP35" s="242"/>
      <c r="HQ35" s="242"/>
      <c r="HR35" s="242"/>
      <c r="HS35" s="242"/>
      <c r="HT35" s="242"/>
      <c r="HU35" s="242"/>
      <c r="HV35" s="242"/>
      <c r="HW35" s="242"/>
      <c r="HX35" s="242"/>
      <c r="HY35" s="242"/>
      <c r="HZ35" s="242"/>
      <c r="IA35" s="242"/>
      <c r="IB35" s="242"/>
      <c r="IC35" s="242"/>
      <c r="ID35" s="242"/>
      <c r="IE35" s="242"/>
      <c r="IF35" s="242"/>
      <c r="IG35" s="242"/>
      <c r="IH35" s="242"/>
      <c r="II35" s="242"/>
      <c r="IJ35" s="242"/>
      <c r="IK35" s="242"/>
      <c r="IL35" s="242"/>
    </row>
    <row r="36" spans="1:246" ht="15">
      <c r="A36" s="99" t="s">
        <v>443</v>
      </c>
      <c r="B36" s="212" t="s">
        <v>446</v>
      </c>
      <c r="C36" s="246">
        <v>5</v>
      </c>
      <c r="D36" s="246"/>
      <c r="E36" s="247">
        <v>25494.666666666664</v>
      </c>
      <c r="F36" s="247"/>
      <c r="G36" s="247"/>
      <c r="H36" s="247"/>
      <c r="I36" s="247"/>
      <c r="J36" s="99">
        <v>7600.72</v>
      </c>
      <c r="K36" s="99">
        <v>2280</v>
      </c>
      <c r="L36" s="99">
        <v>5010</v>
      </c>
      <c r="M36" s="99">
        <v>0</v>
      </c>
      <c r="N36" s="99">
        <v>0</v>
      </c>
      <c r="O36" s="248"/>
      <c r="P36" s="245">
        <v>14890.72</v>
      </c>
      <c r="Q36" s="99"/>
      <c r="R36" s="245"/>
      <c r="S36" s="241"/>
      <c r="T36" s="224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2"/>
      <c r="DB36" s="242"/>
      <c r="DC36" s="242"/>
      <c r="DD36" s="242"/>
      <c r="DE36" s="242"/>
      <c r="DF36" s="242"/>
      <c r="DG36" s="242"/>
      <c r="DH36" s="242"/>
      <c r="DI36" s="242"/>
      <c r="DJ36" s="242"/>
      <c r="DK36" s="242"/>
      <c r="DL36" s="242"/>
      <c r="DM36" s="242"/>
      <c r="DN36" s="242"/>
      <c r="DO36" s="242"/>
      <c r="DP36" s="242"/>
      <c r="DQ36" s="242"/>
      <c r="DR36" s="242"/>
      <c r="DS36" s="242"/>
      <c r="DT36" s="242"/>
      <c r="DU36" s="242"/>
      <c r="DV36" s="242"/>
      <c r="DW36" s="242"/>
      <c r="DX36" s="242"/>
      <c r="DY36" s="242"/>
      <c r="DZ36" s="242"/>
      <c r="EA36" s="242"/>
      <c r="EB36" s="242"/>
      <c r="EC36" s="242"/>
      <c r="ED36" s="242"/>
      <c r="EE36" s="242"/>
      <c r="EF36" s="242"/>
      <c r="EG36" s="242"/>
      <c r="EH36" s="242"/>
      <c r="EI36" s="242"/>
      <c r="EJ36" s="242"/>
      <c r="EK36" s="242"/>
      <c r="EL36" s="242"/>
      <c r="EM36" s="242"/>
      <c r="EN36" s="242"/>
      <c r="EO36" s="242"/>
      <c r="EP36" s="242"/>
      <c r="EQ36" s="242"/>
      <c r="ER36" s="242"/>
      <c r="ES36" s="242"/>
      <c r="ET36" s="242"/>
      <c r="EU36" s="242"/>
      <c r="EV36" s="242"/>
      <c r="EW36" s="242"/>
      <c r="EX36" s="242"/>
      <c r="EY36" s="242"/>
      <c r="EZ36" s="242"/>
      <c r="FA36" s="242"/>
      <c r="FB36" s="242"/>
      <c r="FC36" s="242"/>
      <c r="FD36" s="242"/>
      <c r="FE36" s="242"/>
      <c r="FF36" s="242"/>
      <c r="FG36" s="242"/>
      <c r="FH36" s="242"/>
      <c r="FI36" s="242"/>
      <c r="FJ36" s="242"/>
      <c r="FK36" s="242"/>
      <c r="FL36" s="242"/>
      <c r="FM36" s="242"/>
      <c r="FN36" s="242"/>
      <c r="FO36" s="242"/>
      <c r="FP36" s="242"/>
      <c r="FQ36" s="242"/>
      <c r="FR36" s="242"/>
      <c r="FS36" s="242"/>
      <c r="FT36" s="242"/>
      <c r="FU36" s="242"/>
      <c r="FV36" s="242"/>
      <c r="FW36" s="242"/>
      <c r="FX36" s="242"/>
      <c r="FY36" s="242"/>
      <c r="FZ36" s="242"/>
      <c r="GA36" s="242"/>
      <c r="GB36" s="242"/>
      <c r="GC36" s="242"/>
      <c r="GD36" s="242"/>
      <c r="GE36" s="242"/>
      <c r="GF36" s="242"/>
      <c r="GG36" s="242"/>
      <c r="GH36" s="242"/>
      <c r="GI36" s="242"/>
      <c r="GJ36" s="242"/>
      <c r="GK36" s="242"/>
      <c r="GL36" s="242"/>
      <c r="GM36" s="242"/>
      <c r="GN36" s="242"/>
      <c r="GO36" s="242"/>
      <c r="GP36" s="242"/>
      <c r="GQ36" s="242"/>
      <c r="GR36" s="242"/>
      <c r="GS36" s="242"/>
      <c r="GT36" s="242"/>
      <c r="GU36" s="242"/>
      <c r="GV36" s="242"/>
      <c r="GW36" s="242"/>
      <c r="GX36" s="242"/>
      <c r="GY36" s="242"/>
      <c r="GZ36" s="242"/>
      <c r="HA36" s="242"/>
      <c r="HB36" s="242"/>
      <c r="HC36" s="242"/>
      <c r="HD36" s="242"/>
      <c r="HE36" s="242"/>
      <c r="HF36" s="242"/>
      <c r="HG36" s="242"/>
      <c r="HH36" s="242"/>
      <c r="HI36" s="242"/>
      <c r="HJ36" s="242"/>
      <c r="HK36" s="242"/>
      <c r="HL36" s="242"/>
      <c r="HM36" s="242"/>
      <c r="HN36" s="242"/>
      <c r="HO36" s="242"/>
      <c r="HP36" s="242"/>
      <c r="HQ36" s="242"/>
      <c r="HR36" s="242"/>
      <c r="HS36" s="242"/>
      <c r="HT36" s="242"/>
      <c r="HU36" s="242"/>
      <c r="HV36" s="242"/>
      <c r="HW36" s="242"/>
      <c r="HX36" s="242"/>
      <c r="HY36" s="242"/>
      <c r="HZ36" s="242"/>
      <c r="IA36" s="242"/>
      <c r="IB36" s="242"/>
      <c r="IC36" s="242"/>
      <c r="ID36" s="242"/>
      <c r="IE36" s="242"/>
      <c r="IF36" s="242"/>
      <c r="IG36" s="242"/>
      <c r="IH36" s="242"/>
      <c r="II36" s="242"/>
      <c r="IJ36" s="242"/>
      <c r="IK36" s="242"/>
      <c r="IL36" s="242"/>
    </row>
    <row r="37" spans="1:246" ht="15">
      <c r="A37" s="99" t="s">
        <v>445</v>
      </c>
      <c r="B37" s="212" t="s">
        <v>446</v>
      </c>
      <c r="C37" s="246">
        <v>34</v>
      </c>
      <c r="D37" s="246"/>
      <c r="E37" s="247">
        <v>99848</v>
      </c>
      <c r="F37" s="247"/>
      <c r="G37" s="247"/>
      <c r="H37" s="247"/>
      <c r="I37" s="247"/>
      <c r="J37" s="99">
        <v>28029.08</v>
      </c>
      <c r="K37" s="99">
        <v>15504</v>
      </c>
      <c r="L37" s="99">
        <v>46649</v>
      </c>
      <c r="M37" s="99">
        <v>1667.4933333333333</v>
      </c>
      <c r="N37" s="99">
        <v>0</v>
      </c>
      <c r="O37" s="248"/>
      <c r="P37" s="245">
        <v>91849.57333333333</v>
      </c>
      <c r="Q37" s="99"/>
      <c r="R37" s="245"/>
      <c r="S37" s="243"/>
      <c r="T37" s="244"/>
      <c r="U37" s="245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2"/>
      <c r="CV37" s="242"/>
      <c r="CW37" s="242"/>
      <c r="CX37" s="242"/>
      <c r="CY37" s="242"/>
      <c r="CZ37" s="242"/>
      <c r="DA37" s="242"/>
      <c r="DB37" s="242"/>
      <c r="DC37" s="242"/>
      <c r="DD37" s="242"/>
      <c r="DE37" s="242"/>
      <c r="DF37" s="242"/>
      <c r="DG37" s="242"/>
      <c r="DH37" s="242"/>
      <c r="DI37" s="242"/>
      <c r="DJ37" s="242"/>
      <c r="DK37" s="242"/>
      <c r="DL37" s="242"/>
      <c r="DM37" s="242"/>
      <c r="DN37" s="242"/>
      <c r="DO37" s="242"/>
      <c r="DP37" s="242"/>
      <c r="DQ37" s="242"/>
      <c r="DR37" s="242"/>
      <c r="DS37" s="242"/>
      <c r="DT37" s="242"/>
      <c r="DU37" s="242"/>
      <c r="DV37" s="242"/>
      <c r="DW37" s="242"/>
      <c r="DX37" s="242"/>
      <c r="DY37" s="242"/>
      <c r="DZ37" s="242"/>
      <c r="EA37" s="242"/>
      <c r="EB37" s="242"/>
      <c r="EC37" s="242"/>
      <c r="ED37" s="242"/>
      <c r="EE37" s="242"/>
      <c r="EF37" s="242"/>
      <c r="EG37" s="242"/>
      <c r="EH37" s="242"/>
      <c r="EI37" s="242"/>
      <c r="EJ37" s="242"/>
      <c r="EK37" s="242"/>
      <c r="EL37" s="242"/>
      <c r="EM37" s="242"/>
      <c r="EN37" s="242"/>
      <c r="EO37" s="242"/>
      <c r="EP37" s="242"/>
      <c r="EQ37" s="242"/>
      <c r="ER37" s="242"/>
      <c r="ES37" s="242"/>
      <c r="ET37" s="242"/>
      <c r="EU37" s="242"/>
      <c r="EV37" s="242"/>
      <c r="EW37" s="242"/>
      <c r="EX37" s="242"/>
      <c r="EY37" s="242"/>
      <c r="EZ37" s="242"/>
      <c r="FA37" s="242"/>
      <c r="FB37" s="242"/>
      <c r="FC37" s="242"/>
      <c r="FD37" s="242"/>
      <c r="FE37" s="242"/>
      <c r="FF37" s="242"/>
      <c r="FG37" s="242"/>
      <c r="FH37" s="242"/>
      <c r="FI37" s="242"/>
      <c r="FJ37" s="242"/>
      <c r="FK37" s="242"/>
      <c r="FL37" s="242"/>
      <c r="FM37" s="242"/>
      <c r="FN37" s="242"/>
      <c r="FO37" s="242"/>
      <c r="FP37" s="242"/>
      <c r="FQ37" s="242"/>
      <c r="FR37" s="242"/>
      <c r="FS37" s="242"/>
      <c r="FT37" s="242"/>
      <c r="FU37" s="242"/>
      <c r="FV37" s="242"/>
      <c r="FW37" s="242"/>
      <c r="FX37" s="242"/>
      <c r="FY37" s="242"/>
      <c r="FZ37" s="242"/>
      <c r="GA37" s="242"/>
      <c r="GB37" s="242"/>
      <c r="GC37" s="242"/>
      <c r="GD37" s="242"/>
      <c r="GE37" s="242"/>
      <c r="GF37" s="242"/>
      <c r="GG37" s="242"/>
      <c r="GH37" s="242"/>
      <c r="GI37" s="242"/>
      <c r="GJ37" s="242"/>
      <c r="GK37" s="242"/>
      <c r="GL37" s="242"/>
      <c r="GM37" s="242"/>
      <c r="GN37" s="242"/>
      <c r="GO37" s="242"/>
      <c r="GP37" s="242"/>
      <c r="GQ37" s="242"/>
      <c r="GR37" s="242"/>
      <c r="GS37" s="242"/>
      <c r="GT37" s="242"/>
      <c r="GU37" s="242"/>
      <c r="GV37" s="242"/>
      <c r="GW37" s="242"/>
      <c r="GX37" s="242"/>
      <c r="GY37" s="242"/>
      <c r="GZ37" s="242"/>
      <c r="HA37" s="242"/>
      <c r="HB37" s="242"/>
      <c r="HC37" s="242"/>
      <c r="HD37" s="242"/>
      <c r="HE37" s="242"/>
      <c r="HF37" s="242"/>
      <c r="HG37" s="242"/>
      <c r="HH37" s="242"/>
      <c r="HI37" s="242"/>
      <c r="HJ37" s="242"/>
      <c r="HK37" s="242"/>
      <c r="HL37" s="242"/>
      <c r="HM37" s="242"/>
      <c r="HN37" s="242"/>
      <c r="HO37" s="242"/>
      <c r="HP37" s="242"/>
      <c r="HQ37" s="242"/>
      <c r="HR37" s="242"/>
      <c r="HS37" s="242"/>
      <c r="HT37" s="242"/>
      <c r="HU37" s="242"/>
      <c r="HV37" s="242"/>
      <c r="HW37" s="242"/>
      <c r="HX37" s="242"/>
      <c r="HY37" s="242"/>
      <c r="HZ37" s="242"/>
      <c r="IA37" s="242"/>
      <c r="IB37" s="242"/>
      <c r="IC37" s="242"/>
      <c r="ID37" s="242"/>
      <c r="IE37" s="242"/>
      <c r="IF37" s="242"/>
      <c r="IG37" s="242"/>
      <c r="IH37" s="242"/>
      <c r="II37" s="242"/>
      <c r="IJ37" s="242"/>
      <c r="IK37" s="242"/>
      <c r="IL37" s="242"/>
    </row>
    <row r="38" spans="1:246" ht="15">
      <c r="A38" s="99"/>
      <c r="B38" s="212"/>
      <c r="C38" s="246"/>
      <c r="D38" s="246"/>
      <c r="E38" s="247"/>
      <c r="F38" s="247"/>
      <c r="G38" s="247"/>
      <c r="H38" s="247"/>
      <c r="I38" s="247"/>
      <c r="J38" s="99"/>
      <c r="K38" s="99"/>
      <c r="L38" s="99"/>
      <c r="M38" s="99"/>
      <c r="N38" s="99"/>
      <c r="O38" s="248"/>
      <c r="P38" s="248"/>
      <c r="Q38" s="99"/>
      <c r="R38" s="245"/>
      <c r="S38" s="243"/>
      <c r="T38" s="244"/>
      <c r="U38" s="245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  <c r="CE38" s="242"/>
      <c r="CF38" s="242"/>
      <c r="CG38" s="242"/>
      <c r="CH38" s="242"/>
      <c r="CI38" s="242"/>
      <c r="CJ38" s="242"/>
      <c r="CK38" s="242"/>
      <c r="CL38" s="242"/>
      <c r="CM38" s="242"/>
      <c r="CN38" s="242"/>
      <c r="CO38" s="242"/>
      <c r="CP38" s="242"/>
      <c r="CQ38" s="242"/>
      <c r="CR38" s="242"/>
      <c r="CS38" s="242"/>
      <c r="CT38" s="242"/>
      <c r="CU38" s="242"/>
      <c r="CV38" s="242"/>
      <c r="CW38" s="242"/>
      <c r="CX38" s="242"/>
      <c r="CY38" s="242"/>
      <c r="CZ38" s="242"/>
      <c r="DA38" s="242"/>
      <c r="DB38" s="242"/>
      <c r="DC38" s="242"/>
      <c r="DD38" s="242"/>
      <c r="DE38" s="242"/>
      <c r="DF38" s="242"/>
      <c r="DG38" s="242"/>
      <c r="DH38" s="242"/>
      <c r="DI38" s="242"/>
      <c r="DJ38" s="242"/>
      <c r="DK38" s="242"/>
      <c r="DL38" s="242"/>
      <c r="DM38" s="242"/>
      <c r="DN38" s="242"/>
      <c r="DO38" s="242"/>
      <c r="DP38" s="242"/>
      <c r="DQ38" s="242"/>
      <c r="DR38" s="242"/>
      <c r="DS38" s="242"/>
      <c r="DT38" s="242"/>
      <c r="DU38" s="242"/>
      <c r="DV38" s="242"/>
      <c r="DW38" s="242"/>
      <c r="DX38" s="242"/>
      <c r="DY38" s="242"/>
      <c r="DZ38" s="242"/>
      <c r="EA38" s="242"/>
      <c r="EB38" s="242"/>
      <c r="EC38" s="242"/>
      <c r="ED38" s="242"/>
      <c r="EE38" s="242"/>
      <c r="EF38" s="242"/>
      <c r="EG38" s="242"/>
      <c r="EH38" s="242"/>
      <c r="EI38" s="242"/>
      <c r="EJ38" s="242"/>
      <c r="EK38" s="242"/>
      <c r="EL38" s="242"/>
      <c r="EM38" s="242"/>
      <c r="EN38" s="242"/>
      <c r="EO38" s="242"/>
      <c r="EP38" s="242"/>
      <c r="EQ38" s="242"/>
      <c r="ER38" s="242"/>
      <c r="ES38" s="242"/>
      <c r="ET38" s="242"/>
      <c r="EU38" s="242"/>
      <c r="EV38" s="242"/>
      <c r="EW38" s="242"/>
      <c r="EX38" s="242"/>
      <c r="EY38" s="242"/>
      <c r="EZ38" s="242"/>
      <c r="FA38" s="242"/>
      <c r="FB38" s="242"/>
      <c r="FC38" s="242"/>
      <c r="FD38" s="242"/>
      <c r="FE38" s="242"/>
      <c r="FF38" s="242"/>
      <c r="FG38" s="242"/>
      <c r="FH38" s="242"/>
      <c r="FI38" s="242"/>
      <c r="FJ38" s="242"/>
      <c r="FK38" s="242"/>
      <c r="FL38" s="242"/>
      <c r="FM38" s="242"/>
      <c r="FN38" s="242"/>
      <c r="FO38" s="242"/>
      <c r="FP38" s="242"/>
      <c r="FQ38" s="242"/>
      <c r="FR38" s="242"/>
      <c r="FS38" s="242"/>
      <c r="FT38" s="242"/>
      <c r="FU38" s="242"/>
      <c r="FV38" s="242"/>
      <c r="FW38" s="242"/>
      <c r="FX38" s="242"/>
      <c r="FY38" s="242"/>
      <c r="FZ38" s="242"/>
      <c r="GA38" s="242"/>
      <c r="GB38" s="242"/>
      <c r="GC38" s="242"/>
      <c r="GD38" s="242"/>
      <c r="GE38" s="242"/>
      <c r="GF38" s="242"/>
      <c r="GG38" s="242"/>
      <c r="GH38" s="242"/>
      <c r="GI38" s="242"/>
      <c r="GJ38" s="242"/>
      <c r="GK38" s="242"/>
      <c r="GL38" s="242"/>
      <c r="GM38" s="242"/>
      <c r="GN38" s="242"/>
      <c r="GO38" s="242"/>
      <c r="GP38" s="242"/>
      <c r="GQ38" s="242"/>
      <c r="GR38" s="242"/>
      <c r="GS38" s="242"/>
      <c r="GT38" s="242"/>
      <c r="GU38" s="242"/>
      <c r="GV38" s="242"/>
      <c r="GW38" s="242"/>
      <c r="GX38" s="242"/>
      <c r="GY38" s="242"/>
      <c r="GZ38" s="242"/>
      <c r="HA38" s="242"/>
      <c r="HB38" s="242"/>
      <c r="HC38" s="242"/>
      <c r="HD38" s="242"/>
      <c r="HE38" s="242"/>
      <c r="HF38" s="242"/>
      <c r="HG38" s="242"/>
      <c r="HH38" s="242"/>
      <c r="HI38" s="242"/>
      <c r="HJ38" s="242"/>
      <c r="HK38" s="242"/>
      <c r="HL38" s="242"/>
      <c r="HM38" s="242"/>
      <c r="HN38" s="242"/>
      <c r="HO38" s="242"/>
      <c r="HP38" s="242"/>
      <c r="HQ38" s="242"/>
      <c r="HR38" s="242"/>
      <c r="HS38" s="242"/>
      <c r="HT38" s="242"/>
      <c r="HU38" s="242"/>
      <c r="HV38" s="242"/>
      <c r="HW38" s="242"/>
      <c r="HX38" s="242"/>
      <c r="HY38" s="242"/>
      <c r="HZ38" s="242"/>
      <c r="IA38" s="242"/>
      <c r="IB38" s="242"/>
      <c r="IC38" s="242"/>
      <c r="ID38" s="242"/>
      <c r="IE38" s="242"/>
      <c r="IF38" s="242"/>
      <c r="IG38" s="242"/>
      <c r="IH38" s="242"/>
      <c r="II38" s="242"/>
      <c r="IJ38" s="242"/>
      <c r="IK38" s="242"/>
      <c r="IL38" s="242"/>
    </row>
    <row r="39" spans="1:246" ht="15">
      <c r="A39" s="237" t="s">
        <v>447</v>
      </c>
      <c r="B39" s="238" t="s">
        <v>448</v>
      </c>
      <c r="C39" s="238">
        <v>5</v>
      </c>
      <c r="D39" s="238">
        <v>5</v>
      </c>
      <c r="E39" s="239">
        <v>24952</v>
      </c>
      <c r="F39" s="239"/>
      <c r="G39" s="239"/>
      <c r="H39" s="239"/>
      <c r="I39" s="239"/>
      <c r="J39" s="237">
        <v>7993.26</v>
      </c>
      <c r="K39" s="240">
        <v>2280</v>
      </c>
      <c r="L39" s="237">
        <v>5040</v>
      </c>
      <c r="M39" s="237">
        <v>0</v>
      </c>
      <c r="N39" s="237">
        <v>0</v>
      </c>
      <c r="O39" s="237">
        <v>0</v>
      </c>
      <c r="P39" s="240">
        <v>15313.26</v>
      </c>
      <c r="Q39" s="99"/>
      <c r="R39" s="99"/>
      <c r="S39" s="241"/>
      <c r="T39" s="224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42"/>
      <c r="CI39" s="242"/>
      <c r="CJ39" s="242"/>
      <c r="CK39" s="242"/>
      <c r="CL39" s="242"/>
      <c r="CM39" s="242"/>
      <c r="CN39" s="242"/>
      <c r="CO39" s="242"/>
      <c r="CP39" s="242"/>
      <c r="CQ39" s="242"/>
      <c r="CR39" s="242"/>
      <c r="CS39" s="242"/>
      <c r="CT39" s="242"/>
      <c r="CU39" s="242"/>
      <c r="CV39" s="242"/>
      <c r="CW39" s="242"/>
      <c r="CX39" s="242"/>
      <c r="CY39" s="242"/>
      <c r="CZ39" s="242"/>
      <c r="DA39" s="242"/>
      <c r="DB39" s="242"/>
      <c r="DC39" s="242"/>
      <c r="DD39" s="242"/>
      <c r="DE39" s="242"/>
      <c r="DF39" s="242"/>
      <c r="DG39" s="242"/>
      <c r="DH39" s="242"/>
      <c r="DI39" s="242"/>
      <c r="DJ39" s="242"/>
      <c r="DK39" s="242"/>
      <c r="DL39" s="242"/>
      <c r="DM39" s="242"/>
      <c r="DN39" s="242"/>
      <c r="DO39" s="242"/>
      <c r="DP39" s="242"/>
      <c r="DQ39" s="242"/>
      <c r="DR39" s="242"/>
      <c r="DS39" s="242"/>
      <c r="DT39" s="242"/>
      <c r="DU39" s="242"/>
      <c r="DV39" s="242"/>
      <c r="DW39" s="242"/>
      <c r="DX39" s="242"/>
      <c r="DY39" s="242"/>
      <c r="DZ39" s="242"/>
      <c r="EA39" s="242"/>
      <c r="EB39" s="242"/>
      <c r="EC39" s="242"/>
      <c r="ED39" s="242"/>
      <c r="EE39" s="242"/>
      <c r="EF39" s="242"/>
      <c r="EG39" s="242"/>
      <c r="EH39" s="242"/>
      <c r="EI39" s="242"/>
      <c r="EJ39" s="242"/>
      <c r="EK39" s="242"/>
      <c r="EL39" s="242"/>
      <c r="EM39" s="242"/>
      <c r="EN39" s="242"/>
      <c r="EO39" s="242"/>
      <c r="EP39" s="242"/>
      <c r="EQ39" s="242"/>
      <c r="ER39" s="242"/>
      <c r="ES39" s="242"/>
      <c r="ET39" s="242"/>
      <c r="EU39" s="242"/>
      <c r="EV39" s="242"/>
      <c r="EW39" s="242"/>
      <c r="EX39" s="242"/>
      <c r="EY39" s="242"/>
      <c r="EZ39" s="242"/>
      <c r="FA39" s="242"/>
      <c r="FB39" s="242"/>
      <c r="FC39" s="242"/>
      <c r="FD39" s="242"/>
      <c r="FE39" s="242"/>
      <c r="FF39" s="242"/>
      <c r="FG39" s="242"/>
      <c r="FH39" s="242"/>
      <c r="FI39" s="242"/>
      <c r="FJ39" s="242"/>
      <c r="FK39" s="242"/>
      <c r="FL39" s="242"/>
      <c r="FM39" s="242"/>
      <c r="FN39" s="242"/>
      <c r="FO39" s="242"/>
      <c r="FP39" s="242"/>
      <c r="FQ39" s="242"/>
      <c r="FR39" s="242"/>
      <c r="FS39" s="242"/>
      <c r="FT39" s="242"/>
      <c r="FU39" s="242"/>
      <c r="FV39" s="242"/>
      <c r="FW39" s="242"/>
      <c r="FX39" s="242"/>
      <c r="FY39" s="242"/>
      <c r="FZ39" s="242"/>
      <c r="GA39" s="242"/>
      <c r="GB39" s="242"/>
      <c r="GC39" s="242"/>
      <c r="GD39" s="242"/>
      <c r="GE39" s="242"/>
      <c r="GF39" s="242"/>
      <c r="GG39" s="242"/>
      <c r="GH39" s="242"/>
      <c r="GI39" s="242"/>
      <c r="GJ39" s="242"/>
      <c r="GK39" s="242"/>
      <c r="GL39" s="242"/>
      <c r="GM39" s="242"/>
      <c r="GN39" s="242"/>
      <c r="GO39" s="242"/>
      <c r="GP39" s="242"/>
      <c r="GQ39" s="242"/>
      <c r="GR39" s="242"/>
      <c r="GS39" s="242"/>
      <c r="GT39" s="242"/>
      <c r="GU39" s="242"/>
      <c r="GV39" s="242"/>
      <c r="GW39" s="242"/>
      <c r="GX39" s="242"/>
      <c r="GY39" s="242"/>
      <c r="GZ39" s="242"/>
      <c r="HA39" s="242"/>
      <c r="HB39" s="242"/>
      <c r="HC39" s="242"/>
      <c r="HD39" s="242"/>
      <c r="HE39" s="242"/>
      <c r="HF39" s="242"/>
      <c r="HG39" s="242"/>
      <c r="HH39" s="242"/>
      <c r="HI39" s="242"/>
      <c r="HJ39" s="242"/>
      <c r="HK39" s="242"/>
      <c r="HL39" s="242"/>
      <c r="HM39" s="242"/>
      <c r="HN39" s="242"/>
      <c r="HO39" s="242"/>
      <c r="HP39" s="242"/>
      <c r="HQ39" s="242"/>
      <c r="HR39" s="242"/>
      <c r="HS39" s="242"/>
      <c r="HT39" s="242"/>
      <c r="HU39" s="242"/>
      <c r="HV39" s="242"/>
      <c r="HW39" s="242"/>
      <c r="HX39" s="242"/>
      <c r="HY39" s="242"/>
      <c r="HZ39" s="242"/>
      <c r="IA39" s="242"/>
      <c r="IB39" s="242"/>
      <c r="IC39" s="242"/>
      <c r="ID39" s="242"/>
      <c r="IE39" s="242"/>
      <c r="IF39" s="242"/>
      <c r="IG39" s="242"/>
      <c r="IH39" s="242"/>
      <c r="II39" s="242"/>
      <c r="IJ39" s="242"/>
      <c r="IK39" s="242"/>
      <c r="IL39" s="242"/>
    </row>
    <row r="40" spans="1:246" ht="15">
      <c r="A40" s="99" t="s">
        <v>447</v>
      </c>
      <c r="B40" s="212" t="s">
        <v>449</v>
      </c>
      <c r="C40" s="246">
        <v>3</v>
      </c>
      <c r="D40" s="246">
        <v>3</v>
      </c>
      <c r="E40" s="247">
        <v>11350</v>
      </c>
      <c r="F40" s="247"/>
      <c r="G40" s="247"/>
      <c r="H40" s="247"/>
      <c r="I40" s="247"/>
      <c r="J40" s="99">
        <v>4258.91</v>
      </c>
      <c r="K40" s="99">
        <v>1440</v>
      </c>
      <c r="L40" s="99">
        <v>5037</v>
      </c>
      <c r="M40" s="99">
        <v>0</v>
      </c>
      <c r="N40" s="99">
        <v>0</v>
      </c>
      <c r="O40" s="248">
        <v>0</v>
      </c>
      <c r="P40" s="248">
        <v>10735.91</v>
      </c>
      <c r="Q40" s="99"/>
      <c r="R40" s="245"/>
      <c r="S40" s="241"/>
      <c r="T40" s="224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2"/>
      <c r="CR40" s="242"/>
      <c r="CS40" s="242"/>
      <c r="CT40" s="242"/>
      <c r="CU40" s="242"/>
      <c r="CV40" s="242"/>
      <c r="CW40" s="242"/>
      <c r="CX40" s="242"/>
      <c r="CY40" s="242"/>
      <c r="CZ40" s="242"/>
      <c r="DA40" s="242"/>
      <c r="DB40" s="242"/>
      <c r="DC40" s="242"/>
      <c r="DD40" s="242"/>
      <c r="DE40" s="242"/>
      <c r="DF40" s="242"/>
      <c r="DG40" s="242"/>
      <c r="DH40" s="242"/>
      <c r="DI40" s="242"/>
      <c r="DJ40" s="242"/>
      <c r="DK40" s="242"/>
      <c r="DL40" s="242"/>
      <c r="DM40" s="242"/>
      <c r="DN40" s="242"/>
      <c r="DO40" s="242"/>
      <c r="DP40" s="242"/>
      <c r="DQ40" s="242"/>
      <c r="DR40" s="242"/>
      <c r="DS40" s="242"/>
      <c r="DT40" s="242"/>
      <c r="DU40" s="242"/>
      <c r="DV40" s="242"/>
      <c r="DW40" s="242"/>
      <c r="DX40" s="242"/>
      <c r="DY40" s="242"/>
      <c r="DZ40" s="242"/>
      <c r="EA40" s="242"/>
      <c r="EB40" s="242"/>
      <c r="EC40" s="242"/>
      <c r="ED40" s="242"/>
      <c r="EE40" s="242"/>
      <c r="EF40" s="242"/>
      <c r="EG40" s="242"/>
      <c r="EH40" s="242"/>
      <c r="EI40" s="242"/>
      <c r="EJ40" s="242"/>
      <c r="EK40" s="242"/>
      <c r="EL40" s="242"/>
      <c r="EM40" s="242"/>
      <c r="EN40" s="242"/>
      <c r="EO40" s="242"/>
      <c r="EP40" s="242"/>
      <c r="EQ40" s="242"/>
      <c r="ER40" s="242"/>
      <c r="ES40" s="242"/>
      <c r="ET40" s="242"/>
      <c r="EU40" s="242"/>
      <c r="EV40" s="242"/>
      <c r="EW40" s="242"/>
      <c r="EX40" s="242"/>
      <c r="EY40" s="242"/>
      <c r="EZ40" s="242"/>
      <c r="FA40" s="242"/>
      <c r="FB40" s="242"/>
      <c r="FC40" s="242"/>
      <c r="FD40" s="242"/>
      <c r="FE40" s="242"/>
      <c r="FF40" s="242"/>
      <c r="FG40" s="242"/>
      <c r="FH40" s="242"/>
      <c r="FI40" s="242"/>
      <c r="FJ40" s="242"/>
      <c r="FK40" s="242"/>
      <c r="FL40" s="242"/>
      <c r="FM40" s="242"/>
      <c r="FN40" s="242"/>
      <c r="FO40" s="242"/>
      <c r="FP40" s="242"/>
      <c r="FQ40" s="242"/>
      <c r="FR40" s="242"/>
      <c r="FS40" s="242"/>
      <c r="FT40" s="242"/>
      <c r="FU40" s="242"/>
      <c r="FV40" s="242"/>
      <c r="FW40" s="242"/>
      <c r="FX40" s="242"/>
      <c r="FY40" s="242"/>
      <c r="FZ40" s="242"/>
      <c r="GA40" s="242"/>
      <c r="GB40" s="242"/>
      <c r="GC40" s="242"/>
      <c r="GD40" s="242"/>
      <c r="GE40" s="242"/>
      <c r="GF40" s="242"/>
      <c r="GG40" s="242"/>
      <c r="GH40" s="242"/>
      <c r="GI40" s="242"/>
      <c r="GJ40" s="242"/>
      <c r="GK40" s="242"/>
      <c r="GL40" s="242"/>
      <c r="GM40" s="242"/>
      <c r="GN40" s="242"/>
      <c r="GO40" s="242"/>
      <c r="GP40" s="242"/>
      <c r="GQ40" s="242"/>
      <c r="GR40" s="242"/>
      <c r="GS40" s="242"/>
      <c r="GT40" s="242"/>
      <c r="GU40" s="242"/>
      <c r="GV40" s="242"/>
      <c r="GW40" s="242"/>
      <c r="GX40" s="242"/>
      <c r="GY40" s="242"/>
      <c r="GZ40" s="242"/>
      <c r="HA40" s="242"/>
      <c r="HB40" s="242"/>
      <c r="HC40" s="242"/>
      <c r="HD40" s="242"/>
      <c r="HE40" s="242"/>
      <c r="HF40" s="242"/>
      <c r="HG40" s="242"/>
      <c r="HH40" s="242"/>
      <c r="HI40" s="242"/>
      <c r="HJ40" s="242"/>
      <c r="HK40" s="242"/>
      <c r="HL40" s="242"/>
      <c r="HM40" s="242"/>
      <c r="HN40" s="242"/>
      <c r="HO40" s="242"/>
      <c r="HP40" s="242"/>
      <c r="HQ40" s="242"/>
      <c r="HR40" s="242"/>
      <c r="HS40" s="242"/>
      <c r="HT40" s="242"/>
      <c r="HU40" s="242"/>
      <c r="HV40" s="242"/>
      <c r="HW40" s="242"/>
      <c r="HX40" s="242"/>
      <c r="HY40" s="242"/>
      <c r="HZ40" s="242"/>
      <c r="IA40" s="242"/>
      <c r="IB40" s="242"/>
      <c r="IC40" s="242"/>
      <c r="ID40" s="242"/>
      <c r="IE40" s="242"/>
      <c r="IF40" s="242"/>
      <c r="IG40" s="242"/>
      <c r="IH40" s="242"/>
      <c r="II40" s="242"/>
      <c r="IJ40" s="242"/>
      <c r="IK40" s="242"/>
      <c r="IL40" s="242"/>
    </row>
    <row r="41" spans="1:246" ht="15">
      <c r="A41" s="237" t="s">
        <v>447</v>
      </c>
      <c r="B41" s="238" t="s">
        <v>450</v>
      </c>
      <c r="C41" s="238">
        <v>3</v>
      </c>
      <c r="D41" s="238">
        <v>3</v>
      </c>
      <c r="E41" s="239">
        <v>8667</v>
      </c>
      <c r="F41" s="239"/>
      <c r="G41" s="239"/>
      <c r="H41" s="239"/>
      <c r="I41" s="239"/>
      <c r="J41" s="237">
        <v>4140</v>
      </c>
      <c r="K41" s="240">
        <v>1800</v>
      </c>
      <c r="L41" s="237">
        <v>3340</v>
      </c>
      <c r="M41" s="237">
        <v>97.5</v>
      </c>
      <c r="N41" s="237">
        <v>500</v>
      </c>
      <c r="O41" s="237">
        <v>0</v>
      </c>
      <c r="P41" s="240">
        <v>9877.5</v>
      </c>
      <c r="Q41" s="99"/>
      <c r="R41" s="99"/>
      <c r="S41" s="241"/>
      <c r="T41" s="224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2"/>
      <c r="CY41" s="242"/>
      <c r="CZ41" s="242"/>
      <c r="DA41" s="242"/>
      <c r="DB41" s="242"/>
      <c r="DC41" s="242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  <c r="DN41" s="242"/>
      <c r="DO41" s="242"/>
      <c r="DP41" s="242"/>
      <c r="DQ41" s="242"/>
      <c r="DR41" s="242"/>
      <c r="DS41" s="242"/>
      <c r="DT41" s="242"/>
      <c r="DU41" s="242"/>
      <c r="DV41" s="242"/>
      <c r="DW41" s="242"/>
      <c r="DX41" s="242"/>
      <c r="DY41" s="242"/>
      <c r="DZ41" s="242"/>
      <c r="EA41" s="242"/>
      <c r="EB41" s="242"/>
      <c r="EC41" s="242"/>
      <c r="ED41" s="242"/>
      <c r="EE41" s="242"/>
      <c r="EF41" s="242"/>
      <c r="EG41" s="242"/>
      <c r="EH41" s="242"/>
      <c r="EI41" s="242"/>
      <c r="EJ41" s="242"/>
      <c r="EK41" s="242"/>
      <c r="EL41" s="242"/>
      <c r="EM41" s="242"/>
      <c r="EN41" s="242"/>
      <c r="EO41" s="242"/>
      <c r="EP41" s="242"/>
      <c r="EQ41" s="242"/>
      <c r="ER41" s="242"/>
      <c r="ES41" s="242"/>
      <c r="ET41" s="242"/>
      <c r="EU41" s="242"/>
      <c r="EV41" s="242"/>
      <c r="EW41" s="242"/>
      <c r="EX41" s="242"/>
      <c r="EY41" s="242"/>
      <c r="EZ41" s="242"/>
      <c r="FA41" s="242"/>
      <c r="FB41" s="242"/>
      <c r="FC41" s="242"/>
      <c r="FD41" s="242"/>
      <c r="FE41" s="242"/>
      <c r="FF41" s="242"/>
      <c r="FG41" s="242"/>
      <c r="FH41" s="242"/>
      <c r="FI41" s="242"/>
      <c r="FJ41" s="242"/>
      <c r="FK41" s="242"/>
      <c r="FL41" s="242"/>
      <c r="FM41" s="242"/>
      <c r="FN41" s="242"/>
      <c r="FO41" s="242"/>
      <c r="FP41" s="242"/>
      <c r="FQ41" s="242"/>
      <c r="FR41" s="242"/>
      <c r="FS41" s="242"/>
      <c r="FT41" s="242"/>
      <c r="FU41" s="242"/>
      <c r="FV41" s="242"/>
      <c r="FW41" s="242"/>
      <c r="FX41" s="242"/>
      <c r="FY41" s="242"/>
      <c r="FZ41" s="242"/>
      <c r="GA41" s="242"/>
      <c r="GB41" s="242"/>
      <c r="GC41" s="242"/>
      <c r="GD41" s="242"/>
      <c r="GE41" s="242"/>
      <c r="GF41" s="242"/>
      <c r="GG41" s="242"/>
      <c r="GH41" s="242"/>
      <c r="GI41" s="242"/>
      <c r="GJ41" s="242"/>
      <c r="GK41" s="242"/>
      <c r="GL41" s="242"/>
      <c r="GM41" s="242"/>
      <c r="GN41" s="242"/>
      <c r="GO41" s="242"/>
      <c r="GP41" s="242"/>
      <c r="GQ41" s="242"/>
      <c r="GR41" s="242"/>
      <c r="GS41" s="242"/>
      <c r="GT41" s="242"/>
      <c r="GU41" s="242"/>
      <c r="GV41" s="242"/>
      <c r="GW41" s="242"/>
      <c r="GX41" s="242"/>
      <c r="GY41" s="242"/>
      <c r="GZ41" s="242"/>
      <c r="HA41" s="242"/>
      <c r="HB41" s="242"/>
      <c r="HC41" s="242"/>
      <c r="HD41" s="242"/>
      <c r="HE41" s="242"/>
      <c r="HF41" s="242"/>
      <c r="HG41" s="242"/>
      <c r="HH41" s="242"/>
      <c r="HI41" s="242"/>
      <c r="HJ41" s="242"/>
      <c r="HK41" s="242"/>
      <c r="HL41" s="242"/>
      <c r="HM41" s="242"/>
      <c r="HN41" s="242"/>
      <c r="HO41" s="242"/>
      <c r="HP41" s="242"/>
      <c r="HQ41" s="242"/>
      <c r="HR41" s="242"/>
      <c r="HS41" s="242"/>
      <c r="HT41" s="242"/>
      <c r="HU41" s="242"/>
      <c r="HV41" s="242"/>
      <c r="HW41" s="242"/>
      <c r="HX41" s="242"/>
      <c r="HY41" s="242"/>
      <c r="HZ41" s="242"/>
      <c r="IA41" s="242"/>
      <c r="IB41" s="242"/>
      <c r="IC41" s="242"/>
      <c r="ID41" s="242"/>
      <c r="IE41" s="242"/>
      <c r="IF41" s="242"/>
      <c r="IG41" s="242"/>
      <c r="IH41" s="242"/>
      <c r="II41" s="242"/>
      <c r="IJ41" s="242"/>
      <c r="IK41" s="242"/>
      <c r="IL41" s="242"/>
    </row>
    <row r="42" spans="1:246" ht="15">
      <c r="A42" s="99" t="s">
        <v>447</v>
      </c>
      <c r="B42" s="212" t="s">
        <v>451</v>
      </c>
      <c r="C42" s="212">
        <v>3</v>
      </c>
      <c r="D42" s="212">
        <v>3</v>
      </c>
      <c r="E42" s="247">
        <v>12372</v>
      </c>
      <c r="F42" s="247"/>
      <c r="G42" s="247"/>
      <c r="H42" s="247"/>
      <c r="I42" s="247"/>
      <c r="J42" s="99">
        <v>5119.52</v>
      </c>
      <c r="K42" s="245">
        <v>2196</v>
      </c>
      <c r="L42" s="99">
        <v>5010</v>
      </c>
      <c r="M42" s="99">
        <v>171.94</v>
      </c>
      <c r="N42" s="99">
        <v>0</v>
      </c>
      <c r="O42" s="99">
        <v>0</v>
      </c>
      <c r="P42" s="248">
        <v>12497.46</v>
      </c>
      <c r="Q42" s="99"/>
      <c r="R42" s="99"/>
      <c r="S42" s="243"/>
      <c r="T42" s="244"/>
      <c r="U42" s="245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2"/>
      <c r="CE42" s="242"/>
      <c r="CF42" s="242"/>
      <c r="CG42" s="242"/>
      <c r="CH42" s="242"/>
      <c r="CI42" s="242"/>
      <c r="CJ42" s="242"/>
      <c r="CK42" s="242"/>
      <c r="CL42" s="242"/>
      <c r="CM42" s="242"/>
      <c r="CN42" s="242"/>
      <c r="CO42" s="242"/>
      <c r="CP42" s="242"/>
      <c r="CQ42" s="242"/>
      <c r="CR42" s="242"/>
      <c r="CS42" s="242"/>
      <c r="CT42" s="242"/>
      <c r="CU42" s="242"/>
      <c r="CV42" s="242"/>
      <c r="CW42" s="242"/>
      <c r="CX42" s="242"/>
      <c r="CY42" s="242"/>
      <c r="CZ42" s="242"/>
      <c r="DA42" s="242"/>
      <c r="DB42" s="242"/>
      <c r="DC42" s="242"/>
      <c r="DD42" s="242"/>
      <c r="DE42" s="242"/>
      <c r="DF42" s="242"/>
      <c r="DG42" s="242"/>
      <c r="DH42" s="242"/>
      <c r="DI42" s="242"/>
      <c r="DJ42" s="242"/>
      <c r="DK42" s="242"/>
      <c r="DL42" s="242"/>
      <c r="DM42" s="242"/>
      <c r="DN42" s="242"/>
      <c r="DO42" s="242"/>
      <c r="DP42" s="242"/>
      <c r="DQ42" s="242"/>
      <c r="DR42" s="242"/>
      <c r="DS42" s="242"/>
      <c r="DT42" s="242"/>
      <c r="DU42" s="242"/>
      <c r="DV42" s="242"/>
      <c r="DW42" s="242"/>
      <c r="DX42" s="242"/>
      <c r="DY42" s="242"/>
      <c r="DZ42" s="242"/>
      <c r="EA42" s="242"/>
      <c r="EB42" s="242"/>
      <c r="EC42" s="242"/>
      <c r="ED42" s="242"/>
      <c r="EE42" s="242"/>
      <c r="EF42" s="242"/>
      <c r="EG42" s="242"/>
      <c r="EH42" s="242"/>
      <c r="EI42" s="242"/>
      <c r="EJ42" s="242"/>
      <c r="EK42" s="242"/>
      <c r="EL42" s="242"/>
      <c r="EM42" s="242"/>
      <c r="EN42" s="242"/>
      <c r="EO42" s="242"/>
      <c r="EP42" s="242"/>
      <c r="EQ42" s="242"/>
      <c r="ER42" s="242"/>
      <c r="ES42" s="242"/>
      <c r="ET42" s="242"/>
      <c r="EU42" s="242"/>
      <c r="EV42" s="242"/>
      <c r="EW42" s="242"/>
      <c r="EX42" s="242"/>
      <c r="EY42" s="242"/>
      <c r="EZ42" s="242"/>
      <c r="FA42" s="242"/>
      <c r="FB42" s="242"/>
      <c r="FC42" s="242"/>
      <c r="FD42" s="242"/>
      <c r="FE42" s="242"/>
      <c r="FF42" s="242"/>
      <c r="FG42" s="242"/>
      <c r="FH42" s="242"/>
      <c r="FI42" s="242"/>
      <c r="FJ42" s="242"/>
      <c r="FK42" s="242"/>
      <c r="FL42" s="242"/>
      <c r="FM42" s="242"/>
      <c r="FN42" s="242"/>
      <c r="FO42" s="242"/>
      <c r="FP42" s="242"/>
      <c r="FQ42" s="242"/>
      <c r="FR42" s="242"/>
      <c r="FS42" s="242"/>
      <c r="FT42" s="242"/>
      <c r="FU42" s="242"/>
      <c r="FV42" s="242"/>
      <c r="FW42" s="242"/>
      <c r="FX42" s="242"/>
      <c r="FY42" s="242"/>
      <c r="FZ42" s="242"/>
      <c r="GA42" s="242"/>
      <c r="GB42" s="242"/>
      <c r="GC42" s="242"/>
      <c r="GD42" s="242"/>
      <c r="GE42" s="242"/>
      <c r="GF42" s="242"/>
      <c r="GG42" s="242"/>
      <c r="GH42" s="242"/>
      <c r="GI42" s="242"/>
      <c r="GJ42" s="242"/>
      <c r="GK42" s="242"/>
      <c r="GL42" s="242"/>
      <c r="GM42" s="242"/>
      <c r="GN42" s="242"/>
      <c r="GO42" s="242"/>
      <c r="GP42" s="242"/>
      <c r="GQ42" s="242"/>
      <c r="GR42" s="242"/>
      <c r="GS42" s="242"/>
      <c r="GT42" s="242"/>
      <c r="GU42" s="242"/>
      <c r="GV42" s="242"/>
      <c r="GW42" s="242"/>
      <c r="GX42" s="242"/>
      <c r="GY42" s="242"/>
      <c r="GZ42" s="242"/>
      <c r="HA42" s="242"/>
      <c r="HB42" s="242"/>
      <c r="HC42" s="242"/>
      <c r="HD42" s="242"/>
      <c r="HE42" s="242"/>
      <c r="HF42" s="242"/>
      <c r="HG42" s="242"/>
      <c r="HH42" s="242"/>
      <c r="HI42" s="242"/>
      <c r="HJ42" s="242"/>
      <c r="HK42" s="242"/>
      <c r="HL42" s="242"/>
      <c r="HM42" s="242"/>
      <c r="HN42" s="242"/>
      <c r="HO42" s="242"/>
      <c r="HP42" s="242"/>
      <c r="HQ42" s="242"/>
      <c r="HR42" s="242"/>
      <c r="HS42" s="242"/>
      <c r="HT42" s="242"/>
      <c r="HU42" s="242"/>
      <c r="HV42" s="242"/>
      <c r="HW42" s="242"/>
      <c r="HX42" s="242"/>
      <c r="HY42" s="242"/>
      <c r="HZ42" s="242"/>
      <c r="IA42" s="242"/>
      <c r="IB42" s="242"/>
      <c r="IC42" s="242"/>
      <c r="ID42" s="242"/>
      <c r="IE42" s="242"/>
      <c r="IF42" s="242"/>
      <c r="IG42" s="242"/>
      <c r="IH42" s="242"/>
      <c r="II42" s="242"/>
      <c r="IJ42" s="242"/>
      <c r="IK42" s="242"/>
      <c r="IL42" s="242"/>
    </row>
    <row r="43" spans="1:246" ht="15">
      <c r="A43" s="237" t="s">
        <v>447</v>
      </c>
      <c r="B43" s="238" t="s">
        <v>452</v>
      </c>
      <c r="C43" s="238">
        <v>3</v>
      </c>
      <c r="D43" s="238">
        <v>3</v>
      </c>
      <c r="E43" s="238">
        <v>9080</v>
      </c>
      <c r="F43" s="238"/>
      <c r="G43" s="238"/>
      <c r="H43" s="238"/>
      <c r="I43" s="238"/>
      <c r="J43" s="240">
        <v>5580</v>
      </c>
      <c r="K43" s="240">
        <v>2340</v>
      </c>
      <c r="L43" s="240">
        <v>4620</v>
      </c>
      <c r="M43" s="240">
        <v>0</v>
      </c>
      <c r="N43" s="240">
        <v>0</v>
      </c>
      <c r="O43" s="240">
        <v>25</v>
      </c>
      <c r="P43" s="240">
        <v>12565</v>
      </c>
      <c r="Q43" s="245"/>
      <c r="R43" s="245"/>
      <c r="S43" s="241"/>
      <c r="T43" s="224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2"/>
      <c r="CC43" s="242"/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42"/>
      <c r="CP43" s="242"/>
      <c r="CQ43" s="242"/>
      <c r="CR43" s="242"/>
      <c r="CS43" s="242"/>
      <c r="CT43" s="242"/>
      <c r="CU43" s="242"/>
      <c r="CV43" s="242"/>
      <c r="CW43" s="242"/>
      <c r="CX43" s="242"/>
      <c r="CY43" s="242"/>
      <c r="CZ43" s="242"/>
      <c r="DA43" s="242"/>
      <c r="DB43" s="242"/>
      <c r="DC43" s="242"/>
      <c r="DD43" s="242"/>
      <c r="DE43" s="242"/>
      <c r="DF43" s="242"/>
      <c r="DG43" s="242"/>
      <c r="DH43" s="242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242"/>
      <c r="DU43" s="242"/>
      <c r="DV43" s="242"/>
      <c r="DW43" s="242"/>
      <c r="DX43" s="242"/>
      <c r="DY43" s="242"/>
      <c r="DZ43" s="242"/>
      <c r="EA43" s="242"/>
      <c r="EB43" s="242"/>
      <c r="EC43" s="242"/>
      <c r="ED43" s="242"/>
      <c r="EE43" s="242"/>
      <c r="EF43" s="242"/>
      <c r="EG43" s="242"/>
      <c r="EH43" s="242"/>
      <c r="EI43" s="242"/>
      <c r="EJ43" s="242"/>
      <c r="EK43" s="242"/>
      <c r="EL43" s="242"/>
      <c r="EM43" s="242"/>
      <c r="EN43" s="242"/>
      <c r="EO43" s="242"/>
      <c r="EP43" s="242"/>
      <c r="EQ43" s="242"/>
      <c r="ER43" s="242"/>
      <c r="ES43" s="242"/>
      <c r="ET43" s="242"/>
      <c r="EU43" s="242"/>
      <c r="EV43" s="242"/>
      <c r="EW43" s="242"/>
      <c r="EX43" s="242"/>
      <c r="EY43" s="242"/>
      <c r="EZ43" s="242"/>
      <c r="FA43" s="242"/>
      <c r="FB43" s="242"/>
      <c r="FC43" s="242"/>
      <c r="FD43" s="242"/>
      <c r="FE43" s="242"/>
      <c r="FF43" s="242"/>
      <c r="FG43" s="242"/>
      <c r="FH43" s="242"/>
      <c r="FI43" s="242"/>
      <c r="FJ43" s="242"/>
      <c r="FK43" s="242"/>
      <c r="FL43" s="242"/>
      <c r="FM43" s="242"/>
      <c r="FN43" s="242"/>
      <c r="FO43" s="242"/>
      <c r="FP43" s="242"/>
      <c r="FQ43" s="242"/>
      <c r="FR43" s="242"/>
      <c r="FS43" s="242"/>
      <c r="FT43" s="242"/>
      <c r="FU43" s="242"/>
      <c r="FV43" s="242"/>
      <c r="FW43" s="242"/>
      <c r="FX43" s="242"/>
      <c r="FY43" s="242"/>
      <c r="FZ43" s="242"/>
      <c r="GA43" s="242"/>
      <c r="GB43" s="242"/>
      <c r="GC43" s="242"/>
      <c r="GD43" s="242"/>
      <c r="GE43" s="242"/>
      <c r="GF43" s="242"/>
      <c r="GG43" s="242"/>
      <c r="GH43" s="242"/>
      <c r="GI43" s="242"/>
      <c r="GJ43" s="242"/>
      <c r="GK43" s="242"/>
      <c r="GL43" s="242"/>
      <c r="GM43" s="242"/>
      <c r="GN43" s="242"/>
      <c r="GO43" s="242"/>
      <c r="GP43" s="242"/>
      <c r="GQ43" s="242"/>
      <c r="GR43" s="242"/>
      <c r="GS43" s="242"/>
      <c r="GT43" s="242"/>
      <c r="GU43" s="242"/>
      <c r="GV43" s="242"/>
      <c r="GW43" s="242"/>
      <c r="GX43" s="242"/>
      <c r="GY43" s="242"/>
      <c r="GZ43" s="242"/>
      <c r="HA43" s="242"/>
      <c r="HB43" s="242"/>
      <c r="HC43" s="242"/>
      <c r="HD43" s="242"/>
      <c r="HE43" s="242"/>
      <c r="HF43" s="242"/>
      <c r="HG43" s="242"/>
      <c r="HH43" s="242"/>
      <c r="HI43" s="242"/>
      <c r="HJ43" s="242"/>
      <c r="HK43" s="242"/>
      <c r="HL43" s="242"/>
      <c r="HM43" s="242"/>
      <c r="HN43" s="242"/>
      <c r="HO43" s="242"/>
      <c r="HP43" s="242"/>
      <c r="HQ43" s="242"/>
      <c r="HR43" s="242"/>
      <c r="HS43" s="242"/>
      <c r="HT43" s="242"/>
      <c r="HU43" s="242"/>
      <c r="HV43" s="242"/>
      <c r="HW43" s="242"/>
      <c r="HX43" s="242"/>
      <c r="HY43" s="242"/>
      <c r="HZ43" s="242"/>
      <c r="IA43" s="242"/>
      <c r="IB43" s="242"/>
      <c r="IC43" s="242"/>
      <c r="ID43" s="242"/>
      <c r="IE43" s="242"/>
      <c r="IF43" s="242"/>
      <c r="IG43" s="242"/>
      <c r="IH43" s="242"/>
      <c r="II43" s="242"/>
      <c r="IJ43" s="242"/>
      <c r="IK43" s="242"/>
      <c r="IL43" s="242"/>
    </row>
    <row r="44" spans="1:246" ht="15">
      <c r="A44" s="99" t="s">
        <v>447</v>
      </c>
      <c r="B44" s="212" t="s">
        <v>364</v>
      </c>
      <c r="C44" s="212">
        <v>3</v>
      </c>
      <c r="D44" s="212">
        <v>0</v>
      </c>
      <c r="E44" s="212">
        <v>0</v>
      </c>
      <c r="F44" s="212"/>
      <c r="G44" s="212"/>
      <c r="H44" s="212"/>
      <c r="I44" s="212"/>
      <c r="J44" s="245">
        <v>5760</v>
      </c>
      <c r="K44" s="245">
        <v>2340</v>
      </c>
      <c r="L44" s="245">
        <v>4620</v>
      </c>
      <c r="M44" s="245">
        <v>0</v>
      </c>
      <c r="N44" s="245">
        <v>0</v>
      </c>
      <c r="O44" s="245">
        <v>25</v>
      </c>
      <c r="P44" s="248">
        <v>12745</v>
      </c>
      <c r="Q44" s="245"/>
      <c r="R44" s="245"/>
      <c r="S44" s="249"/>
      <c r="T44" s="224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2"/>
      <c r="CC44" s="242"/>
      <c r="CD44" s="242"/>
      <c r="CE44" s="242"/>
      <c r="CF44" s="242"/>
      <c r="CG44" s="242"/>
      <c r="CH44" s="242"/>
      <c r="CI44" s="242"/>
      <c r="CJ44" s="242"/>
      <c r="CK44" s="242"/>
      <c r="CL44" s="242"/>
      <c r="CM44" s="242"/>
      <c r="CN44" s="242"/>
      <c r="CO44" s="242"/>
      <c r="CP44" s="242"/>
      <c r="CQ44" s="242"/>
      <c r="CR44" s="242"/>
      <c r="CS44" s="242"/>
      <c r="CT44" s="242"/>
      <c r="CU44" s="242"/>
      <c r="CV44" s="242"/>
      <c r="CW44" s="242"/>
      <c r="CX44" s="242"/>
      <c r="CY44" s="242"/>
      <c r="CZ44" s="242"/>
      <c r="DA44" s="242"/>
      <c r="DB44" s="242"/>
      <c r="DC44" s="242"/>
      <c r="DD44" s="242"/>
      <c r="DE44" s="242"/>
      <c r="DF44" s="242"/>
      <c r="DG44" s="242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242"/>
      <c r="DU44" s="242"/>
      <c r="DV44" s="242"/>
      <c r="DW44" s="242"/>
      <c r="DX44" s="242"/>
      <c r="DY44" s="242"/>
      <c r="DZ44" s="242"/>
      <c r="EA44" s="242"/>
      <c r="EB44" s="242"/>
      <c r="EC44" s="242"/>
      <c r="ED44" s="242"/>
      <c r="EE44" s="242"/>
      <c r="EF44" s="242"/>
      <c r="EG44" s="242"/>
      <c r="EH44" s="242"/>
      <c r="EI44" s="242"/>
      <c r="EJ44" s="242"/>
      <c r="EK44" s="242"/>
      <c r="EL44" s="242"/>
      <c r="EM44" s="242"/>
      <c r="EN44" s="242"/>
      <c r="EO44" s="242"/>
      <c r="EP44" s="242"/>
      <c r="EQ44" s="242"/>
      <c r="ER44" s="242"/>
      <c r="ES44" s="242"/>
      <c r="ET44" s="242"/>
      <c r="EU44" s="242"/>
      <c r="EV44" s="242"/>
      <c r="EW44" s="242"/>
      <c r="EX44" s="242"/>
      <c r="EY44" s="242"/>
      <c r="EZ44" s="242"/>
      <c r="FA44" s="242"/>
      <c r="FB44" s="242"/>
      <c r="FC44" s="242"/>
      <c r="FD44" s="242"/>
      <c r="FE44" s="242"/>
      <c r="FF44" s="242"/>
      <c r="FG44" s="242"/>
      <c r="FH44" s="242"/>
      <c r="FI44" s="242"/>
      <c r="FJ44" s="242"/>
      <c r="FK44" s="242"/>
      <c r="FL44" s="242"/>
      <c r="FM44" s="242"/>
      <c r="FN44" s="242"/>
      <c r="FO44" s="242"/>
      <c r="FP44" s="242"/>
      <c r="FQ44" s="242"/>
      <c r="FR44" s="242"/>
      <c r="FS44" s="242"/>
      <c r="FT44" s="242"/>
      <c r="FU44" s="242"/>
      <c r="FV44" s="242"/>
      <c r="FW44" s="242"/>
      <c r="FX44" s="242"/>
      <c r="FY44" s="242"/>
      <c r="FZ44" s="242"/>
      <c r="GA44" s="242"/>
      <c r="GB44" s="242"/>
      <c r="GC44" s="242"/>
      <c r="GD44" s="242"/>
      <c r="GE44" s="242"/>
      <c r="GF44" s="242"/>
      <c r="GG44" s="242"/>
      <c r="GH44" s="242"/>
      <c r="GI44" s="242"/>
      <c r="GJ44" s="242"/>
      <c r="GK44" s="242"/>
      <c r="GL44" s="242"/>
      <c r="GM44" s="242"/>
      <c r="GN44" s="242"/>
      <c r="GO44" s="242"/>
      <c r="GP44" s="242"/>
      <c r="GQ44" s="242"/>
      <c r="GR44" s="242"/>
      <c r="GS44" s="242"/>
      <c r="GT44" s="242"/>
      <c r="GU44" s="242"/>
      <c r="GV44" s="242"/>
      <c r="GW44" s="242"/>
      <c r="GX44" s="242"/>
      <c r="GY44" s="242"/>
      <c r="GZ44" s="242"/>
      <c r="HA44" s="242"/>
      <c r="HB44" s="242"/>
      <c r="HC44" s="242"/>
      <c r="HD44" s="242"/>
      <c r="HE44" s="242"/>
      <c r="HF44" s="242"/>
      <c r="HG44" s="242"/>
      <c r="HH44" s="242"/>
      <c r="HI44" s="242"/>
      <c r="HJ44" s="242"/>
      <c r="HK44" s="242"/>
      <c r="HL44" s="242"/>
      <c r="HM44" s="242"/>
      <c r="HN44" s="242"/>
      <c r="HO44" s="242"/>
      <c r="HP44" s="242"/>
      <c r="HQ44" s="242"/>
      <c r="HR44" s="242"/>
      <c r="HS44" s="242"/>
      <c r="HT44" s="242"/>
      <c r="HU44" s="242"/>
      <c r="HV44" s="242"/>
      <c r="HW44" s="242"/>
      <c r="HX44" s="242"/>
      <c r="HY44" s="242"/>
      <c r="HZ44" s="242"/>
      <c r="IA44" s="242"/>
      <c r="IB44" s="242"/>
      <c r="IC44" s="242"/>
      <c r="ID44" s="242"/>
      <c r="IE44" s="242"/>
      <c r="IF44" s="242"/>
      <c r="IG44" s="242"/>
      <c r="IH44" s="242"/>
      <c r="II44" s="242"/>
      <c r="IJ44" s="242"/>
      <c r="IK44" s="242"/>
      <c r="IL44" s="242"/>
    </row>
    <row r="45" spans="1:246" ht="15">
      <c r="A45" s="99"/>
      <c r="B45" s="212"/>
      <c r="C45" s="212"/>
      <c r="D45" s="212"/>
      <c r="E45" s="247"/>
      <c r="F45" s="247"/>
      <c r="G45" s="247"/>
      <c r="H45" s="247"/>
      <c r="I45" s="247"/>
      <c r="J45" s="99"/>
      <c r="K45" s="245"/>
      <c r="L45" s="99"/>
      <c r="M45" s="99"/>
      <c r="N45" s="99"/>
      <c r="O45" s="99"/>
      <c r="P45" s="245"/>
      <c r="Q45" s="99"/>
      <c r="R45" s="99"/>
      <c r="S45" s="241"/>
      <c r="T45" s="224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242"/>
      <c r="DU45" s="242"/>
      <c r="DV45" s="242"/>
      <c r="DW45" s="242"/>
      <c r="DX45" s="242"/>
      <c r="DY45" s="242"/>
      <c r="DZ45" s="242"/>
      <c r="EA45" s="242"/>
      <c r="EB45" s="242"/>
      <c r="EC45" s="242"/>
      <c r="ED45" s="242"/>
      <c r="EE45" s="242"/>
      <c r="EF45" s="242"/>
      <c r="EG45" s="242"/>
      <c r="EH45" s="242"/>
      <c r="EI45" s="242"/>
      <c r="EJ45" s="242"/>
      <c r="EK45" s="242"/>
      <c r="EL45" s="242"/>
      <c r="EM45" s="242"/>
      <c r="EN45" s="242"/>
      <c r="EO45" s="242"/>
      <c r="EP45" s="242"/>
      <c r="EQ45" s="242"/>
      <c r="ER45" s="242"/>
      <c r="ES45" s="242"/>
      <c r="ET45" s="242"/>
      <c r="EU45" s="242"/>
      <c r="EV45" s="242"/>
      <c r="EW45" s="242"/>
      <c r="EX45" s="242"/>
      <c r="EY45" s="242"/>
      <c r="EZ45" s="242"/>
      <c r="FA45" s="242"/>
      <c r="FB45" s="242"/>
      <c r="FC45" s="242"/>
      <c r="FD45" s="242"/>
      <c r="FE45" s="242"/>
      <c r="FF45" s="242"/>
      <c r="FG45" s="242"/>
      <c r="FH45" s="242"/>
      <c r="FI45" s="242"/>
      <c r="FJ45" s="242"/>
      <c r="FK45" s="242"/>
      <c r="FL45" s="242"/>
      <c r="FM45" s="242"/>
      <c r="FN45" s="242"/>
      <c r="FO45" s="242"/>
      <c r="FP45" s="242"/>
      <c r="FQ45" s="242"/>
      <c r="FR45" s="242"/>
      <c r="FS45" s="242"/>
      <c r="FT45" s="242"/>
      <c r="FU45" s="242"/>
      <c r="FV45" s="242"/>
      <c r="FW45" s="242"/>
      <c r="FX45" s="242"/>
      <c r="FY45" s="242"/>
      <c r="FZ45" s="242"/>
      <c r="GA45" s="242"/>
      <c r="GB45" s="242"/>
      <c r="GC45" s="242"/>
      <c r="GD45" s="242"/>
      <c r="GE45" s="242"/>
      <c r="GF45" s="242"/>
      <c r="GG45" s="242"/>
      <c r="GH45" s="242"/>
      <c r="GI45" s="242"/>
      <c r="GJ45" s="242"/>
      <c r="GK45" s="242"/>
      <c r="GL45" s="242"/>
      <c r="GM45" s="242"/>
      <c r="GN45" s="242"/>
      <c r="GO45" s="242"/>
      <c r="GP45" s="242"/>
      <c r="GQ45" s="242"/>
      <c r="GR45" s="242"/>
      <c r="GS45" s="242"/>
      <c r="GT45" s="242"/>
      <c r="GU45" s="242"/>
      <c r="GV45" s="242"/>
      <c r="GW45" s="242"/>
      <c r="GX45" s="242"/>
      <c r="GY45" s="242"/>
      <c r="GZ45" s="242"/>
      <c r="HA45" s="242"/>
      <c r="HB45" s="242"/>
      <c r="HC45" s="242"/>
      <c r="HD45" s="242"/>
      <c r="HE45" s="242"/>
      <c r="HF45" s="242"/>
      <c r="HG45" s="242"/>
      <c r="HH45" s="242"/>
      <c r="HI45" s="242"/>
      <c r="HJ45" s="242"/>
      <c r="HK45" s="242"/>
      <c r="HL45" s="242"/>
      <c r="HM45" s="242"/>
      <c r="HN45" s="242"/>
      <c r="HO45" s="242"/>
      <c r="HP45" s="242"/>
      <c r="HQ45" s="242"/>
      <c r="HR45" s="242"/>
      <c r="HS45" s="242"/>
      <c r="HT45" s="242"/>
      <c r="HU45" s="242"/>
      <c r="HV45" s="242"/>
      <c r="HW45" s="242"/>
      <c r="HX45" s="242"/>
      <c r="HY45" s="242"/>
      <c r="HZ45" s="242"/>
      <c r="IA45" s="242"/>
      <c r="IB45" s="242"/>
      <c r="IC45" s="242"/>
      <c r="ID45" s="242"/>
      <c r="IE45" s="242"/>
      <c r="IF45" s="242"/>
      <c r="IG45" s="242"/>
      <c r="IH45" s="242"/>
      <c r="II45" s="242"/>
      <c r="IJ45" s="242"/>
      <c r="IK45" s="242"/>
      <c r="IL45" s="242"/>
    </row>
    <row r="46" spans="1:246" ht="15">
      <c r="A46" s="237" t="s">
        <v>21</v>
      </c>
      <c r="B46" s="238" t="s">
        <v>448</v>
      </c>
      <c r="C46" s="238">
        <v>31</v>
      </c>
      <c r="D46" s="238">
        <v>30</v>
      </c>
      <c r="E46" s="239">
        <v>83424</v>
      </c>
      <c r="F46" s="239"/>
      <c r="G46" s="239"/>
      <c r="H46" s="239"/>
      <c r="I46" s="239"/>
      <c r="J46" s="237">
        <v>26260.153925000002</v>
      </c>
      <c r="K46" s="240">
        <v>14136</v>
      </c>
      <c r="L46" s="237">
        <v>37008</v>
      </c>
      <c r="M46" s="237">
        <v>2168.1</v>
      </c>
      <c r="N46" s="237">
        <v>0</v>
      </c>
      <c r="O46" s="237">
        <v>0</v>
      </c>
      <c r="P46" s="237">
        <v>79572.25392500001</v>
      </c>
      <c r="Q46" s="99"/>
      <c r="R46" s="99"/>
      <c r="S46" s="243"/>
      <c r="T46" s="244"/>
      <c r="U46" s="245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2"/>
      <c r="CE46" s="242"/>
      <c r="CF46" s="242"/>
      <c r="CG46" s="242"/>
      <c r="CH46" s="242"/>
      <c r="CI46" s="242"/>
      <c r="CJ46" s="242"/>
      <c r="CK46" s="242"/>
      <c r="CL46" s="242"/>
      <c r="CM46" s="242"/>
      <c r="CN46" s="242"/>
      <c r="CO46" s="242"/>
      <c r="CP46" s="242"/>
      <c r="CQ46" s="242"/>
      <c r="CR46" s="242"/>
      <c r="CS46" s="242"/>
      <c r="CT46" s="242"/>
      <c r="CU46" s="242"/>
      <c r="CV46" s="242"/>
      <c r="CW46" s="242"/>
      <c r="CX46" s="242"/>
      <c r="CY46" s="242"/>
      <c r="CZ46" s="242"/>
      <c r="DA46" s="242"/>
      <c r="DB46" s="242"/>
      <c r="DC46" s="242"/>
      <c r="DD46" s="242"/>
      <c r="DE46" s="242"/>
      <c r="DF46" s="242"/>
      <c r="DG46" s="242"/>
      <c r="DH46" s="242"/>
      <c r="DI46" s="242"/>
      <c r="DJ46" s="242"/>
      <c r="DK46" s="242"/>
      <c r="DL46" s="242"/>
      <c r="DM46" s="242"/>
      <c r="DN46" s="242"/>
      <c r="DO46" s="242"/>
      <c r="DP46" s="242"/>
      <c r="DQ46" s="242"/>
      <c r="DR46" s="242"/>
      <c r="DS46" s="242"/>
      <c r="DT46" s="242"/>
      <c r="DU46" s="242"/>
      <c r="DV46" s="242"/>
      <c r="DW46" s="242"/>
      <c r="DX46" s="242"/>
      <c r="DY46" s="242"/>
      <c r="DZ46" s="242"/>
      <c r="EA46" s="242"/>
      <c r="EB46" s="242"/>
      <c r="EC46" s="242"/>
      <c r="ED46" s="242"/>
      <c r="EE46" s="242"/>
      <c r="EF46" s="242"/>
      <c r="EG46" s="242"/>
      <c r="EH46" s="242"/>
      <c r="EI46" s="242"/>
      <c r="EJ46" s="242"/>
      <c r="EK46" s="242"/>
      <c r="EL46" s="242"/>
      <c r="EM46" s="242"/>
      <c r="EN46" s="242"/>
      <c r="EO46" s="242"/>
      <c r="EP46" s="242"/>
      <c r="EQ46" s="242"/>
      <c r="ER46" s="242"/>
      <c r="ES46" s="242"/>
      <c r="ET46" s="242"/>
      <c r="EU46" s="242"/>
      <c r="EV46" s="242"/>
      <c r="EW46" s="242"/>
      <c r="EX46" s="242"/>
      <c r="EY46" s="242"/>
      <c r="EZ46" s="242"/>
      <c r="FA46" s="242"/>
      <c r="FB46" s="242"/>
      <c r="FC46" s="242"/>
      <c r="FD46" s="242"/>
      <c r="FE46" s="242"/>
      <c r="FF46" s="242"/>
      <c r="FG46" s="242"/>
      <c r="FH46" s="242"/>
      <c r="FI46" s="242"/>
      <c r="FJ46" s="242"/>
      <c r="FK46" s="242"/>
      <c r="FL46" s="242"/>
      <c r="FM46" s="242"/>
      <c r="FN46" s="242"/>
      <c r="FO46" s="242"/>
      <c r="FP46" s="242"/>
      <c r="FQ46" s="242"/>
      <c r="FR46" s="242"/>
      <c r="FS46" s="242"/>
      <c r="FT46" s="242"/>
      <c r="FU46" s="242"/>
      <c r="FV46" s="242"/>
      <c r="FW46" s="242"/>
      <c r="FX46" s="242"/>
      <c r="FY46" s="242"/>
      <c r="FZ46" s="242"/>
      <c r="GA46" s="242"/>
      <c r="GB46" s="242"/>
      <c r="GC46" s="242"/>
      <c r="GD46" s="242"/>
      <c r="GE46" s="242"/>
      <c r="GF46" s="242"/>
      <c r="GG46" s="242"/>
      <c r="GH46" s="242"/>
      <c r="GI46" s="242"/>
      <c r="GJ46" s="242"/>
      <c r="GK46" s="242"/>
      <c r="GL46" s="242"/>
      <c r="GM46" s="242"/>
      <c r="GN46" s="242"/>
      <c r="GO46" s="242"/>
      <c r="GP46" s="242"/>
      <c r="GQ46" s="242"/>
      <c r="GR46" s="242"/>
      <c r="GS46" s="242"/>
      <c r="GT46" s="242"/>
      <c r="GU46" s="242"/>
      <c r="GV46" s="242"/>
      <c r="GW46" s="242"/>
      <c r="GX46" s="242"/>
      <c r="GY46" s="242"/>
      <c r="GZ46" s="242"/>
      <c r="HA46" s="242"/>
      <c r="HB46" s="242"/>
      <c r="HC46" s="242"/>
      <c r="HD46" s="242"/>
      <c r="HE46" s="242"/>
      <c r="HF46" s="242"/>
      <c r="HG46" s="242"/>
      <c r="HH46" s="242"/>
      <c r="HI46" s="242"/>
      <c r="HJ46" s="242"/>
      <c r="HK46" s="242"/>
      <c r="HL46" s="242"/>
      <c r="HM46" s="242"/>
      <c r="HN46" s="242"/>
      <c r="HO46" s="242"/>
      <c r="HP46" s="242"/>
      <c r="HQ46" s="242"/>
      <c r="HR46" s="242"/>
      <c r="HS46" s="242"/>
      <c r="HT46" s="242"/>
      <c r="HU46" s="242"/>
      <c r="HV46" s="242"/>
      <c r="HW46" s="242"/>
      <c r="HX46" s="242"/>
      <c r="HY46" s="242"/>
      <c r="HZ46" s="242"/>
      <c r="IA46" s="242"/>
      <c r="IB46" s="242"/>
      <c r="IC46" s="242"/>
      <c r="ID46" s="242"/>
      <c r="IE46" s="242"/>
      <c r="IF46" s="242"/>
      <c r="IG46" s="242"/>
      <c r="IH46" s="242"/>
      <c r="II46" s="242"/>
      <c r="IJ46" s="242"/>
      <c r="IK46" s="242"/>
      <c r="IL46" s="242"/>
    </row>
    <row r="47" spans="1:246" ht="15">
      <c r="A47" s="99" t="s">
        <v>21</v>
      </c>
      <c r="B47" s="212" t="s">
        <v>449</v>
      </c>
      <c r="C47" s="246">
        <v>30</v>
      </c>
      <c r="D47" s="246">
        <v>29</v>
      </c>
      <c r="E47" s="247">
        <v>69811</v>
      </c>
      <c r="F47" s="247"/>
      <c r="G47" s="247"/>
      <c r="H47" s="247"/>
      <c r="I47" s="247"/>
      <c r="J47" s="99">
        <v>34324.742620000005</v>
      </c>
      <c r="K47" s="99">
        <v>14400</v>
      </c>
      <c r="L47" s="99">
        <v>35976</v>
      </c>
      <c r="M47" s="99">
        <v>2860.7553000000003</v>
      </c>
      <c r="N47" s="99">
        <v>0</v>
      </c>
      <c r="O47" s="248">
        <v>25</v>
      </c>
      <c r="P47" s="248">
        <v>87586.49792000001</v>
      </c>
      <c r="Q47" s="99"/>
      <c r="R47" s="245"/>
      <c r="S47" s="243"/>
      <c r="T47" s="244"/>
      <c r="U47" s="245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  <c r="CF47" s="242"/>
      <c r="CG47" s="242"/>
      <c r="CH47" s="242"/>
      <c r="CI47" s="242"/>
      <c r="CJ47" s="242"/>
      <c r="CK47" s="242"/>
      <c r="CL47" s="242"/>
      <c r="CM47" s="242"/>
      <c r="CN47" s="242"/>
      <c r="CO47" s="242"/>
      <c r="CP47" s="242"/>
      <c r="CQ47" s="242"/>
      <c r="CR47" s="242"/>
      <c r="CS47" s="242"/>
      <c r="CT47" s="242"/>
      <c r="CU47" s="242"/>
      <c r="CV47" s="242"/>
      <c r="CW47" s="242"/>
      <c r="CX47" s="242"/>
      <c r="CY47" s="242"/>
      <c r="CZ47" s="242"/>
      <c r="DA47" s="242"/>
      <c r="DB47" s="242"/>
      <c r="DC47" s="242"/>
      <c r="DD47" s="242"/>
      <c r="DE47" s="242"/>
      <c r="DF47" s="242"/>
      <c r="DG47" s="242"/>
      <c r="DH47" s="242"/>
      <c r="DI47" s="242"/>
      <c r="DJ47" s="242"/>
      <c r="DK47" s="242"/>
      <c r="DL47" s="242"/>
      <c r="DM47" s="242"/>
      <c r="DN47" s="242"/>
      <c r="DO47" s="242"/>
      <c r="DP47" s="242"/>
      <c r="DQ47" s="242"/>
      <c r="DR47" s="242"/>
      <c r="DS47" s="242"/>
      <c r="DT47" s="242"/>
      <c r="DU47" s="242"/>
      <c r="DV47" s="242"/>
      <c r="DW47" s="242"/>
      <c r="DX47" s="242"/>
      <c r="DY47" s="242"/>
      <c r="DZ47" s="242"/>
      <c r="EA47" s="242"/>
      <c r="EB47" s="242"/>
      <c r="EC47" s="242"/>
      <c r="ED47" s="242"/>
      <c r="EE47" s="242"/>
      <c r="EF47" s="242"/>
      <c r="EG47" s="242"/>
      <c r="EH47" s="242"/>
      <c r="EI47" s="242"/>
      <c r="EJ47" s="242"/>
      <c r="EK47" s="242"/>
      <c r="EL47" s="242"/>
      <c r="EM47" s="242"/>
      <c r="EN47" s="242"/>
      <c r="EO47" s="242"/>
      <c r="EP47" s="242"/>
      <c r="EQ47" s="242"/>
      <c r="ER47" s="242"/>
      <c r="ES47" s="242"/>
      <c r="ET47" s="242"/>
      <c r="EU47" s="242"/>
      <c r="EV47" s="242"/>
      <c r="EW47" s="242"/>
      <c r="EX47" s="242"/>
      <c r="EY47" s="242"/>
      <c r="EZ47" s="242"/>
      <c r="FA47" s="242"/>
      <c r="FB47" s="242"/>
      <c r="FC47" s="242"/>
      <c r="FD47" s="242"/>
      <c r="FE47" s="242"/>
      <c r="FF47" s="242"/>
      <c r="FG47" s="242"/>
      <c r="FH47" s="242"/>
      <c r="FI47" s="242"/>
      <c r="FJ47" s="242"/>
      <c r="FK47" s="242"/>
      <c r="FL47" s="242"/>
      <c r="FM47" s="242"/>
      <c r="FN47" s="242"/>
      <c r="FO47" s="242"/>
      <c r="FP47" s="242"/>
      <c r="FQ47" s="242"/>
      <c r="FR47" s="242"/>
      <c r="FS47" s="242"/>
      <c r="FT47" s="242"/>
      <c r="FU47" s="242"/>
      <c r="FV47" s="242"/>
      <c r="FW47" s="242"/>
      <c r="FX47" s="242"/>
      <c r="FY47" s="242"/>
      <c r="FZ47" s="242"/>
      <c r="GA47" s="242"/>
      <c r="GB47" s="242"/>
      <c r="GC47" s="242"/>
      <c r="GD47" s="242"/>
      <c r="GE47" s="242"/>
      <c r="GF47" s="242"/>
      <c r="GG47" s="242"/>
      <c r="GH47" s="242"/>
      <c r="GI47" s="242"/>
      <c r="GJ47" s="242"/>
      <c r="GK47" s="242"/>
      <c r="GL47" s="242"/>
      <c r="GM47" s="242"/>
      <c r="GN47" s="242"/>
      <c r="GO47" s="242"/>
      <c r="GP47" s="242"/>
      <c r="GQ47" s="242"/>
      <c r="GR47" s="242"/>
      <c r="GS47" s="242"/>
      <c r="GT47" s="242"/>
      <c r="GU47" s="242"/>
      <c r="GV47" s="242"/>
      <c r="GW47" s="242"/>
      <c r="GX47" s="242"/>
      <c r="GY47" s="242"/>
      <c r="GZ47" s="242"/>
      <c r="HA47" s="242"/>
      <c r="HB47" s="242"/>
      <c r="HC47" s="242"/>
      <c r="HD47" s="242"/>
      <c r="HE47" s="242"/>
      <c r="HF47" s="242"/>
      <c r="HG47" s="242"/>
      <c r="HH47" s="242"/>
      <c r="HI47" s="242"/>
      <c r="HJ47" s="242"/>
      <c r="HK47" s="242"/>
      <c r="HL47" s="242"/>
      <c r="HM47" s="242"/>
      <c r="HN47" s="242"/>
      <c r="HO47" s="242"/>
      <c r="HP47" s="242"/>
      <c r="HQ47" s="242"/>
      <c r="HR47" s="242"/>
      <c r="HS47" s="242"/>
      <c r="HT47" s="242"/>
      <c r="HU47" s="242"/>
      <c r="HV47" s="242"/>
      <c r="HW47" s="242"/>
      <c r="HX47" s="242"/>
      <c r="HY47" s="242"/>
      <c r="HZ47" s="242"/>
      <c r="IA47" s="242"/>
      <c r="IB47" s="242"/>
      <c r="IC47" s="242"/>
      <c r="ID47" s="242"/>
      <c r="IE47" s="242"/>
      <c r="IF47" s="242"/>
      <c r="IG47" s="242"/>
      <c r="IH47" s="242"/>
      <c r="II47" s="242"/>
      <c r="IJ47" s="242"/>
      <c r="IK47" s="242"/>
      <c r="IL47" s="242"/>
    </row>
    <row r="48" spans="1:246" ht="15">
      <c r="A48" s="237" t="s">
        <v>21</v>
      </c>
      <c r="B48" s="238" t="s">
        <v>450</v>
      </c>
      <c r="C48" s="238">
        <v>26</v>
      </c>
      <c r="D48" s="238">
        <v>25</v>
      </c>
      <c r="E48" s="239">
        <v>70086</v>
      </c>
      <c r="F48" s="239"/>
      <c r="G48" s="239"/>
      <c r="H48" s="239"/>
      <c r="I48" s="239"/>
      <c r="J48" s="237">
        <v>28276.648999999998</v>
      </c>
      <c r="K48" s="240">
        <v>15600</v>
      </c>
      <c r="L48" s="237">
        <v>32628</v>
      </c>
      <c r="M48" s="237">
        <v>4113.99</v>
      </c>
      <c r="N48" s="237">
        <v>0</v>
      </c>
      <c r="O48" s="237">
        <v>10</v>
      </c>
      <c r="P48" s="237">
        <v>80628.63900000001</v>
      </c>
      <c r="Q48" s="99"/>
      <c r="R48" s="99"/>
      <c r="S48" s="243"/>
      <c r="T48" s="244"/>
      <c r="U48" s="245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2"/>
      <c r="DA48" s="242"/>
      <c r="DB48" s="242"/>
      <c r="DC48" s="242"/>
      <c r="DD48" s="242"/>
      <c r="DE48" s="242"/>
      <c r="DF48" s="242"/>
      <c r="DG48" s="242"/>
      <c r="DH48" s="242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  <c r="DT48" s="242"/>
      <c r="DU48" s="242"/>
      <c r="DV48" s="242"/>
      <c r="DW48" s="242"/>
      <c r="DX48" s="242"/>
      <c r="DY48" s="242"/>
      <c r="DZ48" s="242"/>
      <c r="EA48" s="242"/>
      <c r="EB48" s="242"/>
      <c r="EC48" s="242"/>
      <c r="ED48" s="242"/>
      <c r="EE48" s="242"/>
      <c r="EF48" s="242"/>
      <c r="EG48" s="242"/>
      <c r="EH48" s="242"/>
      <c r="EI48" s="242"/>
      <c r="EJ48" s="242"/>
      <c r="EK48" s="242"/>
      <c r="EL48" s="242"/>
      <c r="EM48" s="242"/>
      <c r="EN48" s="242"/>
      <c r="EO48" s="242"/>
      <c r="EP48" s="242"/>
      <c r="EQ48" s="242"/>
      <c r="ER48" s="242"/>
      <c r="ES48" s="242"/>
      <c r="ET48" s="242"/>
      <c r="EU48" s="242"/>
      <c r="EV48" s="242"/>
      <c r="EW48" s="242"/>
      <c r="EX48" s="242"/>
      <c r="EY48" s="242"/>
      <c r="EZ48" s="242"/>
      <c r="FA48" s="242"/>
      <c r="FB48" s="242"/>
      <c r="FC48" s="242"/>
      <c r="FD48" s="242"/>
      <c r="FE48" s="242"/>
      <c r="FF48" s="242"/>
      <c r="FG48" s="242"/>
      <c r="FH48" s="242"/>
      <c r="FI48" s="242"/>
      <c r="FJ48" s="242"/>
      <c r="FK48" s="242"/>
      <c r="FL48" s="242"/>
      <c r="FM48" s="242"/>
      <c r="FN48" s="242"/>
      <c r="FO48" s="242"/>
      <c r="FP48" s="242"/>
      <c r="FQ48" s="242"/>
      <c r="FR48" s="242"/>
      <c r="FS48" s="242"/>
      <c r="FT48" s="242"/>
      <c r="FU48" s="242"/>
      <c r="FV48" s="242"/>
      <c r="FW48" s="242"/>
      <c r="FX48" s="242"/>
      <c r="FY48" s="242"/>
      <c r="FZ48" s="242"/>
      <c r="GA48" s="242"/>
      <c r="GB48" s="242"/>
      <c r="GC48" s="242"/>
      <c r="GD48" s="242"/>
      <c r="GE48" s="242"/>
      <c r="GF48" s="242"/>
      <c r="GG48" s="242"/>
      <c r="GH48" s="242"/>
      <c r="GI48" s="242"/>
      <c r="GJ48" s="242"/>
      <c r="GK48" s="242"/>
      <c r="GL48" s="242"/>
      <c r="GM48" s="242"/>
      <c r="GN48" s="242"/>
      <c r="GO48" s="242"/>
      <c r="GP48" s="242"/>
      <c r="GQ48" s="242"/>
      <c r="GR48" s="242"/>
      <c r="GS48" s="242"/>
      <c r="GT48" s="242"/>
      <c r="GU48" s="242"/>
      <c r="GV48" s="242"/>
      <c r="GW48" s="242"/>
      <c r="GX48" s="242"/>
      <c r="GY48" s="242"/>
      <c r="GZ48" s="242"/>
      <c r="HA48" s="242"/>
      <c r="HB48" s="242"/>
      <c r="HC48" s="242"/>
      <c r="HD48" s="242"/>
      <c r="HE48" s="242"/>
      <c r="HF48" s="242"/>
      <c r="HG48" s="242"/>
      <c r="HH48" s="242"/>
      <c r="HI48" s="242"/>
      <c r="HJ48" s="242"/>
      <c r="HK48" s="242"/>
      <c r="HL48" s="242"/>
      <c r="HM48" s="242"/>
      <c r="HN48" s="242"/>
      <c r="HO48" s="242"/>
      <c r="HP48" s="242"/>
      <c r="HQ48" s="242"/>
      <c r="HR48" s="242"/>
      <c r="HS48" s="242"/>
      <c r="HT48" s="242"/>
      <c r="HU48" s="242"/>
      <c r="HV48" s="242"/>
      <c r="HW48" s="242"/>
      <c r="HX48" s="242"/>
      <c r="HY48" s="242"/>
      <c r="HZ48" s="242"/>
      <c r="IA48" s="242"/>
      <c r="IB48" s="242"/>
      <c r="IC48" s="242"/>
      <c r="ID48" s="242"/>
      <c r="IE48" s="242"/>
      <c r="IF48" s="242"/>
      <c r="IG48" s="242"/>
      <c r="IH48" s="242"/>
      <c r="II48" s="242"/>
      <c r="IJ48" s="242"/>
      <c r="IK48" s="242"/>
      <c r="IL48" s="242"/>
    </row>
    <row r="49" spans="1:246" ht="15">
      <c r="A49" s="99" t="s">
        <v>21</v>
      </c>
      <c r="B49" s="212" t="s">
        <v>451</v>
      </c>
      <c r="C49" s="212">
        <v>25</v>
      </c>
      <c r="D49" s="212">
        <v>25</v>
      </c>
      <c r="E49" s="247">
        <v>75166</v>
      </c>
      <c r="F49" s="247"/>
      <c r="G49" s="247"/>
      <c r="H49" s="247"/>
      <c r="I49" s="247"/>
      <c r="J49" s="99">
        <v>32040</v>
      </c>
      <c r="K49" s="245">
        <v>18300</v>
      </c>
      <c r="L49" s="99">
        <v>34948</v>
      </c>
      <c r="M49" s="99">
        <v>808.19</v>
      </c>
      <c r="N49" s="99">
        <v>0</v>
      </c>
      <c r="O49" s="99">
        <v>0</v>
      </c>
      <c r="P49" s="248">
        <v>86096.19</v>
      </c>
      <c r="Q49" s="99"/>
      <c r="R49" s="99"/>
      <c r="S49" s="243"/>
      <c r="T49" s="244"/>
      <c r="U49" s="245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242"/>
      <c r="BR49" s="242"/>
      <c r="BS49" s="242"/>
      <c r="BT49" s="242"/>
      <c r="BU49" s="242"/>
      <c r="BV49" s="242"/>
      <c r="BW49" s="242"/>
      <c r="BX49" s="242"/>
      <c r="BY49" s="242"/>
      <c r="BZ49" s="242"/>
      <c r="CA49" s="242"/>
      <c r="CB49" s="242"/>
      <c r="CC49" s="242"/>
      <c r="CD49" s="242"/>
      <c r="CE49" s="242"/>
      <c r="CF49" s="242"/>
      <c r="CG49" s="242"/>
      <c r="CH49" s="242"/>
      <c r="CI49" s="242"/>
      <c r="CJ49" s="242"/>
      <c r="CK49" s="242"/>
      <c r="CL49" s="242"/>
      <c r="CM49" s="242"/>
      <c r="CN49" s="242"/>
      <c r="CO49" s="242"/>
      <c r="CP49" s="242"/>
      <c r="CQ49" s="242"/>
      <c r="CR49" s="242"/>
      <c r="CS49" s="242"/>
      <c r="CT49" s="242"/>
      <c r="CU49" s="242"/>
      <c r="CV49" s="242"/>
      <c r="CW49" s="242"/>
      <c r="CX49" s="242"/>
      <c r="CY49" s="242"/>
      <c r="CZ49" s="242"/>
      <c r="DA49" s="242"/>
      <c r="DB49" s="242"/>
      <c r="DC49" s="242"/>
      <c r="DD49" s="242"/>
      <c r="DE49" s="242"/>
      <c r="DF49" s="242"/>
      <c r="DG49" s="242"/>
      <c r="DH49" s="242"/>
      <c r="DI49" s="242"/>
      <c r="DJ49" s="242"/>
      <c r="DK49" s="242"/>
      <c r="DL49" s="242"/>
      <c r="DM49" s="242"/>
      <c r="DN49" s="242"/>
      <c r="DO49" s="242"/>
      <c r="DP49" s="242"/>
      <c r="DQ49" s="242"/>
      <c r="DR49" s="242"/>
      <c r="DS49" s="242"/>
      <c r="DT49" s="242"/>
      <c r="DU49" s="242"/>
      <c r="DV49" s="242"/>
      <c r="DW49" s="242"/>
      <c r="DX49" s="242"/>
      <c r="DY49" s="242"/>
      <c r="DZ49" s="242"/>
      <c r="EA49" s="242"/>
      <c r="EB49" s="242"/>
      <c r="EC49" s="242"/>
      <c r="ED49" s="242"/>
      <c r="EE49" s="242"/>
      <c r="EF49" s="242"/>
      <c r="EG49" s="242"/>
      <c r="EH49" s="242"/>
      <c r="EI49" s="242"/>
      <c r="EJ49" s="242"/>
      <c r="EK49" s="242"/>
      <c r="EL49" s="242"/>
      <c r="EM49" s="242"/>
      <c r="EN49" s="242"/>
      <c r="EO49" s="242"/>
      <c r="EP49" s="242"/>
      <c r="EQ49" s="242"/>
      <c r="ER49" s="242"/>
      <c r="ES49" s="242"/>
      <c r="ET49" s="242"/>
      <c r="EU49" s="242"/>
      <c r="EV49" s="242"/>
      <c r="EW49" s="242"/>
      <c r="EX49" s="242"/>
      <c r="EY49" s="242"/>
      <c r="EZ49" s="242"/>
      <c r="FA49" s="242"/>
      <c r="FB49" s="242"/>
      <c r="FC49" s="242"/>
      <c r="FD49" s="242"/>
      <c r="FE49" s="242"/>
      <c r="FF49" s="242"/>
      <c r="FG49" s="242"/>
      <c r="FH49" s="242"/>
      <c r="FI49" s="242"/>
      <c r="FJ49" s="242"/>
      <c r="FK49" s="242"/>
      <c r="FL49" s="242"/>
      <c r="FM49" s="242"/>
      <c r="FN49" s="242"/>
      <c r="FO49" s="242"/>
      <c r="FP49" s="242"/>
      <c r="FQ49" s="242"/>
      <c r="FR49" s="242"/>
      <c r="FS49" s="242"/>
      <c r="FT49" s="242"/>
      <c r="FU49" s="242"/>
      <c r="FV49" s="242"/>
      <c r="FW49" s="242"/>
      <c r="FX49" s="242"/>
      <c r="FY49" s="242"/>
      <c r="FZ49" s="242"/>
      <c r="GA49" s="242"/>
      <c r="GB49" s="242"/>
      <c r="GC49" s="242"/>
      <c r="GD49" s="242"/>
      <c r="GE49" s="242"/>
      <c r="GF49" s="242"/>
      <c r="GG49" s="242"/>
      <c r="GH49" s="242"/>
      <c r="GI49" s="242"/>
      <c r="GJ49" s="242"/>
      <c r="GK49" s="242"/>
      <c r="GL49" s="242"/>
      <c r="GM49" s="242"/>
      <c r="GN49" s="242"/>
      <c r="GO49" s="242"/>
      <c r="GP49" s="242"/>
      <c r="GQ49" s="242"/>
      <c r="GR49" s="242"/>
      <c r="GS49" s="242"/>
      <c r="GT49" s="242"/>
      <c r="GU49" s="242"/>
      <c r="GV49" s="242"/>
      <c r="GW49" s="242"/>
      <c r="GX49" s="242"/>
      <c r="GY49" s="242"/>
      <c r="GZ49" s="242"/>
      <c r="HA49" s="242"/>
      <c r="HB49" s="242"/>
      <c r="HC49" s="242"/>
      <c r="HD49" s="242"/>
      <c r="HE49" s="242"/>
      <c r="HF49" s="242"/>
      <c r="HG49" s="242"/>
      <c r="HH49" s="242"/>
      <c r="HI49" s="242"/>
      <c r="HJ49" s="242"/>
      <c r="HK49" s="242"/>
      <c r="HL49" s="242"/>
      <c r="HM49" s="242"/>
      <c r="HN49" s="242"/>
      <c r="HO49" s="242"/>
      <c r="HP49" s="242"/>
      <c r="HQ49" s="242"/>
      <c r="HR49" s="242"/>
      <c r="HS49" s="242"/>
      <c r="HT49" s="242"/>
      <c r="HU49" s="242"/>
      <c r="HV49" s="242"/>
      <c r="HW49" s="242"/>
      <c r="HX49" s="242"/>
      <c r="HY49" s="242"/>
      <c r="HZ49" s="242"/>
      <c r="IA49" s="242"/>
      <c r="IB49" s="242"/>
      <c r="IC49" s="242"/>
      <c r="ID49" s="242"/>
      <c r="IE49" s="242"/>
      <c r="IF49" s="242"/>
      <c r="IG49" s="242"/>
      <c r="IH49" s="242"/>
      <c r="II49" s="242"/>
      <c r="IJ49" s="242"/>
      <c r="IK49" s="242"/>
      <c r="IL49" s="242"/>
    </row>
    <row r="50" spans="1:246" ht="15">
      <c r="A50" s="256" t="s">
        <v>21</v>
      </c>
      <c r="B50" s="257" t="s">
        <v>452</v>
      </c>
      <c r="C50" s="258">
        <v>23</v>
      </c>
      <c r="D50" s="258">
        <v>23</v>
      </c>
      <c r="E50" s="259">
        <v>66843</v>
      </c>
      <c r="F50" s="259"/>
      <c r="G50" s="259"/>
      <c r="H50" s="259"/>
      <c r="I50" s="259"/>
      <c r="J50" s="256">
        <v>33267.18</v>
      </c>
      <c r="K50" s="256">
        <v>17940</v>
      </c>
      <c r="L50" s="256">
        <v>31328</v>
      </c>
      <c r="M50" s="256">
        <v>1892.26</v>
      </c>
      <c r="N50" s="256">
        <v>37.66</v>
      </c>
      <c r="O50" s="256">
        <v>100</v>
      </c>
      <c r="P50" s="237">
        <v>84565.1</v>
      </c>
      <c r="Q50" s="260"/>
      <c r="R50" s="261"/>
      <c r="S50" s="255"/>
      <c r="T50" s="244"/>
      <c r="U50" s="245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2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2"/>
      <c r="CX50" s="242"/>
      <c r="CY50" s="242"/>
      <c r="CZ50" s="242"/>
      <c r="DA50" s="242"/>
      <c r="DB50" s="242"/>
      <c r="DC50" s="242"/>
      <c r="DD50" s="242"/>
      <c r="DE50" s="242"/>
      <c r="DF50" s="242"/>
      <c r="DG50" s="242"/>
      <c r="DH50" s="242"/>
      <c r="DI50" s="242"/>
      <c r="DJ50" s="242"/>
      <c r="DK50" s="242"/>
      <c r="DL50" s="242"/>
      <c r="DM50" s="242"/>
      <c r="DN50" s="242"/>
      <c r="DO50" s="242"/>
      <c r="DP50" s="242"/>
      <c r="DQ50" s="242"/>
      <c r="DR50" s="242"/>
      <c r="DS50" s="242"/>
      <c r="DT50" s="242"/>
      <c r="DU50" s="242"/>
      <c r="DV50" s="242"/>
      <c r="DW50" s="242"/>
      <c r="DX50" s="242"/>
      <c r="DY50" s="242"/>
      <c r="DZ50" s="242"/>
      <c r="EA50" s="242"/>
      <c r="EB50" s="242"/>
      <c r="EC50" s="242"/>
      <c r="ED50" s="242"/>
      <c r="EE50" s="242"/>
      <c r="EF50" s="242"/>
      <c r="EG50" s="242"/>
      <c r="EH50" s="242"/>
      <c r="EI50" s="242"/>
      <c r="EJ50" s="242"/>
      <c r="EK50" s="242"/>
      <c r="EL50" s="242"/>
      <c r="EM50" s="242"/>
      <c r="EN50" s="242"/>
      <c r="EO50" s="242"/>
      <c r="EP50" s="242"/>
      <c r="EQ50" s="242"/>
      <c r="ER50" s="242"/>
      <c r="ES50" s="242"/>
      <c r="ET50" s="242"/>
      <c r="EU50" s="242"/>
      <c r="EV50" s="242"/>
      <c r="EW50" s="242"/>
      <c r="EX50" s="242"/>
      <c r="EY50" s="242"/>
      <c r="EZ50" s="242"/>
      <c r="FA50" s="242"/>
      <c r="FB50" s="242"/>
      <c r="FC50" s="242"/>
      <c r="FD50" s="242"/>
      <c r="FE50" s="242"/>
      <c r="FF50" s="242"/>
      <c r="FG50" s="242"/>
      <c r="FH50" s="242"/>
      <c r="FI50" s="242"/>
      <c r="FJ50" s="242"/>
      <c r="FK50" s="242"/>
      <c r="FL50" s="242"/>
      <c r="FM50" s="242"/>
      <c r="FN50" s="242"/>
      <c r="FO50" s="242"/>
      <c r="FP50" s="242"/>
      <c r="FQ50" s="242"/>
      <c r="FR50" s="242"/>
      <c r="FS50" s="242"/>
      <c r="FT50" s="242"/>
      <c r="FU50" s="242"/>
      <c r="FV50" s="242"/>
      <c r="FW50" s="242"/>
      <c r="FX50" s="242"/>
      <c r="FY50" s="242"/>
      <c r="FZ50" s="242"/>
      <c r="GA50" s="242"/>
      <c r="GB50" s="242"/>
      <c r="GC50" s="242"/>
      <c r="GD50" s="242"/>
      <c r="GE50" s="242"/>
      <c r="GF50" s="242"/>
      <c r="GG50" s="242"/>
      <c r="GH50" s="242"/>
      <c r="GI50" s="242"/>
      <c r="GJ50" s="242"/>
      <c r="GK50" s="242"/>
      <c r="GL50" s="242"/>
      <c r="GM50" s="242"/>
      <c r="GN50" s="242"/>
      <c r="GO50" s="242"/>
      <c r="GP50" s="242"/>
      <c r="GQ50" s="242"/>
      <c r="GR50" s="242"/>
      <c r="GS50" s="242"/>
      <c r="GT50" s="242"/>
      <c r="GU50" s="242"/>
      <c r="GV50" s="242"/>
      <c r="GW50" s="242"/>
      <c r="GX50" s="242"/>
      <c r="GY50" s="242"/>
      <c r="GZ50" s="242"/>
      <c r="HA50" s="242"/>
      <c r="HB50" s="242"/>
      <c r="HC50" s="242"/>
      <c r="HD50" s="242"/>
      <c r="HE50" s="242"/>
      <c r="HF50" s="242"/>
      <c r="HG50" s="242"/>
      <c r="HH50" s="242"/>
      <c r="HI50" s="242"/>
      <c r="HJ50" s="242"/>
      <c r="HK50" s="242"/>
      <c r="HL50" s="242"/>
      <c r="HM50" s="242"/>
      <c r="HN50" s="242"/>
      <c r="HO50" s="242"/>
      <c r="HP50" s="242"/>
      <c r="HQ50" s="242"/>
      <c r="HR50" s="242"/>
      <c r="HS50" s="242"/>
      <c r="HT50" s="242"/>
      <c r="HU50" s="242"/>
      <c r="HV50" s="242"/>
      <c r="HW50" s="242"/>
      <c r="HX50" s="242"/>
      <c r="HY50" s="242"/>
      <c r="HZ50" s="242"/>
      <c r="IA50" s="242"/>
      <c r="IB50" s="242"/>
      <c r="IC50" s="242"/>
      <c r="ID50" s="242"/>
      <c r="IE50" s="242"/>
      <c r="IF50" s="242"/>
      <c r="IG50" s="242"/>
      <c r="IH50" s="242"/>
      <c r="II50" s="242"/>
      <c r="IJ50" s="242"/>
      <c r="IK50" s="242"/>
      <c r="IL50" s="242"/>
    </row>
    <row r="51" spans="1:246" ht="15">
      <c r="A51" s="99" t="s">
        <v>21</v>
      </c>
      <c r="B51" s="212" t="s">
        <v>364</v>
      </c>
      <c r="C51" s="212">
        <v>24</v>
      </c>
      <c r="D51" s="212">
        <v>0</v>
      </c>
      <c r="E51" s="212">
        <v>0</v>
      </c>
      <c r="F51" s="212"/>
      <c r="G51" s="212"/>
      <c r="H51" s="212"/>
      <c r="I51" s="212"/>
      <c r="J51" s="245">
        <v>38159.28</v>
      </c>
      <c r="K51" s="245">
        <v>18720</v>
      </c>
      <c r="L51" s="245">
        <v>34726</v>
      </c>
      <c r="M51" s="245">
        <v>1013.25</v>
      </c>
      <c r="N51" s="245">
        <v>0</v>
      </c>
      <c r="O51" s="245">
        <v>273.5</v>
      </c>
      <c r="P51" s="248">
        <v>92892.03</v>
      </c>
      <c r="Q51" s="245"/>
      <c r="R51" s="245"/>
      <c r="S51" s="249"/>
      <c r="T51" s="224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2"/>
      <c r="CC51" s="242"/>
      <c r="CD51" s="242"/>
      <c r="CE51" s="242"/>
      <c r="CF51" s="242"/>
      <c r="CG51" s="242"/>
      <c r="CH51" s="242"/>
      <c r="CI51" s="242"/>
      <c r="CJ51" s="242"/>
      <c r="CK51" s="242"/>
      <c r="CL51" s="242"/>
      <c r="CM51" s="242"/>
      <c r="CN51" s="242"/>
      <c r="CO51" s="242"/>
      <c r="CP51" s="242"/>
      <c r="CQ51" s="242"/>
      <c r="CR51" s="242"/>
      <c r="CS51" s="242"/>
      <c r="CT51" s="242"/>
      <c r="CU51" s="242"/>
      <c r="CV51" s="242"/>
      <c r="CW51" s="242"/>
      <c r="CX51" s="242"/>
      <c r="CY51" s="242"/>
      <c r="CZ51" s="242"/>
      <c r="DA51" s="242"/>
      <c r="DB51" s="242"/>
      <c r="DC51" s="242"/>
      <c r="DD51" s="242"/>
      <c r="DE51" s="242"/>
      <c r="DF51" s="242"/>
      <c r="DG51" s="242"/>
      <c r="DH51" s="242"/>
      <c r="DI51" s="242"/>
      <c r="DJ51" s="242"/>
      <c r="DK51" s="242"/>
      <c r="DL51" s="242"/>
      <c r="DM51" s="242"/>
      <c r="DN51" s="242"/>
      <c r="DO51" s="242"/>
      <c r="DP51" s="242"/>
      <c r="DQ51" s="242"/>
      <c r="DR51" s="242"/>
      <c r="DS51" s="242"/>
      <c r="DT51" s="242"/>
      <c r="DU51" s="242"/>
      <c r="DV51" s="242"/>
      <c r="DW51" s="242"/>
      <c r="DX51" s="242"/>
      <c r="DY51" s="242"/>
      <c r="DZ51" s="242"/>
      <c r="EA51" s="242"/>
      <c r="EB51" s="242"/>
      <c r="EC51" s="242"/>
      <c r="ED51" s="242"/>
      <c r="EE51" s="242"/>
      <c r="EF51" s="242"/>
      <c r="EG51" s="242"/>
      <c r="EH51" s="242"/>
      <c r="EI51" s="242"/>
      <c r="EJ51" s="242"/>
      <c r="EK51" s="242"/>
      <c r="EL51" s="242"/>
      <c r="EM51" s="242"/>
      <c r="EN51" s="242"/>
      <c r="EO51" s="242"/>
      <c r="EP51" s="242"/>
      <c r="EQ51" s="242"/>
      <c r="ER51" s="242"/>
      <c r="ES51" s="242"/>
      <c r="ET51" s="242"/>
      <c r="EU51" s="242"/>
      <c r="EV51" s="242"/>
      <c r="EW51" s="242"/>
      <c r="EX51" s="242"/>
      <c r="EY51" s="242"/>
      <c r="EZ51" s="242"/>
      <c r="FA51" s="242"/>
      <c r="FB51" s="242"/>
      <c r="FC51" s="242"/>
      <c r="FD51" s="242"/>
      <c r="FE51" s="242"/>
      <c r="FF51" s="242"/>
      <c r="FG51" s="242"/>
      <c r="FH51" s="242"/>
      <c r="FI51" s="242"/>
      <c r="FJ51" s="242"/>
      <c r="FK51" s="242"/>
      <c r="FL51" s="242"/>
      <c r="FM51" s="242"/>
      <c r="FN51" s="242"/>
      <c r="FO51" s="242"/>
      <c r="FP51" s="242"/>
      <c r="FQ51" s="242"/>
      <c r="FR51" s="242"/>
      <c r="FS51" s="242"/>
      <c r="FT51" s="242"/>
      <c r="FU51" s="242"/>
      <c r="FV51" s="242"/>
      <c r="FW51" s="242"/>
      <c r="FX51" s="242"/>
      <c r="FY51" s="242"/>
      <c r="FZ51" s="242"/>
      <c r="GA51" s="242"/>
      <c r="GB51" s="242"/>
      <c r="GC51" s="242"/>
      <c r="GD51" s="242"/>
      <c r="GE51" s="242"/>
      <c r="GF51" s="242"/>
      <c r="GG51" s="242"/>
      <c r="GH51" s="242"/>
      <c r="GI51" s="242"/>
      <c r="GJ51" s="242"/>
      <c r="GK51" s="242"/>
      <c r="GL51" s="242"/>
      <c r="GM51" s="242"/>
      <c r="GN51" s="242"/>
      <c r="GO51" s="242"/>
      <c r="GP51" s="242"/>
      <c r="GQ51" s="242"/>
      <c r="GR51" s="242"/>
      <c r="GS51" s="242"/>
      <c r="GT51" s="242"/>
      <c r="GU51" s="242"/>
      <c r="GV51" s="242"/>
      <c r="GW51" s="242"/>
      <c r="GX51" s="242"/>
      <c r="GY51" s="242"/>
      <c r="GZ51" s="242"/>
      <c r="HA51" s="242"/>
      <c r="HB51" s="242"/>
      <c r="HC51" s="242"/>
      <c r="HD51" s="242"/>
      <c r="HE51" s="242"/>
      <c r="HF51" s="242"/>
      <c r="HG51" s="242"/>
      <c r="HH51" s="242"/>
      <c r="HI51" s="242"/>
      <c r="HJ51" s="242"/>
      <c r="HK51" s="242"/>
      <c r="HL51" s="242"/>
      <c r="HM51" s="242"/>
      <c r="HN51" s="242"/>
      <c r="HO51" s="242"/>
      <c r="HP51" s="242"/>
      <c r="HQ51" s="242"/>
      <c r="HR51" s="242"/>
      <c r="HS51" s="242"/>
      <c r="HT51" s="242"/>
      <c r="HU51" s="242"/>
      <c r="HV51" s="242"/>
      <c r="HW51" s="242"/>
      <c r="HX51" s="242"/>
      <c r="HY51" s="242"/>
      <c r="HZ51" s="242"/>
      <c r="IA51" s="242"/>
      <c r="IB51" s="242"/>
      <c r="IC51" s="242"/>
      <c r="ID51" s="242"/>
      <c r="IE51" s="242"/>
      <c r="IF51" s="242"/>
      <c r="IG51" s="242"/>
      <c r="IH51" s="242"/>
      <c r="II51" s="242"/>
      <c r="IJ51" s="242"/>
      <c r="IK51" s="242"/>
      <c r="IL51" s="242"/>
    </row>
    <row r="52" spans="1:246" ht="15">
      <c r="A52" s="237" t="s">
        <v>21</v>
      </c>
      <c r="B52" s="238" t="s">
        <v>365</v>
      </c>
      <c r="C52" s="250">
        <v>27</v>
      </c>
      <c r="D52" s="250">
        <v>0</v>
      </c>
      <c r="E52" s="251">
        <v>101915</v>
      </c>
      <c r="F52" s="238"/>
      <c r="G52" s="238"/>
      <c r="H52" s="238"/>
      <c r="I52" s="238"/>
      <c r="J52" s="240">
        <v>46526.91</v>
      </c>
      <c r="K52" s="240">
        <v>22032</v>
      </c>
      <c r="L52" s="240">
        <v>42581</v>
      </c>
      <c r="M52" s="240">
        <v>1312.81</v>
      </c>
      <c r="N52" s="240">
        <v>0</v>
      </c>
      <c r="O52" s="240">
        <v>166801.25</v>
      </c>
      <c r="P52" s="237">
        <v>279253.97</v>
      </c>
      <c r="Q52" s="245"/>
      <c r="R52" s="245"/>
      <c r="S52" s="249"/>
      <c r="T52" s="224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2"/>
      <c r="BM52" s="242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CG52" s="242"/>
      <c r="CH52" s="242"/>
      <c r="CI52" s="242"/>
      <c r="CJ52" s="242"/>
      <c r="CK52" s="242"/>
      <c r="CL52" s="242"/>
      <c r="CM52" s="242"/>
      <c r="CN52" s="242"/>
      <c r="CO52" s="242"/>
      <c r="CP52" s="242"/>
      <c r="CQ52" s="242"/>
      <c r="CR52" s="242"/>
      <c r="CS52" s="242"/>
      <c r="CT52" s="242"/>
      <c r="CU52" s="242"/>
      <c r="CV52" s="242"/>
      <c r="CW52" s="242"/>
      <c r="CX52" s="242"/>
      <c r="CY52" s="242"/>
      <c r="CZ52" s="242"/>
      <c r="DA52" s="242"/>
      <c r="DB52" s="242"/>
      <c r="DC52" s="242"/>
      <c r="DD52" s="242"/>
      <c r="DE52" s="242"/>
      <c r="DF52" s="242"/>
      <c r="DG52" s="242"/>
      <c r="DH52" s="242"/>
      <c r="DI52" s="242"/>
      <c r="DJ52" s="242"/>
      <c r="DK52" s="242"/>
      <c r="DL52" s="242"/>
      <c r="DM52" s="242"/>
      <c r="DN52" s="242"/>
      <c r="DO52" s="242"/>
      <c r="DP52" s="242"/>
      <c r="DQ52" s="242"/>
      <c r="DR52" s="242"/>
      <c r="DS52" s="242"/>
      <c r="DT52" s="242"/>
      <c r="DU52" s="242"/>
      <c r="DV52" s="242"/>
      <c r="DW52" s="242"/>
      <c r="DX52" s="242"/>
      <c r="DY52" s="242"/>
      <c r="DZ52" s="242"/>
      <c r="EA52" s="242"/>
      <c r="EB52" s="242"/>
      <c r="EC52" s="242"/>
      <c r="ED52" s="242"/>
      <c r="EE52" s="242"/>
      <c r="EF52" s="242"/>
      <c r="EG52" s="242"/>
      <c r="EH52" s="242"/>
      <c r="EI52" s="242"/>
      <c r="EJ52" s="242"/>
      <c r="EK52" s="242"/>
      <c r="EL52" s="242"/>
      <c r="EM52" s="242"/>
      <c r="EN52" s="242"/>
      <c r="EO52" s="242"/>
      <c r="EP52" s="242"/>
      <c r="EQ52" s="242"/>
      <c r="ER52" s="242"/>
      <c r="ES52" s="242"/>
      <c r="ET52" s="242"/>
      <c r="EU52" s="242"/>
      <c r="EV52" s="242"/>
      <c r="EW52" s="242"/>
      <c r="EX52" s="242"/>
      <c r="EY52" s="242"/>
      <c r="EZ52" s="242"/>
      <c r="FA52" s="242"/>
      <c r="FB52" s="242"/>
      <c r="FC52" s="242"/>
      <c r="FD52" s="242"/>
      <c r="FE52" s="242"/>
      <c r="FF52" s="242"/>
      <c r="FG52" s="242"/>
      <c r="FH52" s="242"/>
      <c r="FI52" s="242"/>
      <c r="FJ52" s="242"/>
      <c r="FK52" s="242"/>
      <c r="FL52" s="242"/>
      <c r="FM52" s="242"/>
      <c r="FN52" s="242"/>
      <c r="FO52" s="242"/>
      <c r="FP52" s="242"/>
      <c r="FQ52" s="242"/>
      <c r="FR52" s="242"/>
      <c r="FS52" s="242"/>
      <c r="FT52" s="242"/>
      <c r="FU52" s="242"/>
      <c r="FV52" s="242"/>
      <c r="FW52" s="242"/>
      <c r="FX52" s="242"/>
      <c r="FY52" s="242"/>
      <c r="FZ52" s="242"/>
      <c r="GA52" s="242"/>
      <c r="GB52" s="242"/>
      <c r="GC52" s="242"/>
      <c r="GD52" s="242"/>
      <c r="GE52" s="242"/>
      <c r="GF52" s="242"/>
      <c r="GG52" s="242"/>
      <c r="GH52" s="242"/>
      <c r="GI52" s="242"/>
      <c r="GJ52" s="242"/>
      <c r="GK52" s="242"/>
      <c r="GL52" s="242"/>
      <c r="GM52" s="242"/>
      <c r="GN52" s="242"/>
      <c r="GO52" s="242"/>
      <c r="GP52" s="242"/>
      <c r="GQ52" s="242"/>
      <c r="GR52" s="242"/>
      <c r="GS52" s="242"/>
      <c r="GT52" s="242"/>
      <c r="GU52" s="242"/>
      <c r="GV52" s="242"/>
      <c r="GW52" s="242"/>
      <c r="GX52" s="242"/>
      <c r="GY52" s="242"/>
      <c r="GZ52" s="242"/>
      <c r="HA52" s="242"/>
      <c r="HB52" s="242"/>
      <c r="HC52" s="242"/>
      <c r="HD52" s="242"/>
      <c r="HE52" s="242"/>
      <c r="HF52" s="242"/>
      <c r="HG52" s="242"/>
      <c r="HH52" s="242"/>
      <c r="HI52" s="242"/>
      <c r="HJ52" s="242"/>
      <c r="HK52" s="242"/>
      <c r="HL52" s="242"/>
      <c r="HM52" s="242"/>
      <c r="HN52" s="242"/>
      <c r="HO52" s="242"/>
      <c r="HP52" s="242"/>
      <c r="HQ52" s="242"/>
      <c r="HR52" s="242"/>
      <c r="HS52" s="242"/>
      <c r="HT52" s="242"/>
      <c r="HU52" s="242"/>
      <c r="HV52" s="242"/>
      <c r="HW52" s="242"/>
      <c r="HX52" s="242"/>
      <c r="HY52" s="242"/>
      <c r="HZ52" s="242"/>
      <c r="IA52" s="242"/>
      <c r="IB52" s="242"/>
      <c r="IC52" s="242"/>
      <c r="ID52" s="242"/>
      <c r="IE52" s="242"/>
      <c r="IF52" s="242"/>
      <c r="IG52" s="242"/>
      <c r="IH52" s="242"/>
      <c r="II52" s="242"/>
      <c r="IJ52" s="242"/>
      <c r="IK52" s="242"/>
      <c r="IL52" s="242"/>
    </row>
    <row r="53" spans="1:246" ht="15">
      <c r="A53" s="99" t="s">
        <v>21</v>
      </c>
      <c r="B53" s="212" t="s">
        <v>459</v>
      </c>
      <c r="C53" s="212">
        <v>30</v>
      </c>
      <c r="D53" s="212"/>
      <c r="E53" s="212">
        <v>110075</v>
      </c>
      <c r="F53" s="212"/>
      <c r="G53" s="212"/>
      <c r="H53" s="212"/>
      <c r="I53" s="212"/>
      <c r="J53" s="245">
        <v>51236.56</v>
      </c>
      <c r="K53" s="245">
        <v>24480</v>
      </c>
      <c r="L53" s="245">
        <v>44252</v>
      </c>
      <c r="M53" s="245">
        <v>3420.85</v>
      </c>
      <c r="N53" s="245">
        <v>0</v>
      </c>
      <c r="O53" s="245">
        <v>53</v>
      </c>
      <c r="P53" s="248">
        <v>123442.41</v>
      </c>
      <c r="Q53" s="245"/>
      <c r="R53" s="245"/>
      <c r="S53" s="249"/>
      <c r="T53" s="224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2"/>
      <c r="BR53" s="242"/>
      <c r="BS53" s="242"/>
      <c r="BT53" s="242"/>
      <c r="BU53" s="242"/>
      <c r="BV53" s="242"/>
      <c r="BW53" s="242"/>
      <c r="BX53" s="242"/>
      <c r="BY53" s="242"/>
      <c r="BZ53" s="242"/>
      <c r="CA53" s="242"/>
      <c r="CB53" s="242"/>
      <c r="CC53" s="242"/>
      <c r="CD53" s="242"/>
      <c r="CE53" s="242"/>
      <c r="CF53" s="242"/>
      <c r="CG53" s="242"/>
      <c r="CH53" s="242"/>
      <c r="CI53" s="242"/>
      <c r="CJ53" s="242"/>
      <c r="CK53" s="242"/>
      <c r="CL53" s="242"/>
      <c r="CM53" s="242"/>
      <c r="CN53" s="242"/>
      <c r="CO53" s="242"/>
      <c r="CP53" s="242"/>
      <c r="CQ53" s="242"/>
      <c r="CR53" s="242"/>
      <c r="CS53" s="242"/>
      <c r="CT53" s="242"/>
      <c r="CU53" s="242"/>
      <c r="CV53" s="242"/>
      <c r="CW53" s="242"/>
      <c r="CX53" s="242"/>
      <c r="CY53" s="242"/>
      <c r="CZ53" s="242"/>
      <c r="DA53" s="242"/>
      <c r="DB53" s="242"/>
      <c r="DC53" s="242"/>
      <c r="DD53" s="242"/>
      <c r="DE53" s="242"/>
      <c r="DF53" s="242"/>
      <c r="DG53" s="242"/>
      <c r="DH53" s="242"/>
      <c r="DI53" s="242"/>
      <c r="DJ53" s="242"/>
      <c r="DK53" s="242"/>
      <c r="DL53" s="242"/>
      <c r="DM53" s="242"/>
      <c r="DN53" s="242"/>
      <c r="DO53" s="242"/>
      <c r="DP53" s="242"/>
      <c r="DQ53" s="242"/>
      <c r="DR53" s="242"/>
      <c r="DS53" s="242"/>
      <c r="DT53" s="242"/>
      <c r="DU53" s="242"/>
      <c r="DV53" s="242"/>
      <c r="DW53" s="242"/>
      <c r="DX53" s="242"/>
      <c r="DY53" s="242"/>
      <c r="DZ53" s="242"/>
      <c r="EA53" s="242"/>
      <c r="EB53" s="242"/>
      <c r="EC53" s="242"/>
      <c r="ED53" s="242"/>
      <c r="EE53" s="242"/>
      <c r="EF53" s="242"/>
      <c r="EG53" s="242"/>
      <c r="EH53" s="242"/>
      <c r="EI53" s="242"/>
      <c r="EJ53" s="242"/>
      <c r="EK53" s="242"/>
      <c r="EL53" s="242"/>
      <c r="EM53" s="242"/>
      <c r="EN53" s="242"/>
      <c r="EO53" s="242"/>
      <c r="EP53" s="242"/>
      <c r="EQ53" s="242"/>
      <c r="ER53" s="242"/>
      <c r="ES53" s="242"/>
      <c r="ET53" s="242"/>
      <c r="EU53" s="242"/>
      <c r="EV53" s="242"/>
      <c r="EW53" s="242"/>
      <c r="EX53" s="242"/>
      <c r="EY53" s="242"/>
      <c r="EZ53" s="242"/>
      <c r="FA53" s="242"/>
      <c r="FB53" s="242"/>
      <c r="FC53" s="242"/>
      <c r="FD53" s="242"/>
      <c r="FE53" s="242"/>
      <c r="FF53" s="242"/>
      <c r="FG53" s="242"/>
      <c r="FH53" s="242"/>
      <c r="FI53" s="242"/>
      <c r="FJ53" s="242"/>
      <c r="FK53" s="242"/>
      <c r="FL53" s="242"/>
      <c r="FM53" s="242"/>
      <c r="FN53" s="242"/>
      <c r="FO53" s="242"/>
      <c r="FP53" s="242"/>
      <c r="FQ53" s="242"/>
      <c r="FR53" s="242"/>
      <c r="FS53" s="242"/>
      <c r="FT53" s="242"/>
      <c r="FU53" s="242"/>
      <c r="FV53" s="242"/>
      <c r="FW53" s="242"/>
      <c r="FX53" s="242"/>
      <c r="FY53" s="242"/>
      <c r="FZ53" s="242"/>
      <c r="GA53" s="242"/>
      <c r="GB53" s="242"/>
      <c r="GC53" s="242"/>
      <c r="GD53" s="242"/>
      <c r="GE53" s="242"/>
      <c r="GF53" s="242"/>
      <c r="GG53" s="242"/>
      <c r="GH53" s="242"/>
      <c r="GI53" s="242"/>
      <c r="GJ53" s="242"/>
      <c r="GK53" s="242"/>
      <c r="GL53" s="242"/>
      <c r="GM53" s="242"/>
      <c r="GN53" s="242"/>
      <c r="GO53" s="242"/>
      <c r="GP53" s="242"/>
      <c r="GQ53" s="242"/>
      <c r="GR53" s="242"/>
      <c r="GS53" s="242"/>
      <c r="GT53" s="242"/>
      <c r="GU53" s="242"/>
      <c r="GV53" s="242"/>
      <c r="GW53" s="242"/>
      <c r="GX53" s="242"/>
      <c r="GY53" s="242"/>
      <c r="GZ53" s="242"/>
      <c r="HA53" s="242"/>
      <c r="HB53" s="242"/>
      <c r="HC53" s="242"/>
      <c r="HD53" s="242"/>
      <c r="HE53" s="242"/>
      <c r="HF53" s="242"/>
      <c r="HG53" s="242"/>
      <c r="HH53" s="242"/>
      <c r="HI53" s="242"/>
      <c r="HJ53" s="242"/>
      <c r="HK53" s="242"/>
      <c r="HL53" s="242"/>
      <c r="HM53" s="242"/>
      <c r="HN53" s="242"/>
      <c r="HO53" s="242"/>
      <c r="HP53" s="242"/>
      <c r="HQ53" s="242"/>
      <c r="HR53" s="242"/>
      <c r="HS53" s="242"/>
      <c r="HT53" s="242"/>
      <c r="HU53" s="242"/>
      <c r="HV53" s="242"/>
      <c r="HW53" s="242"/>
      <c r="HX53" s="242"/>
      <c r="HY53" s="242"/>
      <c r="HZ53" s="242"/>
      <c r="IA53" s="242"/>
      <c r="IB53" s="242"/>
      <c r="IC53" s="242"/>
      <c r="ID53" s="242"/>
      <c r="IE53" s="242"/>
      <c r="IF53" s="242"/>
      <c r="IG53" s="242"/>
      <c r="IH53" s="242"/>
      <c r="II53" s="242"/>
      <c r="IJ53" s="242"/>
      <c r="IK53" s="242"/>
      <c r="IL53" s="242"/>
    </row>
    <row r="54" spans="1:246" ht="15">
      <c r="A54" s="237" t="s">
        <v>21</v>
      </c>
      <c r="B54" s="238" t="s">
        <v>463</v>
      </c>
      <c r="C54" s="250">
        <v>30</v>
      </c>
      <c r="D54" s="250"/>
      <c r="E54" s="251">
        <v>105343</v>
      </c>
      <c r="F54" s="238"/>
      <c r="G54" s="238"/>
      <c r="H54" s="238"/>
      <c r="I54" s="238"/>
      <c r="J54" s="240">
        <v>52821.17</v>
      </c>
      <c r="K54" s="240">
        <v>24480</v>
      </c>
      <c r="L54" s="240">
        <v>45201</v>
      </c>
      <c r="M54" s="240">
        <v>4880.76</v>
      </c>
      <c r="N54" s="240">
        <v>0</v>
      </c>
      <c r="O54" s="240">
        <v>0</v>
      </c>
      <c r="P54" s="237">
        <v>127382.93</v>
      </c>
      <c r="Q54" s="245"/>
      <c r="R54" s="245"/>
      <c r="S54" s="249"/>
      <c r="T54" s="224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2"/>
      <c r="CX54" s="242"/>
      <c r="CY54" s="242"/>
      <c r="CZ54" s="242"/>
      <c r="DA54" s="242"/>
      <c r="DB54" s="242"/>
      <c r="DC54" s="242"/>
      <c r="DD54" s="242"/>
      <c r="DE54" s="242"/>
      <c r="DF54" s="242"/>
      <c r="DG54" s="242"/>
      <c r="DH54" s="242"/>
      <c r="DI54" s="242"/>
      <c r="DJ54" s="242"/>
      <c r="DK54" s="242"/>
      <c r="DL54" s="242"/>
      <c r="DM54" s="242"/>
      <c r="DN54" s="242"/>
      <c r="DO54" s="242"/>
      <c r="DP54" s="242"/>
      <c r="DQ54" s="242"/>
      <c r="DR54" s="242"/>
      <c r="DS54" s="242"/>
      <c r="DT54" s="242"/>
      <c r="DU54" s="242"/>
      <c r="DV54" s="242"/>
      <c r="DW54" s="242"/>
      <c r="DX54" s="242"/>
      <c r="DY54" s="242"/>
      <c r="DZ54" s="242"/>
      <c r="EA54" s="242"/>
      <c r="EB54" s="242"/>
      <c r="EC54" s="242"/>
      <c r="ED54" s="242"/>
      <c r="EE54" s="242"/>
      <c r="EF54" s="242"/>
      <c r="EG54" s="242"/>
      <c r="EH54" s="242"/>
      <c r="EI54" s="242"/>
      <c r="EJ54" s="242"/>
      <c r="EK54" s="242"/>
      <c r="EL54" s="242"/>
      <c r="EM54" s="242"/>
      <c r="EN54" s="242"/>
      <c r="EO54" s="242"/>
      <c r="EP54" s="242"/>
      <c r="EQ54" s="242"/>
      <c r="ER54" s="242"/>
      <c r="ES54" s="242"/>
      <c r="ET54" s="242"/>
      <c r="EU54" s="242"/>
      <c r="EV54" s="242"/>
      <c r="EW54" s="242"/>
      <c r="EX54" s="242"/>
      <c r="EY54" s="242"/>
      <c r="EZ54" s="242"/>
      <c r="FA54" s="242"/>
      <c r="FB54" s="242"/>
      <c r="FC54" s="242"/>
      <c r="FD54" s="242"/>
      <c r="FE54" s="242"/>
      <c r="FF54" s="242"/>
      <c r="FG54" s="242"/>
      <c r="FH54" s="242"/>
      <c r="FI54" s="242"/>
      <c r="FJ54" s="242"/>
      <c r="FK54" s="242"/>
      <c r="FL54" s="242"/>
      <c r="FM54" s="242"/>
      <c r="FN54" s="242"/>
      <c r="FO54" s="242"/>
      <c r="FP54" s="242"/>
      <c r="FQ54" s="242"/>
      <c r="FR54" s="242"/>
      <c r="FS54" s="242"/>
      <c r="FT54" s="242"/>
      <c r="FU54" s="242"/>
      <c r="FV54" s="242"/>
      <c r="FW54" s="242"/>
      <c r="FX54" s="242"/>
      <c r="FY54" s="242"/>
      <c r="FZ54" s="242"/>
      <c r="GA54" s="242"/>
      <c r="GB54" s="242"/>
      <c r="GC54" s="242"/>
      <c r="GD54" s="242"/>
      <c r="GE54" s="242"/>
      <c r="GF54" s="242"/>
      <c r="GG54" s="242"/>
      <c r="GH54" s="242"/>
      <c r="GI54" s="242"/>
      <c r="GJ54" s="242"/>
      <c r="GK54" s="242"/>
      <c r="GL54" s="242"/>
      <c r="GM54" s="242"/>
      <c r="GN54" s="242"/>
      <c r="GO54" s="242"/>
      <c r="GP54" s="242"/>
      <c r="GQ54" s="242"/>
      <c r="GR54" s="242"/>
      <c r="GS54" s="242"/>
      <c r="GT54" s="242"/>
      <c r="GU54" s="242"/>
      <c r="GV54" s="242"/>
      <c r="GW54" s="242"/>
      <c r="GX54" s="242"/>
      <c r="GY54" s="242"/>
      <c r="GZ54" s="242"/>
      <c r="HA54" s="242"/>
      <c r="HB54" s="242"/>
      <c r="HC54" s="242"/>
      <c r="HD54" s="242"/>
      <c r="HE54" s="242"/>
      <c r="HF54" s="242"/>
      <c r="HG54" s="242"/>
      <c r="HH54" s="242"/>
      <c r="HI54" s="242"/>
      <c r="HJ54" s="242"/>
      <c r="HK54" s="242"/>
      <c r="HL54" s="242"/>
      <c r="HM54" s="242"/>
      <c r="HN54" s="242"/>
      <c r="HO54" s="242"/>
      <c r="HP54" s="242"/>
      <c r="HQ54" s="242"/>
      <c r="HR54" s="242"/>
      <c r="HS54" s="242"/>
      <c r="HT54" s="242"/>
      <c r="HU54" s="242"/>
      <c r="HV54" s="242"/>
      <c r="HW54" s="242"/>
      <c r="HX54" s="242"/>
      <c r="HY54" s="242"/>
      <c r="HZ54" s="242"/>
      <c r="IA54" s="242"/>
      <c r="IB54" s="242"/>
      <c r="IC54" s="242"/>
      <c r="ID54" s="242"/>
      <c r="IE54" s="242"/>
      <c r="IF54" s="242"/>
      <c r="IG54" s="242"/>
      <c r="IH54" s="242"/>
      <c r="II54" s="242"/>
      <c r="IJ54" s="242"/>
      <c r="IK54" s="242"/>
      <c r="IL54" s="242"/>
    </row>
    <row r="55" spans="1:246" ht="15">
      <c r="A55" s="99" t="s">
        <v>21</v>
      </c>
      <c r="B55" s="212" t="s">
        <v>490</v>
      </c>
      <c r="C55" s="212">
        <f>C9</f>
        <v>30</v>
      </c>
      <c r="D55" s="212">
        <f>D9</f>
        <v>30</v>
      </c>
      <c r="E55" s="247">
        <f>E9</f>
        <v>113829</v>
      </c>
      <c r="F55" s="247"/>
      <c r="G55" s="247"/>
      <c r="H55" s="247"/>
      <c r="I55" s="247"/>
      <c r="J55" s="99">
        <f aca="true" t="shared" si="6" ref="J55:P55">J9</f>
        <v>53187.43</v>
      </c>
      <c r="K55" s="99">
        <f t="shared" si="6"/>
        <v>24480</v>
      </c>
      <c r="L55" s="99">
        <f t="shared" si="6"/>
        <v>31320</v>
      </c>
      <c r="M55" s="99">
        <f t="shared" si="6"/>
        <v>2502.91</v>
      </c>
      <c r="N55" s="99">
        <f t="shared" si="6"/>
        <v>311</v>
      </c>
      <c r="O55" s="99">
        <f t="shared" si="6"/>
        <v>632.75</v>
      </c>
      <c r="P55" s="248">
        <f t="shared" si="6"/>
        <v>112434.09</v>
      </c>
      <c r="Q55" s="99"/>
      <c r="R55" s="99"/>
      <c r="S55" s="243"/>
      <c r="T55" s="244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2"/>
      <c r="BL55" s="242"/>
      <c r="BM55" s="242"/>
      <c r="BN55" s="242"/>
      <c r="BO55" s="242"/>
      <c r="BP55" s="242"/>
      <c r="BQ55" s="242"/>
      <c r="BR55" s="242"/>
      <c r="BS55" s="242"/>
      <c r="BT55" s="242"/>
      <c r="BU55" s="242"/>
      <c r="BV55" s="242"/>
      <c r="BW55" s="242"/>
      <c r="BX55" s="242"/>
      <c r="BY55" s="242"/>
      <c r="BZ55" s="242"/>
      <c r="CA55" s="242"/>
      <c r="CB55" s="242"/>
      <c r="CC55" s="242"/>
      <c r="CD55" s="242"/>
      <c r="CE55" s="242"/>
      <c r="CF55" s="242"/>
      <c r="CG55" s="242"/>
      <c r="CH55" s="242"/>
      <c r="CI55" s="242"/>
      <c r="CJ55" s="242"/>
      <c r="CK55" s="242"/>
      <c r="CL55" s="242"/>
      <c r="CM55" s="242"/>
      <c r="CN55" s="242"/>
      <c r="CO55" s="242"/>
      <c r="CP55" s="242"/>
      <c r="CQ55" s="242"/>
      <c r="CR55" s="242"/>
      <c r="CS55" s="242"/>
      <c r="CT55" s="242"/>
      <c r="CU55" s="242"/>
      <c r="CV55" s="242"/>
      <c r="CW55" s="242"/>
      <c r="CX55" s="242"/>
      <c r="CY55" s="242"/>
      <c r="CZ55" s="242"/>
      <c r="DA55" s="242"/>
      <c r="DB55" s="242"/>
      <c r="DC55" s="242"/>
      <c r="DD55" s="242"/>
      <c r="DE55" s="242"/>
      <c r="DF55" s="242"/>
      <c r="DG55" s="242"/>
      <c r="DH55" s="242"/>
      <c r="DI55" s="242"/>
      <c r="DJ55" s="242"/>
      <c r="DK55" s="242"/>
      <c r="DL55" s="242"/>
      <c r="DM55" s="242"/>
      <c r="DN55" s="242"/>
      <c r="DO55" s="242"/>
      <c r="DP55" s="242"/>
      <c r="DQ55" s="242"/>
      <c r="DR55" s="242"/>
      <c r="DS55" s="242"/>
      <c r="DT55" s="242"/>
      <c r="DU55" s="242"/>
      <c r="DV55" s="242"/>
      <c r="DW55" s="242"/>
      <c r="DX55" s="242"/>
      <c r="DY55" s="242"/>
      <c r="DZ55" s="242"/>
      <c r="EA55" s="242"/>
      <c r="EB55" s="242"/>
      <c r="EC55" s="242"/>
      <c r="ED55" s="242"/>
      <c r="EE55" s="242"/>
      <c r="EF55" s="242"/>
      <c r="EG55" s="242"/>
      <c r="EH55" s="242"/>
      <c r="EI55" s="242"/>
      <c r="EJ55" s="242"/>
      <c r="EK55" s="242"/>
      <c r="EL55" s="242"/>
      <c r="EM55" s="242"/>
      <c r="EN55" s="242"/>
      <c r="EO55" s="242"/>
      <c r="EP55" s="242"/>
      <c r="EQ55" s="242"/>
      <c r="ER55" s="242"/>
      <c r="ES55" s="242"/>
      <c r="ET55" s="242"/>
      <c r="EU55" s="242"/>
      <c r="EV55" s="242"/>
      <c r="EW55" s="242"/>
      <c r="EX55" s="242"/>
      <c r="EY55" s="242"/>
      <c r="EZ55" s="242"/>
      <c r="FA55" s="242"/>
      <c r="FB55" s="242"/>
      <c r="FC55" s="242"/>
      <c r="FD55" s="242"/>
      <c r="FE55" s="242"/>
      <c r="FF55" s="242"/>
      <c r="FG55" s="242"/>
      <c r="FH55" s="242"/>
      <c r="FI55" s="242"/>
      <c r="FJ55" s="242"/>
      <c r="FK55" s="242"/>
      <c r="FL55" s="242"/>
      <c r="FM55" s="242"/>
      <c r="FN55" s="242"/>
      <c r="FO55" s="242"/>
      <c r="FP55" s="242"/>
      <c r="FQ55" s="242"/>
      <c r="FR55" s="242"/>
      <c r="FS55" s="242"/>
      <c r="FT55" s="242"/>
      <c r="FU55" s="242"/>
      <c r="FV55" s="242"/>
      <c r="FW55" s="242"/>
      <c r="FX55" s="242"/>
      <c r="FY55" s="242"/>
      <c r="FZ55" s="242"/>
      <c r="GA55" s="242"/>
      <c r="GB55" s="242"/>
      <c r="GC55" s="242"/>
      <c r="GD55" s="242"/>
      <c r="GE55" s="242"/>
      <c r="GF55" s="242"/>
      <c r="GG55" s="242"/>
      <c r="GH55" s="242"/>
      <c r="GI55" s="242"/>
      <c r="GJ55" s="242"/>
      <c r="GK55" s="242"/>
      <c r="GL55" s="242"/>
      <c r="GM55" s="242"/>
      <c r="GN55" s="242"/>
      <c r="GO55" s="242"/>
      <c r="GP55" s="242"/>
      <c r="GQ55" s="242"/>
      <c r="GR55" s="242"/>
      <c r="GS55" s="242"/>
      <c r="GT55" s="242"/>
      <c r="GU55" s="242"/>
      <c r="GV55" s="242"/>
      <c r="GW55" s="242"/>
      <c r="GX55" s="242"/>
      <c r="GY55" s="242"/>
      <c r="GZ55" s="242"/>
      <c r="HA55" s="242"/>
      <c r="HB55" s="242"/>
      <c r="HC55" s="242"/>
      <c r="HD55" s="242"/>
      <c r="HE55" s="242"/>
      <c r="HF55" s="242"/>
      <c r="HG55" s="242"/>
      <c r="HH55" s="242"/>
      <c r="HI55" s="242"/>
      <c r="HJ55" s="242"/>
      <c r="HK55" s="242"/>
      <c r="HL55" s="242"/>
      <c r="HM55" s="242"/>
      <c r="HN55" s="242"/>
      <c r="HO55" s="242"/>
      <c r="HP55" s="242"/>
      <c r="HQ55" s="242"/>
      <c r="HR55" s="242"/>
      <c r="HS55" s="242"/>
      <c r="HT55" s="242"/>
      <c r="HU55" s="242"/>
      <c r="HV55" s="242"/>
      <c r="HW55" s="242"/>
      <c r="HX55" s="242"/>
      <c r="HY55" s="242"/>
      <c r="HZ55" s="242"/>
      <c r="IA55" s="242"/>
      <c r="IB55" s="242"/>
      <c r="IC55" s="242"/>
      <c r="ID55" s="242"/>
      <c r="IE55" s="242"/>
      <c r="IF55" s="242"/>
      <c r="IG55" s="242"/>
      <c r="IH55" s="242"/>
      <c r="II55" s="242"/>
      <c r="IJ55" s="242"/>
      <c r="IK55" s="242"/>
      <c r="IL55" s="242"/>
    </row>
    <row r="56" spans="1:246" ht="15">
      <c r="A56" s="99"/>
      <c r="B56" s="99"/>
      <c r="C56" s="246"/>
      <c r="D56" s="246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99"/>
      <c r="R56" s="245"/>
      <c r="S56" s="241"/>
      <c r="T56" s="224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  <c r="BL56" s="242"/>
      <c r="BM56" s="242"/>
      <c r="BN56" s="242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  <c r="CH56" s="242"/>
      <c r="CI56" s="242"/>
      <c r="CJ56" s="242"/>
      <c r="CK56" s="242"/>
      <c r="CL56" s="242"/>
      <c r="CM56" s="242"/>
      <c r="CN56" s="242"/>
      <c r="CO56" s="242"/>
      <c r="CP56" s="242"/>
      <c r="CQ56" s="242"/>
      <c r="CR56" s="242"/>
      <c r="CS56" s="242"/>
      <c r="CT56" s="242"/>
      <c r="CU56" s="242"/>
      <c r="CV56" s="242"/>
      <c r="CW56" s="242"/>
      <c r="CX56" s="242"/>
      <c r="CY56" s="242"/>
      <c r="CZ56" s="242"/>
      <c r="DA56" s="242"/>
      <c r="DB56" s="242"/>
      <c r="DC56" s="242"/>
      <c r="DD56" s="242"/>
      <c r="DE56" s="242"/>
      <c r="DF56" s="242"/>
      <c r="DG56" s="242"/>
      <c r="DH56" s="242"/>
      <c r="DI56" s="242"/>
      <c r="DJ56" s="242"/>
      <c r="DK56" s="242"/>
      <c r="DL56" s="242"/>
      <c r="DM56" s="242"/>
      <c r="DN56" s="242"/>
      <c r="DO56" s="242"/>
      <c r="DP56" s="242"/>
      <c r="DQ56" s="242"/>
      <c r="DR56" s="242"/>
      <c r="DS56" s="242"/>
      <c r="DT56" s="242"/>
      <c r="DU56" s="242"/>
      <c r="DV56" s="242"/>
      <c r="DW56" s="242"/>
      <c r="DX56" s="242"/>
      <c r="DY56" s="242"/>
      <c r="DZ56" s="242"/>
      <c r="EA56" s="242"/>
      <c r="EB56" s="242"/>
      <c r="EC56" s="242"/>
      <c r="ED56" s="242"/>
      <c r="EE56" s="242"/>
      <c r="EF56" s="242"/>
      <c r="EG56" s="242"/>
      <c r="EH56" s="242"/>
      <c r="EI56" s="242"/>
      <c r="EJ56" s="242"/>
      <c r="EK56" s="242"/>
      <c r="EL56" s="242"/>
      <c r="EM56" s="242"/>
      <c r="EN56" s="242"/>
      <c r="EO56" s="242"/>
      <c r="EP56" s="242"/>
      <c r="EQ56" s="242"/>
      <c r="ER56" s="242"/>
      <c r="ES56" s="242"/>
      <c r="ET56" s="242"/>
      <c r="EU56" s="242"/>
      <c r="EV56" s="242"/>
      <c r="EW56" s="242"/>
      <c r="EX56" s="242"/>
      <c r="EY56" s="242"/>
      <c r="EZ56" s="242"/>
      <c r="FA56" s="242"/>
      <c r="FB56" s="242"/>
      <c r="FC56" s="242"/>
      <c r="FD56" s="242"/>
      <c r="FE56" s="242"/>
      <c r="FF56" s="242"/>
      <c r="FG56" s="242"/>
      <c r="FH56" s="242"/>
      <c r="FI56" s="242"/>
      <c r="FJ56" s="242"/>
      <c r="FK56" s="242"/>
      <c r="FL56" s="242"/>
      <c r="FM56" s="242"/>
      <c r="FN56" s="242"/>
      <c r="FO56" s="242"/>
      <c r="FP56" s="242"/>
      <c r="FQ56" s="242"/>
      <c r="FR56" s="242"/>
      <c r="FS56" s="242"/>
      <c r="FT56" s="242"/>
      <c r="FU56" s="242"/>
      <c r="FV56" s="242"/>
      <c r="FW56" s="242"/>
      <c r="FX56" s="242"/>
      <c r="FY56" s="242"/>
      <c r="FZ56" s="242"/>
      <c r="GA56" s="242"/>
      <c r="GB56" s="242"/>
      <c r="GC56" s="242"/>
      <c r="GD56" s="242"/>
      <c r="GE56" s="242"/>
      <c r="GF56" s="242"/>
      <c r="GG56" s="242"/>
      <c r="GH56" s="242"/>
      <c r="GI56" s="242"/>
      <c r="GJ56" s="242"/>
      <c r="GK56" s="242"/>
      <c r="GL56" s="242"/>
      <c r="GM56" s="242"/>
      <c r="GN56" s="242"/>
      <c r="GO56" s="242"/>
      <c r="GP56" s="242"/>
      <c r="GQ56" s="242"/>
      <c r="GR56" s="242"/>
      <c r="GS56" s="242"/>
      <c r="GT56" s="242"/>
      <c r="GU56" s="242"/>
      <c r="GV56" s="242"/>
      <c r="GW56" s="242"/>
      <c r="GX56" s="242"/>
      <c r="GY56" s="242"/>
      <c r="GZ56" s="242"/>
      <c r="HA56" s="242"/>
      <c r="HB56" s="242"/>
      <c r="HC56" s="242"/>
      <c r="HD56" s="242"/>
      <c r="HE56" s="242"/>
      <c r="HF56" s="242"/>
      <c r="HG56" s="242"/>
      <c r="HH56" s="242"/>
      <c r="HI56" s="242"/>
      <c r="HJ56" s="242"/>
      <c r="HK56" s="242"/>
      <c r="HL56" s="242"/>
      <c r="HM56" s="242"/>
      <c r="HN56" s="242"/>
      <c r="HO56" s="242"/>
      <c r="HP56" s="242"/>
      <c r="HQ56" s="242"/>
      <c r="HR56" s="242"/>
      <c r="HS56" s="242"/>
      <c r="HT56" s="242"/>
      <c r="HU56" s="242"/>
      <c r="HV56" s="242"/>
      <c r="HW56" s="242"/>
      <c r="HX56" s="242"/>
      <c r="HY56" s="242"/>
      <c r="HZ56" s="242"/>
      <c r="IA56" s="242"/>
      <c r="IB56" s="242"/>
      <c r="IC56" s="242"/>
      <c r="ID56" s="242"/>
      <c r="IE56" s="242"/>
      <c r="IF56" s="242"/>
      <c r="IG56" s="242"/>
      <c r="IH56" s="242"/>
      <c r="II56" s="242"/>
      <c r="IJ56" s="242"/>
      <c r="IK56" s="242"/>
      <c r="IL56" s="242"/>
    </row>
    <row r="57" spans="1:246" ht="15">
      <c r="A57" s="237" t="s">
        <v>426</v>
      </c>
      <c r="B57" s="238" t="s">
        <v>444</v>
      </c>
      <c r="C57" s="238">
        <v>25</v>
      </c>
      <c r="D57" s="238"/>
      <c r="E57" s="239">
        <v>110957</v>
      </c>
      <c r="F57" s="239"/>
      <c r="G57" s="239"/>
      <c r="H57" s="239"/>
      <c r="I57" s="239"/>
      <c r="J57" s="237">
        <v>27046.12</v>
      </c>
      <c r="K57" s="240">
        <v>8820</v>
      </c>
      <c r="L57" s="237">
        <v>24224</v>
      </c>
      <c r="M57" s="237">
        <v>1654</v>
      </c>
      <c r="N57" s="237">
        <v>330</v>
      </c>
      <c r="O57" s="237">
        <v>0</v>
      </c>
      <c r="P57" s="237">
        <v>62074.12</v>
      </c>
      <c r="Q57" s="99"/>
      <c r="R57" s="99"/>
      <c r="S57" s="243"/>
      <c r="T57" s="244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242"/>
      <c r="BK57" s="242"/>
      <c r="BL57" s="242"/>
      <c r="BM57" s="242"/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2"/>
      <c r="CV57" s="242"/>
      <c r="CW57" s="242"/>
      <c r="CX57" s="242"/>
      <c r="CY57" s="242"/>
      <c r="CZ57" s="242"/>
      <c r="DA57" s="242"/>
      <c r="DB57" s="242"/>
      <c r="DC57" s="242"/>
      <c r="DD57" s="242"/>
      <c r="DE57" s="242"/>
      <c r="DF57" s="242"/>
      <c r="DG57" s="242"/>
      <c r="DH57" s="242"/>
      <c r="DI57" s="242"/>
      <c r="DJ57" s="242"/>
      <c r="DK57" s="242"/>
      <c r="DL57" s="242"/>
      <c r="DM57" s="242"/>
      <c r="DN57" s="242"/>
      <c r="DO57" s="242"/>
      <c r="DP57" s="242"/>
      <c r="DQ57" s="242"/>
      <c r="DR57" s="242"/>
      <c r="DS57" s="242"/>
      <c r="DT57" s="242"/>
      <c r="DU57" s="242"/>
      <c r="DV57" s="242"/>
      <c r="DW57" s="242"/>
      <c r="DX57" s="242"/>
      <c r="DY57" s="242"/>
      <c r="DZ57" s="242"/>
      <c r="EA57" s="242"/>
      <c r="EB57" s="242"/>
      <c r="EC57" s="242"/>
      <c r="ED57" s="242"/>
      <c r="EE57" s="242"/>
      <c r="EF57" s="242"/>
      <c r="EG57" s="242"/>
      <c r="EH57" s="242"/>
      <c r="EI57" s="242"/>
      <c r="EJ57" s="242"/>
      <c r="EK57" s="242"/>
      <c r="EL57" s="242"/>
      <c r="EM57" s="242"/>
      <c r="EN57" s="242"/>
      <c r="EO57" s="242"/>
      <c r="EP57" s="242"/>
      <c r="EQ57" s="242"/>
      <c r="ER57" s="242"/>
      <c r="ES57" s="242"/>
      <c r="ET57" s="242"/>
      <c r="EU57" s="242"/>
      <c r="EV57" s="242"/>
      <c r="EW57" s="242"/>
      <c r="EX57" s="242"/>
      <c r="EY57" s="242"/>
      <c r="EZ57" s="242"/>
      <c r="FA57" s="242"/>
      <c r="FB57" s="242"/>
      <c r="FC57" s="242"/>
      <c r="FD57" s="242"/>
      <c r="FE57" s="242"/>
      <c r="FF57" s="242"/>
      <c r="FG57" s="242"/>
      <c r="FH57" s="242"/>
      <c r="FI57" s="242"/>
      <c r="FJ57" s="242"/>
      <c r="FK57" s="242"/>
      <c r="FL57" s="242"/>
      <c r="FM57" s="242"/>
      <c r="FN57" s="242"/>
      <c r="FO57" s="242"/>
      <c r="FP57" s="242"/>
      <c r="FQ57" s="242"/>
      <c r="FR57" s="242"/>
      <c r="FS57" s="242"/>
      <c r="FT57" s="242"/>
      <c r="FU57" s="242"/>
      <c r="FV57" s="242"/>
      <c r="FW57" s="242"/>
      <c r="FX57" s="242"/>
      <c r="FY57" s="242"/>
      <c r="FZ57" s="242"/>
      <c r="GA57" s="242"/>
      <c r="GB57" s="242"/>
      <c r="GC57" s="242"/>
      <c r="GD57" s="242"/>
      <c r="GE57" s="242"/>
      <c r="GF57" s="242"/>
      <c r="GG57" s="242"/>
      <c r="GH57" s="242"/>
      <c r="GI57" s="242"/>
      <c r="GJ57" s="242"/>
      <c r="GK57" s="242"/>
      <c r="GL57" s="242"/>
      <c r="GM57" s="242"/>
      <c r="GN57" s="242"/>
      <c r="GO57" s="242"/>
      <c r="GP57" s="242"/>
      <c r="GQ57" s="242"/>
      <c r="GR57" s="242"/>
      <c r="GS57" s="242"/>
      <c r="GT57" s="242"/>
      <c r="GU57" s="242"/>
      <c r="GV57" s="242"/>
      <c r="GW57" s="242"/>
      <c r="GX57" s="242"/>
      <c r="GY57" s="242"/>
      <c r="GZ57" s="242"/>
      <c r="HA57" s="242"/>
      <c r="HB57" s="242"/>
      <c r="HC57" s="242"/>
      <c r="HD57" s="242"/>
      <c r="HE57" s="242"/>
      <c r="HF57" s="242"/>
      <c r="HG57" s="242"/>
      <c r="HH57" s="242"/>
      <c r="HI57" s="242"/>
      <c r="HJ57" s="242"/>
      <c r="HK57" s="242"/>
      <c r="HL57" s="242"/>
      <c r="HM57" s="242"/>
      <c r="HN57" s="242"/>
      <c r="HO57" s="242"/>
      <c r="HP57" s="242"/>
      <c r="HQ57" s="242"/>
      <c r="HR57" s="242"/>
      <c r="HS57" s="242"/>
      <c r="HT57" s="242"/>
      <c r="HU57" s="242"/>
      <c r="HV57" s="242"/>
      <c r="HW57" s="242"/>
      <c r="HX57" s="242"/>
      <c r="HY57" s="242"/>
      <c r="HZ57" s="242"/>
      <c r="IA57" s="242"/>
      <c r="IB57" s="242"/>
      <c r="IC57" s="242"/>
      <c r="ID57" s="242"/>
      <c r="IE57" s="242"/>
      <c r="IF57" s="242"/>
      <c r="IG57" s="242"/>
      <c r="IH57" s="242"/>
      <c r="II57" s="242"/>
      <c r="IJ57" s="242"/>
      <c r="IK57" s="242"/>
      <c r="IL57" s="242"/>
    </row>
    <row r="58" spans="1:246" ht="15">
      <c r="A58" s="99" t="s">
        <v>426</v>
      </c>
      <c r="B58" s="212" t="s">
        <v>446</v>
      </c>
      <c r="C58" s="246">
        <v>23</v>
      </c>
      <c r="D58" s="246"/>
      <c r="E58" s="247">
        <v>127505.33333333333</v>
      </c>
      <c r="F58" s="247"/>
      <c r="G58" s="247"/>
      <c r="H58" s="247"/>
      <c r="I58" s="247"/>
      <c r="J58" s="99">
        <v>32721.2262</v>
      </c>
      <c r="K58" s="99">
        <v>9690</v>
      </c>
      <c r="L58" s="99">
        <v>24244</v>
      </c>
      <c r="M58" s="99">
        <v>710.48</v>
      </c>
      <c r="N58" s="99">
        <v>0</v>
      </c>
      <c r="O58" s="248">
        <v>0</v>
      </c>
      <c r="P58" s="248">
        <v>67365.7062</v>
      </c>
      <c r="Q58" s="99"/>
      <c r="R58" s="245"/>
      <c r="S58" s="243"/>
      <c r="T58" s="244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BJ58" s="242"/>
      <c r="BK58" s="242"/>
      <c r="BL58" s="242"/>
      <c r="BM58" s="242"/>
      <c r="BN58" s="242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  <c r="CW58" s="242"/>
      <c r="CX58" s="242"/>
      <c r="CY58" s="242"/>
      <c r="CZ58" s="242"/>
      <c r="DA58" s="242"/>
      <c r="DB58" s="242"/>
      <c r="DC58" s="242"/>
      <c r="DD58" s="242"/>
      <c r="DE58" s="242"/>
      <c r="DF58" s="242"/>
      <c r="DG58" s="242"/>
      <c r="DH58" s="242"/>
      <c r="DI58" s="242"/>
      <c r="DJ58" s="242"/>
      <c r="DK58" s="242"/>
      <c r="DL58" s="242"/>
      <c r="DM58" s="242"/>
      <c r="DN58" s="242"/>
      <c r="DO58" s="242"/>
      <c r="DP58" s="242"/>
      <c r="DQ58" s="242"/>
      <c r="DR58" s="242"/>
      <c r="DS58" s="242"/>
      <c r="DT58" s="242"/>
      <c r="DU58" s="242"/>
      <c r="DV58" s="242"/>
      <c r="DW58" s="242"/>
      <c r="DX58" s="242"/>
      <c r="DY58" s="242"/>
      <c r="DZ58" s="242"/>
      <c r="EA58" s="242"/>
      <c r="EB58" s="242"/>
      <c r="EC58" s="242"/>
      <c r="ED58" s="242"/>
      <c r="EE58" s="242"/>
      <c r="EF58" s="242"/>
      <c r="EG58" s="242"/>
      <c r="EH58" s="242"/>
      <c r="EI58" s="242"/>
      <c r="EJ58" s="242"/>
      <c r="EK58" s="242"/>
      <c r="EL58" s="242"/>
      <c r="EM58" s="242"/>
      <c r="EN58" s="242"/>
      <c r="EO58" s="242"/>
      <c r="EP58" s="242"/>
      <c r="EQ58" s="242"/>
      <c r="ER58" s="242"/>
      <c r="ES58" s="242"/>
      <c r="ET58" s="242"/>
      <c r="EU58" s="242"/>
      <c r="EV58" s="242"/>
      <c r="EW58" s="242"/>
      <c r="EX58" s="242"/>
      <c r="EY58" s="242"/>
      <c r="EZ58" s="242"/>
      <c r="FA58" s="242"/>
      <c r="FB58" s="242"/>
      <c r="FC58" s="242"/>
      <c r="FD58" s="242"/>
      <c r="FE58" s="242"/>
      <c r="FF58" s="242"/>
      <c r="FG58" s="242"/>
      <c r="FH58" s="242"/>
      <c r="FI58" s="242"/>
      <c r="FJ58" s="242"/>
      <c r="FK58" s="242"/>
      <c r="FL58" s="242"/>
      <c r="FM58" s="242"/>
      <c r="FN58" s="242"/>
      <c r="FO58" s="242"/>
      <c r="FP58" s="242"/>
      <c r="FQ58" s="242"/>
      <c r="FR58" s="242"/>
      <c r="FS58" s="242"/>
      <c r="FT58" s="242"/>
      <c r="FU58" s="242"/>
      <c r="FV58" s="242"/>
      <c r="FW58" s="242"/>
      <c r="FX58" s="242"/>
      <c r="FY58" s="242"/>
      <c r="FZ58" s="242"/>
      <c r="GA58" s="242"/>
      <c r="GB58" s="242"/>
      <c r="GC58" s="242"/>
      <c r="GD58" s="242"/>
      <c r="GE58" s="242"/>
      <c r="GF58" s="242"/>
      <c r="GG58" s="242"/>
      <c r="GH58" s="242"/>
      <c r="GI58" s="242"/>
      <c r="GJ58" s="242"/>
      <c r="GK58" s="242"/>
      <c r="GL58" s="242"/>
      <c r="GM58" s="242"/>
      <c r="GN58" s="242"/>
      <c r="GO58" s="242"/>
      <c r="GP58" s="242"/>
      <c r="GQ58" s="242"/>
      <c r="GR58" s="242"/>
      <c r="GS58" s="242"/>
      <c r="GT58" s="242"/>
      <c r="GU58" s="242"/>
      <c r="GV58" s="242"/>
      <c r="GW58" s="242"/>
      <c r="GX58" s="242"/>
      <c r="GY58" s="242"/>
      <c r="GZ58" s="242"/>
      <c r="HA58" s="242"/>
      <c r="HB58" s="242"/>
      <c r="HC58" s="242"/>
      <c r="HD58" s="242"/>
      <c r="HE58" s="242"/>
      <c r="HF58" s="242"/>
      <c r="HG58" s="242"/>
      <c r="HH58" s="242"/>
      <c r="HI58" s="242"/>
      <c r="HJ58" s="242"/>
      <c r="HK58" s="242"/>
      <c r="HL58" s="242"/>
      <c r="HM58" s="242"/>
      <c r="HN58" s="242"/>
      <c r="HO58" s="242"/>
      <c r="HP58" s="242"/>
      <c r="HQ58" s="242"/>
      <c r="HR58" s="242"/>
      <c r="HS58" s="242"/>
      <c r="HT58" s="242"/>
      <c r="HU58" s="242"/>
      <c r="HV58" s="242"/>
      <c r="HW58" s="242"/>
      <c r="HX58" s="242"/>
      <c r="HY58" s="242"/>
      <c r="HZ58" s="242"/>
      <c r="IA58" s="242"/>
      <c r="IB58" s="242"/>
      <c r="IC58" s="242"/>
      <c r="ID58" s="242"/>
      <c r="IE58" s="242"/>
      <c r="IF58" s="242"/>
      <c r="IG58" s="242"/>
      <c r="IH58" s="242"/>
      <c r="II58" s="242"/>
      <c r="IJ58" s="242"/>
      <c r="IK58" s="242"/>
      <c r="IL58" s="242"/>
    </row>
    <row r="59" spans="1:246" ht="15">
      <c r="A59" s="237" t="s">
        <v>426</v>
      </c>
      <c r="B59" s="238" t="s">
        <v>448</v>
      </c>
      <c r="C59" s="238">
        <v>25</v>
      </c>
      <c r="D59" s="238">
        <v>23</v>
      </c>
      <c r="E59" s="239">
        <v>143387</v>
      </c>
      <c r="F59" s="239"/>
      <c r="G59" s="239"/>
      <c r="H59" s="239"/>
      <c r="I59" s="239"/>
      <c r="J59" s="237">
        <v>34731.181285</v>
      </c>
      <c r="K59" s="240">
        <v>9462</v>
      </c>
      <c r="L59" s="237">
        <v>22788</v>
      </c>
      <c r="M59" s="237">
        <v>1524.68</v>
      </c>
      <c r="N59" s="237">
        <v>450</v>
      </c>
      <c r="O59" s="237">
        <v>0</v>
      </c>
      <c r="P59" s="237">
        <v>68955.86128499999</v>
      </c>
      <c r="Q59" s="99"/>
      <c r="R59" s="99"/>
      <c r="S59" s="241"/>
      <c r="T59" s="85"/>
      <c r="U59" s="99"/>
      <c r="V59" s="99"/>
      <c r="W59" s="245"/>
      <c r="X59" s="245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/>
      <c r="CG59" s="242"/>
      <c r="CH59" s="242"/>
      <c r="CI59" s="242"/>
      <c r="CJ59" s="242"/>
      <c r="CK59" s="242"/>
      <c r="CL59" s="242"/>
      <c r="CM59" s="242"/>
      <c r="CN59" s="242"/>
      <c r="CO59" s="242"/>
      <c r="CP59" s="242"/>
      <c r="CQ59" s="242"/>
      <c r="CR59" s="242"/>
      <c r="CS59" s="242"/>
      <c r="CT59" s="242"/>
      <c r="CU59" s="242"/>
      <c r="CV59" s="242"/>
      <c r="CW59" s="242"/>
      <c r="CX59" s="242"/>
      <c r="CY59" s="242"/>
      <c r="CZ59" s="242"/>
      <c r="DA59" s="242"/>
      <c r="DB59" s="242"/>
      <c r="DC59" s="242"/>
      <c r="DD59" s="242"/>
      <c r="DE59" s="242"/>
      <c r="DF59" s="242"/>
      <c r="DG59" s="242"/>
      <c r="DH59" s="242"/>
      <c r="DI59" s="242"/>
      <c r="DJ59" s="242"/>
      <c r="DK59" s="242"/>
      <c r="DL59" s="242"/>
      <c r="DM59" s="242"/>
      <c r="DN59" s="242"/>
      <c r="DO59" s="242"/>
      <c r="DP59" s="242"/>
      <c r="DQ59" s="242"/>
      <c r="DR59" s="242"/>
      <c r="DS59" s="242"/>
      <c r="DT59" s="242"/>
      <c r="DU59" s="242"/>
      <c r="DV59" s="242"/>
      <c r="DW59" s="242"/>
      <c r="DX59" s="242"/>
      <c r="DY59" s="242"/>
      <c r="DZ59" s="242"/>
      <c r="EA59" s="242"/>
      <c r="EB59" s="242"/>
      <c r="EC59" s="242"/>
      <c r="ED59" s="242"/>
      <c r="EE59" s="242"/>
      <c r="EF59" s="242"/>
      <c r="EG59" s="242"/>
      <c r="EH59" s="242"/>
      <c r="EI59" s="242"/>
      <c r="EJ59" s="242"/>
      <c r="EK59" s="242"/>
      <c r="EL59" s="242"/>
      <c r="EM59" s="242"/>
      <c r="EN59" s="242"/>
      <c r="EO59" s="242"/>
      <c r="EP59" s="242"/>
      <c r="EQ59" s="242"/>
      <c r="ER59" s="242"/>
      <c r="ES59" s="242"/>
      <c r="ET59" s="242"/>
      <c r="EU59" s="242"/>
      <c r="EV59" s="242"/>
      <c r="EW59" s="242"/>
      <c r="EX59" s="242"/>
      <c r="EY59" s="242"/>
      <c r="EZ59" s="242"/>
      <c r="FA59" s="242"/>
      <c r="FB59" s="242"/>
      <c r="FC59" s="242"/>
      <c r="FD59" s="242"/>
      <c r="FE59" s="242"/>
      <c r="FF59" s="242"/>
      <c r="FG59" s="242"/>
      <c r="FH59" s="242"/>
      <c r="FI59" s="242"/>
      <c r="FJ59" s="242"/>
      <c r="FK59" s="242"/>
      <c r="FL59" s="242"/>
      <c r="FM59" s="242"/>
      <c r="FN59" s="242"/>
      <c r="FO59" s="242"/>
      <c r="FP59" s="242"/>
      <c r="FQ59" s="242"/>
      <c r="FR59" s="242"/>
      <c r="FS59" s="242"/>
      <c r="FT59" s="242"/>
      <c r="FU59" s="242"/>
      <c r="FV59" s="242"/>
      <c r="FW59" s="242"/>
      <c r="FX59" s="242"/>
      <c r="FY59" s="242"/>
      <c r="FZ59" s="242"/>
      <c r="GA59" s="242"/>
      <c r="GB59" s="242"/>
      <c r="GC59" s="242"/>
      <c r="GD59" s="242"/>
      <c r="GE59" s="242"/>
      <c r="GF59" s="242"/>
      <c r="GG59" s="242"/>
      <c r="GH59" s="242"/>
      <c r="GI59" s="242"/>
      <c r="GJ59" s="242"/>
      <c r="GK59" s="242"/>
      <c r="GL59" s="242"/>
      <c r="GM59" s="242"/>
      <c r="GN59" s="242"/>
      <c r="GO59" s="242"/>
      <c r="GP59" s="242"/>
      <c r="GQ59" s="242"/>
      <c r="GR59" s="242"/>
      <c r="GS59" s="242"/>
      <c r="GT59" s="242"/>
      <c r="GU59" s="242"/>
      <c r="GV59" s="242"/>
      <c r="GW59" s="242"/>
      <c r="GX59" s="242"/>
      <c r="GY59" s="242"/>
      <c r="GZ59" s="242"/>
      <c r="HA59" s="242"/>
      <c r="HB59" s="242"/>
      <c r="HC59" s="242"/>
      <c r="HD59" s="242"/>
      <c r="HE59" s="242"/>
      <c r="HF59" s="242"/>
      <c r="HG59" s="242"/>
      <c r="HH59" s="242"/>
      <c r="HI59" s="242"/>
      <c r="HJ59" s="242"/>
      <c r="HK59" s="242"/>
      <c r="HL59" s="242"/>
      <c r="HM59" s="242"/>
      <c r="HN59" s="242"/>
      <c r="HO59" s="242"/>
      <c r="HP59" s="242"/>
      <c r="HQ59" s="242"/>
      <c r="HR59" s="242"/>
      <c r="HS59" s="242"/>
      <c r="HT59" s="242"/>
      <c r="HU59" s="242"/>
      <c r="HV59" s="242"/>
      <c r="HW59" s="242"/>
      <c r="HX59" s="242"/>
      <c r="HY59" s="242"/>
      <c r="HZ59" s="242"/>
      <c r="IA59" s="242"/>
      <c r="IB59" s="242"/>
      <c r="IC59" s="242"/>
      <c r="ID59" s="242"/>
      <c r="IE59" s="242"/>
      <c r="IF59" s="242"/>
      <c r="IG59" s="242"/>
      <c r="IH59" s="242"/>
      <c r="II59" s="242"/>
      <c r="IJ59" s="242"/>
      <c r="IK59" s="242"/>
      <c r="IL59" s="242"/>
    </row>
    <row r="60" spans="1:246" ht="15">
      <c r="A60" s="99" t="s">
        <v>426</v>
      </c>
      <c r="B60" s="212" t="s">
        <v>449</v>
      </c>
      <c r="C60" s="246">
        <v>27</v>
      </c>
      <c r="D60" s="246">
        <v>20</v>
      </c>
      <c r="E60" s="247">
        <v>129657</v>
      </c>
      <c r="F60" s="247"/>
      <c r="G60" s="247"/>
      <c r="H60" s="247"/>
      <c r="I60" s="247"/>
      <c r="J60" s="99">
        <v>37731.98928</v>
      </c>
      <c r="K60" s="99">
        <v>11280</v>
      </c>
      <c r="L60" s="99">
        <v>21569</v>
      </c>
      <c r="M60" s="99">
        <v>254.72696000000002</v>
      </c>
      <c r="N60" s="99">
        <v>714.5023400000001</v>
      </c>
      <c r="O60" s="248">
        <v>3213.5</v>
      </c>
      <c r="P60" s="248">
        <v>74763.71858000002</v>
      </c>
      <c r="Q60" s="99"/>
      <c r="R60" s="245"/>
      <c r="S60" s="243"/>
      <c r="T60" s="244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  <c r="CH60" s="242"/>
      <c r="CI60" s="242"/>
      <c r="CJ60" s="242"/>
      <c r="CK60" s="242"/>
      <c r="CL60" s="242"/>
      <c r="CM60" s="242"/>
      <c r="CN60" s="242"/>
      <c r="CO60" s="242"/>
      <c r="CP60" s="242"/>
      <c r="CQ60" s="242"/>
      <c r="CR60" s="242"/>
      <c r="CS60" s="242"/>
      <c r="CT60" s="242"/>
      <c r="CU60" s="242"/>
      <c r="CV60" s="242"/>
      <c r="CW60" s="242"/>
      <c r="CX60" s="242"/>
      <c r="CY60" s="242"/>
      <c r="CZ60" s="242"/>
      <c r="DA60" s="242"/>
      <c r="DB60" s="242"/>
      <c r="DC60" s="242"/>
      <c r="DD60" s="242"/>
      <c r="DE60" s="242"/>
      <c r="DF60" s="242"/>
      <c r="DG60" s="242"/>
      <c r="DH60" s="242"/>
      <c r="DI60" s="242"/>
      <c r="DJ60" s="242"/>
      <c r="DK60" s="242"/>
      <c r="DL60" s="242"/>
      <c r="DM60" s="242"/>
      <c r="DN60" s="242"/>
      <c r="DO60" s="242"/>
      <c r="DP60" s="242"/>
      <c r="DQ60" s="242"/>
      <c r="DR60" s="242"/>
      <c r="DS60" s="242"/>
      <c r="DT60" s="242"/>
      <c r="DU60" s="242"/>
      <c r="DV60" s="242"/>
      <c r="DW60" s="242"/>
      <c r="DX60" s="242"/>
      <c r="DY60" s="242"/>
      <c r="DZ60" s="242"/>
      <c r="EA60" s="242"/>
      <c r="EB60" s="242"/>
      <c r="EC60" s="242"/>
      <c r="ED60" s="242"/>
      <c r="EE60" s="242"/>
      <c r="EF60" s="242"/>
      <c r="EG60" s="242"/>
      <c r="EH60" s="242"/>
      <c r="EI60" s="242"/>
      <c r="EJ60" s="242"/>
      <c r="EK60" s="242"/>
      <c r="EL60" s="242"/>
      <c r="EM60" s="242"/>
      <c r="EN60" s="242"/>
      <c r="EO60" s="242"/>
      <c r="EP60" s="242"/>
      <c r="EQ60" s="242"/>
      <c r="ER60" s="242"/>
      <c r="ES60" s="242"/>
      <c r="ET60" s="242"/>
      <c r="EU60" s="242"/>
      <c r="EV60" s="242"/>
      <c r="EW60" s="242"/>
      <c r="EX60" s="242"/>
      <c r="EY60" s="242"/>
      <c r="EZ60" s="242"/>
      <c r="FA60" s="242"/>
      <c r="FB60" s="242"/>
      <c r="FC60" s="242"/>
      <c r="FD60" s="242"/>
      <c r="FE60" s="242"/>
      <c r="FF60" s="242"/>
      <c r="FG60" s="242"/>
      <c r="FH60" s="242"/>
      <c r="FI60" s="242"/>
      <c r="FJ60" s="242"/>
      <c r="FK60" s="242"/>
      <c r="FL60" s="242"/>
      <c r="FM60" s="242"/>
      <c r="FN60" s="242"/>
      <c r="FO60" s="242"/>
      <c r="FP60" s="242"/>
      <c r="FQ60" s="242"/>
      <c r="FR60" s="242"/>
      <c r="FS60" s="242"/>
      <c r="FT60" s="242"/>
      <c r="FU60" s="242"/>
      <c r="FV60" s="242"/>
      <c r="FW60" s="242"/>
      <c r="FX60" s="242"/>
      <c r="FY60" s="242"/>
      <c r="FZ60" s="242"/>
      <c r="GA60" s="242"/>
      <c r="GB60" s="242"/>
      <c r="GC60" s="242"/>
      <c r="GD60" s="242"/>
      <c r="GE60" s="242"/>
      <c r="GF60" s="242"/>
      <c r="GG60" s="242"/>
      <c r="GH60" s="242"/>
      <c r="GI60" s="242"/>
      <c r="GJ60" s="242"/>
      <c r="GK60" s="242"/>
      <c r="GL60" s="242"/>
      <c r="GM60" s="242"/>
      <c r="GN60" s="242"/>
      <c r="GO60" s="242"/>
      <c r="GP60" s="242"/>
      <c r="GQ60" s="242"/>
      <c r="GR60" s="242"/>
      <c r="GS60" s="242"/>
      <c r="GT60" s="242"/>
      <c r="GU60" s="242"/>
      <c r="GV60" s="242"/>
      <c r="GW60" s="242"/>
      <c r="GX60" s="242"/>
      <c r="GY60" s="242"/>
      <c r="GZ60" s="242"/>
      <c r="HA60" s="242"/>
      <c r="HB60" s="242"/>
      <c r="HC60" s="242"/>
      <c r="HD60" s="242"/>
      <c r="HE60" s="242"/>
      <c r="HF60" s="242"/>
      <c r="HG60" s="242"/>
      <c r="HH60" s="242"/>
      <c r="HI60" s="242"/>
      <c r="HJ60" s="242"/>
      <c r="HK60" s="242"/>
      <c r="HL60" s="242"/>
      <c r="HM60" s="242"/>
      <c r="HN60" s="242"/>
      <c r="HO60" s="242"/>
      <c r="HP60" s="242"/>
      <c r="HQ60" s="242"/>
      <c r="HR60" s="242"/>
      <c r="HS60" s="242"/>
      <c r="HT60" s="242"/>
      <c r="HU60" s="242"/>
      <c r="HV60" s="242"/>
      <c r="HW60" s="242"/>
      <c r="HX60" s="242"/>
      <c r="HY60" s="242"/>
      <c r="HZ60" s="242"/>
      <c r="IA60" s="242"/>
      <c r="IB60" s="242"/>
      <c r="IC60" s="242"/>
      <c r="ID60" s="242"/>
      <c r="IE60" s="242"/>
      <c r="IF60" s="242"/>
      <c r="IG60" s="242"/>
      <c r="IH60" s="242"/>
      <c r="II60" s="242"/>
      <c r="IJ60" s="242"/>
      <c r="IK60" s="242"/>
      <c r="IL60" s="242"/>
    </row>
    <row r="61" spans="1:246" ht="15">
      <c r="A61" s="237" t="s">
        <v>426</v>
      </c>
      <c r="B61" s="238" t="s">
        <v>450</v>
      </c>
      <c r="C61" s="238">
        <v>28</v>
      </c>
      <c r="D61" s="238">
        <v>25</v>
      </c>
      <c r="E61" s="239">
        <v>143702</v>
      </c>
      <c r="F61" s="239"/>
      <c r="G61" s="239"/>
      <c r="H61" s="239"/>
      <c r="I61" s="239"/>
      <c r="J61" s="237">
        <v>41175.1954</v>
      </c>
      <c r="K61" s="240">
        <v>14380</v>
      </c>
      <c r="L61" s="237">
        <v>22118</v>
      </c>
      <c r="M61" s="237">
        <v>402.8</v>
      </c>
      <c r="N61" s="237">
        <v>790.86</v>
      </c>
      <c r="O61" s="237">
        <v>349</v>
      </c>
      <c r="P61" s="237">
        <v>79215.8554</v>
      </c>
      <c r="Q61" s="99"/>
      <c r="R61" s="99"/>
      <c r="S61" s="208"/>
      <c r="T61" s="254"/>
      <c r="U61" s="212"/>
      <c r="V61" s="212"/>
      <c r="W61" s="247"/>
      <c r="X61" s="99"/>
      <c r="Y61" s="245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212"/>
      <c r="AM61" s="212"/>
      <c r="AN61" s="212"/>
      <c r="AO61" s="247"/>
      <c r="AP61" s="99"/>
      <c r="AQ61" s="245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212"/>
      <c r="BE61" s="212"/>
      <c r="BF61" s="212"/>
      <c r="BG61" s="247"/>
      <c r="BH61" s="99"/>
      <c r="BI61" s="245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212"/>
      <c r="BW61" s="212"/>
      <c r="BX61" s="212"/>
      <c r="BY61" s="247"/>
      <c r="BZ61" s="99"/>
      <c r="CA61" s="245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212"/>
      <c r="CO61" s="212"/>
      <c r="CP61" s="212"/>
      <c r="CQ61" s="247"/>
      <c r="CR61" s="99"/>
      <c r="CS61" s="245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212"/>
      <c r="DG61" s="212"/>
      <c r="DH61" s="212"/>
      <c r="DI61" s="247"/>
      <c r="DJ61" s="99"/>
      <c r="DK61" s="245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212"/>
      <c r="DY61" s="212"/>
      <c r="DZ61" s="212"/>
      <c r="EA61" s="247"/>
      <c r="EB61" s="99"/>
      <c r="EC61" s="245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212"/>
      <c r="EQ61" s="212"/>
      <c r="ER61" s="212"/>
      <c r="ES61" s="247"/>
      <c r="ET61" s="99"/>
      <c r="EU61" s="245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212"/>
      <c r="FI61" s="212"/>
      <c r="FJ61" s="212"/>
      <c r="FK61" s="247"/>
      <c r="FL61" s="99"/>
      <c r="FM61" s="245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212"/>
      <c r="GA61" s="212"/>
      <c r="GB61" s="212"/>
      <c r="GC61" s="247"/>
      <c r="GD61" s="99"/>
      <c r="GE61" s="245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212"/>
      <c r="GS61" s="212"/>
      <c r="GT61" s="212"/>
      <c r="GU61" s="247"/>
      <c r="GV61" s="99"/>
      <c r="GW61" s="245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212"/>
      <c r="HK61" s="212"/>
      <c r="HL61" s="212"/>
      <c r="HM61" s="247"/>
      <c r="HN61" s="99"/>
      <c r="HO61" s="245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212"/>
      <c r="IC61" s="212"/>
      <c r="ID61" s="212"/>
      <c r="IE61" s="247"/>
      <c r="IF61" s="99"/>
      <c r="IG61" s="245"/>
      <c r="IH61" s="99"/>
      <c r="II61" s="99"/>
      <c r="IJ61" s="99"/>
      <c r="IK61" s="99"/>
      <c r="IL61" s="99"/>
    </row>
    <row r="62" spans="1:246" ht="15">
      <c r="A62" s="99" t="s">
        <v>426</v>
      </c>
      <c r="B62" s="212" t="s">
        <v>451</v>
      </c>
      <c r="C62" s="212">
        <v>36</v>
      </c>
      <c r="D62" s="212">
        <v>35</v>
      </c>
      <c r="E62" s="247">
        <v>186143</v>
      </c>
      <c r="F62" s="247"/>
      <c r="G62" s="247"/>
      <c r="H62" s="247"/>
      <c r="I62" s="247"/>
      <c r="J62" s="99">
        <v>61571.6</v>
      </c>
      <c r="K62" s="245">
        <v>21960</v>
      </c>
      <c r="L62" s="99">
        <v>29888</v>
      </c>
      <c r="M62" s="99">
        <v>1486.4</v>
      </c>
      <c r="N62" s="99">
        <v>600</v>
      </c>
      <c r="O62" s="99">
        <v>0</v>
      </c>
      <c r="P62" s="248">
        <v>115506</v>
      </c>
      <c r="Q62" s="99"/>
      <c r="R62" s="99"/>
      <c r="S62" s="208"/>
      <c r="T62" s="254"/>
      <c r="U62" s="212"/>
      <c r="V62" s="212"/>
      <c r="W62" s="247"/>
      <c r="X62" s="99"/>
      <c r="Y62" s="245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212"/>
      <c r="AM62" s="212"/>
      <c r="AN62" s="212"/>
      <c r="AO62" s="247"/>
      <c r="AP62" s="99"/>
      <c r="AQ62" s="245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212"/>
      <c r="BE62" s="212"/>
      <c r="BF62" s="212"/>
      <c r="BG62" s="247"/>
      <c r="BH62" s="99"/>
      <c r="BI62" s="245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212"/>
      <c r="BW62" s="212"/>
      <c r="BX62" s="212"/>
      <c r="BY62" s="247"/>
      <c r="BZ62" s="99"/>
      <c r="CA62" s="245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212"/>
      <c r="CO62" s="212"/>
      <c r="CP62" s="212"/>
      <c r="CQ62" s="247"/>
      <c r="CR62" s="99"/>
      <c r="CS62" s="245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212"/>
      <c r="DG62" s="212"/>
      <c r="DH62" s="212"/>
      <c r="DI62" s="247"/>
      <c r="DJ62" s="99"/>
      <c r="DK62" s="245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212"/>
      <c r="DY62" s="212"/>
      <c r="DZ62" s="212"/>
      <c r="EA62" s="247"/>
      <c r="EB62" s="99"/>
      <c r="EC62" s="245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212"/>
      <c r="EQ62" s="212"/>
      <c r="ER62" s="212"/>
      <c r="ES62" s="247"/>
      <c r="ET62" s="99"/>
      <c r="EU62" s="245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212"/>
      <c r="FI62" s="212"/>
      <c r="FJ62" s="212"/>
      <c r="FK62" s="247"/>
      <c r="FL62" s="99"/>
      <c r="FM62" s="245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212"/>
      <c r="GA62" s="212"/>
      <c r="GB62" s="212"/>
      <c r="GC62" s="247"/>
      <c r="GD62" s="99"/>
      <c r="GE62" s="245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212"/>
      <c r="GS62" s="212"/>
      <c r="GT62" s="212"/>
      <c r="GU62" s="247"/>
      <c r="GV62" s="99"/>
      <c r="GW62" s="245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212"/>
      <c r="HK62" s="212"/>
      <c r="HL62" s="212"/>
      <c r="HM62" s="247"/>
      <c r="HN62" s="99"/>
      <c r="HO62" s="245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212"/>
      <c r="IC62" s="212"/>
      <c r="ID62" s="212"/>
      <c r="IE62" s="247"/>
      <c r="IF62" s="99"/>
      <c r="IG62" s="245"/>
      <c r="IH62" s="99"/>
      <c r="II62" s="99"/>
      <c r="IJ62" s="99"/>
      <c r="IK62" s="99"/>
      <c r="IL62" s="99"/>
    </row>
    <row r="63" spans="1:246" ht="15">
      <c r="A63" s="256" t="s">
        <v>426</v>
      </c>
      <c r="B63" s="257" t="s">
        <v>452</v>
      </c>
      <c r="C63" s="258">
        <v>51</v>
      </c>
      <c r="D63" s="258">
        <v>37</v>
      </c>
      <c r="E63" s="259">
        <v>197863</v>
      </c>
      <c r="F63" s="259"/>
      <c r="G63" s="259"/>
      <c r="H63" s="259"/>
      <c r="I63" s="259"/>
      <c r="J63" s="256">
        <v>84697.47</v>
      </c>
      <c r="K63" s="256">
        <v>26715</v>
      </c>
      <c r="L63" s="256">
        <v>31489</v>
      </c>
      <c r="M63" s="256">
        <v>3831.93</v>
      </c>
      <c r="N63" s="256">
        <v>2006.43</v>
      </c>
      <c r="O63" s="256">
        <v>928.4</v>
      </c>
      <c r="P63" s="237">
        <v>149668.23</v>
      </c>
      <c r="Q63" s="260"/>
      <c r="R63" s="261"/>
      <c r="S63" s="255"/>
      <c r="T63" s="244"/>
      <c r="U63" s="245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  <c r="CW63" s="242"/>
      <c r="CX63" s="242"/>
      <c r="CY63" s="242"/>
      <c r="CZ63" s="242"/>
      <c r="DA63" s="242"/>
      <c r="DB63" s="242"/>
      <c r="DC63" s="242"/>
      <c r="DD63" s="242"/>
      <c r="DE63" s="242"/>
      <c r="DF63" s="242"/>
      <c r="DG63" s="242"/>
      <c r="DH63" s="242"/>
      <c r="DI63" s="242"/>
      <c r="DJ63" s="242"/>
      <c r="DK63" s="242"/>
      <c r="DL63" s="242"/>
      <c r="DM63" s="242"/>
      <c r="DN63" s="242"/>
      <c r="DO63" s="242"/>
      <c r="DP63" s="242"/>
      <c r="DQ63" s="242"/>
      <c r="DR63" s="242"/>
      <c r="DS63" s="242"/>
      <c r="DT63" s="242"/>
      <c r="DU63" s="242"/>
      <c r="DV63" s="242"/>
      <c r="DW63" s="242"/>
      <c r="DX63" s="242"/>
      <c r="DY63" s="242"/>
      <c r="DZ63" s="242"/>
      <c r="EA63" s="242"/>
      <c r="EB63" s="242"/>
      <c r="EC63" s="242"/>
      <c r="ED63" s="242"/>
      <c r="EE63" s="242"/>
      <c r="EF63" s="242"/>
      <c r="EG63" s="242"/>
      <c r="EH63" s="242"/>
      <c r="EI63" s="242"/>
      <c r="EJ63" s="242"/>
      <c r="EK63" s="242"/>
      <c r="EL63" s="242"/>
      <c r="EM63" s="242"/>
      <c r="EN63" s="242"/>
      <c r="EO63" s="242"/>
      <c r="EP63" s="242"/>
      <c r="EQ63" s="242"/>
      <c r="ER63" s="242"/>
      <c r="ES63" s="242"/>
      <c r="ET63" s="242"/>
      <c r="EU63" s="242"/>
      <c r="EV63" s="242"/>
      <c r="EW63" s="242"/>
      <c r="EX63" s="242"/>
      <c r="EY63" s="242"/>
      <c r="EZ63" s="242"/>
      <c r="FA63" s="242"/>
      <c r="FB63" s="242"/>
      <c r="FC63" s="242"/>
      <c r="FD63" s="242"/>
      <c r="FE63" s="242"/>
      <c r="FF63" s="242"/>
      <c r="FG63" s="242"/>
      <c r="FH63" s="242"/>
      <c r="FI63" s="242"/>
      <c r="FJ63" s="242"/>
      <c r="FK63" s="242"/>
      <c r="FL63" s="242"/>
      <c r="FM63" s="242"/>
      <c r="FN63" s="242"/>
      <c r="FO63" s="242"/>
      <c r="FP63" s="242"/>
      <c r="FQ63" s="242"/>
      <c r="FR63" s="242"/>
      <c r="FS63" s="242"/>
      <c r="FT63" s="242"/>
      <c r="FU63" s="242"/>
      <c r="FV63" s="242"/>
      <c r="FW63" s="242"/>
      <c r="FX63" s="242"/>
      <c r="FY63" s="242"/>
      <c r="FZ63" s="242"/>
      <c r="GA63" s="242"/>
      <c r="GB63" s="242"/>
      <c r="GC63" s="242"/>
      <c r="GD63" s="242"/>
      <c r="GE63" s="242"/>
      <c r="GF63" s="242"/>
      <c r="GG63" s="242"/>
      <c r="GH63" s="242"/>
      <c r="GI63" s="242"/>
      <c r="GJ63" s="242"/>
      <c r="GK63" s="242"/>
      <c r="GL63" s="242"/>
      <c r="GM63" s="242"/>
      <c r="GN63" s="242"/>
      <c r="GO63" s="242"/>
      <c r="GP63" s="242"/>
      <c r="GQ63" s="242"/>
      <c r="GR63" s="242"/>
      <c r="GS63" s="242"/>
      <c r="GT63" s="242"/>
      <c r="GU63" s="242"/>
      <c r="GV63" s="242"/>
      <c r="GW63" s="242"/>
      <c r="GX63" s="242"/>
      <c r="GY63" s="242"/>
      <c r="GZ63" s="242"/>
      <c r="HA63" s="242"/>
      <c r="HB63" s="242"/>
      <c r="HC63" s="242"/>
      <c r="HD63" s="242"/>
      <c r="HE63" s="242"/>
      <c r="HF63" s="242"/>
      <c r="HG63" s="242"/>
      <c r="HH63" s="242"/>
      <c r="HI63" s="242"/>
      <c r="HJ63" s="242"/>
      <c r="HK63" s="242"/>
      <c r="HL63" s="242"/>
      <c r="HM63" s="242"/>
      <c r="HN63" s="242"/>
      <c r="HO63" s="242"/>
      <c r="HP63" s="242"/>
      <c r="HQ63" s="242"/>
      <c r="HR63" s="242"/>
      <c r="HS63" s="242"/>
      <c r="HT63" s="242"/>
      <c r="HU63" s="242"/>
      <c r="HV63" s="242"/>
      <c r="HW63" s="242"/>
      <c r="HX63" s="242"/>
      <c r="HY63" s="242"/>
      <c r="HZ63" s="242"/>
      <c r="IA63" s="242"/>
      <c r="IB63" s="242"/>
      <c r="IC63" s="242"/>
      <c r="ID63" s="242"/>
      <c r="IE63" s="242"/>
      <c r="IF63" s="242"/>
      <c r="IG63" s="242"/>
      <c r="IH63" s="242"/>
      <c r="II63" s="242"/>
      <c r="IJ63" s="242"/>
      <c r="IK63" s="242"/>
      <c r="IL63" s="242"/>
    </row>
    <row r="64" spans="1:246" ht="15">
      <c r="A64" s="99" t="s">
        <v>426</v>
      </c>
      <c r="B64" s="212" t="s">
        <v>364</v>
      </c>
      <c r="C64" s="212">
        <v>44</v>
      </c>
      <c r="D64" s="212">
        <v>0</v>
      </c>
      <c r="E64" s="212">
        <v>0</v>
      </c>
      <c r="F64" s="212"/>
      <c r="G64" s="212"/>
      <c r="H64" s="212"/>
      <c r="I64" s="212"/>
      <c r="J64" s="245">
        <v>98671.00679581818</v>
      </c>
      <c r="K64" s="245">
        <v>26065</v>
      </c>
      <c r="L64" s="245">
        <v>34236</v>
      </c>
      <c r="M64" s="245">
        <v>2234.06</v>
      </c>
      <c r="N64" s="245">
        <v>0</v>
      </c>
      <c r="O64" s="245">
        <v>9908.47</v>
      </c>
      <c r="P64" s="248">
        <v>171114.53679581816</v>
      </c>
      <c r="Q64" s="245"/>
      <c r="R64" s="245"/>
      <c r="S64" s="249"/>
      <c r="T64" s="224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2"/>
      <c r="CX64" s="242"/>
      <c r="CY64" s="242"/>
      <c r="CZ64" s="242"/>
      <c r="DA64" s="242"/>
      <c r="DB64" s="242"/>
      <c r="DC64" s="242"/>
      <c r="DD64" s="242"/>
      <c r="DE64" s="242"/>
      <c r="DF64" s="242"/>
      <c r="DG64" s="242"/>
      <c r="DH64" s="242"/>
      <c r="DI64" s="242"/>
      <c r="DJ64" s="242"/>
      <c r="DK64" s="242"/>
      <c r="DL64" s="242"/>
      <c r="DM64" s="242"/>
      <c r="DN64" s="242"/>
      <c r="DO64" s="242"/>
      <c r="DP64" s="242"/>
      <c r="DQ64" s="242"/>
      <c r="DR64" s="242"/>
      <c r="DS64" s="242"/>
      <c r="DT64" s="242"/>
      <c r="DU64" s="242"/>
      <c r="DV64" s="242"/>
      <c r="DW64" s="242"/>
      <c r="DX64" s="242"/>
      <c r="DY64" s="242"/>
      <c r="DZ64" s="242"/>
      <c r="EA64" s="242"/>
      <c r="EB64" s="242"/>
      <c r="EC64" s="242"/>
      <c r="ED64" s="242"/>
      <c r="EE64" s="242"/>
      <c r="EF64" s="242"/>
      <c r="EG64" s="242"/>
      <c r="EH64" s="242"/>
      <c r="EI64" s="242"/>
      <c r="EJ64" s="242"/>
      <c r="EK64" s="242"/>
      <c r="EL64" s="242"/>
      <c r="EM64" s="242"/>
      <c r="EN64" s="242"/>
      <c r="EO64" s="242"/>
      <c r="EP64" s="242"/>
      <c r="EQ64" s="242"/>
      <c r="ER64" s="242"/>
      <c r="ES64" s="242"/>
      <c r="ET64" s="242"/>
      <c r="EU64" s="242"/>
      <c r="EV64" s="242"/>
      <c r="EW64" s="242"/>
      <c r="EX64" s="242"/>
      <c r="EY64" s="242"/>
      <c r="EZ64" s="242"/>
      <c r="FA64" s="242"/>
      <c r="FB64" s="242"/>
      <c r="FC64" s="242"/>
      <c r="FD64" s="242"/>
      <c r="FE64" s="242"/>
      <c r="FF64" s="242"/>
      <c r="FG64" s="242"/>
      <c r="FH64" s="242"/>
      <c r="FI64" s="242"/>
      <c r="FJ64" s="242"/>
      <c r="FK64" s="242"/>
      <c r="FL64" s="242"/>
      <c r="FM64" s="242"/>
      <c r="FN64" s="242"/>
      <c r="FO64" s="242"/>
      <c r="FP64" s="242"/>
      <c r="FQ64" s="242"/>
      <c r="FR64" s="242"/>
      <c r="FS64" s="242"/>
      <c r="FT64" s="242"/>
      <c r="FU64" s="242"/>
      <c r="FV64" s="242"/>
      <c r="FW64" s="242"/>
      <c r="FX64" s="242"/>
      <c r="FY64" s="242"/>
      <c r="FZ64" s="242"/>
      <c r="GA64" s="242"/>
      <c r="GB64" s="242"/>
      <c r="GC64" s="242"/>
      <c r="GD64" s="242"/>
      <c r="GE64" s="242"/>
      <c r="GF64" s="242"/>
      <c r="GG64" s="242"/>
      <c r="GH64" s="242"/>
      <c r="GI64" s="242"/>
      <c r="GJ64" s="242"/>
      <c r="GK64" s="242"/>
      <c r="GL64" s="242"/>
      <c r="GM64" s="242"/>
      <c r="GN64" s="242"/>
      <c r="GO64" s="242"/>
      <c r="GP64" s="242"/>
      <c r="GQ64" s="242"/>
      <c r="GR64" s="242"/>
      <c r="GS64" s="242"/>
      <c r="GT64" s="242"/>
      <c r="GU64" s="242"/>
      <c r="GV64" s="242"/>
      <c r="GW64" s="242"/>
      <c r="GX64" s="242"/>
      <c r="GY64" s="242"/>
      <c r="GZ64" s="242"/>
      <c r="HA64" s="242"/>
      <c r="HB64" s="242"/>
      <c r="HC64" s="242"/>
      <c r="HD64" s="242"/>
      <c r="HE64" s="242"/>
      <c r="HF64" s="242"/>
      <c r="HG64" s="242"/>
      <c r="HH64" s="242"/>
      <c r="HI64" s="242"/>
      <c r="HJ64" s="242"/>
      <c r="HK64" s="242"/>
      <c r="HL64" s="242"/>
      <c r="HM64" s="242"/>
      <c r="HN64" s="242"/>
      <c r="HO64" s="242"/>
      <c r="HP64" s="242"/>
      <c r="HQ64" s="242"/>
      <c r="HR64" s="242"/>
      <c r="HS64" s="242"/>
      <c r="HT64" s="242"/>
      <c r="HU64" s="242"/>
      <c r="HV64" s="242"/>
      <c r="HW64" s="242"/>
      <c r="HX64" s="242"/>
      <c r="HY64" s="242"/>
      <c r="HZ64" s="242"/>
      <c r="IA64" s="242"/>
      <c r="IB64" s="242"/>
      <c r="IC64" s="242"/>
      <c r="ID64" s="242"/>
      <c r="IE64" s="242"/>
      <c r="IF64" s="242"/>
      <c r="IG64" s="242"/>
      <c r="IH64" s="242"/>
      <c r="II64" s="242"/>
      <c r="IJ64" s="242"/>
      <c r="IK64" s="242"/>
      <c r="IL64" s="242"/>
    </row>
    <row r="65" spans="1:246" ht="15">
      <c r="A65" s="256" t="s">
        <v>426</v>
      </c>
      <c r="B65" s="257" t="s">
        <v>365</v>
      </c>
      <c r="C65" s="258">
        <v>38</v>
      </c>
      <c r="D65" s="258">
        <v>0</v>
      </c>
      <c r="E65" s="259">
        <v>174470</v>
      </c>
      <c r="F65" s="259"/>
      <c r="G65" s="259"/>
      <c r="H65" s="259"/>
      <c r="I65" s="259"/>
      <c r="J65" s="256">
        <v>83128.01227050001</v>
      </c>
      <c r="K65" s="256">
        <v>28560</v>
      </c>
      <c r="L65" s="256">
        <v>36076</v>
      </c>
      <c r="M65" s="256">
        <v>2112.2</v>
      </c>
      <c r="N65" s="256">
        <v>0</v>
      </c>
      <c r="O65" s="256">
        <v>46078.52</v>
      </c>
      <c r="P65" s="237">
        <v>195954.7322705</v>
      </c>
      <c r="Q65" s="260"/>
      <c r="R65" s="261"/>
      <c r="S65" s="255"/>
      <c r="T65" s="244"/>
      <c r="U65" s="245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2"/>
      <c r="BE65" s="242"/>
      <c r="BF65" s="242"/>
      <c r="BG65" s="242"/>
      <c r="BH65" s="242"/>
      <c r="BI65" s="242"/>
      <c r="BJ65" s="242"/>
      <c r="BK65" s="242"/>
      <c r="BL65" s="242"/>
      <c r="BM65" s="242"/>
      <c r="BN65" s="242"/>
      <c r="BO65" s="242"/>
      <c r="BP65" s="242"/>
      <c r="BQ65" s="242"/>
      <c r="BR65" s="242"/>
      <c r="BS65" s="242"/>
      <c r="BT65" s="242"/>
      <c r="BU65" s="242"/>
      <c r="BV65" s="242"/>
      <c r="BW65" s="242"/>
      <c r="BX65" s="242"/>
      <c r="BY65" s="242"/>
      <c r="BZ65" s="242"/>
      <c r="CA65" s="242"/>
      <c r="CB65" s="242"/>
      <c r="CC65" s="242"/>
      <c r="CD65" s="242"/>
      <c r="CE65" s="242"/>
      <c r="CF65" s="242"/>
      <c r="CG65" s="242"/>
      <c r="CH65" s="242"/>
      <c r="CI65" s="242"/>
      <c r="CJ65" s="242"/>
      <c r="CK65" s="242"/>
      <c r="CL65" s="242"/>
      <c r="CM65" s="242"/>
      <c r="CN65" s="242"/>
      <c r="CO65" s="242"/>
      <c r="CP65" s="242"/>
      <c r="CQ65" s="242"/>
      <c r="CR65" s="242"/>
      <c r="CS65" s="242"/>
      <c r="CT65" s="242"/>
      <c r="CU65" s="242"/>
      <c r="CV65" s="242"/>
      <c r="CW65" s="242"/>
      <c r="CX65" s="242"/>
      <c r="CY65" s="242"/>
      <c r="CZ65" s="242"/>
      <c r="DA65" s="242"/>
      <c r="DB65" s="242"/>
      <c r="DC65" s="242"/>
      <c r="DD65" s="242"/>
      <c r="DE65" s="242"/>
      <c r="DF65" s="242"/>
      <c r="DG65" s="242"/>
      <c r="DH65" s="242"/>
      <c r="DI65" s="242"/>
      <c r="DJ65" s="242"/>
      <c r="DK65" s="242"/>
      <c r="DL65" s="242"/>
      <c r="DM65" s="242"/>
      <c r="DN65" s="242"/>
      <c r="DO65" s="242"/>
      <c r="DP65" s="242"/>
      <c r="DQ65" s="242"/>
      <c r="DR65" s="242"/>
      <c r="DS65" s="242"/>
      <c r="DT65" s="242"/>
      <c r="DU65" s="242"/>
      <c r="DV65" s="242"/>
      <c r="DW65" s="242"/>
      <c r="DX65" s="242"/>
      <c r="DY65" s="242"/>
      <c r="DZ65" s="242"/>
      <c r="EA65" s="242"/>
      <c r="EB65" s="242"/>
      <c r="EC65" s="242"/>
      <c r="ED65" s="242"/>
      <c r="EE65" s="242"/>
      <c r="EF65" s="242"/>
      <c r="EG65" s="242"/>
      <c r="EH65" s="242"/>
      <c r="EI65" s="242"/>
      <c r="EJ65" s="242"/>
      <c r="EK65" s="242"/>
      <c r="EL65" s="242"/>
      <c r="EM65" s="242"/>
      <c r="EN65" s="242"/>
      <c r="EO65" s="242"/>
      <c r="EP65" s="242"/>
      <c r="EQ65" s="242"/>
      <c r="ER65" s="242"/>
      <c r="ES65" s="242"/>
      <c r="ET65" s="242"/>
      <c r="EU65" s="242"/>
      <c r="EV65" s="242"/>
      <c r="EW65" s="242"/>
      <c r="EX65" s="242"/>
      <c r="EY65" s="242"/>
      <c r="EZ65" s="242"/>
      <c r="FA65" s="242"/>
      <c r="FB65" s="242"/>
      <c r="FC65" s="242"/>
      <c r="FD65" s="242"/>
      <c r="FE65" s="242"/>
      <c r="FF65" s="242"/>
      <c r="FG65" s="242"/>
      <c r="FH65" s="242"/>
      <c r="FI65" s="242"/>
      <c r="FJ65" s="242"/>
      <c r="FK65" s="242"/>
      <c r="FL65" s="242"/>
      <c r="FM65" s="242"/>
      <c r="FN65" s="242"/>
      <c r="FO65" s="242"/>
      <c r="FP65" s="242"/>
      <c r="FQ65" s="242"/>
      <c r="FR65" s="242"/>
      <c r="FS65" s="242"/>
      <c r="FT65" s="242"/>
      <c r="FU65" s="242"/>
      <c r="FV65" s="242"/>
      <c r="FW65" s="242"/>
      <c r="FX65" s="242"/>
      <c r="FY65" s="242"/>
      <c r="FZ65" s="242"/>
      <c r="GA65" s="242"/>
      <c r="GB65" s="242"/>
      <c r="GC65" s="242"/>
      <c r="GD65" s="242"/>
      <c r="GE65" s="242"/>
      <c r="GF65" s="242"/>
      <c r="GG65" s="242"/>
      <c r="GH65" s="242"/>
      <c r="GI65" s="242"/>
      <c r="GJ65" s="242"/>
      <c r="GK65" s="242"/>
      <c r="GL65" s="242"/>
      <c r="GM65" s="242"/>
      <c r="GN65" s="242"/>
      <c r="GO65" s="242"/>
      <c r="GP65" s="242"/>
      <c r="GQ65" s="242"/>
      <c r="GR65" s="242"/>
      <c r="GS65" s="242"/>
      <c r="GT65" s="242"/>
      <c r="GU65" s="242"/>
      <c r="GV65" s="242"/>
      <c r="GW65" s="242"/>
      <c r="GX65" s="242"/>
      <c r="GY65" s="242"/>
      <c r="GZ65" s="242"/>
      <c r="HA65" s="242"/>
      <c r="HB65" s="242"/>
      <c r="HC65" s="242"/>
      <c r="HD65" s="242"/>
      <c r="HE65" s="242"/>
      <c r="HF65" s="242"/>
      <c r="HG65" s="242"/>
      <c r="HH65" s="242"/>
      <c r="HI65" s="242"/>
      <c r="HJ65" s="242"/>
      <c r="HK65" s="242"/>
      <c r="HL65" s="242"/>
      <c r="HM65" s="242"/>
      <c r="HN65" s="242"/>
      <c r="HO65" s="242"/>
      <c r="HP65" s="242"/>
      <c r="HQ65" s="242"/>
      <c r="HR65" s="242"/>
      <c r="HS65" s="242"/>
      <c r="HT65" s="242"/>
      <c r="HU65" s="242"/>
      <c r="HV65" s="242"/>
      <c r="HW65" s="242"/>
      <c r="HX65" s="242"/>
      <c r="HY65" s="242"/>
      <c r="HZ65" s="242"/>
      <c r="IA65" s="242"/>
      <c r="IB65" s="242"/>
      <c r="IC65" s="242"/>
      <c r="ID65" s="242"/>
      <c r="IE65" s="242"/>
      <c r="IF65" s="242"/>
      <c r="IG65" s="242"/>
      <c r="IH65" s="242"/>
      <c r="II65" s="242"/>
      <c r="IJ65" s="242"/>
      <c r="IK65" s="242"/>
      <c r="IL65" s="242"/>
    </row>
    <row r="66" spans="1:246" ht="15">
      <c r="A66" s="99" t="s">
        <v>426</v>
      </c>
      <c r="B66" s="212" t="s">
        <v>459</v>
      </c>
      <c r="C66" s="212">
        <v>42</v>
      </c>
      <c r="D66" s="212"/>
      <c r="E66" s="247">
        <v>155845</v>
      </c>
      <c r="F66" s="247"/>
      <c r="G66" s="247"/>
      <c r="H66" s="247"/>
      <c r="I66" s="247"/>
      <c r="J66" s="99">
        <v>78878.55</v>
      </c>
      <c r="K66" s="245">
        <v>24072</v>
      </c>
      <c r="L66" s="99">
        <v>30016</v>
      </c>
      <c r="M66" s="99">
        <v>1015</v>
      </c>
      <c r="N66" s="99">
        <v>0</v>
      </c>
      <c r="O66" s="99">
        <v>629.85</v>
      </c>
      <c r="P66" s="248">
        <v>134611.4</v>
      </c>
      <c r="Q66" s="99"/>
      <c r="R66" s="99"/>
      <c r="S66" s="208"/>
      <c r="T66" s="254"/>
      <c r="U66" s="212"/>
      <c r="V66" s="212"/>
      <c r="W66" s="247"/>
      <c r="X66" s="99"/>
      <c r="Y66" s="245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212"/>
      <c r="AM66" s="212"/>
      <c r="AN66" s="212"/>
      <c r="AO66" s="247"/>
      <c r="AP66" s="99"/>
      <c r="AQ66" s="245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212"/>
      <c r="BE66" s="212"/>
      <c r="BF66" s="212"/>
      <c r="BG66" s="247"/>
      <c r="BH66" s="99"/>
      <c r="BI66" s="245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212"/>
      <c r="BW66" s="212"/>
      <c r="BX66" s="212"/>
      <c r="BY66" s="247"/>
      <c r="BZ66" s="99"/>
      <c r="CA66" s="245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212"/>
      <c r="CO66" s="212"/>
      <c r="CP66" s="212"/>
      <c r="CQ66" s="247"/>
      <c r="CR66" s="99"/>
      <c r="CS66" s="245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212"/>
      <c r="DG66" s="212"/>
      <c r="DH66" s="212"/>
      <c r="DI66" s="247"/>
      <c r="DJ66" s="99"/>
      <c r="DK66" s="245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212"/>
      <c r="DY66" s="212"/>
      <c r="DZ66" s="212"/>
      <c r="EA66" s="247"/>
      <c r="EB66" s="99"/>
      <c r="EC66" s="245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212"/>
      <c r="EQ66" s="212"/>
      <c r="ER66" s="212"/>
      <c r="ES66" s="247"/>
      <c r="ET66" s="99"/>
      <c r="EU66" s="245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212"/>
      <c r="FI66" s="212"/>
      <c r="FJ66" s="212"/>
      <c r="FK66" s="247"/>
      <c r="FL66" s="99"/>
      <c r="FM66" s="245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X66" s="99"/>
      <c r="FY66" s="99"/>
      <c r="FZ66" s="212"/>
      <c r="GA66" s="212"/>
      <c r="GB66" s="212"/>
      <c r="GC66" s="247"/>
      <c r="GD66" s="99"/>
      <c r="GE66" s="245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212"/>
      <c r="GS66" s="212"/>
      <c r="GT66" s="212"/>
      <c r="GU66" s="247"/>
      <c r="GV66" s="99"/>
      <c r="GW66" s="245"/>
      <c r="GX66" s="99"/>
      <c r="GY66" s="99"/>
      <c r="GZ66" s="99"/>
      <c r="HA66" s="99"/>
      <c r="HB66" s="99"/>
      <c r="HC66" s="99"/>
      <c r="HD66" s="99"/>
      <c r="HE66" s="99"/>
      <c r="HF66" s="99"/>
      <c r="HG66" s="99"/>
      <c r="HH66" s="99"/>
      <c r="HI66" s="99"/>
      <c r="HJ66" s="212"/>
      <c r="HK66" s="212"/>
      <c r="HL66" s="212"/>
      <c r="HM66" s="247"/>
      <c r="HN66" s="99"/>
      <c r="HO66" s="245"/>
      <c r="HP66" s="99"/>
      <c r="HQ66" s="99"/>
      <c r="HR66" s="99"/>
      <c r="HS66" s="99"/>
      <c r="HT66" s="99"/>
      <c r="HU66" s="99"/>
      <c r="HV66" s="99"/>
      <c r="HW66" s="99"/>
      <c r="HX66" s="99"/>
      <c r="HY66" s="99"/>
      <c r="HZ66" s="99"/>
      <c r="IA66" s="99"/>
      <c r="IB66" s="212"/>
      <c r="IC66" s="212"/>
      <c r="ID66" s="212"/>
      <c r="IE66" s="247"/>
      <c r="IF66" s="99"/>
      <c r="IG66" s="245"/>
      <c r="IH66" s="99"/>
      <c r="II66" s="99"/>
      <c r="IJ66" s="99"/>
      <c r="IK66" s="99"/>
      <c r="IL66" s="99"/>
    </row>
    <row r="67" spans="1:246" ht="15">
      <c r="A67" s="256" t="s">
        <v>426</v>
      </c>
      <c r="B67" s="257" t="s">
        <v>463</v>
      </c>
      <c r="C67" s="258">
        <v>28</v>
      </c>
      <c r="D67" s="258"/>
      <c r="E67" s="259">
        <v>146754</v>
      </c>
      <c r="F67" s="259"/>
      <c r="G67" s="259"/>
      <c r="H67" s="259"/>
      <c r="I67" s="259"/>
      <c r="J67" s="256">
        <v>69746.6</v>
      </c>
      <c r="K67" s="256">
        <v>22032</v>
      </c>
      <c r="L67" s="256">
        <v>33576</v>
      </c>
      <c r="M67" s="256">
        <v>3341.96</v>
      </c>
      <c r="N67" s="256">
        <v>0</v>
      </c>
      <c r="O67" s="256">
        <v>50</v>
      </c>
      <c r="P67" s="237">
        <v>128746.56</v>
      </c>
      <c r="Q67" s="260"/>
      <c r="R67" s="261"/>
      <c r="S67" s="255"/>
      <c r="T67" s="244"/>
      <c r="U67" s="245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242"/>
      <c r="BK67" s="242"/>
      <c r="BL67" s="242"/>
      <c r="BM67" s="242"/>
      <c r="BN67" s="242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42"/>
      <c r="CA67" s="242"/>
      <c r="CB67" s="242"/>
      <c r="CC67" s="242"/>
      <c r="CD67" s="242"/>
      <c r="CE67" s="242"/>
      <c r="CF67" s="242"/>
      <c r="CG67" s="242"/>
      <c r="CH67" s="242"/>
      <c r="CI67" s="242"/>
      <c r="CJ67" s="242"/>
      <c r="CK67" s="242"/>
      <c r="CL67" s="242"/>
      <c r="CM67" s="242"/>
      <c r="CN67" s="242"/>
      <c r="CO67" s="242"/>
      <c r="CP67" s="242"/>
      <c r="CQ67" s="242"/>
      <c r="CR67" s="242"/>
      <c r="CS67" s="242"/>
      <c r="CT67" s="242"/>
      <c r="CU67" s="242"/>
      <c r="CV67" s="242"/>
      <c r="CW67" s="242"/>
      <c r="CX67" s="242"/>
      <c r="CY67" s="242"/>
      <c r="CZ67" s="242"/>
      <c r="DA67" s="242"/>
      <c r="DB67" s="242"/>
      <c r="DC67" s="242"/>
      <c r="DD67" s="242"/>
      <c r="DE67" s="242"/>
      <c r="DF67" s="242"/>
      <c r="DG67" s="242"/>
      <c r="DH67" s="242"/>
      <c r="DI67" s="242"/>
      <c r="DJ67" s="242"/>
      <c r="DK67" s="242"/>
      <c r="DL67" s="242"/>
      <c r="DM67" s="242"/>
      <c r="DN67" s="242"/>
      <c r="DO67" s="242"/>
      <c r="DP67" s="242"/>
      <c r="DQ67" s="242"/>
      <c r="DR67" s="242"/>
      <c r="DS67" s="242"/>
      <c r="DT67" s="242"/>
      <c r="DU67" s="242"/>
      <c r="DV67" s="242"/>
      <c r="DW67" s="242"/>
      <c r="DX67" s="242"/>
      <c r="DY67" s="242"/>
      <c r="DZ67" s="242"/>
      <c r="EA67" s="242"/>
      <c r="EB67" s="242"/>
      <c r="EC67" s="242"/>
      <c r="ED67" s="242"/>
      <c r="EE67" s="242"/>
      <c r="EF67" s="242"/>
      <c r="EG67" s="242"/>
      <c r="EH67" s="242"/>
      <c r="EI67" s="242"/>
      <c r="EJ67" s="242"/>
      <c r="EK67" s="242"/>
      <c r="EL67" s="242"/>
      <c r="EM67" s="242"/>
      <c r="EN67" s="242"/>
      <c r="EO67" s="242"/>
      <c r="EP67" s="242"/>
      <c r="EQ67" s="242"/>
      <c r="ER67" s="242"/>
      <c r="ES67" s="242"/>
      <c r="ET67" s="242"/>
      <c r="EU67" s="242"/>
      <c r="EV67" s="242"/>
      <c r="EW67" s="242"/>
      <c r="EX67" s="242"/>
      <c r="EY67" s="242"/>
      <c r="EZ67" s="242"/>
      <c r="FA67" s="242"/>
      <c r="FB67" s="242"/>
      <c r="FC67" s="242"/>
      <c r="FD67" s="242"/>
      <c r="FE67" s="242"/>
      <c r="FF67" s="242"/>
      <c r="FG67" s="242"/>
      <c r="FH67" s="242"/>
      <c r="FI67" s="242"/>
      <c r="FJ67" s="242"/>
      <c r="FK67" s="242"/>
      <c r="FL67" s="242"/>
      <c r="FM67" s="242"/>
      <c r="FN67" s="242"/>
      <c r="FO67" s="242"/>
      <c r="FP67" s="242"/>
      <c r="FQ67" s="242"/>
      <c r="FR67" s="242"/>
      <c r="FS67" s="242"/>
      <c r="FT67" s="242"/>
      <c r="FU67" s="242"/>
      <c r="FV67" s="242"/>
      <c r="FW67" s="242"/>
      <c r="FX67" s="242"/>
      <c r="FY67" s="242"/>
      <c r="FZ67" s="242"/>
      <c r="GA67" s="242"/>
      <c r="GB67" s="242"/>
      <c r="GC67" s="242"/>
      <c r="GD67" s="242"/>
      <c r="GE67" s="242"/>
      <c r="GF67" s="242"/>
      <c r="GG67" s="242"/>
      <c r="GH67" s="242"/>
      <c r="GI67" s="242"/>
      <c r="GJ67" s="242"/>
      <c r="GK67" s="242"/>
      <c r="GL67" s="242"/>
      <c r="GM67" s="242"/>
      <c r="GN67" s="242"/>
      <c r="GO67" s="242"/>
      <c r="GP67" s="242"/>
      <c r="GQ67" s="242"/>
      <c r="GR67" s="242"/>
      <c r="GS67" s="242"/>
      <c r="GT67" s="242"/>
      <c r="GU67" s="242"/>
      <c r="GV67" s="242"/>
      <c r="GW67" s="242"/>
      <c r="GX67" s="242"/>
      <c r="GY67" s="242"/>
      <c r="GZ67" s="242"/>
      <c r="HA67" s="242"/>
      <c r="HB67" s="242"/>
      <c r="HC67" s="242"/>
      <c r="HD67" s="242"/>
      <c r="HE67" s="242"/>
      <c r="HF67" s="242"/>
      <c r="HG67" s="242"/>
      <c r="HH67" s="242"/>
      <c r="HI67" s="242"/>
      <c r="HJ67" s="242"/>
      <c r="HK67" s="242"/>
      <c r="HL67" s="242"/>
      <c r="HM67" s="242"/>
      <c r="HN67" s="242"/>
      <c r="HO67" s="242"/>
      <c r="HP67" s="242"/>
      <c r="HQ67" s="242"/>
      <c r="HR67" s="242"/>
      <c r="HS67" s="242"/>
      <c r="HT67" s="242"/>
      <c r="HU67" s="242"/>
      <c r="HV67" s="242"/>
      <c r="HW67" s="242"/>
      <c r="HX67" s="242"/>
      <c r="HY67" s="242"/>
      <c r="HZ67" s="242"/>
      <c r="IA67" s="242"/>
      <c r="IB67" s="242"/>
      <c r="IC67" s="242"/>
      <c r="ID67" s="242"/>
      <c r="IE67" s="242"/>
      <c r="IF67" s="242"/>
      <c r="IG67" s="242"/>
      <c r="IH67" s="242"/>
      <c r="II67" s="242"/>
      <c r="IJ67" s="242"/>
      <c r="IK67" s="242"/>
      <c r="IL67" s="242"/>
    </row>
    <row r="68" spans="1:246" ht="15">
      <c r="A68" s="99" t="s">
        <v>426</v>
      </c>
      <c r="B68" s="212" t="s">
        <v>490</v>
      </c>
      <c r="C68" s="212">
        <f>C13</f>
        <v>41</v>
      </c>
      <c r="D68" s="212">
        <f>D13</f>
        <v>32</v>
      </c>
      <c r="E68" s="247">
        <f>E13</f>
        <v>169054</v>
      </c>
      <c r="F68" s="247"/>
      <c r="G68" s="247"/>
      <c r="H68" s="247"/>
      <c r="I68" s="247"/>
      <c r="J68" s="99">
        <f aca="true" t="shared" si="7" ref="J68:P68">J13</f>
        <v>86870.31</v>
      </c>
      <c r="K68" s="99">
        <f t="shared" si="7"/>
        <v>25636</v>
      </c>
      <c r="L68" s="99">
        <f t="shared" si="7"/>
        <v>39150</v>
      </c>
      <c r="M68" s="99">
        <f t="shared" si="7"/>
        <v>1271.5</v>
      </c>
      <c r="N68" s="99">
        <f t="shared" si="7"/>
        <v>2086</v>
      </c>
      <c r="O68" s="99">
        <f t="shared" si="7"/>
        <v>1013.46</v>
      </c>
      <c r="P68" s="248">
        <f t="shared" si="7"/>
        <v>156027.27</v>
      </c>
      <c r="Q68" s="99"/>
      <c r="R68" s="99"/>
      <c r="S68" s="243"/>
      <c r="T68" s="244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242"/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  <c r="BH68" s="242"/>
      <c r="BI68" s="242"/>
      <c r="BJ68" s="242"/>
      <c r="BK68" s="242"/>
      <c r="BL68" s="242"/>
      <c r="BM68" s="242"/>
      <c r="BN68" s="242"/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42"/>
      <c r="CD68" s="242"/>
      <c r="CE68" s="242"/>
      <c r="CF68" s="242"/>
      <c r="CG68" s="242"/>
      <c r="CH68" s="242"/>
      <c r="CI68" s="242"/>
      <c r="CJ68" s="242"/>
      <c r="CK68" s="242"/>
      <c r="CL68" s="242"/>
      <c r="CM68" s="242"/>
      <c r="CN68" s="242"/>
      <c r="CO68" s="242"/>
      <c r="CP68" s="242"/>
      <c r="CQ68" s="242"/>
      <c r="CR68" s="242"/>
      <c r="CS68" s="242"/>
      <c r="CT68" s="242"/>
      <c r="CU68" s="242"/>
      <c r="CV68" s="242"/>
      <c r="CW68" s="242"/>
      <c r="CX68" s="242"/>
      <c r="CY68" s="242"/>
      <c r="CZ68" s="242"/>
      <c r="DA68" s="242"/>
      <c r="DB68" s="242"/>
      <c r="DC68" s="242"/>
      <c r="DD68" s="242"/>
      <c r="DE68" s="242"/>
      <c r="DF68" s="242"/>
      <c r="DG68" s="242"/>
      <c r="DH68" s="242"/>
      <c r="DI68" s="242"/>
      <c r="DJ68" s="242"/>
      <c r="DK68" s="242"/>
      <c r="DL68" s="242"/>
      <c r="DM68" s="242"/>
      <c r="DN68" s="242"/>
      <c r="DO68" s="242"/>
      <c r="DP68" s="242"/>
      <c r="DQ68" s="242"/>
      <c r="DR68" s="242"/>
      <c r="DS68" s="242"/>
      <c r="DT68" s="242"/>
      <c r="DU68" s="242"/>
      <c r="DV68" s="242"/>
      <c r="DW68" s="242"/>
      <c r="DX68" s="242"/>
      <c r="DY68" s="242"/>
      <c r="DZ68" s="242"/>
      <c r="EA68" s="242"/>
      <c r="EB68" s="242"/>
      <c r="EC68" s="242"/>
      <c r="ED68" s="242"/>
      <c r="EE68" s="242"/>
      <c r="EF68" s="242"/>
      <c r="EG68" s="242"/>
      <c r="EH68" s="242"/>
      <c r="EI68" s="242"/>
      <c r="EJ68" s="242"/>
      <c r="EK68" s="242"/>
      <c r="EL68" s="242"/>
      <c r="EM68" s="242"/>
      <c r="EN68" s="242"/>
      <c r="EO68" s="242"/>
      <c r="EP68" s="242"/>
      <c r="EQ68" s="242"/>
      <c r="ER68" s="242"/>
      <c r="ES68" s="242"/>
      <c r="ET68" s="242"/>
      <c r="EU68" s="242"/>
      <c r="EV68" s="242"/>
      <c r="EW68" s="242"/>
      <c r="EX68" s="242"/>
      <c r="EY68" s="242"/>
      <c r="EZ68" s="242"/>
      <c r="FA68" s="242"/>
      <c r="FB68" s="242"/>
      <c r="FC68" s="242"/>
      <c r="FD68" s="242"/>
      <c r="FE68" s="242"/>
      <c r="FF68" s="242"/>
      <c r="FG68" s="242"/>
      <c r="FH68" s="242"/>
      <c r="FI68" s="242"/>
      <c r="FJ68" s="242"/>
      <c r="FK68" s="242"/>
      <c r="FL68" s="242"/>
      <c r="FM68" s="242"/>
      <c r="FN68" s="242"/>
      <c r="FO68" s="242"/>
      <c r="FP68" s="242"/>
      <c r="FQ68" s="242"/>
      <c r="FR68" s="242"/>
      <c r="FS68" s="242"/>
      <c r="FT68" s="242"/>
      <c r="FU68" s="242"/>
      <c r="FV68" s="242"/>
      <c r="FW68" s="242"/>
      <c r="FX68" s="242"/>
      <c r="FY68" s="242"/>
      <c r="FZ68" s="242"/>
      <c r="GA68" s="242"/>
      <c r="GB68" s="242"/>
      <c r="GC68" s="242"/>
      <c r="GD68" s="242"/>
      <c r="GE68" s="242"/>
      <c r="GF68" s="242"/>
      <c r="GG68" s="242"/>
      <c r="GH68" s="242"/>
      <c r="GI68" s="242"/>
      <c r="GJ68" s="242"/>
      <c r="GK68" s="242"/>
      <c r="GL68" s="242"/>
      <c r="GM68" s="242"/>
      <c r="GN68" s="242"/>
      <c r="GO68" s="242"/>
      <c r="GP68" s="242"/>
      <c r="GQ68" s="242"/>
      <c r="GR68" s="242"/>
      <c r="GS68" s="242"/>
      <c r="GT68" s="242"/>
      <c r="GU68" s="242"/>
      <c r="GV68" s="242"/>
      <c r="GW68" s="242"/>
      <c r="GX68" s="242"/>
      <c r="GY68" s="242"/>
      <c r="GZ68" s="242"/>
      <c r="HA68" s="242"/>
      <c r="HB68" s="242"/>
      <c r="HC68" s="242"/>
      <c r="HD68" s="242"/>
      <c r="HE68" s="242"/>
      <c r="HF68" s="242"/>
      <c r="HG68" s="242"/>
      <c r="HH68" s="242"/>
      <c r="HI68" s="242"/>
      <c r="HJ68" s="242"/>
      <c r="HK68" s="242"/>
      <c r="HL68" s="242"/>
      <c r="HM68" s="242"/>
      <c r="HN68" s="242"/>
      <c r="HO68" s="242"/>
      <c r="HP68" s="242"/>
      <c r="HQ68" s="242"/>
      <c r="HR68" s="242"/>
      <c r="HS68" s="242"/>
      <c r="HT68" s="242"/>
      <c r="HU68" s="242"/>
      <c r="HV68" s="242"/>
      <c r="HW68" s="242"/>
      <c r="HX68" s="242"/>
      <c r="HY68" s="242"/>
      <c r="HZ68" s="242"/>
      <c r="IA68" s="242"/>
      <c r="IB68" s="242"/>
      <c r="IC68" s="242"/>
      <c r="ID68" s="242"/>
      <c r="IE68" s="242"/>
      <c r="IF68" s="242"/>
      <c r="IG68" s="242"/>
      <c r="IH68" s="242"/>
      <c r="II68" s="242"/>
      <c r="IJ68" s="242"/>
      <c r="IK68" s="242"/>
      <c r="IL68" s="242"/>
    </row>
    <row r="69" spans="1:246" ht="15">
      <c r="A69" s="99"/>
      <c r="B69" s="99"/>
      <c r="C69" s="246"/>
      <c r="D69" s="246"/>
      <c r="E69" s="247"/>
      <c r="F69" s="247"/>
      <c r="G69" s="247"/>
      <c r="H69" s="247"/>
      <c r="I69" s="247"/>
      <c r="J69" s="99"/>
      <c r="K69" s="99"/>
      <c r="L69" s="99"/>
      <c r="M69" s="99"/>
      <c r="N69" s="99"/>
      <c r="O69" s="248"/>
      <c r="P69" s="248"/>
      <c r="Q69" s="99"/>
      <c r="R69" s="245"/>
      <c r="S69" s="243"/>
      <c r="T69" s="244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2"/>
      <c r="CC69" s="242"/>
      <c r="CD69" s="242"/>
      <c r="CE69" s="242"/>
      <c r="CF69" s="242"/>
      <c r="CG69" s="242"/>
      <c r="CH69" s="242"/>
      <c r="CI69" s="242"/>
      <c r="CJ69" s="242"/>
      <c r="CK69" s="242"/>
      <c r="CL69" s="242"/>
      <c r="CM69" s="242"/>
      <c r="CN69" s="242"/>
      <c r="CO69" s="242"/>
      <c r="CP69" s="242"/>
      <c r="CQ69" s="242"/>
      <c r="CR69" s="242"/>
      <c r="CS69" s="242"/>
      <c r="CT69" s="242"/>
      <c r="CU69" s="242"/>
      <c r="CV69" s="242"/>
      <c r="CW69" s="242"/>
      <c r="CX69" s="242"/>
      <c r="CY69" s="242"/>
      <c r="CZ69" s="242"/>
      <c r="DA69" s="242"/>
      <c r="DB69" s="242"/>
      <c r="DC69" s="242"/>
      <c r="DD69" s="242"/>
      <c r="DE69" s="242"/>
      <c r="DF69" s="242"/>
      <c r="DG69" s="242"/>
      <c r="DH69" s="242"/>
      <c r="DI69" s="242"/>
      <c r="DJ69" s="242"/>
      <c r="DK69" s="242"/>
      <c r="DL69" s="242"/>
      <c r="DM69" s="242"/>
      <c r="DN69" s="242"/>
      <c r="DO69" s="242"/>
      <c r="DP69" s="242"/>
      <c r="DQ69" s="242"/>
      <c r="DR69" s="242"/>
      <c r="DS69" s="242"/>
      <c r="DT69" s="242"/>
      <c r="DU69" s="242"/>
      <c r="DV69" s="242"/>
      <c r="DW69" s="242"/>
      <c r="DX69" s="242"/>
      <c r="DY69" s="242"/>
      <c r="DZ69" s="242"/>
      <c r="EA69" s="242"/>
      <c r="EB69" s="242"/>
      <c r="EC69" s="242"/>
      <c r="ED69" s="242"/>
      <c r="EE69" s="242"/>
      <c r="EF69" s="242"/>
      <c r="EG69" s="242"/>
      <c r="EH69" s="242"/>
      <c r="EI69" s="242"/>
      <c r="EJ69" s="242"/>
      <c r="EK69" s="242"/>
      <c r="EL69" s="242"/>
      <c r="EM69" s="242"/>
      <c r="EN69" s="242"/>
      <c r="EO69" s="242"/>
      <c r="EP69" s="242"/>
      <c r="EQ69" s="242"/>
      <c r="ER69" s="242"/>
      <c r="ES69" s="242"/>
      <c r="ET69" s="242"/>
      <c r="EU69" s="242"/>
      <c r="EV69" s="242"/>
      <c r="EW69" s="242"/>
      <c r="EX69" s="242"/>
      <c r="EY69" s="242"/>
      <c r="EZ69" s="242"/>
      <c r="FA69" s="242"/>
      <c r="FB69" s="242"/>
      <c r="FC69" s="242"/>
      <c r="FD69" s="242"/>
      <c r="FE69" s="242"/>
      <c r="FF69" s="242"/>
      <c r="FG69" s="242"/>
      <c r="FH69" s="242"/>
      <c r="FI69" s="242"/>
      <c r="FJ69" s="242"/>
      <c r="FK69" s="242"/>
      <c r="FL69" s="242"/>
      <c r="FM69" s="242"/>
      <c r="FN69" s="242"/>
      <c r="FO69" s="242"/>
      <c r="FP69" s="242"/>
      <c r="FQ69" s="242"/>
      <c r="FR69" s="242"/>
      <c r="FS69" s="242"/>
      <c r="FT69" s="242"/>
      <c r="FU69" s="242"/>
      <c r="FV69" s="242"/>
      <c r="FW69" s="242"/>
      <c r="FX69" s="242"/>
      <c r="FY69" s="242"/>
      <c r="FZ69" s="242"/>
      <c r="GA69" s="242"/>
      <c r="GB69" s="242"/>
      <c r="GC69" s="242"/>
      <c r="GD69" s="242"/>
      <c r="GE69" s="242"/>
      <c r="GF69" s="242"/>
      <c r="GG69" s="242"/>
      <c r="GH69" s="242"/>
      <c r="GI69" s="242"/>
      <c r="GJ69" s="242"/>
      <c r="GK69" s="242"/>
      <c r="GL69" s="242"/>
      <c r="GM69" s="242"/>
      <c r="GN69" s="242"/>
      <c r="GO69" s="242"/>
      <c r="GP69" s="242"/>
      <c r="GQ69" s="242"/>
      <c r="GR69" s="242"/>
      <c r="GS69" s="242"/>
      <c r="GT69" s="242"/>
      <c r="GU69" s="242"/>
      <c r="GV69" s="242"/>
      <c r="GW69" s="242"/>
      <c r="GX69" s="242"/>
      <c r="GY69" s="242"/>
      <c r="GZ69" s="242"/>
      <c r="HA69" s="242"/>
      <c r="HB69" s="242"/>
      <c r="HC69" s="242"/>
      <c r="HD69" s="242"/>
      <c r="HE69" s="242"/>
      <c r="HF69" s="242"/>
      <c r="HG69" s="242"/>
      <c r="HH69" s="242"/>
      <c r="HI69" s="242"/>
      <c r="HJ69" s="242"/>
      <c r="HK69" s="242"/>
      <c r="HL69" s="242"/>
      <c r="HM69" s="242"/>
      <c r="HN69" s="242"/>
      <c r="HO69" s="242"/>
      <c r="HP69" s="242"/>
      <c r="HQ69" s="242"/>
      <c r="HR69" s="242"/>
      <c r="HS69" s="242"/>
      <c r="HT69" s="242"/>
      <c r="HU69" s="242"/>
      <c r="HV69" s="242"/>
      <c r="HW69" s="242"/>
      <c r="HX69" s="242"/>
      <c r="HY69" s="242"/>
      <c r="HZ69" s="242"/>
      <c r="IA69" s="242"/>
      <c r="IB69" s="242"/>
      <c r="IC69" s="242"/>
      <c r="ID69" s="242"/>
      <c r="IE69" s="242"/>
      <c r="IF69" s="242"/>
      <c r="IG69" s="242"/>
      <c r="IH69" s="242"/>
      <c r="II69" s="242"/>
      <c r="IJ69" s="242"/>
      <c r="IK69" s="242"/>
      <c r="IL69" s="242"/>
    </row>
    <row r="70" spans="1:246" ht="15">
      <c r="A70" s="237" t="s">
        <v>90</v>
      </c>
      <c r="B70" s="238" t="s">
        <v>444</v>
      </c>
      <c r="C70" s="238">
        <v>94</v>
      </c>
      <c r="D70" s="238"/>
      <c r="E70" s="239">
        <v>516416</v>
      </c>
      <c r="F70" s="239"/>
      <c r="G70" s="239"/>
      <c r="H70" s="239"/>
      <c r="I70" s="239"/>
      <c r="J70" s="237">
        <v>112869.36</v>
      </c>
      <c r="K70" s="240">
        <v>39510</v>
      </c>
      <c r="L70" s="237">
        <v>205000</v>
      </c>
      <c r="M70" s="237">
        <v>26620</v>
      </c>
      <c r="N70" s="237">
        <v>0</v>
      </c>
      <c r="O70" s="237">
        <v>0</v>
      </c>
      <c r="P70" s="237">
        <v>383999.36</v>
      </c>
      <c r="Q70" s="99"/>
      <c r="R70" s="99"/>
      <c r="S70" s="255"/>
      <c r="T70" s="244"/>
      <c r="U70" s="245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42"/>
      <c r="CD70" s="242"/>
      <c r="CE70" s="242"/>
      <c r="CF70" s="242"/>
      <c r="CG70" s="242"/>
      <c r="CH70" s="242"/>
      <c r="CI70" s="242"/>
      <c r="CJ70" s="242"/>
      <c r="CK70" s="242"/>
      <c r="CL70" s="242"/>
      <c r="CM70" s="242"/>
      <c r="CN70" s="242"/>
      <c r="CO70" s="242"/>
      <c r="CP70" s="242"/>
      <c r="CQ70" s="242"/>
      <c r="CR70" s="242"/>
      <c r="CS70" s="242"/>
      <c r="CT70" s="242"/>
      <c r="CU70" s="242"/>
      <c r="CV70" s="242"/>
      <c r="CW70" s="242"/>
      <c r="CX70" s="242"/>
      <c r="CY70" s="242"/>
      <c r="CZ70" s="242"/>
      <c r="DA70" s="242"/>
      <c r="DB70" s="242"/>
      <c r="DC70" s="242"/>
      <c r="DD70" s="242"/>
      <c r="DE70" s="242"/>
      <c r="DF70" s="242"/>
      <c r="DG70" s="242"/>
      <c r="DH70" s="242"/>
      <c r="DI70" s="242"/>
      <c r="DJ70" s="242"/>
      <c r="DK70" s="242"/>
      <c r="DL70" s="242"/>
      <c r="DM70" s="242"/>
      <c r="DN70" s="242"/>
      <c r="DO70" s="242"/>
      <c r="DP70" s="242"/>
      <c r="DQ70" s="242"/>
      <c r="DR70" s="242"/>
      <c r="DS70" s="242"/>
      <c r="DT70" s="242"/>
      <c r="DU70" s="242"/>
      <c r="DV70" s="242"/>
      <c r="DW70" s="242"/>
      <c r="DX70" s="242"/>
      <c r="DY70" s="242"/>
      <c r="DZ70" s="242"/>
      <c r="EA70" s="242"/>
      <c r="EB70" s="242"/>
      <c r="EC70" s="242"/>
      <c r="ED70" s="242"/>
      <c r="EE70" s="242"/>
      <c r="EF70" s="242"/>
      <c r="EG70" s="242"/>
      <c r="EH70" s="242"/>
      <c r="EI70" s="242"/>
      <c r="EJ70" s="242"/>
      <c r="EK70" s="242"/>
      <c r="EL70" s="242"/>
      <c r="EM70" s="242"/>
      <c r="EN70" s="242"/>
      <c r="EO70" s="242"/>
      <c r="EP70" s="242"/>
      <c r="EQ70" s="242"/>
      <c r="ER70" s="242"/>
      <c r="ES70" s="242"/>
      <c r="ET70" s="242"/>
      <c r="EU70" s="242"/>
      <c r="EV70" s="242"/>
      <c r="EW70" s="242"/>
      <c r="EX70" s="242"/>
      <c r="EY70" s="242"/>
      <c r="EZ70" s="242"/>
      <c r="FA70" s="242"/>
      <c r="FB70" s="242"/>
      <c r="FC70" s="242"/>
      <c r="FD70" s="242"/>
      <c r="FE70" s="242"/>
      <c r="FF70" s="242"/>
      <c r="FG70" s="242"/>
      <c r="FH70" s="242"/>
      <c r="FI70" s="242"/>
      <c r="FJ70" s="242"/>
      <c r="FK70" s="242"/>
      <c r="FL70" s="242"/>
      <c r="FM70" s="242"/>
      <c r="FN70" s="242"/>
      <c r="FO70" s="242"/>
      <c r="FP70" s="242"/>
      <c r="FQ70" s="242"/>
      <c r="FR70" s="242"/>
      <c r="FS70" s="242"/>
      <c r="FT70" s="242"/>
      <c r="FU70" s="242"/>
      <c r="FV70" s="242"/>
      <c r="FW70" s="242"/>
      <c r="FX70" s="242"/>
      <c r="FY70" s="242"/>
      <c r="FZ70" s="242"/>
      <c r="GA70" s="242"/>
      <c r="GB70" s="242"/>
      <c r="GC70" s="242"/>
      <c r="GD70" s="242"/>
      <c r="GE70" s="242"/>
      <c r="GF70" s="242"/>
      <c r="GG70" s="242"/>
      <c r="GH70" s="242"/>
      <c r="GI70" s="242"/>
      <c r="GJ70" s="242"/>
      <c r="GK70" s="242"/>
      <c r="GL70" s="242"/>
      <c r="GM70" s="242"/>
      <c r="GN70" s="242"/>
      <c r="GO70" s="242"/>
      <c r="GP70" s="242"/>
      <c r="GQ70" s="242"/>
      <c r="GR70" s="242"/>
      <c r="GS70" s="242"/>
      <c r="GT70" s="242"/>
      <c r="GU70" s="242"/>
      <c r="GV70" s="242"/>
      <c r="GW70" s="242"/>
      <c r="GX70" s="242"/>
      <c r="GY70" s="242"/>
      <c r="GZ70" s="242"/>
      <c r="HA70" s="242"/>
      <c r="HB70" s="242"/>
      <c r="HC70" s="242"/>
      <c r="HD70" s="242"/>
      <c r="HE70" s="242"/>
      <c r="HF70" s="242"/>
      <c r="HG70" s="242"/>
      <c r="HH70" s="242"/>
      <c r="HI70" s="242"/>
      <c r="HJ70" s="242"/>
      <c r="HK70" s="242"/>
      <c r="HL70" s="242"/>
      <c r="HM70" s="242"/>
      <c r="HN70" s="242"/>
      <c r="HO70" s="242"/>
      <c r="HP70" s="242"/>
      <c r="HQ70" s="242"/>
      <c r="HR70" s="242"/>
      <c r="HS70" s="242"/>
      <c r="HT70" s="242"/>
      <c r="HU70" s="242"/>
      <c r="HV70" s="242"/>
      <c r="HW70" s="242"/>
      <c r="HX70" s="242"/>
      <c r="HY70" s="242"/>
      <c r="HZ70" s="242"/>
      <c r="IA70" s="242"/>
      <c r="IB70" s="242"/>
      <c r="IC70" s="242"/>
      <c r="ID70" s="242"/>
      <c r="IE70" s="242"/>
      <c r="IF70" s="242"/>
      <c r="IG70" s="242"/>
      <c r="IH70" s="242"/>
      <c r="II70" s="242"/>
      <c r="IJ70" s="242"/>
      <c r="IK70" s="242"/>
      <c r="IL70" s="242"/>
    </row>
    <row r="71" spans="1:246" ht="15">
      <c r="A71" s="99" t="s">
        <v>90</v>
      </c>
      <c r="B71" s="212" t="s">
        <v>446</v>
      </c>
      <c r="C71" s="246">
        <v>80</v>
      </c>
      <c r="D71" s="246"/>
      <c r="E71" s="247">
        <v>467822.6666666666</v>
      </c>
      <c r="F71" s="247"/>
      <c r="G71" s="247"/>
      <c r="H71" s="247"/>
      <c r="I71" s="247"/>
      <c r="J71" s="99">
        <v>117297.45866666666</v>
      </c>
      <c r="K71" s="99">
        <v>36024</v>
      </c>
      <c r="L71" s="99">
        <v>166970</v>
      </c>
      <c r="M71" s="99">
        <v>12298.626666666667</v>
      </c>
      <c r="N71" s="99">
        <v>2702.6533333333336</v>
      </c>
      <c r="O71" s="248">
        <v>0</v>
      </c>
      <c r="P71" s="248">
        <v>335292.7386666666</v>
      </c>
      <c r="Q71" s="99"/>
      <c r="R71" s="245"/>
      <c r="S71" s="255"/>
      <c r="T71" s="244"/>
      <c r="U71" s="245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2"/>
      <c r="CC71" s="242"/>
      <c r="CD71" s="242"/>
      <c r="CE71" s="242"/>
      <c r="CF71" s="242"/>
      <c r="CG71" s="242"/>
      <c r="CH71" s="242"/>
      <c r="CI71" s="242"/>
      <c r="CJ71" s="242"/>
      <c r="CK71" s="242"/>
      <c r="CL71" s="242"/>
      <c r="CM71" s="242"/>
      <c r="CN71" s="242"/>
      <c r="CO71" s="242"/>
      <c r="CP71" s="242"/>
      <c r="CQ71" s="242"/>
      <c r="CR71" s="242"/>
      <c r="CS71" s="242"/>
      <c r="CT71" s="242"/>
      <c r="CU71" s="242"/>
      <c r="CV71" s="242"/>
      <c r="CW71" s="242"/>
      <c r="CX71" s="242"/>
      <c r="CY71" s="242"/>
      <c r="CZ71" s="242"/>
      <c r="DA71" s="242"/>
      <c r="DB71" s="242"/>
      <c r="DC71" s="242"/>
      <c r="DD71" s="242"/>
      <c r="DE71" s="242"/>
      <c r="DF71" s="242"/>
      <c r="DG71" s="242"/>
      <c r="DH71" s="242"/>
      <c r="DI71" s="242"/>
      <c r="DJ71" s="242"/>
      <c r="DK71" s="242"/>
      <c r="DL71" s="242"/>
      <c r="DM71" s="242"/>
      <c r="DN71" s="242"/>
      <c r="DO71" s="242"/>
      <c r="DP71" s="242"/>
      <c r="DQ71" s="242"/>
      <c r="DR71" s="242"/>
      <c r="DS71" s="242"/>
      <c r="DT71" s="242"/>
      <c r="DU71" s="242"/>
      <c r="DV71" s="242"/>
      <c r="DW71" s="242"/>
      <c r="DX71" s="242"/>
      <c r="DY71" s="242"/>
      <c r="DZ71" s="242"/>
      <c r="EA71" s="242"/>
      <c r="EB71" s="242"/>
      <c r="EC71" s="242"/>
      <c r="ED71" s="242"/>
      <c r="EE71" s="242"/>
      <c r="EF71" s="242"/>
      <c r="EG71" s="242"/>
      <c r="EH71" s="242"/>
      <c r="EI71" s="242"/>
      <c r="EJ71" s="242"/>
      <c r="EK71" s="242"/>
      <c r="EL71" s="242"/>
      <c r="EM71" s="242"/>
      <c r="EN71" s="242"/>
      <c r="EO71" s="242"/>
      <c r="EP71" s="242"/>
      <c r="EQ71" s="242"/>
      <c r="ER71" s="242"/>
      <c r="ES71" s="242"/>
      <c r="ET71" s="242"/>
      <c r="EU71" s="242"/>
      <c r="EV71" s="242"/>
      <c r="EW71" s="242"/>
      <c r="EX71" s="242"/>
      <c r="EY71" s="242"/>
      <c r="EZ71" s="242"/>
      <c r="FA71" s="242"/>
      <c r="FB71" s="242"/>
      <c r="FC71" s="242"/>
      <c r="FD71" s="242"/>
      <c r="FE71" s="242"/>
      <c r="FF71" s="242"/>
      <c r="FG71" s="242"/>
      <c r="FH71" s="242"/>
      <c r="FI71" s="242"/>
      <c r="FJ71" s="242"/>
      <c r="FK71" s="242"/>
      <c r="FL71" s="242"/>
      <c r="FM71" s="242"/>
      <c r="FN71" s="242"/>
      <c r="FO71" s="242"/>
      <c r="FP71" s="242"/>
      <c r="FQ71" s="242"/>
      <c r="FR71" s="242"/>
      <c r="FS71" s="242"/>
      <c r="FT71" s="242"/>
      <c r="FU71" s="242"/>
      <c r="FV71" s="242"/>
      <c r="FW71" s="242"/>
      <c r="FX71" s="242"/>
      <c r="FY71" s="242"/>
      <c r="FZ71" s="242"/>
      <c r="GA71" s="242"/>
      <c r="GB71" s="242"/>
      <c r="GC71" s="242"/>
      <c r="GD71" s="242"/>
      <c r="GE71" s="242"/>
      <c r="GF71" s="242"/>
      <c r="GG71" s="242"/>
      <c r="GH71" s="242"/>
      <c r="GI71" s="242"/>
      <c r="GJ71" s="242"/>
      <c r="GK71" s="242"/>
      <c r="GL71" s="242"/>
      <c r="GM71" s="242"/>
      <c r="GN71" s="242"/>
      <c r="GO71" s="242"/>
      <c r="GP71" s="242"/>
      <c r="GQ71" s="242"/>
      <c r="GR71" s="242"/>
      <c r="GS71" s="242"/>
      <c r="GT71" s="242"/>
      <c r="GU71" s="242"/>
      <c r="GV71" s="242"/>
      <c r="GW71" s="242"/>
      <c r="GX71" s="242"/>
      <c r="GY71" s="242"/>
      <c r="GZ71" s="242"/>
      <c r="HA71" s="242"/>
      <c r="HB71" s="242"/>
      <c r="HC71" s="242"/>
      <c r="HD71" s="242"/>
      <c r="HE71" s="242"/>
      <c r="HF71" s="242"/>
      <c r="HG71" s="242"/>
      <c r="HH71" s="242"/>
      <c r="HI71" s="242"/>
      <c r="HJ71" s="242"/>
      <c r="HK71" s="242"/>
      <c r="HL71" s="242"/>
      <c r="HM71" s="242"/>
      <c r="HN71" s="242"/>
      <c r="HO71" s="242"/>
      <c r="HP71" s="242"/>
      <c r="HQ71" s="242"/>
      <c r="HR71" s="242"/>
      <c r="HS71" s="242"/>
      <c r="HT71" s="242"/>
      <c r="HU71" s="242"/>
      <c r="HV71" s="242"/>
      <c r="HW71" s="242"/>
      <c r="HX71" s="242"/>
      <c r="HY71" s="242"/>
      <c r="HZ71" s="242"/>
      <c r="IA71" s="242"/>
      <c r="IB71" s="242"/>
      <c r="IC71" s="242"/>
      <c r="ID71" s="242"/>
      <c r="IE71" s="242"/>
      <c r="IF71" s="242"/>
      <c r="IG71" s="242"/>
      <c r="IH71" s="242"/>
      <c r="II71" s="242"/>
      <c r="IJ71" s="242"/>
      <c r="IK71" s="242"/>
      <c r="IL71" s="242"/>
    </row>
    <row r="72" spans="1:246" ht="15">
      <c r="A72" s="237" t="s">
        <v>90</v>
      </c>
      <c r="B72" s="238" t="s">
        <v>448</v>
      </c>
      <c r="C72" s="238">
        <v>76</v>
      </c>
      <c r="D72" s="238">
        <v>75</v>
      </c>
      <c r="E72" s="239">
        <v>447105</v>
      </c>
      <c r="F72" s="239"/>
      <c r="G72" s="239"/>
      <c r="H72" s="239"/>
      <c r="I72" s="239"/>
      <c r="J72" s="237">
        <v>107754.82</v>
      </c>
      <c r="K72" s="240">
        <v>33744</v>
      </c>
      <c r="L72" s="237">
        <v>142704</v>
      </c>
      <c r="M72" s="237">
        <v>9835.74</v>
      </c>
      <c r="N72" s="237">
        <v>2700</v>
      </c>
      <c r="O72" s="237">
        <v>129.11</v>
      </c>
      <c r="P72" s="237">
        <v>296867.67</v>
      </c>
      <c r="Q72" s="99"/>
      <c r="R72" s="99"/>
      <c r="S72" s="241"/>
      <c r="T72" s="85"/>
      <c r="U72" s="99"/>
      <c r="V72" s="99"/>
      <c r="W72" s="245"/>
      <c r="X72" s="245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I72" s="242"/>
      <c r="BJ72" s="242"/>
      <c r="BK72" s="242"/>
      <c r="BL72" s="242"/>
      <c r="BM72" s="242"/>
      <c r="BN72" s="242"/>
      <c r="BO72" s="242"/>
      <c r="BP72" s="242"/>
      <c r="BQ72" s="242"/>
      <c r="BR72" s="242"/>
      <c r="BS72" s="242"/>
      <c r="BT72" s="242"/>
      <c r="BU72" s="242"/>
      <c r="BV72" s="242"/>
      <c r="BW72" s="242"/>
      <c r="BX72" s="242"/>
      <c r="BY72" s="242"/>
      <c r="BZ72" s="242"/>
      <c r="CA72" s="242"/>
      <c r="CB72" s="242"/>
      <c r="CC72" s="242"/>
      <c r="CD72" s="242"/>
      <c r="CE72" s="242"/>
      <c r="CF72" s="242"/>
      <c r="CG72" s="242"/>
      <c r="CH72" s="242"/>
      <c r="CI72" s="242"/>
      <c r="CJ72" s="242"/>
      <c r="CK72" s="242"/>
      <c r="CL72" s="242"/>
      <c r="CM72" s="242"/>
      <c r="CN72" s="242"/>
      <c r="CO72" s="242"/>
      <c r="CP72" s="242"/>
      <c r="CQ72" s="242"/>
      <c r="CR72" s="242"/>
      <c r="CS72" s="242"/>
      <c r="CT72" s="242"/>
      <c r="CU72" s="242"/>
      <c r="CV72" s="242"/>
      <c r="CW72" s="242"/>
      <c r="CX72" s="242"/>
      <c r="CY72" s="242"/>
      <c r="CZ72" s="242"/>
      <c r="DA72" s="242"/>
      <c r="DB72" s="242"/>
      <c r="DC72" s="242"/>
      <c r="DD72" s="242"/>
      <c r="DE72" s="242"/>
      <c r="DF72" s="242"/>
      <c r="DG72" s="242"/>
      <c r="DH72" s="242"/>
      <c r="DI72" s="242"/>
      <c r="DJ72" s="242"/>
      <c r="DK72" s="242"/>
      <c r="DL72" s="242"/>
      <c r="DM72" s="242"/>
      <c r="DN72" s="242"/>
      <c r="DO72" s="242"/>
      <c r="DP72" s="242"/>
      <c r="DQ72" s="242"/>
      <c r="DR72" s="242"/>
      <c r="DS72" s="242"/>
      <c r="DT72" s="242"/>
      <c r="DU72" s="242"/>
      <c r="DV72" s="242"/>
      <c r="DW72" s="242"/>
      <c r="DX72" s="242"/>
      <c r="DY72" s="242"/>
      <c r="DZ72" s="242"/>
      <c r="EA72" s="242"/>
      <c r="EB72" s="242"/>
      <c r="EC72" s="242"/>
      <c r="ED72" s="242"/>
      <c r="EE72" s="242"/>
      <c r="EF72" s="242"/>
      <c r="EG72" s="242"/>
      <c r="EH72" s="242"/>
      <c r="EI72" s="242"/>
      <c r="EJ72" s="242"/>
      <c r="EK72" s="242"/>
      <c r="EL72" s="242"/>
      <c r="EM72" s="242"/>
      <c r="EN72" s="242"/>
      <c r="EO72" s="242"/>
      <c r="EP72" s="242"/>
      <c r="EQ72" s="242"/>
      <c r="ER72" s="242"/>
      <c r="ES72" s="242"/>
      <c r="ET72" s="242"/>
      <c r="EU72" s="242"/>
      <c r="EV72" s="242"/>
      <c r="EW72" s="242"/>
      <c r="EX72" s="242"/>
      <c r="EY72" s="242"/>
      <c r="EZ72" s="242"/>
      <c r="FA72" s="242"/>
      <c r="FB72" s="242"/>
      <c r="FC72" s="242"/>
      <c r="FD72" s="242"/>
      <c r="FE72" s="242"/>
      <c r="FF72" s="242"/>
      <c r="FG72" s="242"/>
      <c r="FH72" s="242"/>
      <c r="FI72" s="242"/>
      <c r="FJ72" s="242"/>
      <c r="FK72" s="242"/>
      <c r="FL72" s="242"/>
      <c r="FM72" s="242"/>
      <c r="FN72" s="242"/>
      <c r="FO72" s="242"/>
      <c r="FP72" s="242"/>
      <c r="FQ72" s="242"/>
      <c r="FR72" s="242"/>
      <c r="FS72" s="242"/>
      <c r="FT72" s="242"/>
      <c r="FU72" s="242"/>
      <c r="FV72" s="242"/>
      <c r="FW72" s="242"/>
      <c r="FX72" s="242"/>
      <c r="FY72" s="242"/>
      <c r="FZ72" s="242"/>
      <c r="GA72" s="242"/>
      <c r="GB72" s="242"/>
      <c r="GC72" s="242"/>
      <c r="GD72" s="242"/>
      <c r="GE72" s="242"/>
      <c r="GF72" s="242"/>
      <c r="GG72" s="242"/>
      <c r="GH72" s="242"/>
      <c r="GI72" s="242"/>
      <c r="GJ72" s="242"/>
      <c r="GK72" s="242"/>
      <c r="GL72" s="242"/>
      <c r="GM72" s="242"/>
      <c r="GN72" s="242"/>
      <c r="GO72" s="242"/>
      <c r="GP72" s="242"/>
      <c r="GQ72" s="242"/>
      <c r="GR72" s="242"/>
      <c r="GS72" s="242"/>
      <c r="GT72" s="242"/>
      <c r="GU72" s="242"/>
      <c r="GV72" s="242"/>
      <c r="GW72" s="242"/>
      <c r="GX72" s="242"/>
      <c r="GY72" s="242"/>
      <c r="GZ72" s="242"/>
      <c r="HA72" s="242"/>
      <c r="HB72" s="242"/>
      <c r="HC72" s="242"/>
      <c r="HD72" s="242"/>
      <c r="HE72" s="242"/>
      <c r="HF72" s="242"/>
      <c r="HG72" s="242"/>
      <c r="HH72" s="242"/>
      <c r="HI72" s="242"/>
      <c r="HJ72" s="242"/>
      <c r="HK72" s="242"/>
      <c r="HL72" s="242"/>
      <c r="HM72" s="242"/>
      <c r="HN72" s="242"/>
      <c r="HO72" s="242"/>
      <c r="HP72" s="242"/>
      <c r="HQ72" s="242"/>
      <c r="HR72" s="242"/>
      <c r="HS72" s="242"/>
      <c r="HT72" s="242"/>
      <c r="HU72" s="242"/>
      <c r="HV72" s="242"/>
      <c r="HW72" s="242"/>
      <c r="HX72" s="242"/>
      <c r="HY72" s="242"/>
      <c r="HZ72" s="242"/>
      <c r="IA72" s="242"/>
      <c r="IB72" s="242"/>
      <c r="IC72" s="242"/>
      <c r="ID72" s="242"/>
      <c r="IE72" s="242"/>
      <c r="IF72" s="242"/>
      <c r="IG72" s="242"/>
      <c r="IH72" s="242"/>
      <c r="II72" s="242"/>
      <c r="IJ72" s="242"/>
      <c r="IK72" s="242"/>
      <c r="IL72" s="242"/>
    </row>
    <row r="73" spans="1:246" ht="15">
      <c r="A73" s="99" t="s">
        <v>90</v>
      </c>
      <c r="B73" s="212" t="s">
        <v>449</v>
      </c>
      <c r="C73" s="246">
        <v>67</v>
      </c>
      <c r="D73" s="246">
        <v>67</v>
      </c>
      <c r="E73" s="247">
        <v>401856</v>
      </c>
      <c r="F73" s="247"/>
      <c r="G73" s="247"/>
      <c r="H73" s="247"/>
      <c r="I73" s="247"/>
      <c r="J73" s="99">
        <v>112251.81</v>
      </c>
      <c r="K73" s="99">
        <v>32160</v>
      </c>
      <c r="L73" s="99">
        <v>142404</v>
      </c>
      <c r="M73" s="99">
        <v>908.77486</v>
      </c>
      <c r="N73" s="99">
        <v>0</v>
      </c>
      <c r="O73" s="248">
        <v>544.37</v>
      </c>
      <c r="P73" s="248">
        <v>288268.95486</v>
      </c>
      <c r="Q73" s="99"/>
      <c r="R73" s="245"/>
      <c r="S73" s="255"/>
      <c r="T73" s="244"/>
      <c r="U73" s="245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242"/>
      <c r="BD73" s="242"/>
      <c r="BE73" s="242"/>
      <c r="BF73" s="242"/>
      <c r="BG73" s="242"/>
      <c r="BH73" s="242"/>
      <c r="BI73" s="242"/>
      <c r="BJ73" s="242"/>
      <c r="BK73" s="242"/>
      <c r="BL73" s="242"/>
      <c r="BM73" s="242"/>
      <c r="BN73" s="242"/>
      <c r="BO73" s="242"/>
      <c r="BP73" s="242"/>
      <c r="BQ73" s="242"/>
      <c r="BR73" s="242"/>
      <c r="BS73" s="242"/>
      <c r="BT73" s="242"/>
      <c r="BU73" s="242"/>
      <c r="BV73" s="242"/>
      <c r="BW73" s="242"/>
      <c r="BX73" s="242"/>
      <c r="BY73" s="242"/>
      <c r="BZ73" s="242"/>
      <c r="CA73" s="242"/>
      <c r="CB73" s="242"/>
      <c r="CC73" s="242"/>
      <c r="CD73" s="242"/>
      <c r="CE73" s="242"/>
      <c r="CF73" s="242"/>
      <c r="CG73" s="242"/>
      <c r="CH73" s="242"/>
      <c r="CI73" s="242"/>
      <c r="CJ73" s="242"/>
      <c r="CK73" s="242"/>
      <c r="CL73" s="242"/>
      <c r="CM73" s="242"/>
      <c r="CN73" s="242"/>
      <c r="CO73" s="242"/>
      <c r="CP73" s="242"/>
      <c r="CQ73" s="242"/>
      <c r="CR73" s="242"/>
      <c r="CS73" s="242"/>
      <c r="CT73" s="242"/>
      <c r="CU73" s="242"/>
      <c r="CV73" s="242"/>
      <c r="CW73" s="242"/>
      <c r="CX73" s="242"/>
      <c r="CY73" s="242"/>
      <c r="CZ73" s="242"/>
      <c r="DA73" s="242"/>
      <c r="DB73" s="242"/>
      <c r="DC73" s="242"/>
      <c r="DD73" s="242"/>
      <c r="DE73" s="242"/>
      <c r="DF73" s="242"/>
      <c r="DG73" s="242"/>
      <c r="DH73" s="242"/>
      <c r="DI73" s="242"/>
      <c r="DJ73" s="242"/>
      <c r="DK73" s="242"/>
      <c r="DL73" s="242"/>
      <c r="DM73" s="242"/>
      <c r="DN73" s="242"/>
      <c r="DO73" s="242"/>
      <c r="DP73" s="242"/>
      <c r="DQ73" s="242"/>
      <c r="DR73" s="242"/>
      <c r="DS73" s="242"/>
      <c r="DT73" s="242"/>
      <c r="DU73" s="242"/>
      <c r="DV73" s="242"/>
      <c r="DW73" s="242"/>
      <c r="DX73" s="242"/>
      <c r="DY73" s="242"/>
      <c r="DZ73" s="242"/>
      <c r="EA73" s="242"/>
      <c r="EB73" s="242"/>
      <c r="EC73" s="242"/>
      <c r="ED73" s="242"/>
      <c r="EE73" s="242"/>
      <c r="EF73" s="242"/>
      <c r="EG73" s="242"/>
      <c r="EH73" s="242"/>
      <c r="EI73" s="242"/>
      <c r="EJ73" s="242"/>
      <c r="EK73" s="242"/>
      <c r="EL73" s="242"/>
      <c r="EM73" s="242"/>
      <c r="EN73" s="242"/>
      <c r="EO73" s="242"/>
      <c r="EP73" s="242"/>
      <c r="EQ73" s="242"/>
      <c r="ER73" s="242"/>
      <c r="ES73" s="242"/>
      <c r="ET73" s="242"/>
      <c r="EU73" s="242"/>
      <c r="EV73" s="242"/>
      <c r="EW73" s="242"/>
      <c r="EX73" s="242"/>
      <c r="EY73" s="242"/>
      <c r="EZ73" s="242"/>
      <c r="FA73" s="242"/>
      <c r="FB73" s="242"/>
      <c r="FC73" s="242"/>
      <c r="FD73" s="242"/>
      <c r="FE73" s="242"/>
      <c r="FF73" s="242"/>
      <c r="FG73" s="242"/>
      <c r="FH73" s="242"/>
      <c r="FI73" s="242"/>
      <c r="FJ73" s="242"/>
      <c r="FK73" s="242"/>
      <c r="FL73" s="242"/>
      <c r="FM73" s="242"/>
      <c r="FN73" s="242"/>
      <c r="FO73" s="242"/>
      <c r="FP73" s="242"/>
      <c r="FQ73" s="242"/>
      <c r="FR73" s="242"/>
      <c r="FS73" s="242"/>
      <c r="FT73" s="242"/>
      <c r="FU73" s="242"/>
      <c r="FV73" s="242"/>
      <c r="FW73" s="242"/>
      <c r="FX73" s="242"/>
      <c r="FY73" s="242"/>
      <c r="FZ73" s="242"/>
      <c r="GA73" s="242"/>
      <c r="GB73" s="242"/>
      <c r="GC73" s="242"/>
      <c r="GD73" s="242"/>
      <c r="GE73" s="242"/>
      <c r="GF73" s="242"/>
      <c r="GG73" s="242"/>
      <c r="GH73" s="242"/>
      <c r="GI73" s="242"/>
      <c r="GJ73" s="242"/>
      <c r="GK73" s="242"/>
      <c r="GL73" s="242"/>
      <c r="GM73" s="242"/>
      <c r="GN73" s="242"/>
      <c r="GO73" s="242"/>
      <c r="GP73" s="242"/>
      <c r="GQ73" s="242"/>
      <c r="GR73" s="242"/>
      <c r="GS73" s="242"/>
      <c r="GT73" s="242"/>
      <c r="GU73" s="242"/>
      <c r="GV73" s="242"/>
      <c r="GW73" s="242"/>
      <c r="GX73" s="242"/>
      <c r="GY73" s="242"/>
      <c r="GZ73" s="242"/>
      <c r="HA73" s="242"/>
      <c r="HB73" s="242"/>
      <c r="HC73" s="242"/>
      <c r="HD73" s="242"/>
      <c r="HE73" s="242"/>
      <c r="HF73" s="242"/>
      <c r="HG73" s="242"/>
      <c r="HH73" s="242"/>
      <c r="HI73" s="242"/>
      <c r="HJ73" s="242"/>
      <c r="HK73" s="242"/>
      <c r="HL73" s="242"/>
      <c r="HM73" s="242"/>
      <c r="HN73" s="242"/>
      <c r="HO73" s="242"/>
      <c r="HP73" s="242"/>
      <c r="HQ73" s="242"/>
      <c r="HR73" s="242"/>
      <c r="HS73" s="242"/>
      <c r="HT73" s="242"/>
      <c r="HU73" s="242"/>
      <c r="HV73" s="242"/>
      <c r="HW73" s="242"/>
      <c r="HX73" s="242"/>
      <c r="HY73" s="242"/>
      <c r="HZ73" s="242"/>
      <c r="IA73" s="242"/>
      <c r="IB73" s="242"/>
      <c r="IC73" s="242"/>
      <c r="ID73" s="242"/>
      <c r="IE73" s="242"/>
      <c r="IF73" s="242"/>
      <c r="IG73" s="242"/>
      <c r="IH73" s="242"/>
      <c r="II73" s="242"/>
      <c r="IJ73" s="242"/>
      <c r="IK73" s="242"/>
      <c r="IL73" s="242"/>
    </row>
    <row r="74" spans="1:246" ht="15">
      <c r="A74" s="256" t="s">
        <v>90</v>
      </c>
      <c r="B74" s="257" t="s">
        <v>450</v>
      </c>
      <c r="C74" s="258">
        <v>66</v>
      </c>
      <c r="D74" s="258">
        <v>66</v>
      </c>
      <c r="E74" s="259">
        <v>381061</v>
      </c>
      <c r="F74" s="259"/>
      <c r="G74" s="259"/>
      <c r="H74" s="259"/>
      <c r="I74" s="259"/>
      <c r="J74" s="256">
        <v>101146.51</v>
      </c>
      <c r="K74" s="256">
        <v>37800</v>
      </c>
      <c r="L74" s="256">
        <v>138761</v>
      </c>
      <c r="M74" s="256">
        <v>6505.37</v>
      </c>
      <c r="N74" s="256">
        <v>4250</v>
      </c>
      <c r="O74" s="256">
        <v>1991.33</v>
      </c>
      <c r="P74" s="237">
        <v>290454.21</v>
      </c>
      <c r="Q74" s="260"/>
      <c r="R74" s="261"/>
      <c r="S74" s="255"/>
      <c r="T74" s="244"/>
      <c r="U74" s="245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2"/>
      <c r="BJ74" s="242"/>
      <c r="BK74" s="242"/>
      <c r="BL74" s="242"/>
      <c r="BM74" s="242"/>
      <c r="BN74" s="242"/>
      <c r="BO74" s="242"/>
      <c r="BP74" s="242"/>
      <c r="BQ74" s="242"/>
      <c r="BR74" s="242"/>
      <c r="BS74" s="242"/>
      <c r="BT74" s="242"/>
      <c r="BU74" s="242"/>
      <c r="BV74" s="242"/>
      <c r="BW74" s="242"/>
      <c r="BX74" s="242"/>
      <c r="BY74" s="242"/>
      <c r="BZ74" s="242"/>
      <c r="CA74" s="242"/>
      <c r="CB74" s="242"/>
      <c r="CC74" s="242"/>
      <c r="CD74" s="242"/>
      <c r="CE74" s="242"/>
      <c r="CF74" s="242"/>
      <c r="CG74" s="242"/>
      <c r="CH74" s="242"/>
      <c r="CI74" s="242"/>
      <c r="CJ74" s="242"/>
      <c r="CK74" s="242"/>
      <c r="CL74" s="242"/>
      <c r="CM74" s="242"/>
      <c r="CN74" s="242"/>
      <c r="CO74" s="242"/>
      <c r="CP74" s="242"/>
      <c r="CQ74" s="242"/>
      <c r="CR74" s="242"/>
      <c r="CS74" s="242"/>
      <c r="CT74" s="242"/>
      <c r="CU74" s="242"/>
      <c r="CV74" s="242"/>
      <c r="CW74" s="242"/>
      <c r="CX74" s="242"/>
      <c r="CY74" s="242"/>
      <c r="CZ74" s="242"/>
      <c r="DA74" s="242"/>
      <c r="DB74" s="242"/>
      <c r="DC74" s="242"/>
      <c r="DD74" s="242"/>
      <c r="DE74" s="242"/>
      <c r="DF74" s="242"/>
      <c r="DG74" s="242"/>
      <c r="DH74" s="242"/>
      <c r="DI74" s="242"/>
      <c r="DJ74" s="242"/>
      <c r="DK74" s="242"/>
      <c r="DL74" s="242"/>
      <c r="DM74" s="242"/>
      <c r="DN74" s="242"/>
      <c r="DO74" s="242"/>
      <c r="DP74" s="242"/>
      <c r="DQ74" s="242"/>
      <c r="DR74" s="242"/>
      <c r="DS74" s="242"/>
      <c r="DT74" s="242"/>
      <c r="DU74" s="242"/>
      <c r="DV74" s="242"/>
      <c r="DW74" s="242"/>
      <c r="DX74" s="242"/>
      <c r="DY74" s="242"/>
      <c r="DZ74" s="242"/>
      <c r="EA74" s="242"/>
      <c r="EB74" s="242"/>
      <c r="EC74" s="242"/>
      <c r="ED74" s="242"/>
      <c r="EE74" s="242"/>
      <c r="EF74" s="242"/>
      <c r="EG74" s="242"/>
      <c r="EH74" s="242"/>
      <c r="EI74" s="242"/>
      <c r="EJ74" s="242"/>
      <c r="EK74" s="242"/>
      <c r="EL74" s="242"/>
      <c r="EM74" s="242"/>
      <c r="EN74" s="242"/>
      <c r="EO74" s="242"/>
      <c r="EP74" s="242"/>
      <c r="EQ74" s="242"/>
      <c r="ER74" s="242"/>
      <c r="ES74" s="242"/>
      <c r="ET74" s="242"/>
      <c r="EU74" s="242"/>
      <c r="EV74" s="242"/>
      <c r="EW74" s="242"/>
      <c r="EX74" s="242"/>
      <c r="EY74" s="242"/>
      <c r="EZ74" s="242"/>
      <c r="FA74" s="242"/>
      <c r="FB74" s="242"/>
      <c r="FC74" s="242"/>
      <c r="FD74" s="242"/>
      <c r="FE74" s="242"/>
      <c r="FF74" s="242"/>
      <c r="FG74" s="242"/>
      <c r="FH74" s="242"/>
      <c r="FI74" s="242"/>
      <c r="FJ74" s="242"/>
      <c r="FK74" s="242"/>
      <c r="FL74" s="242"/>
      <c r="FM74" s="242"/>
      <c r="FN74" s="242"/>
      <c r="FO74" s="242"/>
      <c r="FP74" s="242"/>
      <c r="FQ74" s="242"/>
      <c r="FR74" s="242"/>
      <c r="FS74" s="242"/>
      <c r="FT74" s="242"/>
      <c r="FU74" s="242"/>
      <c r="FV74" s="242"/>
      <c r="FW74" s="242"/>
      <c r="FX74" s="242"/>
      <c r="FY74" s="242"/>
      <c r="FZ74" s="242"/>
      <c r="GA74" s="242"/>
      <c r="GB74" s="242"/>
      <c r="GC74" s="242"/>
      <c r="GD74" s="242"/>
      <c r="GE74" s="242"/>
      <c r="GF74" s="242"/>
      <c r="GG74" s="242"/>
      <c r="GH74" s="242"/>
      <c r="GI74" s="242"/>
      <c r="GJ74" s="242"/>
      <c r="GK74" s="242"/>
      <c r="GL74" s="242"/>
      <c r="GM74" s="242"/>
      <c r="GN74" s="242"/>
      <c r="GO74" s="242"/>
      <c r="GP74" s="242"/>
      <c r="GQ74" s="242"/>
      <c r="GR74" s="242"/>
      <c r="GS74" s="242"/>
      <c r="GT74" s="242"/>
      <c r="GU74" s="242"/>
      <c r="GV74" s="242"/>
      <c r="GW74" s="242"/>
      <c r="GX74" s="242"/>
      <c r="GY74" s="242"/>
      <c r="GZ74" s="242"/>
      <c r="HA74" s="242"/>
      <c r="HB74" s="242"/>
      <c r="HC74" s="242"/>
      <c r="HD74" s="242"/>
      <c r="HE74" s="242"/>
      <c r="HF74" s="242"/>
      <c r="HG74" s="242"/>
      <c r="HH74" s="242"/>
      <c r="HI74" s="242"/>
      <c r="HJ74" s="242"/>
      <c r="HK74" s="242"/>
      <c r="HL74" s="242"/>
      <c r="HM74" s="242"/>
      <c r="HN74" s="242"/>
      <c r="HO74" s="242"/>
      <c r="HP74" s="242"/>
      <c r="HQ74" s="242"/>
      <c r="HR74" s="242"/>
      <c r="HS74" s="242"/>
      <c r="HT74" s="242"/>
      <c r="HU74" s="242"/>
      <c r="HV74" s="242"/>
      <c r="HW74" s="242"/>
      <c r="HX74" s="242"/>
      <c r="HY74" s="242"/>
      <c r="HZ74" s="242"/>
      <c r="IA74" s="242"/>
      <c r="IB74" s="242"/>
      <c r="IC74" s="242"/>
      <c r="ID74" s="242"/>
      <c r="IE74" s="242"/>
      <c r="IF74" s="242"/>
      <c r="IG74" s="242"/>
      <c r="IH74" s="242"/>
      <c r="II74" s="242"/>
      <c r="IJ74" s="242"/>
      <c r="IK74" s="242"/>
      <c r="IL74" s="242"/>
    </row>
    <row r="75" spans="1:246" ht="15">
      <c r="A75" s="260" t="s">
        <v>90</v>
      </c>
      <c r="B75" s="262" t="s">
        <v>451</v>
      </c>
      <c r="C75" s="263">
        <v>64</v>
      </c>
      <c r="D75" s="263">
        <v>63</v>
      </c>
      <c r="E75" s="264">
        <v>354146</v>
      </c>
      <c r="F75" s="264"/>
      <c r="G75" s="264"/>
      <c r="H75" s="264"/>
      <c r="I75" s="264"/>
      <c r="J75" s="260">
        <v>126574.75</v>
      </c>
      <c r="K75" s="260">
        <v>46116</v>
      </c>
      <c r="L75" s="260">
        <v>180012</v>
      </c>
      <c r="M75" s="260">
        <v>14174.48</v>
      </c>
      <c r="N75" s="260">
        <v>0</v>
      </c>
      <c r="O75" s="260">
        <v>0</v>
      </c>
      <c r="P75" s="248">
        <v>366877.23</v>
      </c>
      <c r="Q75" s="260"/>
      <c r="R75" s="261"/>
      <c r="S75" s="255"/>
      <c r="T75" s="244"/>
      <c r="U75" s="245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/>
      <c r="BZ75" s="242"/>
      <c r="CA75" s="242"/>
      <c r="CB75" s="242"/>
      <c r="CC75" s="242"/>
      <c r="CD75" s="242"/>
      <c r="CE75" s="242"/>
      <c r="CF75" s="242"/>
      <c r="CG75" s="242"/>
      <c r="CH75" s="242"/>
      <c r="CI75" s="242"/>
      <c r="CJ75" s="242"/>
      <c r="CK75" s="242"/>
      <c r="CL75" s="242"/>
      <c r="CM75" s="242"/>
      <c r="CN75" s="242"/>
      <c r="CO75" s="242"/>
      <c r="CP75" s="242"/>
      <c r="CQ75" s="242"/>
      <c r="CR75" s="242"/>
      <c r="CS75" s="242"/>
      <c r="CT75" s="242"/>
      <c r="CU75" s="242"/>
      <c r="CV75" s="242"/>
      <c r="CW75" s="242"/>
      <c r="CX75" s="242"/>
      <c r="CY75" s="242"/>
      <c r="CZ75" s="242"/>
      <c r="DA75" s="242"/>
      <c r="DB75" s="242"/>
      <c r="DC75" s="242"/>
      <c r="DD75" s="242"/>
      <c r="DE75" s="242"/>
      <c r="DF75" s="242"/>
      <c r="DG75" s="242"/>
      <c r="DH75" s="242"/>
      <c r="DI75" s="242"/>
      <c r="DJ75" s="242"/>
      <c r="DK75" s="242"/>
      <c r="DL75" s="242"/>
      <c r="DM75" s="242"/>
      <c r="DN75" s="242"/>
      <c r="DO75" s="242"/>
      <c r="DP75" s="242"/>
      <c r="DQ75" s="242"/>
      <c r="DR75" s="242"/>
      <c r="DS75" s="242"/>
      <c r="DT75" s="242"/>
      <c r="DU75" s="242"/>
      <c r="DV75" s="242"/>
      <c r="DW75" s="242"/>
      <c r="DX75" s="242"/>
      <c r="DY75" s="242"/>
      <c r="DZ75" s="242"/>
      <c r="EA75" s="242"/>
      <c r="EB75" s="242"/>
      <c r="EC75" s="242"/>
      <c r="ED75" s="242"/>
      <c r="EE75" s="242"/>
      <c r="EF75" s="242"/>
      <c r="EG75" s="242"/>
      <c r="EH75" s="242"/>
      <c r="EI75" s="242"/>
      <c r="EJ75" s="242"/>
      <c r="EK75" s="242"/>
      <c r="EL75" s="242"/>
      <c r="EM75" s="242"/>
      <c r="EN75" s="242"/>
      <c r="EO75" s="242"/>
      <c r="EP75" s="242"/>
      <c r="EQ75" s="242"/>
      <c r="ER75" s="242"/>
      <c r="ES75" s="242"/>
      <c r="ET75" s="242"/>
      <c r="EU75" s="242"/>
      <c r="EV75" s="242"/>
      <c r="EW75" s="242"/>
      <c r="EX75" s="242"/>
      <c r="EY75" s="242"/>
      <c r="EZ75" s="242"/>
      <c r="FA75" s="242"/>
      <c r="FB75" s="242"/>
      <c r="FC75" s="242"/>
      <c r="FD75" s="242"/>
      <c r="FE75" s="242"/>
      <c r="FF75" s="242"/>
      <c r="FG75" s="242"/>
      <c r="FH75" s="242"/>
      <c r="FI75" s="242"/>
      <c r="FJ75" s="242"/>
      <c r="FK75" s="242"/>
      <c r="FL75" s="242"/>
      <c r="FM75" s="242"/>
      <c r="FN75" s="242"/>
      <c r="FO75" s="242"/>
      <c r="FP75" s="242"/>
      <c r="FQ75" s="242"/>
      <c r="FR75" s="242"/>
      <c r="FS75" s="242"/>
      <c r="FT75" s="242"/>
      <c r="FU75" s="242"/>
      <c r="FV75" s="242"/>
      <c r="FW75" s="242"/>
      <c r="FX75" s="242"/>
      <c r="FY75" s="242"/>
      <c r="FZ75" s="242"/>
      <c r="GA75" s="242"/>
      <c r="GB75" s="242"/>
      <c r="GC75" s="242"/>
      <c r="GD75" s="242"/>
      <c r="GE75" s="242"/>
      <c r="GF75" s="242"/>
      <c r="GG75" s="242"/>
      <c r="GH75" s="242"/>
      <c r="GI75" s="242"/>
      <c r="GJ75" s="242"/>
      <c r="GK75" s="242"/>
      <c r="GL75" s="242"/>
      <c r="GM75" s="242"/>
      <c r="GN75" s="242"/>
      <c r="GO75" s="242"/>
      <c r="GP75" s="242"/>
      <c r="GQ75" s="242"/>
      <c r="GR75" s="242"/>
      <c r="GS75" s="242"/>
      <c r="GT75" s="242"/>
      <c r="GU75" s="242"/>
      <c r="GV75" s="242"/>
      <c r="GW75" s="242"/>
      <c r="GX75" s="242"/>
      <c r="GY75" s="242"/>
      <c r="GZ75" s="242"/>
      <c r="HA75" s="242"/>
      <c r="HB75" s="242"/>
      <c r="HC75" s="242"/>
      <c r="HD75" s="242"/>
      <c r="HE75" s="242"/>
      <c r="HF75" s="242"/>
      <c r="HG75" s="242"/>
      <c r="HH75" s="242"/>
      <c r="HI75" s="242"/>
      <c r="HJ75" s="242"/>
      <c r="HK75" s="242"/>
      <c r="HL75" s="242"/>
      <c r="HM75" s="242"/>
      <c r="HN75" s="242"/>
      <c r="HO75" s="242"/>
      <c r="HP75" s="242"/>
      <c r="HQ75" s="242"/>
      <c r="HR75" s="242"/>
      <c r="HS75" s="242"/>
      <c r="HT75" s="242"/>
      <c r="HU75" s="242"/>
      <c r="HV75" s="242"/>
      <c r="HW75" s="242"/>
      <c r="HX75" s="242"/>
      <c r="HY75" s="242"/>
      <c r="HZ75" s="242"/>
      <c r="IA75" s="242"/>
      <c r="IB75" s="242"/>
      <c r="IC75" s="242"/>
      <c r="ID75" s="242"/>
      <c r="IE75" s="242"/>
      <c r="IF75" s="242"/>
      <c r="IG75" s="242"/>
      <c r="IH75" s="242"/>
      <c r="II75" s="242"/>
      <c r="IJ75" s="242"/>
      <c r="IK75" s="242"/>
      <c r="IL75" s="242"/>
    </row>
    <row r="76" spans="1:246" ht="15">
      <c r="A76" s="256" t="s">
        <v>90</v>
      </c>
      <c r="B76" s="257" t="s">
        <v>452</v>
      </c>
      <c r="C76" s="258">
        <v>66</v>
      </c>
      <c r="D76" s="258">
        <v>64</v>
      </c>
      <c r="E76" s="259">
        <v>332496</v>
      </c>
      <c r="F76" s="259"/>
      <c r="G76" s="259"/>
      <c r="H76" s="259"/>
      <c r="I76" s="259"/>
      <c r="J76" s="256">
        <v>129925.78</v>
      </c>
      <c r="K76" s="256">
        <v>49920</v>
      </c>
      <c r="L76" s="256">
        <v>159187</v>
      </c>
      <c r="M76" s="256">
        <v>9735.92</v>
      </c>
      <c r="N76" s="256">
        <v>4118.48</v>
      </c>
      <c r="O76" s="256">
        <v>193.31</v>
      </c>
      <c r="P76" s="237">
        <v>353080.49</v>
      </c>
      <c r="Q76" s="260"/>
      <c r="R76" s="261"/>
      <c r="S76" s="255"/>
      <c r="T76" s="244"/>
      <c r="U76" s="245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2"/>
      <c r="BQ76" s="242"/>
      <c r="BR76" s="242"/>
      <c r="BS76" s="242"/>
      <c r="BT76" s="242"/>
      <c r="BU76" s="242"/>
      <c r="BV76" s="242"/>
      <c r="BW76" s="242"/>
      <c r="BX76" s="242"/>
      <c r="BY76" s="242"/>
      <c r="BZ76" s="242"/>
      <c r="CA76" s="242"/>
      <c r="CB76" s="242"/>
      <c r="CC76" s="242"/>
      <c r="CD76" s="242"/>
      <c r="CE76" s="242"/>
      <c r="CF76" s="242"/>
      <c r="CG76" s="242"/>
      <c r="CH76" s="242"/>
      <c r="CI76" s="242"/>
      <c r="CJ76" s="242"/>
      <c r="CK76" s="242"/>
      <c r="CL76" s="242"/>
      <c r="CM76" s="242"/>
      <c r="CN76" s="242"/>
      <c r="CO76" s="242"/>
      <c r="CP76" s="242"/>
      <c r="CQ76" s="242"/>
      <c r="CR76" s="242"/>
      <c r="CS76" s="242"/>
      <c r="CT76" s="242"/>
      <c r="CU76" s="242"/>
      <c r="CV76" s="242"/>
      <c r="CW76" s="242"/>
      <c r="CX76" s="242"/>
      <c r="CY76" s="242"/>
      <c r="CZ76" s="242"/>
      <c r="DA76" s="242"/>
      <c r="DB76" s="242"/>
      <c r="DC76" s="242"/>
      <c r="DD76" s="242"/>
      <c r="DE76" s="242"/>
      <c r="DF76" s="242"/>
      <c r="DG76" s="242"/>
      <c r="DH76" s="242"/>
      <c r="DI76" s="242"/>
      <c r="DJ76" s="242"/>
      <c r="DK76" s="242"/>
      <c r="DL76" s="242"/>
      <c r="DM76" s="242"/>
      <c r="DN76" s="242"/>
      <c r="DO76" s="242"/>
      <c r="DP76" s="242"/>
      <c r="DQ76" s="242"/>
      <c r="DR76" s="242"/>
      <c r="DS76" s="242"/>
      <c r="DT76" s="242"/>
      <c r="DU76" s="242"/>
      <c r="DV76" s="242"/>
      <c r="DW76" s="242"/>
      <c r="DX76" s="242"/>
      <c r="DY76" s="242"/>
      <c r="DZ76" s="242"/>
      <c r="EA76" s="242"/>
      <c r="EB76" s="242"/>
      <c r="EC76" s="242"/>
      <c r="ED76" s="242"/>
      <c r="EE76" s="242"/>
      <c r="EF76" s="242"/>
      <c r="EG76" s="242"/>
      <c r="EH76" s="242"/>
      <c r="EI76" s="242"/>
      <c r="EJ76" s="242"/>
      <c r="EK76" s="242"/>
      <c r="EL76" s="242"/>
      <c r="EM76" s="242"/>
      <c r="EN76" s="242"/>
      <c r="EO76" s="242"/>
      <c r="EP76" s="242"/>
      <c r="EQ76" s="242"/>
      <c r="ER76" s="242"/>
      <c r="ES76" s="242"/>
      <c r="ET76" s="242"/>
      <c r="EU76" s="242"/>
      <c r="EV76" s="242"/>
      <c r="EW76" s="242"/>
      <c r="EX76" s="242"/>
      <c r="EY76" s="242"/>
      <c r="EZ76" s="242"/>
      <c r="FA76" s="242"/>
      <c r="FB76" s="242"/>
      <c r="FC76" s="242"/>
      <c r="FD76" s="242"/>
      <c r="FE76" s="242"/>
      <c r="FF76" s="242"/>
      <c r="FG76" s="242"/>
      <c r="FH76" s="242"/>
      <c r="FI76" s="242"/>
      <c r="FJ76" s="242"/>
      <c r="FK76" s="242"/>
      <c r="FL76" s="242"/>
      <c r="FM76" s="242"/>
      <c r="FN76" s="242"/>
      <c r="FO76" s="242"/>
      <c r="FP76" s="242"/>
      <c r="FQ76" s="242"/>
      <c r="FR76" s="242"/>
      <c r="FS76" s="242"/>
      <c r="FT76" s="242"/>
      <c r="FU76" s="242"/>
      <c r="FV76" s="242"/>
      <c r="FW76" s="242"/>
      <c r="FX76" s="242"/>
      <c r="FY76" s="242"/>
      <c r="FZ76" s="242"/>
      <c r="GA76" s="242"/>
      <c r="GB76" s="242"/>
      <c r="GC76" s="242"/>
      <c r="GD76" s="242"/>
      <c r="GE76" s="242"/>
      <c r="GF76" s="242"/>
      <c r="GG76" s="242"/>
      <c r="GH76" s="242"/>
      <c r="GI76" s="242"/>
      <c r="GJ76" s="242"/>
      <c r="GK76" s="242"/>
      <c r="GL76" s="242"/>
      <c r="GM76" s="242"/>
      <c r="GN76" s="242"/>
      <c r="GO76" s="242"/>
      <c r="GP76" s="242"/>
      <c r="GQ76" s="242"/>
      <c r="GR76" s="242"/>
      <c r="GS76" s="242"/>
      <c r="GT76" s="242"/>
      <c r="GU76" s="242"/>
      <c r="GV76" s="242"/>
      <c r="GW76" s="242"/>
      <c r="GX76" s="242"/>
      <c r="GY76" s="242"/>
      <c r="GZ76" s="242"/>
      <c r="HA76" s="242"/>
      <c r="HB76" s="242"/>
      <c r="HC76" s="242"/>
      <c r="HD76" s="242"/>
      <c r="HE76" s="242"/>
      <c r="HF76" s="242"/>
      <c r="HG76" s="242"/>
      <c r="HH76" s="242"/>
      <c r="HI76" s="242"/>
      <c r="HJ76" s="242"/>
      <c r="HK76" s="242"/>
      <c r="HL76" s="242"/>
      <c r="HM76" s="242"/>
      <c r="HN76" s="242"/>
      <c r="HO76" s="242"/>
      <c r="HP76" s="242"/>
      <c r="HQ76" s="242"/>
      <c r="HR76" s="242"/>
      <c r="HS76" s="242"/>
      <c r="HT76" s="242"/>
      <c r="HU76" s="242"/>
      <c r="HV76" s="242"/>
      <c r="HW76" s="242"/>
      <c r="HX76" s="242"/>
      <c r="HY76" s="242"/>
      <c r="HZ76" s="242"/>
      <c r="IA76" s="242"/>
      <c r="IB76" s="242"/>
      <c r="IC76" s="242"/>
      <c r="ID76" s="242"/>
      <c r="IE76" s="242"/>
      <c r="IF76" s="242"/>
      <c r="IG76" s="242"/>
      <c r="IH76" s="242"/>
      <c r="II76" s="242"/>
      <c r="IJ76" s="242"/>
      <c r="IK76" s="242"/>
      <c r="IL76" s="242"/>
    </row>
    <row r="77" spans="1:246" ht="15">
      <c r="A77" s="99" t="s">
        <v>90</v>
      </c>
      <c r="B77" s="212" t="s">
        <v>364</v>
      </c>
      <c r="C77" s="212">
        <v>70</v>
      </c>
      <c r="D77" s="212">
        <v>0</v>
      </c>
      <c r="E77" s="212">
        <v>0</v>
      </c>
      <c r="F77" s="212"/>
      <c r="G77" s="212"/>
      <c r="H77" s="212"/>
      <c r="I77" s="212"/>
      <c r="J77" s="245">
        <v>148847.27373633333</v>
      </c>
      <c r="K77" s="245">
        <v>54600</v>
      </c>
      <c r="L77" s="245">
        <v>169257</v>
      </c>
      <c r="M77" s="245">
        <v>6212.93</v>
      </c>
      <c r="N77" s="245">
        <v>2286.87</v>
      </c>
      <c r="O77" s="245">
        <v>970.36</v>
      </c>
      <c r="P77" s="248">
        <v>382174.43373633333</v>
      </c>
      <c r="Q77" s="245"/>
      <c r="R77" s="245"/>
      <c r="S77" s="249"/>
      <c r="T77" s="224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2"/>
      <c r="CC77" s="242"/>
      <c r="CD77" s="242"/>
      <c r="CE77" s="242"/>
      <c r="CF77" s="242"/>
      <c r="CG77" s="242"/>
      <c r="CH77" s="242"/>
      <c r="CI77" s="242"/>
      <c r="CJ77" s="242"/>
      <c r="CK77" s="242"/>
      <c r="CL77" s="242"/>
      <c r="CM77" s="242"/>
      <c r="CN77" s="242"/>
      <c r="CO77" s="242"/>
      <c r="CP77" s="242"/>
      <c r="CQ77" s="242"/>
      <c r="CR77" s="242"/>
      <c r="CS77" s="242"/>
      <c r="CT77" s="242"/>
      <c r="CU77" s="242"/>
      <c r="CV77" s="242"/>
      <c r="CW77" s="242"/>
      <c r="CX77" s="242"/>
      <c r="CY77" s="242"/>
      <c r="CZ77" s="242"/>
      <c r="DA77" s="242"/>
      <c r="DB77" s="242"/>
      <c r="DC77" s="242"/>
      <c r="DD77" s="242"/>
      <c r="DE77" s="242"/>
      <c r="DF77" s="242"/>
      <c r="DG77" s="242"/>
      <c r="DH77" s="242"/>
      <c r="DI77" s="242"/>
      <c r="DJ77" s="242"/>
      <c r="DK77" s="242"/>
      <c r="DL77" s="242"/>
      <c r="DM77" s="242"/>
      <c r="DN77" s="242"/>
      <c r="DO77" s="242"/>
      <c r="DP77" s="242"/>
      <c r="DQ77" s="242"/>
      <c r="DR77" s="242"/>
      <c r="DS77" s="242"/>
      <c r="DT77" s="242"/>
      <c r="DU77" s="242"/>
      <c r="DV77" s="242"/>
      <c r="DW77" s="242"/>
      <c r="DX77" s="242"/>
      <c r="DY77" s="242"/>
      <c r="DZ77" s="242"/>
      <c r="EA77" s="242"/>
      <c r="EB77" s="242"/>
      <c r="EC77" s="242"/>
      <c r="ED77" s="242"/>
      <c r="EE77" s="242"/>
      <c r="EF77" s="242"/>
      <c r="EG77" s="242"/>
      <c r="EH77" s="242"/>
      <c r="EI77" s="242"/>
      <c r="EJ77" s="242"/>
      <c r="EK77" s="242"/>
      <c r="EL77" s="242"/>
      <c r="EM77" s="242"/>
      <c r="EN77" s="242"/>
      <c r="EO77" s="242"/>
      <c r="EP77" s="242"/>
      <c r="EQ77" s="242"/>
      <c r="ER77" s="242"/>
      <c r="ES77" s="242"/>
      <c r="ET77" s="242"/>
      <c r="EU77" s="242"/>
      <c r="EV77" s="242"/>
      <c r="EW77" s="242"/>
      <c r="EX77" s="242"/>
      <c r="EY77" s="242"/>
      <c r="EZ77" s="242"/>
      <c r="FA77" s="242"/>
      <c r="FB77" s="242"/>
      <c r="FC77" s="242"/>
      <c r="FD77" s="242"/>
      <c r="FE77" s="242"/>
      <c r="FF77" s="242"/>
      <c r="FG77" s="242"/>
      <c r="FH77" s="242"/>
      <c r="FI77" s="242"/>
      <c r="FJ77" s="242"/>
      <c r="FK77" s="242"/>
      <c r="FL77" s="242"/>
      <c r="FM77" s="242"/>
      <c r="FN77" s="242"/>
      <c r="FO77" s="242"/>
      <c r="FP77" s="242"/>
      <c r="FQ77" s="242"/>
      <c r="FR77" s="242"/>
      <c r="FS77" s="242"/>
      <c r="FT77" s="242"/>
      <c r="FU77" s="242"/>
      <c r="FV77" s="242"/>
      <c r="FW77" s="242"/>
      <c r="FX77" s="242"/>
      <c r="FY77" s="242"/>
      <c r="FZ77" s="242"/>
      <c r="GA77" s="242"/>
      <c r="GB77" s="242"/>
      <c r="GC77" s="242"/>
      <c r="GD77" s="242"/>
      <c r="GE77" s="242"/>
      <c r="GF77" s="242"/>
      <c r="GG77" s="242"/>
      <c r="GH77" s="242"/>
      <c r="GI77" s="242"/>
      <c r="GJ77" s="242"/>
      <c r="GK77" s="242"/>
      <c r="GL77" s="242"/>
      <c r="GM77" s="242"/>
      <c r="GN77" s="242"/>
      <c r="GO77" s="242"/>
      <c r="GP77" s="242"/>
      <c r="GQ77" s="242"/>
      <c r="GR77" s="242"/>
      <c r="GS77" s="242"/>
      <c r="GT77" s="242"/>
      <c r="GU77" s="242"/>
      <c r="GV77" s="242"/>
      <c r="GW77" s="242"/>
      <c r="GX77" s="242"/>
      <c r="GY77" s="242"/>
      <c r="GZ77" s="242"/>
      <c r="HA77" s="242"/>
      <c r="HB77" s="242"/>
      <c r="HC77" s="242"/>
      <c r="HD77" s="242"/>
      <c r="HE77" s="242"/>
      <c r="HF77" s="242"/>
      <c r="HG77" s="242"/>
      <c r="HH77" s="242"/>
      <c r="HI77" s="242"/>
      <c r="HJ77" s="242"/>
      <c r="HK77" s="242"/>
      <c r="HL77" s="242"/>
      <c r="HM77" s="242"/>
      <c r="HN77" s="242"/>
      <c r="HO77" s="242"/>
      <c r="HP77" s="242"/>
      <c r="HQ77" s="242"/>
      <c r="HR77" s="242"/>
      <c r="HS77" s="242"/>
      <c r="HT77" s="242"/>
      <c r="HU77" s="242"/>
      <c r="HV77" s="242"/>
      <c r="HW77" s="242"/>
      <c r="HX77" s="242"/>
      <c r="HY77" s="242"/>
      <c r="HZ77" s="242"/>
      <c r="IA77" s="242"/>
      <c r="IB77" s="242"/>
      <c r="IC77" s="242"/>
      <c r="ID77" s="242"/>
      <c r="IE77" s="242"/>
      <c r="IF77" s="242"/>
      <c r="IG77" s="242"/>
      <c r="IH77" s="242"/>
      <c r="II77" s="242"/>
      <c r="IJ77" s="242"/>
      <c r="IK77" s="242"/>
      <c r="IL77" s="242"/>
    </row>
    <row r="78" spans="1:246" ht="15">
      <c r="A78" s="256" t="s">
        <v>90</v>
      </c>
      <c r="B78" s="257" t="s">
        <v>365</v>
      </c>
      <c r="C78" s="258">
        <v>71</v>
      </c>
      <c r="D78" s="258">
        <v>0</v>
      </c>
      <c r="E78" s="259">
        <v>331662</v>
      </c>
      <c r="F78" s="259"/>
      <c r="G78" s="259"/>
      <c r="H78" s="259"/>
      <c r="I78" s="259"/>
      <c r="J78" s="256">
        <v>149565.24</v>
      </c>
      <c r="K78" s="256">
        <v>57936</v>
      </c>
      <c r="L78" s="256">
        <v>165681</v>
      </c>
      <c r="M78" s="256">
        <v>6981.19</v>
      </c>
      <c r="N78" s="256">
        <v>0</v>
      </c>
      <c r="O78" s="256">
        <v>11111.65</v>
      </c>
      <c r="P78" s="237">
        <v>391275.08</v>
      </c>
      <c r="Q78" s="260"/>
      <c r="R78" s="261"/>
      <c r="S78" s="255"/>
      <c r="T78" s="244"/>
      <c r="U78" s="245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42"/>
      <c r="CF78" s="242"/>
      <c r="CG78" s="242"/>
      <c r="CH78" s="242"/>
      <c r="CI78" s="242"/>
      <c r="CJ78" s="242"/>
      <c r="CK78" s="242"/>
      <c r="CL78" s="242"/>
      <c r="CM78" s="242"/>
      <c r="CN78" s="242"/>
      <c r="CO78" s="242"/>
      <c r="CP78" s="242"/>
      <c r="CQ78" s="242"/>
      <c r="CR78" s="242"/>
      <c r="CS78" s="242"/>
      <c r="CT78" s="242"/>
      <c r="CU78" s="242"/>
      <c r="CV78" s="242"/>
      <c r="CW78" s="242"/>
      <c r="CX78" s="242"/>
      <c r="CY78" s="242"/>
      <c r="CZ78" s="242"/>
      <c r="DA78" s="242"/>
      <c r="DB78" s="242"/>
      <c r="DC78" s="242"/>
      <c r="DD78" s="242"/>
      <c r="DE78" s="242"/>
      <c r="DF78" s="242"/>
      <c r="DG78" s="242"/>
      <c r="DH78" s="242"/>
      <c r="DI78" s="242"/>
      <c r="DJ78" s="242"/>
      <c r="DK78" s="242"/>
      <c r="DL78" s="242"/>
      <c r="DM78" s="242"/>
      <c r="DN78" s="242"/>
      <c r="DO78" s="242"/>
      <c r="DP78" s="242"/>
      <c r="DQ78" s="242"/>
      <c r="DR78" s="242"/>
      <c r="DS78" s="242"/>
      <c r="DT78" s="242"/>
      <c r="DU78" s="242"/>
      <c r="DV78" s="242"/>
      <c r="DW78" s="242"/>
      <c r="DX78" s="242"/>
      <c r="DY78" s="242"/>
      <c r="DZ78" s="242"/>
      <c r="EA78" s="242"/>
      <c r="EB78" s="242"/>
      <c r="EC78" s="242"/>
      <c r="ED78" s="242"/>
      <c r="EE78" s="242"/>
      <c r="EF78" s="242"/>
      <c r="EG78" s="242"/>
      <c r="EH78" s="242"/>
      <c r="EI78" s="242"/>
      <c r="EJ78" s="242"/>
      <c r="EK78" s="242"/>
      <c r="EL78" s="242"/>
      <c r="EM78" s="242"/>
      <c r="EN78" s="242"/>
      <c r="EO78" s="242"/>
      <c r="EP78" s="242"/>
      <c r="EQ78" s="242"/>
      <c r="ER78" s="242"/>
      <c r="ES78" s="242"/>
      <c r="ET78" s="242"/>
      <c r="EU78" s="242"/>
      <c r="EV78" s="242"/>
      <c r="EW78" s="242"/>
      <c r="EX78" s="242"/>
      <c r="EY78" s="242"/>
      <c r="EZ78" s="242"/>
      <c r="FA78" s="242"/>
      <c r="FB78" s="242"/>
      <c r="FC78" s="242"/>
      <c r="FD78" s="242"/>
      <c r="FE78" s="242"/>
      <c r="FF78" s="242"/>
      <c r="FG78" s="242"/>
      <c r="FH78" s="242"/>
      <c r="FI78" s="242"/>
      <c r="FJ78" s="242"/>
      <c r="FK78" s="242"/>
      <c r="FL78" s="242"/>
      <c r="FM78" s="242"/>
      <c r="FN78" s="242"/>
      <c r="FO78" s="242"/>
      <c r="FP78" s="242"/>
      <c r="FQ78" s="242"/>
      <c r="FR78" s="242"/>
      <c r="FS78" s="242"/>
      <c r="FT78" s="242"/>
      <c r="FU78" s="242"/>
      <c r="FV78" s="242"/>
      <c r="FW78" s="242"/>
      <c r="FX78" s="242"/>
      <c r="FY78" s="242"/>
      <c r="FZ78" s="242"/>
      <c r="GA78" s="242"/>
      <c r="GB78" s="242"/>
      <c r="GC78" s="242"/>
      <c r="GD78" s="242"/>
      <c r="GE78" s="242"/>
      <c r="GF78" s="242"/>
      <c r="GG78" s="242"/>
      <c r="GH78" s="242"/>
      <c r="GI78" s="242"/>
      <c r="GJ78" s="242"/>
      <c r="GK78" s="242"/>
      <c r="GL78" s="242"/>
      <c r="GM78" s="242"/>
      <c r="GN78" s="242"/>
      <c r="GO78" s="242"/>
      <c r="GP78" s="242"/>
      <c r="GQ78" s="242"/>
      <c r="GR78" s="242"/>
      <c r="GS78" s="242"/>
      <c r="GT78" s="242"/>
      <c r="GU78" s="242"/>
      <c r="GV78" s="242"/>
      <c r="GW78" s="242"/>
      <c r="GX78" s="242"/>
      <c r="GY78" s="242"/>
      <c r="GZ78" s="242"/>
      <c r="HA78" s="242"/>
      <c r="HB78" s="242"/>
      <c r="HC78" s="242"/>
      <c r="HD78" s="242"/>
      <c r="HE78" s="242"/>
      <c r="HF78" s="242"/>
      <c r="HG78" s="242"/>
      <c r="HH78" s="242"/>
      <c r="HI78" s="242"/>
      <c r="HJ78" s="242"/>
      <c r="HK78" s="242"/>
      <c r="HL78" s="242"/>
      <c r="HM78" s="242"/>
      <c r="HN78" s="242"/>
      <c r="HO78" s="242"/>
      <c r="HP78" s="242"/>
      <c r="HQ78" s="242"/>
      <c r="HR78" s="242"/>
      <c r="HS78" s="242"/>
      <c r="HT78" s="242"/>
      <c r="HU78" s="242"/>
      <c r="HV78" s="242"/>
      <c r="HW78" s="242"/>
      <c r="HX78" s="242"/>
      <c r="HY78" s="242"/>
      <c r="HZ78" s="242"/>
      <c r="IA78" s="242"/>
      <c r="IB78" s="242"/>
      <c r="IC78" s="242"/>
      <c r="ID78" s="242"/>
      <c r="IE78" s="242"/>
      <c r="IF78" s="242"/>
      <c r="IG78" s="242"/>
      <c r="IH78" s="242"/>
      <c r="II78" s="242"/>
      <c r="IJ78" s="242"/>
      <c r="IK78" s="242"/>
      <c r="IL78" s="242"/>
    </row>
    <row r="79" spans="1:246" ht="15">
      <c r="A79" s="260" t="s">
        <v>90</v>
      </c>
      <c r="B79" s="262" t="s">
        <v>459</v>
      </c>
      <c r="C79" s="263">
        <v>74</v>
      </c>
      <c r="D79" s="263"/>
      <c r="E79" s="264">
        <v>346351</v>
      </c>
      <c r="F79" s="264"/>
      <c r="G79" s="264"/>
      <c r="H79" s="264"/>
      <c r="I79" s="264"/>
      <c r="J79" s="260">
        <v>171143.04</v>
      </c>
      <c r="K79" s="260">
        <v>58752</v>
      </c>
      <c r="L79" s="260">
        <v>171988</v>
      </c>
      <c r="M79" s="260">
        <v>4078.12</v>
      </c>
      <c r="N79" s="260">
        <v>0</v>
      </c>
      <c r="O79" s="260">
        <v>1994.3</v>
      </c>
      <c r="P79" s="248">
        <v>407955.46</v>
      </c>
      <c r="Q79" s="260"/>
      <c r="R79" s="261"/>
      <c r="S79" s="255"/>
      <c r="T79" s="244"/>
      <c r="U79" s="245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242"/>
      <c r="CH79" s="242"/>
      <c r="CI79" s="242"/>
      <c r="CJ79" s="242"/>
      <c r="CK79" s="242"/>
      <c r="CL79" s="242"/>
      <c r="CM79" s="242"/>
      <c r="CN79" s="242"/>
      <c r="CO79" s="242"/>
      <c r="CP79" s="242"/>
      <c r="CQ79" s="242"/>
      <c r="CR79" s="242"/>
      <c r="CS79" s="242"/>
      <c r="CT79" s="242"/>
      <c r="CU79" s="242"/>
      <c r="CV79" s="242"/>
      <c r="CW79" s="242"/>
      <c r="CX79" s="242"/>
      <c r="CY79" s="242"/>
      <c r="CZ79" s="242"/>
      <c r="DA79" s="242"/>
      <c r="DB79" s="242"/>
      <c r="DC79" s="242"/>
      <c r="DD79" s="242"/>
      <c r="DE79" s="242"/>
      <c r="DF79" s="242"/>
      <c r="DG79" s="242"/>
      <c r="DH79" s="242"/>
      <c r="DI79" s="242"/>
      <c r="DJ79" s="242"/>
      <c r="DK79" s="242"/>
      <c r="DL79" s="242"/>
      <c r="DM79" s="242"/>
      <c r="DN79" s="242"/>
      <c r="DO79" s="242"/>
      <c r="DP79" s="242"/>
      <c r="DQ79" s="242"/>
      <c r="DR79" s="242"/>
      <c r="DS79" s="242"/>
      <c r="DT79" s="242"/>
      <c r="DU79" s="242"/>
      <c r="DV79" s="242"/>
      <c r="DW79" s="242"/>
      <c r="DX79" s="242"/>
      <c r="DY79" s="242"/>
      <c r="DZ79" s="242"/>
      <c r="EA79" s="242"/>
      <c r="EB79" s="242"/>
      <c r="EC79" s="242"/>
      <c r="ED79" s="242"/>
      <c r="EE79" s="242"/>
      <c r="EF79" s="242"/>
      <c r="EG79" s="242"/>
      <c r="EH79" s="242"/>
      <c r="EI79" s="242"/>
      <c r="EJ79" s="242"/>
      <c r="EK79" s="242"/>
      <c r="EL79" s="242"/>
      <c r="EM79" s="242"/>
      <c r="EN79" s="242"/>
      <c r="EO79" s="242"/>
      <c r="EP79" s="242"/>
      <c r="EQ79" s="242"/>
      <c r="ER79" s="242"/>
      <c r="ES79" s="242"/>
      <c r="ET79" s="242"/>
      <c r="EU79" s="242"/>
      <c r="EV79" s="242"/>
      <c r="EW79" s="242"/>
      <c r="EX79" s="242"/>
      <c r="EY79" s="242"/>
      <c r="EZ79" s="242"/>
      <c r="FA79" s="242"/>
      <c r="FB79" s="242"/>
      <c r="FC79" s="242"/>
      <c r="FD79" s="242"/>
      <c r="FE79" s="242"/>
      <c r="FF79" s="242"/>
      <c r="FG79" s="242"/>
      <c r="FH79" s="242"/>
      <c r="FI79" s="242"/>
      <c r="FJ79" s="242"/>
      <c r="FK79" s="242"/>
      <c r="FL79" s="242"/>
      <c r="FM79" s="242"/>
      <c r="FN79" s="242"/>
      <c r="FO79" s="242"/>
      <c r="FP79" s="242"/>
      <c r="FQ79" s="242"/>
      <c r="FR79" s="242"/>
      <c r="FS79" s="242"/>
      <c r="FT79" s="242"/>
      <c r="FU79" s="242"/>
      <c r="FV79" s="242"/>
      <c r="FW79" s="242"/>
      <c r="FX79" s="242"/>
      <c r="FY79" s="242"/>
      <c r="FZ79" s="242"/>
      <c r="GA79" s="242"/>
      <c r="GB79" s="242"/>
      <c r="GC79" s="242"/>
      <c r="GD79" s="242"/>
      <c r="GE79" s="242"/>
      <c r="GF79" s="242"/>
      <c r="GG79" s="242"/>
      <c r="GH79" s="242"/>
      <c r="GI79" s="242"/>
      <c r="GJ79" s="242"/>
      <c r="GK79" s="242"/>
      <c r="GL79" s="242"/>
      <c r="GM79" s="242"/>
      <c r="GN79" s="242"/>
      <c r="GO79" s="242"/>
      <c r="GP79" s="242"/>
      <c r="GQ79" s="242"/>
      <c r="GR79" s="242"/>
      <c r="GS79" s="242"/>
      <c r="GT79" s="242"/>
      <c r="GU79" s="242"/>
      <c r="GV79" s="242"/>
      <c r="GW79" s="242"/>
      <c r="GX79" s="242"/>
      <c r="GY79" s="242"/>
      <c r="GZ79" s="242"/>
      <c r="HA79" s="242"/>
      <c r="HB79" s="242"/>
      <c r="HC79" s="242"/>
      <c r="HD79" s="242"/>
      <c r="HE79" s="242"/>
      <c r="HF79" s="242"/>
      <c r="HG79" s="242"/>
      <c r="HH79" s="242"/>
      <c r="HI79" s="242"/>
      <c r="HJ79" s="242"/>
      <c r="HK79" s="242"/>
      <c r="HL79" s="242"/>
      <c r="HM79" s="242"/>
      <c r="HN79" s="242"/>
      <c r="HO79" s="242"/>
      <c r="HP79" s="242"/>
      <c r="HQ79" s="242"/>
      <c r="HR79" s="242"/>
      <c r="HS79" s="242"/>
      <c r="HT79" s="242"/>
      <c r="HU79" s="242"/>
      <c r="HV79" s="242"/>
      <c r="HW79" s="242"/>
      <c r="HX79" s="242"/>
      <c r="HY79" s="242"/>
      <c r="HZ79" s="242"/>
      <c r="IA79" s="242"/>
      <c r="IB79" s="242"/>
      <c r="IC79" s="242"/>
      <c r="ID79" s="242"/>
      <c r="IE79" s="242"/>
      <c r="IF79" s="242"/>
      <c r="IG79" s="242"/>
      <c r="IH79" s="242"/>
      <c r="II79" s="242"/>
      <c r="IJ79" s="242"/>
      <c r="IK79" s="242"/>
      <c r="IL79" s="242"/>
    </row>
    <row r="80" spans="1:246" ht="15">
      <c r="A80" s="256" t="s">
        <v>90</v>
      </c>
      <c r="B80" s="257" t="s">
        <v>463</v>
      </c>
      <c r="C80" s="258">
        <v>75</v>
      </c>
      <c r="D80" s="258"/>
      <c r="E80" s="259">
        <v>361973</v>
      </c>
      <c r="F80" s="259"/>
      <c r="G80" s="259"/>
      <c r="H80" s="259"/>
      <c r="I80" s="259"/>
      <c r="J80" s="256">
        <v>182648.45</v>
      </c>
      <c r="K80" s="256">
        <v>60384</v>
      </c>
      <c r="L80" s="256">
        <v>177839</v>
      </c>
      <c r="M80" s="256">
        <v>15519.77011320971</v>
      </c>
      <c r="N80" s="256">
        <v>1818.06</v>
      </c>
      <c r="O80" s="256">
        <v>318.88</v>
      </c>
      <c r="P80" s="237">
        <v>438528.1601132097</v>
      </c>
      <c r="Q80" s="260"/>
      <c r="R80" s="261"/>
      <c r="S80" s="255"/>
      <c r="T80" s="244"/>
      <c r="U80" s="245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2"/>
      <c r="CC80" s="242"/>
      <c r="CD80" s="242"/>
      <c r="CE80" s="242"/>
      <c r="CF80" s="242"/>
      <c r="CG80" s="242"/>
      <c r="CH80" s="242"/>
      <c r="CI80" s="242"/>
      <c r="CJ80" s="242"/>
      <c r="CK80" s="242"/>
      <c r="CL80" s="242"/>
      <c r="CM80" s="242"/>
      <c r="CN80" s="242"/>
      <c r="CO80" s="242"/>
      <c r="CP80" s="242"/>
      <c r="CQ80" s="242"/>
      <c r="CR80" s="242"/>
      <c r="CS80" s="242"/>
      <c r="CT80" s="242"/>
      <c r="CU80" s="242"/>
      <c r="CV80" s="242"/>
      <c r="CW80" s="242"/>
      <c r="CX80" s="242"/>
      <c r="CY80" s="242"/>
      <c r="CZ80" s="242"/>
      <c r="DA80" s="242"/>
      <c r="DB80" s="242"/>
      <c r="DC80" s="242"/>
      <c r="DD80" s="242"/>
      <c r="DE80" s="242"/>
      <c r="DF80" s="242"/>
      <c r="DG80" s="242"/>
      <c r="DH80" s="242"/>
      <c r="DI80" s="242"/>
      <c r="DJ80" s="242"/>
      <c r="DK80" s="242"/>
      <c r="DL80" s="242"/>
      <c r="DM80" s="242"/>
      <c r="DN80" s="242"/>
      <c r="DO80" s="242"/>
      <c r="DP80" s="242"/>
      <c r="DQ80" s="242"/>
      <c r="DR80" s="242"/>
      <c r="DS80" s="242"/>
      <c r="DT80" s="242"/>
      <c r="DU80" s="242"/>
      <c r="DV80" s="242"/>
      <c r="DW80" s="242"/>
      <c r="DX80" s="242"/>
      <c r="DY80" s="242"/>
      <c r="DZ80" s="242"/>
      <c r="EA80" s="242"/>
      <c r="EB80" s="242"/>
      <c r="EC80" s="242"/>
      <c r="ED80" s="242"/>
      <c r="EE80" s="242"/>
      <c r="EF80" s="242"/>
      <c r="EG80" s="242"/>
      <c r="EH80" s="242"/>
      <c r="EI80" s="242"/>
      <c r="EJ80" s="242"/>
      <c r="EK80" s="242"/>
      <c r="EL80" s="242"/>
      <c r="EM80" s="242"/>
      <c r="EN80" s="242"/>
      <c r="EO80" s="242"/>
      <c r="EP80" s="242"/>
      <c r="EQ80" s="242"/>
      <c r="ER80" s="242"/>
      <c r="ES80" s="242"/>
      <c r="ET80" s="242"/>
      <c r="EU80" s="242"/>
      <c r="EV80" s="242"/>
      <c r="EW80" s="242"/>
      <c r="EX80" s="242"/>
      <c r="EY80" s="242"/>
      <c r="EZ80" s="242"/>
      <c r="FA80" s="242"/>
      <c r="FB80" s="242"/>
      <c r="FC80" s="242"/>
      <c r="FD80" s="242"/>
      <c r="FE80" s="242"/>
      <c r="FF80" s="242"/>
      <c r="FG80" s="242"/>
      <c r="FH80" s="242"/>
      <c r="FI80" s="242"/>
      <c r="FJ80" s="242"/>
      <c r="FK80" s="242"/>
      <c r="FL80" s="242"/>
      <c r="FM80" s="242"/>
      <c r="FN80" s="242"/>
      <c r="FO80" s="242"/>
      <c r="FP80" s="242"/>
      <c r="FQ80" s="242"/>
      <c r="FR80" s="242"/>
      <c r="FS80" s="242"/>
      <c r="FT80" s="242"/>
      <c r="FU80" s="242"/>
      <c r="FV80" s="242"/>
      <c r="FW80" s="242"/>
      <c r="FX80" s="242"/>
      <c r="FY80" s="242"/>
      <c r="FZ80" s="242"/>
      <c r="GA80" s="242"/>
      <c r="GB80" s="242"/>
      <c r="GC80" s="242"/>
      <c r="GD80" s="242"/>
      <c r="GE80" s="242"/>
      <c r="GF80" s="242"/>
      <c r="GG80" s="242"/>
      <c r="GH80" s="242"/>
      <c r="GI80" s="242"/>
      <c r="GJ80" s="242"/>
      <c r="GK80" s="242"/>
      <c r="GL80" s="242"/>
      <c r="GM80" s="242"/>
      <c r="GN80" s="242"/>
      <c r="GO80" s="242"/>
      <c r="GP80" s="242"/>
      <c r="GQ80" s="242"/>
      <c r="GR80" s="242"/>
      <c r="GS80" s="242"/>
      <c r="GT80" s="242"/>
      <c r="GU80" s="242"/>
      <c r="GV80" s="242"/>
      <c r="GW80" s="242"/>
      <c r="GX80" s="242"/>
      <c r="GY80" s="242"/>
      <c r="GZ80" s="242"/>
      <c r="HA80" s="242"/>
      <c r="HB80" s="242"/>
      <c r="HC80" s="242"/>
      <c r="HD80" s="242"/>
      <c r="HE80" s="242"/>
      <c r="HF80" s="242"/>
      <c r="HG80" s="242"/>
      <c r="HH80" s="242"/>
      <c r="HI80" s="242"/>
      <c r="HJ80" s="242"/>
      <c r="HK80" s="242"/>
      <c r="HL80" s="242"/>
      <c r="HM80" s="242"/>
      <c r="HN80" s="242"/>
      <c r="HO80" s="242"/>
      <c r="HP80" s="242"/>
      <c r="HQ80" s="242"/>
      <c r="HR80" s="242"/>
      <c r="HS80" s="242"/>
      <c r="HT80" s="242"/>
      <c r="HU80" s="242"/>
      <c r="HV80" s="242"/>
      <c r="HW80" s="242"/>
      <c r="HX80" s="242"/>
      <c r="HY80" s="242"/>
      <c r="HZ80" s="242"/>
      <c r="IA80" s="242"/>
      <c r="IB80" s="242"/>
      <c r="IC80" s="242"/>
      <c r="ID80" s="242"/>
      <c r="IE80" s="242"/>
      <c r="IF80" s="242"/>
      <c r="IG80" s="242"/>
      <c r="IH80" s="242"/>
      <c r="II80" s="242"/>
      <c r="IJ80" s="242"/>
      <c r="IK80" s="242"/>
      <c r="IL80" s="242"/>
    </row>
    <row r="81" spans="1:246" ht="15">
      <c r="A81" s="260" t="s">
        <v>90</v>
      </c>
      <c r="B81" s="262" t="s">
        <v>490</v>
      </c>
      <c r="C81" s="263">
        <f>C10</f>
        <v>79</v>
      </c>
      <c r="D81" s="263">
        <f aca="true" t="shared" si="8" ref="D81:P81">D10</f>
        <v>77</v>
      </c>
      <c r="E81" s="264">
        <f t="shared" si="8"/>
        <v>333118</v>
      </c>
      <c r="F81" s="264"/>
      <c r="G81" s="264"/>
      <c r="H81" s="264"/>
      <c r="I81" s="264"/>
      <c r="J81" s="260">
        <f t="shared" si="8"/>
        <v>173294.03999999998</v>
      </c>
      <c r="K81" s="260">
        <f t="shared" si="8"/>
        <v>62560</v>
      </c>
      <c r="L81" s="260">
        <f t="shared" si="8"/>
        <v>186849.2</v>
      </c>
      <c r="M81" s="260">
        <f t="shared" si="8"/>
        <v>9822</v>
      </c>
      <c r="N81" s="260">
        <f t="shared" si="8"/>
        <v>85227.04000000001</v>
      </c>
      <c r="O81" s="260">
        <f t="shared" si="8"/>
        <v>240</v>
      </c>
      <c r="P81" s="248">
        <f t="shared" si="8"/>
        <v>517992.28</v>
      </c>
      <c r="Q81" s="260"/>
      <c r="R81" s="261"/>
      <c r="S81" s="255"/>
      <c r="T81" s="244"/>
      <c r="U81" s="245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2"/>
      <c r="CN81" s="242"/>
      <c r="CO81" s="242"/>
      <c r="CP81" s="242"/>
      <c r="CQ81" s="242"/>
      <c r="CR81" s="242"/>
      <c r="CS81" s="242"/>
      <c r="CT81" s="242"/>
      <c r="CU81" s="242"/>
      <c r="CV81" s="242"/>
      <c r="CW81" s="242"/>
      <c r="CX81" s="242"/>
      <c r="CY81" s="242"/>
      <c r="CZ81" s="242"/>
      <c r="DA81" s="242"/>
      <c r="DB81" s="242"/>
      <c r="DC81" s="242"/>
      <c r="DD81" s="242"/>
      <c r="DE81" s="242"/>
      <c r="DF81" s="242"/>
      <c r="DG81" s="242"/>
      <c r="DH81" s="242"/>
      <c r="DI81" s="242"/>
      <c r="DJ81" s="242"/>
      <c r="DK81" s="242"/>
      <c r="DL81" s="242"/>
      <c r="DM81" s="242"/>
      <c r="DN81" s="242"/>
      <c r="DO81" s="242"/>
      <c r="DP81" s="242"/>
      <c r="DQ81" s="242"/>
      <c r="DR81" s="242"/>
      <c r="DS81" s="242"/>
      <c r="DT81" s="242"/>
      <c r="DU81" s="242"/>
      <c r="DV81" s="242"/>
      <c r="DW81" s="242"/>
      <c r="DX81" s="242"/>
      <c r="DY81" s="242"/>
      <c r="DZ81" s="242"/>
      <c r="EA81" s="242"/>
      <c r="EB81" s="242"/>
      <c r="EC81" s="242"/>
      <c r="ED81" s="242"/>
      <c r="EE81" s="242"/>
      <c r="EF81" s="242"/>
      <c r="EG81" s="242"/>
      <c r="EH81" s="242"/>
      <c r="EI81" s="242"/>
      <c r="EJ81" s="242"/>
      <c r="EK81" s="242"/>
      <c r="EL81" s="242"/>
      <c r="EM81" s="242"/>
      <c r="EN81" s="242"/>
      <c r="EO81" s="242"/>
      <c r="EP81" s="242"/>
      <c r="EQ81" s="242"/>
      <c r="ER81" s="242"/>
      <c r="ES81" s="242"/>
      <c r="ET81" s="242"/>
      <c r="EU81" s="242"/>
      <c r="EV81" s="242"/>
      <c r="EW81" s="242"/>
      <c r="EX81" s="242"/>
      <c r="EY81" s="242"/>
      <c r="EZ81" s="242"/>
      <c r="FA81" s="242"/>
      <c r="FB81" s="242"/>
      <c r="FC81" s="242"/>
      <c r="FD81" s="242"/>
      <c r="FE81" s="242"/>
      <c r="FF81" s="242"/>
      <c r="FG81" s="242"/>
      <c r="FH81" s="242"/>
      <c r="FI81" s="242"/>
      <c r="FJ81" s="242"/>
      <c r="FK81" s="242"/>
      <c r="FL81" s="242"/>
      <c r="FM81" s="242"/>
      <c r="FN81" s="242"/>
      <c r="FO81" s="242"/>
      <c r="FP81" s="242"/>
      <c r="FQ81" s="242"/>
      <c r="FR81" s="242"/>
      <c r="FS81" s="242"/>
      <c r="FT81" s="242"/>
      <c r="FU81" s="242"/>
      <c r="FV81" s="242"/>
      <c r="FW81" s="242"/>
      <c r="FX81" s="242"/>
      <c r="FY81" s="242"/>
      <c r="FZ81" s="242"/>
      <c r="GA81" s="242"/>
      <c r="GB81" s="242"/>
      <c r="GC81" s="242"/>
      <c r="GD81" s="242"/>
      <c r="GE81" s="242"/>
      <c r="GF81" s="242"/>
      <c r="GG81" s="242"/>
      <c r="GH81" s="242"/>
      <c r="GI81" s="242"/>
      <c r="GJ81" s="242"/>
      <c r="GK81" s="242"/>
      <c r="GL81" s="242"/>
      <c r="GM81" s="242"/>
      <c r="GN81" s="242"/>
      <c r="GO81" s="242"/>
      <c r="GP81" s="242"/>
      <c r="GQ81" s="242"/>
      <c r="GR81" s="242"/>
      <c r="GS81" s="242"/>
      <c r="GT81" s="242"/>
      <c r="GU81" s="242"/>
      <c r="GV81" s="242"/>
      <c r="GW81" s="242"/>
      <c r="GX81" s="242"/>
      <c r="GY81" s="242"/>
      <c r="GZ81" s="242"/>
      <c r="HA81" s="242"/>
      <c r="HB81" s="242"/>
      <c r="HC81" s="242"/>
      <c r="HD81" s="242"/>
      <c r="HE81" s="242"/>
      <c r="HF81" s="242"/>
      <c r="HG81" s="242"/>
      <c r="HH81" s="242"/>
      <c r="HI81" s="242"/>
      <c r="HJ81" s="242"/>
      <c r="HK81" s="242"/>
      <c r="HL81" s="242"/>
      <c r="HM81" s="242"/>
      <c r="HN81" s="242"/>
      <c r="HO81" s="242"/>
      <c r="HP81" s="242"/>
      <c r="HQ81" s="242"/>
      <c r="HR81" s="242"/>
      <c r="HS81" s="242"/>
      <c r="HT81" s="242"/>
      <c r="HU81" s="242"/>
      <c r="HV81" s="242"/>
      <c r="HW81" s="242"/>
      <c r="HX81" s="242"/>
      <c r="HY81" s="242"/>
      <c r="HZ81" s="242"/>
      <c r="IA81" s="242"/>
      <c r="IB81" s="242"/>
      <c r="IC81" s="242"/>
      <c r="ID81" s="242"/>
      <c r="IE81" s="242"/>
      <c r="IF81" s="242"/>
      <c r="IG81" s="242"/>
      <c r="IH81" s="242"/>
      <c r="II81" s="242"/>
      <c r="IJ81" s="242"/>
      <c r="IK81" s="242"/>
      <c r="IL81" s="242"/>
    </row>
    <row r="82" spans="1:246" ht="15">
      <c r="A82" s="99"/>
      <c r="B82" s="99"/>
      <c r="C82" s="246"/>
      <c r="D82" s="246"/>
      <c r="E82" s="247"/>
      <c r="F82" s="247"/>
      <c r="G82" s="247"/>
      <c r="H82" s="247"/>
      <c r="I82" s="247"/>
      <c r="J82" s="99"/>
      <c r="K82" s="99"/>
      <c r="L82" s="99"/>
      <c r="M82" s="99"/>
      <c r="N82" s="99"/>
      <c r="O82" s="248"/>
      <c r="P82" s="248"/>
      <c r="Q82" s="99"/>
      <c r="R82" s="245"/>
      <c r="S82" s="255"/>
      <c r="T82" s="244"/>
      <c r="U82" s="245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242"/>
      <c r="BD82" s="242"/>
      <c r="BE82" s="242"/>
      <c r="BF82" s="242"/>
      <c r="BG82" s="242"/>
      <c r="BH82" s="242"/>
      <c r="BI82" s="242"/>
      <c r="BJ82" s="242"/>
      <c r="BK82" s="242"/>
      <c r="BL82" s="242"/>
      <c r="BM82" s="242"/>
      <c r="BN82" s="242"/>
      <c r="BO82" s="242"/>
      <c r="BP82" s="242"/>
      <c r="BQ82" s="242"/>
      <c r="BR82" s="242"/>
      <c r="BS82" s="242"/>
      <c r="BT82" s="242"/>
      <c r="BU82" s="242"/>
      <c r="BV82" s="242"/>
      <c r="BW82" s="242"/>
      <c r="BX82" s="242"/>
      <c r="BY82" s="242"/>
      <c r="BZ82" s="242"/>
      <c r="CA82" s="242"/>
      <c r="CB82" s="242"/>
      <c r="CC82" s="242"/>
      <c r="CD82" s="242"/>
      <c r="CE82" s="242"/>
      <c r="CF82" s="242"/>
      <c r="CG82" s="242"/>
      <c r="CH82" s="242"/>
      <c r="CI82" s="242"/>
      <c r="CJ82" s="242"/>
      <c r="CK82" s="242"/>
      <c r="CL82" s="242"/>
      <c r="CM82" s="242"/>
      <c r="CN82" s="242"/>
      <c r="CO82" s="242"/>
      <c r="CP82" s="242"/>
      <c r="CQ82" s="242"/>
      <c r="CR82" s="242"/>
      <c r="CS82" s="242"/>
      <c r="CT82" s="242"/>
      <c r="CU82" s="242"/>
      <c r="CV82" s="242"/>
      <c r="CW82" s="242"/>
      <c r="CX82" s="242"/>
      <c r="CY82" s="242"/>
      <c r="CZ82" s="242"/>
      <c r="DA82" s="242"/>
      <c r="DB82" s="242"/>
      <c r="DC82" s="242"/>
      <c r="DD82" s="242"/>
      <c r="DE82" s="242"/>
      <c r="DF82" s="242"/>
      <c r="DG82" s="242"/>
      <c r="DH82" s="242"/>
      <c r="DI82" s="242"/>
      <c r="DJ82" s="242"/>
      <c r="DK82" s="242"/>
      <c r="DL82" s="242"/>
      <c r="DM82" s="242"/>
      <c r="DN82" s="242"/>
      <c r="DO82" s="242"/>
      <c r="DP82" s="242"/>
      <c r="DQ82" s="242"/>
      <c r="DR82" s="242"/>
      <c r="DS82" s="242"/>
      <c r="DT82" s="242"/>
      <c r="DU82" s="242"/>
      <c r="DV82" s="242"/>
      <c r="DW82" s="242"/>
      <c r="DX82" s="242"/>
      <c r="DY82" s="242"/>
      <c r="DZ82" s="242"/>
      <c r="EA82" s="242"/>
      <c r="EB82" s="242"/>
      <c r="EC82" s="242"/>
      <c r="ED82" s="242"/>
      <c r="EE82" s="242"/>
      <c r="EF82" s="242"/>
      <c r="EG82" s="242"/>
      <c r="EH82" s="242"/>
      <c r="EI82" s="242"/>
      <c r="EJ82" s="242"/>
      <c r="EK82" s="242"/>
      <c r="EL82" s="242"/>
      <c r="EM82" s="242"/>
      <c r="EN82" s="242"/>
      <c r="EO82" s="242"/>
      <c r="EP82" s="242"/>
      <c r="EQ82" s="242"/>
      <c r="ER82" s="242"/>
      <c r="ES82" s="242"/>
      <c r="ET82" s="242"/>
      <c r="EU82" s="242"/>
      <c r="EV82" s="242"/>
      <c r="EW82" s="242"/>
      <c r="EX82" s="242"/>
      <c r="EY82" s="242"/>
      <c r="EZ82" s="242"/>
      <c r="FA82" s="242"/>
      <c r="FB82" s="242"/>
      <c r="FC82" s="242"/>
      <c r="FD82" s="242"/>
      <c r="FE82" s="242"/>
      <c r="FF82" s="242"/>
      <c r="FG82" s="242"/>
      <c r="FH82" s="242"/>
      <c r="FI82" s="242"/>
      <c r="FJ82" s="242"/>
      <c r="FK82" s="242"/>
      <c r="FL82" s="242"/>
      <c r="FM82" s="242"/>
      <c r="FN82" s="242"/>
      <c r="FO82" s="242"/>
      <c r="FP82" s="242"/>
      <c r="FQ82" s="242"/>
      <c r="FR82" s="242"/>
      <c r="FS82" s="242"/>
      <c r="FT82" s="242"/>
      <c r="FU82" s="242"/>
      <c r="FV82" s="242"/>
      <c r="FW82" s="242"/>
      <c r="FX82" s="242"/>
      <c r="FY82" s="242"/>
      <c r="FZ82" s="242"/>
      <c r="GA82" s="242"/>
      <c r="GB82" s="242"/>
      <c r="GC82" s="242"/>
      <c r="GD82" s="242"/>
      <c r="GE82" s="242"/>
      <c r="GF82" s="242"/>
      <c r="GG82" s="242"/>
      <c r="GH82" s="242"/>
      <c r="GI82" s="242"/>
      <c r="GJ82" s="242"/>
      <c r="GK82" s="242"/>
      <c r="GL82" s="242"/>
      <c r="GM82" s="242"/>
      <c r="GN82" s="242"/>
      <c r="GO82" s="242"/>
      <c r="GP82" s="242"/>
      <c r="GQ82" s="242"/>
      <c r="GR82" s="242"/>
      <c r="GS82" s="242"/>
      <c r="GT82" s="242"/>
      <c r="GU82" s="242"/>
      <c r="GV82" s="242"/>
      <c r="GW82" s="242"/>
      <c r="GX82" s="242"/>
      <c r="GY82" s="242"/>
      <c r="GZ82" s="242"/>
      <c r="HA82" s="242"/>
      <c r="HB82" s="242"/>
      <c r="HC82" s="242"/>
      <c r="HD82" s="242"/>
      <c r="HE82" s="242"/>
      <c r="HF82" s="242"/>
      <c r="HG82" s="242"/>
      <c r="HH82" s="242"/>
      <c r="HI82" s="242"/>
      <c r="HJ82" s="242"/>
      <c r="HK82" s="242"/>
      <c r="HL82" s="242"/>
      <c r="HM82" s="242"/>
      <c r="HN82" s="242"/>
      <c r="HO82" s="242"/>
      <c r="HP82" s="242"/>
      <c r="HQ82" s="242"/>
      <c r="HR82" s="242"/>
      <c r="HS82" s="242"/>
      <c r="HT82" s="242"/>
      <c r="HU82" s="242"/>
      <c r="HV82" s="242"/>
      <c r="HW82" s="242"/>
      <c r="HX82" s="242"/>
      <c r="HY82" s="242"/>
      <c r="HZ82" s="242"/>
      <c r="IA82" s="242"/>
      <c r="IB82" s="242"/>
      <c r="IC82" s="242"/>
      <c r="ID82" s="242"/>
      <c r="IE82" s="242"/>
      <c r="IF82" s="242"/>
      <c r="IG82" s="242"/>
      <c r="IH82" s="242"/>
      <c r="II82" s="242"/>
      <c r="IJ82" s="242"/>
      <c r="IK82" s="242"/>
      <c r="IL82" s="242"/>
    </row>
    <row r="83" spans="1:246" ht="15">
      <c r="A83" s="237" t="s">
        <v>427</v>
      </c>
      <c r="B83" s="238" t="s">
        <v>444</v>
      </c>
      <c r="C83" s="238">
        <v>22</v>
      </c>
      <c r="D83" s="238"/>
      <c r="E83" s="239">
        <v>240215</v>
      </c>
      <c r="F83" s="239"/>
      <c r="G83" s="239"/>
      <c r="H83" s="239"/>
      <c r="I83" s="239"/>
      <c r="J83" s="237">
        <v>38625.53</v>
      </c>
      <c r="K83" s="237">
        <v>9240</v>
      </c>
      <c r="L83" s="237">
        <v>34189</v>
      </c>
      <c r="M83" s="237">
        <v>7897</v>
      </c>
      <c r="N83" s="237">
        <v>0</v>
      </c>
      <c r="O83" s="237">
        <v>0</v>
      </c>
      <c r="P83" s="237">
        <v>89951.53</v>
      </c>
      <c r="Q83" s="99"/>
      <c r="R83" s="99"/>
      <c r="S83" s="243"/>
      <c r="T83" s="244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2"/>
      <c r="AT83" s="242"/>
      <c r="AU83" s="242"/>
      <c r="AV83" s="242"/>
      <c r="AW83" s="242"/>
      <c r="AX83" s="242"/>
      <c r="AY83" s="242"/>
      <c r="AZ83" s="242"/>
      <c r="BA83" s="242"/>
      <c r="BB83" s="242"/>
      <c r="BC83" s="242"/>
      <c r="BD83" s="242"/>
      <c r="BE83" s="242"/>
      <c r="BF83" s="242"/>
      <c r="BG83" s="242"/>
      <c r="BH83" s="242"/>
      <c r="BI83" s="242"/>
      <c r="BJ83" s="242"/>
      <c r="BK83" s="242"/>
      <c r="BL83" s="242"/>
      <c r="BM83" s="242"/>
      <c r="BN83" s="242"/>
      <c r="BO83" s="242"/>
      <c r="BP83" s="242"/>
      <c r="BQ83" s="242"/>
      <c r="BR83" s="242"/>
      <c r="BS83" s="242"/>
      <c r="BT83" s="242"/>
      <c r="BU83" s="242"/>
      <c r="BV83" s="242"/>
      <c r="BW83" s="242"/>
      <c r="BX83" s="242"/>
      <c r="BY83" s="242"/>
      <c r="BZ83" s="242"/>
      <c r="CA83" s="242"/>
      <c r="CB83" s="242"/>
      <c r="CC83" s="242"/>
      <c r="CD83" s="242"/>
      <c r="CE83" s="242"/>
      <c r="CF83" s="242"/>
      <c r="CG83" s="242"/>
      <c r="CH83" s="242"/>
      <c r="CI83" s="242"/>
      <c r="CJ83" s="242"/>
      <c r="CK83" s="242"/>
      <c r="CL83" s="242"/>
      <c r="CM83" s="242"/>
      <c r="CN83" s="242"/>
      <c r="CO83" s="242"/>
      <c r="CP83" s="242"/>
      <c r="CQ83" s="242"/>
      <c r="CR83" s="242"/>
      <c r="CS83" s="242"/>
      <c r="CT83" s="242"/>
      <c r="CU83" s="242"/>
      <c r="CV83" s="242"/>
      <c r="CW83" s="242"/>
      <c r="CX83" s="242"/>
      <c r="CY83" s="242"/>
      <c r="CZ83" s="242"/>
      <c r="DA83" s="242"/>
      <c r="DB83" s="242"/>
      <c r="DC83" s="242"/>
      <c r="DD83" s="242"/>
      <c r="DE83" s="242"/>
      <c r="DF83" s="242"/>
      <c r="DG83" s="242"/>
      <c r="DH83" s="242"/>
      <c r="DI83" s="242"/>
      <c r="DJ83" s="242"/>
      <c r="DK83" s="242"/>
      <c r="DL83" s="242"/>
      <c r="DM83" s="242"/>
      <c r="DN83" s="242"/>
      <c r="DO83" s="242"/>
      <c r="DP83" s="242"/>
      <c r="DQ83" s="242"/>
      <c r="DR83" s="242"/>
      <c r="DS83" s="242"/>
      <c r="DT83" s="242"/>
      <c r="DU83" s="242"/>
      <c r="DV83" s="242"/>
      <c r="DW83" s="242"/>
      <c r="DX83" s="242"/>
      <c r="DY83" s="242"/>
      <c r="DZ83" s="242"/>
      <c r="EA83" s="242"/>
      <c r="EB83" s="242"/>
      <c r="EC83" s="242"/>
      <c r="ED83" s="242"/>
      <c r="EE83" s="242"/>
      <c r="EF83" s="242"/>
      <c r="EG83" s="242"/>
      <c r="EH83" s="242"/>
      <c r="EI83" s="242"/>
      <c r="EJ83" s="242"/>
      <c r="EK83" s="242"/>
      <c r="EL83" s="242"/>
      <c r="EM83" s="242"/>
      <c r="EN83" s="242"/>
      <c r="EO83" s="242"/>
      <c r="EP83" s="242"/>
      <c r="EQ83" s="242"/>
      <c r="ER83" s="242"/>
      <c r="ES83" s="242"/>
      <c r="ET83" s="242"/>
      <c r="EU83" s="242"/>
      <c r="EV83" s="242"/>
      <c r="EW83" s="242"/>
      <c r="EX83" s="242"/>
      <c r="EY83" s="242"/>
      <c r="EZ83" s="242"/>
      <c r="FA83" s="242"/>
      <c r="FB83" s="242"/>
      <c r="FC83" s="242"/>
      <c r="FD83" s="242"/>
      <c r="FE83" s="242"/>
      <c r="FF83" s="242"/>
      <c r="FG83" s="242"/>
      <c r="FH83" s="242"/>
      <c r="FI83" s="242"/>
      <c r="FJ83" s="242"/>
      <c r="FK83" s="242"/>
      <c r="FL83" s="242"/>
      <c r="FM83" s="242"/>
      <c r="FN83" s="242"/>
      <c r="FO83" s="242"/>
      <c r="FP83" s="242"/>
      <c r="FQ83" s="242"/>
      <c r="FR83" s="242"/>
      <c r="FS83" s="242"/>
      <c r="FT83" s="242"/>
      <c r="FU83" s="242"/>
      <c r="FV83" s="242"/>
      <c r="FW83" s="242"/>
      <c r="FX83" s="242"/>
      <c r="FY83" s="242"/>
      <c r="FZ83" s="242"/>
      <c r="GA83" s="242"/>
      <c r="GB83" s="242"/>
      <c r="GC83" s="242"/>
      <c r="GD83" s="242"/>
      <c r="GE83" s="242"/>
      <c r="GF83" s="242"/>
      <c r="GG83" s="242"/>
      <c r="GH83" s="242"/>
      <c r="GI83" s="242"/>
      <c r="GJ83" s="242"/>
      <c r="GK83" s="242"/>
      <c r="GL83" s="242"/>
      <c r="GM83" s="242"/>
      <c r="GN83" s="242"/>
      <c r="GO83" s="242"/>
      <c r="GP83" s="242"/>
      <c r="GQ83" s="242"/>
      <c r="GR83" s="242"/>
      <c r="GS83" s="242"/>
      <c r="GT83" s="242"/>
      <c r="GU83" s="242"/>
      <c r="GV83" s="242"/>
      <c r="GW83" s="242"/>
      <c r="GX83" s="242"/>
      <c r="GY83" s="242"/>
      <c r="GZ83" s="242"/>
      <c r="HA83" s="242"/>
      <c r="HB83" s="242"/>
      <c r="HC83" s="242"/>
      <c r="HD83" s="242"/>
      <c r="HE83" s="242"/>
      <c r="HF83" s="242"/>
      <c r="HG83" s="242"/>
      <c r="HH83" s="242"/>
      <c r="HI83" s="242"/>
      <c r="HJ83" s="242"/>
      <c r="HK83" s="242"/>
      <c r="HL83" s="242"/>
      <c r="HM83" s="242"/>
      <c r="HN83" s="242"/>
      <c r="HO83" s="242"/>
      <c r="HP83" s="242"/>
      <c r="HQ83" s="242"/>
      <c r="HR83" s="242"/>
      <c r="HS83" s="242"/>
      <c r="HT83" s="242"/>
      <c r="HU83" s="242"/>
      <c r="HV83" s="242"/>
      <c r="HW83" s="242"/>
      <c r="HX83" s="242"/>
      <c r="HY83" s="242"/>
      <c r="HZ83" s="242"/>
      <c r="IA83" s="242"/>
      <c r="IB83" s="242"/>
      <c r="IC83" s="242"/>
      <c r="ID83" s="242"/>
      <c r="IE83" s="242"/>
      <c r="IF83" s="242"/>
      <c r="IG83" s="242"/>
      <c r="IH83" s="242"/>
      <c r="II83" s="242"/>
      <c r="IJ83" s="242"/>
      <c r="IK83" s="242"/>
      <c r="IL83" s="242"/>
    </row>
    <row r="84" spans="1:246" ht="15">
      <c r="A84" s="99" t="s">
        <v>427</v>
      </c>
      <c r="B84" s="212" t="s">
        <v>446</v>
      </c>
      <c r="C84" s="246">
        <v>21</v>
      </c>
      <c r="D84" s="246"/>
      <c r="E84" s="247">
        <v>233284</v>
      </c>
      <c r="F84" s="247"/>
      <c r="G84" s="247"/>
      <c r="H84" s="247"/>
      <c r="I84" s="247"/>
      <c r="J84" s="99">
        <v>39011.82946666667</v>
      </c>
      <c r="K84" s="99">
        <v>9576</v>
      </c>
      <c r="L84" s="99">
        <v>32353</v>
      </c>
      <c r="M84" s="99">
        <v>0</v>
      </c>
      <c r="N84" s="99">
        <v>0</v>
      </c>
      <c r="O84" s="248">
        <v>0</v>
      </c>
      <c r="P84" s="248">
        <v>80940.82946666668</v>
      </c>
      <c r="Q84" s="99"/>
      <c r="R84" s="245"/>
      <c r="S84" s="243"/>
      <c r="T84" s="244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2"/>
      <c r="AZ84" s="242"/>
      <c r="BA84" s="242"/>
      <c r="BB84" s="242"/>
      <c r="BC84" s="242"/>
      <c r="BD84" s="242"/>
      <c r="BE84" s="242"/>
      <c r="BF84" s="242"/>
      <c r="BG84" s="242"/>
      <c r="BH84" s="242"/>
      <c r="BI84" s="242"/>
      <c r="BJ84" s="242"/>
      <c r="BK84" s="242"/>
      <c r="BL84" s="242"/>
      <c r="BM84" s="242"/>
      <c r="BN84" s="242"/>
      <c r="BO84" s="242"/>
      <c r="BP84" s="242"/>
      <c r="BQ84" s="242"/>
      <c r="BR84" s="242"/>
      <c r="BS84" s="242"/>
      <c r="BT84" s="242"/>
      <c r="BU84" s="242"/>
      <c r="BV84" s="242"/>
      <c r="BW84" s="242"/>
      <c r="BX84" s="242"/>
      <c r="BY84" s="242"/>
      <c r="BZ84" s="242"/>
      <c r="CA84" s="242"/>
      <c r="CB84" s="242"/>
      <c r="CC84" s="242"/>
      <c r="CD84" s="242"/>
      <c r="CE84" s="242"/>
      <c r="CF84" s="242"/>
      <c r="CG84" s="242"/>
      <c r="CH84" s="242"/>
      <c r="CI84" s="242"/>
      <c r="CJ84" s="242"/>
      <c r="CK84" s="242"/>
      <c r="CL84" s="242"/>
      <c r="CM84" s="242"/>
      <c r="CN84" s="242"/>
      <c r="CO84" s="242"/>
      <c r="CP84" s="242"/>
      <c r="CQ84" s="242"/>
      <c r="CR84" s="242"/>
      <c r="CS84" s="242"/>
      <c r="CT84" s="242"/>
      <c r="CU84" s="242"/>
      <c r="CV84" s="242"/>
      <c r="CW84" s="242"/>
      <c r="CX84" s="242"/>
      <c r="CY84" s="242"/>
      <c r="CZ84" s="242"/>
      <c r="DA84" s="242"/>
      <c r="DB84" s="242"/>
      <c r="DC84" s="242"/>
      <c r="DD84" s="242"/>
      <c r="DE84" s="242"/>
      <c r="DF84" s="242"/>
      <c r="DG84" s="242"/>
      <c r="DH84" s="242"/>
      <c r="DI84" s="242"/>
      <c r="DJ84" s="242"/>
      <c r="DK84" s="242"/>
      <c r="DL84" s="242"/>
      <c r="DM84" s="242"/>
      <c r="DN84" s="242"/>
      <c r="DO84" s="242"/>
      <c r="DP84" s="242"/>
      <c r="DQ84" s="242"/>
      <c r="DR84" s="242"/>
      <c r="DS84" s="242"/>
      <c r="DT84" s="242"/>
      <c r="DU84" s="242"/>
      <c r="DV84" s="242"/>
      <c r="DW84" s="242"/>
      <c r="DX84" s="242"/>
      <c r="DY84" s="242"/>
      <c r="DZ84" s="242"/>
      <c r="EA84" s="242"/>
      <c r="EB84" s="242"/>
      <c r="EC84" s="242"/>
      <c r="ED84" s="242"/>
      <c r="EE84" s="242"/>
      <c r="EF84" s="242"/>
      <c r="EG84" s="242"/>
      <c r="EH84" s="242"/>
      <c r="EI84" s="242"/>
      <c r="EJ84" s="242"/>
      <c r="EK84" s="242"/>
      <c r="EL84" s="242"/>
      <c r="EM84" s="242"/>
      <c r="EN84" s="242"/>
      <c r="EO84" s="242"/>
      <c r="EP84" s="242"/>
      <c r="EQ84" s="242"/>
      <c r="ER84" s="242"/>
      <c r="ES84" s="242"/>
      <c r="ET84" s="242"/>
      <c r="EU84" s="242"/>
      <c r="EV84" s="242"/>
      <c r="EW84" s="242"/>
      <c r="EX84" s="242"/>
      <c r="EY84" s="242"/>
      <c r="EZ84" s="242"/>
      <c r="FA84" s="242"/>
      <c r="FB84" s="242"/>
      <c r="FC84" s="242"/>
      <c r="FD84" s="242"/>
      <c r="FE84" s="242"/>
      <c r="FF84" s="242"/>
      <c r="FG84" s="242"/>
      <c r="FH84" s="242"/>
      <c r="FI84" s="242"/>
      <c r="FJ84" s="242"/>
      <c r="FK84" s="242"/>
      <c r="FL84" s="242"/>
      <c r="FM84" s="242"/>
      <c r="FN84" s="242"/>
      <c r="FO84" s="242"/>
      <c r="FP84" s="242"/>
      <c r="FQ84" s="242"/>
      <c r="FR84" s="242"/>
      <c r="FS84" s="242"/>
      <c r="FT84" s="242"/>
      <c r="FU84" s="242"/>
      <c r="FV84" s="242"/>
      <c r="FW84" s="242"/>
      <c r="FX84" s="242"/>
      <c r="FY84" s="242"/>
      <c r="FZ84" s="242"/>
      <c r="GA84" s="242"/>
      <c r="GB84" s="242"/>
      <c r="GC84" s="242"/>
      <c r="GD84" s="242"/>
      <c r="GE84" s="242"/>
      <c r="GF84" s="242"/>
      <c r="GG84" s="242"/>
      <c r="GH84" s="242"/>
      <c r="GI84" s="242"/>
      <c r="GJ84" s="242"/>
      <c r="GK84" s="242"/>
      <c r="GL84" s="242"/>
      <c r="GM84" s="242"/>
      <c r="GN84" s="242"/>
      <c r="GO84" s="242"/>
      <c r="GP84" s="242"/>
      <c r="GQ84" s="242"/>
      <c r="GR84" s="242"/>
      <c r="GS84" s="242"/>
      <c r="GT84" s="242"/>
      <c r="GU84" s="242"/>
      <c r="GV84" s="242"/>
      <c r="GW84" s="242"/>
      <c r="GX84" s="242"/>
      <c r="GY84" s="242"/>
      <c r="GZ84" s="242"/>
      <c r="HA84" s="242"/>
      <c r="HB84" s="242"/>
      <c r="HC84" s="242"/>
      <c r="HD84" s="242"/>
      <c r="HE84" s="242"/>
      <c r="HF84" s="242"/>
      <c r="HG84" s="242"/>
      <c r="HH84" s="242"/>
      <c r="HI84" s="242"/>
      <c r="HJ84" s="242"/>
      <c r="HK84" s="242"/>
      <c r="HL84" s="242"/>
      <c r="HM84" s="242"/>
      <c r="HN84" s="242"/>
      <c r="HO84" s="242"/>
      <c r="HP84" s="242"/>
      <c r="HQ84" s="242"/>
      <c r="HR84" s="242"/>
      <c r="HS84" s="242"/>
      <c r="HT84" s="242"/>
      <c r="HU84" s="242"/>
      <c r="HV84" s="242"/>
      <c r="HW84" s="242"/>
      <c r="HX84" s="242"/>
      <c r="HY84" s="242"/>
      <c r="HZ84" s="242"/>
      <c r="IA84" s="242"/>
      <c r="IB84" s="242"/>
      <c r="IC84" s="242"/>
      <c r="ID84" s="242"/>
      <c r="IE84" s="242"/>
      <c r="IF84" s="242"/>
      <c r="IG84" s="242"/>
      <c r="IH84" s="242"/>
      <c r="II84" s="242"/>
      <c r="IJ84" s="242"/>
      <c r="IK84" s="242"/>
      <c r="IL84" s="242"/>
    </row>
    <row r="85" spans="1:246" ht="15">
      <c r="A85" s="237" t="s">
        <v>427</v>
      </c>
      <c r="B85" s="238" t="s">
        <v>448</v>
      </c>
      <c r="C85" s="238">
        <v>19</v>
      </c>
      <c r="D85" s="238">
        <v>13</v>
      </c>
      <c r="E85" s="239">
        <v>207147</v>
      </c>
      <c r="F85" s="239"/>
      <c r="G85" s="239"/>
      <c r="H85" s="239"/>
      <c r="I85" s="239"/>
      <c r="J85" s="237">
        <v>37034.144593</v>
      </c>
      <c r="K85" s="237">
        <v>8664</v>
      </c>
      <c r="L85" s="237">
        <v>27372</v>
      </c>
      <c r="M85" s="237">
        <v>1168</v>
      </c>
      <c r="N85" s="237">
        <v>0</v>
      </c>
      <c r="O85" s="237">
        <v>0</v>
      </c>
      <c r="P85" s="237">
        <v>74238.144593</v>
      </c>
      <c r="Q85" s="99"/>
      <c r="R85" s="99"/>
      <c r="S85" s="243"/>
      <c r="T85" s="244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2"/>
      <c r="AV85" s="242"/>
      <c r="AW85" s="242"/>
      <c r="AX85" s="242"/>
      <c r="AY85" s="242"/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242"/>
      <c r="BY85" s="242"/>
      <c r="BZ85" s="242"/>
      <c r="CA85" s="242"/>
      <c r="CB85" s="242"/>
      <c r="CC85" s="242"/>
      <c r="CD85" s="242"/>
      <c r="CE85" s="242"/>
      <c r="CF85" s="242"/>
      <c r="CG85" s="242"/>
      <c r="CH85" s="242"/>
      <c r="CI85" s="242"/>
      <c r="CJ85" s="242"/>
      <c r="CK85" s="242"/>
      <c r="CL85" s="242"/>
      <c r="CM85" s="242"/>
      <c r="CN85" s="242"/>
      <c r="CO85" s="242"/>
      <c r="CP85" s="242"/>
      <c r="CQ85" s="242"/>
      <c r="CR85" s="242"/>
      <c r="CS85" s="242"/>
      <c r="CT85" s="242"/>
      <c r="CU85" s="242"/>
      <c r="CV85" s="242"/>
      <c r="CW85" s="242"/>
      <c r="CX85" s="242"/>
      <c r="CY85" s="242"/>
      <c r="CZ85" s="242"/>
      <c r="DA85" s="242"/>
      <c r="DB85" s="242"/>
      <c r="DC85" s="242"/>
      <c r="DD85" s="242"/>
      <c r="DE85" s="242"/>
      <c r="DF85" s="242"/>
      <c r="DG85" s="242"/>
      <c r="DH85" s="242"/>
      <c r="DI85" s="242"/>
      <c r="DJ85" s="242"/>
      <c r="DK85" s="242"/>
      <c r="DL85" s="242"/>
      <c r="DM85" s="242"/>
      <c r="DN85" s="242"/>
      <c r="DO85" s="242"/>
      <c r="DP85" s="242"/>
      <c r="DQ85" s="242"/>
      <c r="DR85" s="242"/>
      <c r="DS85" s="242"/>
      <c r="DT85" s="242"/>
      <c r="DU85" s="242"/>
      <c r="DV85" s="242"/>
      <c r="DW85" s="242"/>
      <c r="DX85" s="242"/>
      <c r="DY85" s="242"/>
      <c r="DZ85" s="242"/>
      <c r="EA85" s="242"/>
      <c r="EB85" s="242"/>
      <c r="EC85" s="242"/>
      <c r="ED85" s="242"/>
      <c r="EE85" s="242"/>
      <c r="EF85" s="242"/>
      <c r="EG85" s="242"/>
      <c r="EH85" s="242"/>
      <c r="EI85" s="242"/>
      <c r="EJ85" s="242"/>
      <c r="EK85" s="242"/>
      <c r="EL85" s="242"/>
      <c r="EM85" s="242"/>
      <c r="EN85" s="242"/>
      <c r="EO85" s="242"/>
      <c r="EP85" s="242"/>
      <c r="EQ85" s="242"/>
      <c r="ER85" s="242"/>
      <c r="ES85" s="242"/>
      <c r="ET85" s="242"/>
      <c r="EU85" s="242"/>
      <c r="EV85" s="242"/>
      <c r="EW85" s="242"/>
      <c r="EX85" s="242"/>
      <c r="EY85" s="242"/>
      <c r="EZ85" s="242"/>
      <c r="FA85" s="242"/>
      <c r="FB85" s="242"/>
      <c r="FC85" s="242"/>
      <c r="FD85" s="242"/>
      <c r="FE85" s="242"/>
      <c r="FF85" s="242"/>
      <c r="FG85" s="242"/>
      <c r="FH85" s="242"/>
      <c r="FI85" s="242"/>
      <c r="FJ85" s="242"/>
      <c r="FK85" s="242"/>
      <c r="FL85" s="242"/>
      <c r="FM85" s="242"/>
      <c r="FN85" s="242"/>
      <c r="FO85" s="242"/>
      <c r="FP85" s="242"/>
      <c r="FQ85" s="242"/>
      <c r="FR85" s="242"/>
      <c r="FS85" s="242"/>
      <c r="FT85" s="242"/>
      <c r="FU85" s="242"/>
      <c r="FV85" s="242"/>
      <c r="FW85" s="242"/>
      <c r="FX85" s="242"/>
      <c r="FY85" s="242"/>
      <c r="FZ85" s="242"/>
      <c r="GA85" s="242"/>
      <c r="GB85" s="242"/>
      <c r="GC85" s="242"/>
      <c r="GD85" s="242"/>
      <c r="GE85" s="242"/>
      <c r="GF85" s="242"/>
      <c r="GG85" s="242"/>
      <c r="GH85" s="242"/>
      <c r="GI85" s="242"/>
      <c r="GJ85" s="242"/>
      <c r="GK85" s="242"/>
      <c r="GL85" s="242"/>
      <c r="GM85" s="242"/>
      <c r="GN85" s="242"/>
      <c r="GO85" s="242"/>
      <c r="GP85" s="242"/>
      <c r="GQ85" s="242"/>
      <c r="GR85" s="242"/>
      <c r="GS85" s="242"/>
      <c r="GT85" s="242"/>
      <c r="GU85" s="242"/>
      <c r="GV85" s="242"/>
      <c r="GW85" s="242"/>
      <c r="GX85" s="242"/>
      <c r="GY85" s="242"/>
      <c r="GZ85" s="242"/>
      <c r="HA85" s="242"/>
      <c r="HB85" s="242"/>
      <c r="HC85" s="242"/>
      <c r="HD85" s="242"/>
      <c r="HE85" s="242"/>
      <c r="HF85" s="242"/>
      <c r="HG85" s="242"/>
      <c r="HH85" s="242"/>
      <c r="HI85" s="242"/>
      <c r="HJ85" s="242"/>
      <c r="HK85" s="242"/>
      <c r="HL85" s="242"/>
      <c r="HM85" s="242"/>
      <c r="HN85" s="242"/>
      <c r="HO85" s="242"/>
      <c r="HP85" s="242"/>
      <c r="HQ85" s="242"/>
      <c r="HR85" s="242"/>
      <c r="HS85" s="242"/>
      <c r="HT85" s="242"/>
      <c r="HU85" s="242"/>
      <c r="HV85" s="242"/>
      <c r="HW85" s="242"/>
      <c r="HX85" s="242"/>
      <c r="HY85" s="242"/>
      <c r="HZ85" s="242"/>
      <c r="IA85" s="242"/>
      <c r="IB85" s="242"/>
      <c r="IC85" s="242"/>
      <c r="ID85" s="242"/>
      <c r="IE85" s="242"/>
      <c r="IF85" s="242"/>
      <c r="IG85" s="242"/>
      <c r="IH85" s="242"/>
      <c r="II85" s="242"/>
      <c r="IJ85" s="242"/>
      <c r="IK85" s="242"/>
      <c r="IL85" s="242"/>
    </row>
    <row r="86" spans="1:246" ht="15">
      <c r="A86" s="99" t="s">
        <v>427</v>
      </c>
      <c r="B86" s="212" t="s">
        <v>449</v>
      </c>
      <c r="C86" s="246">
        <v>19</v>
      </c>
      <c r="D86" s="246">
        <v>15</v>
      </c>
      <c r="E86" s="247">
        <v>230374</v>
      </c>
      <c r="F86" s="247"/>
      <c r="G86" s="247"/>
      <c r="H86" s="247"/>
      <c r="I86" s="247"/>
      <c r="J86" s="99">
        <v>40212.54</v>
      </c>
      <c r="K86" s="99">
        <v>9120</v>
      </c>
      <c r="L86" s="99">
        <v>32861</v>
      </c>
      <c r="M86" s="99">
        <v>0</v>
      </c>
      <c r="N86" s="99">
        <v>0</v>
      </c>
      <c r="O86" s="248">
        <v>173.13</v>
      </c>
      <c r="P86" s="248">
        <v>82366.67</v>
      </c>
      <c r="Q86" s="99"/>
      <c r="R86" s="245"/>
      <c r="S86" s="243"/>
      <c r="T86" s="244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242"/>
      <c r="AV86" s="242"/>
      <c r="AW86" s="242"/>
      <c r="AX86" s="242"/>
      <c r="AY86" s="242"/>
      <c r="AZ86" s="242"/>
      <c r="BA86" s="242"/>
      <c r="BB86" s="242"/>
      <c r="BC86" s="242"/>
      <c r="BD86" s="242"/>
      <c r="BE86" s="242"/>
      <c r="BF86" s="242"/>
      <c r="BG86" s="242"/>
      <c r="BH86" s="242"/>
      <c r="BI86" s="242"/>
      <c r="BJ86" s="242"/>
      <c r="BK86" s="242"/>
      <c r="BL86" s="242"/>
      <c r="BM86" s="242"/>
      <c r="BN86" s="242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2"/>
      <c r="CC86" s="242"/>
      <c r="CD86" s="242"/>
      <c r="CE86" s="242"/>
      <c r="CF86" s="242"/>
      <c r="CG86" s="242"/>
      <c r="CH86" s="242"/>
      <c r="CI86" s="242"/>
      <c r="CJ86" s="242"/>
      <c r="CK86" s="242"/>
      <c r="CL86" s="242"/>
      <c r="CM86" s="242"/>
      <c r="CN86" s="242"/>
      <c r="CO86" s="242"/>
      <c r="CP86" s="242"/>
      <c r="CQ86" s="242"/>
      <c r="CR86" s="242"/>
      <c r="CS86" s="242"/>
      <c r="CT86" s="242"/>
      <c r="CU86" s="242"/>
      <c r="CV86" s="242"/>
      <c r="CW86" s="242"/>
      <c r="CX86" s="242"/>
      <c r="CY86" s="242"/>
      <c r="CZ86" s="242"/>
      <c r="DA86" s="242"/>
      <c r="DB86" s="242"/>
      <c r="DC86" s="242"/>
      <c r="DD86" s="242"/>
      <c r="DE86" s="242"/>
      <c r="DF86" s="242"/>
      <c r="DG86" s="242"/>
      <c r="DH86" s="242"/>
      <c r="DI86" s="242"/>
      <c r="DJ86" s="242"/>
      <c r="DK86" s="242"/>
      <c r="DL86" s="242"/>
      <c r="DM86" s="242"/>
      <c r="DN86" s="242"/>
      <c r="DO86" s="242"/>
      <c r="DP86" s="242"/>
      <c r="DQ86" s="242"/>
      <c r="DR86" s="242"/>
      <c r="DS86" s="242"/>
      <c r="DT86" s="242"/>
      <c r="DU86" s="242"/>
      <c r="DV86" s="242"/>
      <c r="DW86" s="242"/>
      <c r="DX86" s="242"/>
      <c r="DY86" s="242"/>
      <c r="DZ86" s="242"/>
      <c r="EA86" s="242"/>
      <c r="EB86" s="242"/>
      <c r="EC86" s="242"/>
      <c r="ED86" s="242"/>
      <c r="EE86" s="242"/>
      <c r="EF86" s="242"/>
      <c r="EG86" s="242"/>
      <c r="EH86" s="242"/>
      <c r="EI86" s="242"/>
      <c r="EJ86" s="242"/>
      <c r="EK86" s="242"/>
      <c r="EL86" s="242"/>
      <c r="EM86" s="242"/>
      <c r="EN86" s="242"/>
      <c r="EO86" s="242"/>
      <c r="EP86" s="242"/>
      <c r="EQ86" s="242"/>
      <c r="ER86" s="242"/>
      <c r="ES86" s="242"/>
      <c r="ET86" s="242"/>
      <c r="EU86" s="242"/>
      <c r="EV86" s="242"/>
      <c r="EW86" s="242"/>
      <c r="EX86" s="242"/>
      <c r="EY86" s="242"/>
      <c r="EZ86" s="242"/>
      <c r="FA86" s="242"/>
      <c r="FB86" s="242"/>
      <c r="FC86" s="242"/>
      <c r="FD86" s="242"/>
      <c r="FE86" s="242"/>
      <c r="FF86" s="242"/>
      <c r="FG86" s="242"/>
      <c r="FH86" s="242"/>
      <c r="FI86" s="242"/>
      <c r="FJ86" s="242"/>
      <c r="FK86" s="242"/>
      <c r="FL86" s="242"/>
      <c r="FM86" s="242"/>
      <c r="FN86" s="242"/>
      <c r="FO86" s="242"/>
      <c r="FP86" s="242"/>
      <c r="FQ86" s="242"/>
      <c r="FR86" s="242"/>
      <c r="FS86" s="242"/>
      <c r="FT86" s="242"/>
      <c r="FU86" s="242"/>
      <c r="FV86" s="242"/>
      <c r="FW86" s="242"/>
      <c r="FX86" s="242"/>
      <c r="FY86" s="242"/>
      <c r="FZ86" s="242"/>
      <c r="GA86" s="242"/>
      <c r="GB86" s="242"/>
      <c r="GC86" s="242"/>
      <c r="GD86" s="242"/>
      <c r="GE86" s="242"/>
      <c r="GF86" s="242"/>
      <c r="GG86" s="242"/>
      <c r="GH86" s="242"/>
      <c r="GI86" s="242"/>
      <c r="GJ86" s="242"/>
      <c r="GK86" s="242"/>
      <c r="GL86" s="242"/>
      <c r="GM86" s="242"/>
      <c r="GN86" s="242"/>
      <c r="GO86" s="242"/>
      <c r="GP86" s="242"/>
      <c r="GQ86" s="242"/>
      <c r="GR86" s="242"/>
      <c r="GS86" s="242"/>
      <c r="GT86" s="242"/>
      <c r="GU86" s="242"/>
      <c r="GV86" s="242"/>
      <c r="GW86" s="242"/>
      <c r="GX86" s="242"/>
      <c r="GY86" s="242"/>
      <c r="GZ86" s="242"/>
      <c r="HA86" s="242"/>
      <c r="HB86" s="242"/>
      <c r="HC86" s="242"/>
      <c r="HD86" s="242"/>
      <c r="HE86" s="242"/>
      <c r="HF86" s="242"/>
      <c r="HG86" s="242"/>
      <c r="HH86" s="242"/>
      <c r="HI86" s="242"/>
      <c r="HJ86" s="242"/>
      <c r="HK86" s="242"/>
      <c r="HL86" s="242"/>
      <c r="HM86" s="242"/>
      <c r="HN86" s="242"/>
      <c r="HO86" s="242"/>
      <c r="HP86" s="242"/>
      <c r="HQ86" s="242"/>
      <c r="HR86" s="242"/>
      <c r="HS86" s="242"/>
      <c r="HT86" s="242"/>
      <c r="HU86" s="242"/>
      <c r="HV86" s="242"/>
      <c r="HW86" s="242"/>
      <c r="HX86" s="242"/>
      <c r="HY86" s="242"/>
      <c r="HZ86" s="242"/>
      <c r="IA86" s="242"/>
      <c r="IB86" s="242"/>
      <c r="IC86" s="242"/>
      <c r="ID86" s="242"/>
      <c r="IE86" s="242"/>
      <c r="IF86" s="242"/>
      <c r="IG86" s="242"/>
      <c r="IH86" s="242"/>
      <c r="II86" s="242"/>
      <c r="IJ86" s="242"/>
      <c r="IK86" s="242"/>
      <c r="IL86" s="242"/>
    </row>
    <row r="87" spans="1:246" ht="15">
      <c r="A87" s="237" t="s">
        <v>427</v>
      </c>
      <c r="B87" s="238" t="s">
        <v>450</v>
      </c>
      <c r="C87" s="238">
        <v>21</v>
      </c>
      <c r="D87" s="238">
        <v>15</v>
      </c>
      <c r="E87" s="239">
        <v>264881</v>
      </c>
      <c r="F87" s="239"/>
      <c r="G87" s="239"/>
      <c r="H87" s="239"/>
      <c r="I87" s="239"/>
      <c r="J87" s="237">
        <v>50045.433999999994</v>
      </c>
      <c r="K87" s="237">
        <v>12600</v>
      </c>
      <c r="L87" s="237">
        <v>35690</v>
      </c>
      <c r="M87" s="237">
        <v>7751.11</v>
      </c>
      <c r="N87" s="237">
        <v>0</v>
      </c>
      <c r="O87" s="237">
        <v>75</v>
      </c>
      <c r="P87" s="237">
        <v>106161.544</v>
      </c>
      <c r="Q87" s="99"/>
      <c r="R87" s="99"/>
      <c r="S87" s="243"/>
      <c r="T87" s="244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  <c r="AO87" s="242"/>
      <c r="AP87" s="242"/>
      <c r="AQ87" s="242"/>
      <c r="AR87" s="242"/>
      <c r="AS87" s="242"/>
      <c r="AT87" s="242"/>
      <c r="AU87" s="242"/>
      <c r="AV87" s="242"/>
      <c r="AW87" s="242"/>
      <c r="AX87" s="242"/>
      <c r="AY87" s="242"/>
      <c r="AZ87" s="242"/>
      <c r="BA87" s="242"/>
      <c r="BB87" s="242"/>
      <c r="BC87" s="242"/>
      <c r="BD87" s="242"/>
      <c r="BE87" s="242"/>
      <c r="BF87" s="242"/>
      <c r="BG87" s="242"/>
      <c r="BH87" s="242"/>
      <c r="BI87" s="242"/>
      <c r="BJ87" s="242"/>
      <c r="BK87" s="242"/>
      <c r="BL87" s="242"/>
      <c r="BM87" s="242"/>
      <c r="BN87" s="242"/>
      <c r="BO87" s="242"/>
      <c r="BP87" s="242"/>
      <c r="BQ87" s="242"/>
      <c r="BR87" s="242"/>
      <c r="BS87" s="242"/>
      <c r="BT87" s="242"/>
      <c r="BU87" s="242"/>
      <c r="BV87" s="242"/>
      <c r="BW87" s="242"/>
      <c r="BX87" s="242"/>
      <c r="BY87" s="242"/>
      <c r="BZ87" s="242"/>
      <c r="CA87" s="242"/>
      <c r="CB87" s="242"/>
      <c r="CC87" s="242"/>
      <c r="CD87" s="242"/>
      <c r="CE87" s="242"/>
      <c r="CF87" s="242"/>
      <c r="CG87" s="242"/>
      <c r="CH87" s="242"/>
      <c r="CI87" s="242"/>
      <c r="CJ87" s="242"/>
      <c r="CK87" s="242"/>
      <c r="CL87" s="242"/>
      <c r="CM87" s="242"/>
      <c r="CN87" s="242"/>
      <c r="CO87" s="242"/>
      <c r="CP87" s="242"/>
      <c r="CQ87" s="242"/>
      <c r="CR87" s="242"/>
      <c r="CS87" s="242"/>
      <c r="CT87" s="242"/>
      <c r="CU87" s="242"/>
      <c r="CV87" s="242"/>
      <c r="CW87" s="242"/>
      <c r="CX87" s="242"/>
      <c r="CY87" s="242"/>
      <c r="CZ87" s="242"/>
      <c r="DA87" s="242"/>
      <c r="DB87" s="242"/>
      <c r="DC87" s="242"/>
      <c r="DD87" s="242"/>
      <c r="DE87" s="242"/>
      <c r="DF87" s="242"/>
      <c r="DG87" s="242"/>
      <c r="DH87" s="242"/>
      <c r="DI87" s="242"/>
      <c r="DJ87" s="242"/>
      <c r="DK87" s="242"/>
      <c r="DL87" s="242"/>
      <c r="DM87" s="242"/>
      <c r="DN87" s="242"/>
      <c r="DO87" s="242"/>
      <c r="DP87" s="242"/>
      <c r="DQ87" s="242"/>
      <c r="DR87" s="242"/>
      <c r="DS87" s="242"/>
      <c r="DT87" s="242"/>
      <c r="DU87" s="242"/>
      <c r="DV87" s="242"/>
      <c r="DW87" s="242"/>
      <c r="DX87" s="242"/>
      <c r="DY87" s="242"/>
      <c r="DZ87" s="242"/>
      <c r="EA87" s="242"/>
      <c r="EB87" s="242"/>
      <c r="EC87" s="242"/>
      <c r="ED87" s="242"/>
      <c r="EE87" s="242"/>
      <c r="EF87" s="242"/>
      <c r="EG87" s="242"/>
      <c r="EH87" s="242"/>
      <c r="EI87" s="242"/>
      <c r="EJ87" s="242"/>
      <c r="EK87" s="242"/>
      <c r="EL87" s="242"/>
      <c r="EM87" s="242"/>
      <c r="EN87" s="242"/>
      <c r="EO87" s="242"/>
      <c r="EP87" s="242"/>
      <c r="EQ87" s="242"/>
      <c r="ER87" s="242"/>
      <c r="ES87" s="242"/>
      <c r="ET87" s="242"/>
      <c r="EU87" s="242"/>
      <c r="EV87" s="242"/>
      <c r="EW87" s="242"/>
      <c r="EX87" s="242"/>
      <c r="EY87" s="242"/>
      <c r="EZ87" s="242"/>
      <c r="FA87" s="242"/>
      <c r="FB87" s="242"/>
      <c r="FC87" s="242"/>
      <c r="FD87" s="242"/>
      <c r="FE87" s="242"/>
      <c r="FF87" s="242"/>
      <c r="FG87" s="242"/>
      <c r="FH87" s="242"/>
      <c r="FI87" s="242"/>
      <c r="FJ87" s="242"/>
      <c r="FK87" s="242"/>
      <c r="FL87" s="242"/>
      <c r="FM87" s="242"/>
      <c r="FN87" s="242"/>
      <c r="FO87" s="242"/>
      <c r="FP87" s="242"/>
      <c r="FQ87" s="242"/>
      <c r="FR87" s="242"/>
      <c r="FS87" s="242"/>
      <c r="FT87" s="242"/>
      <c r="FU87" s="242"/>
      <c r="FV87" s="242"/>
      <c r="FW87" s="242"/>
      <c r="FX87" s="242"/>
      <c r="FY87" s="242"/>
      <c r="FZ87" s="242"/>
      <c r="GA87" s="242"/>
      <c r="GB87" s="242"/>
      <c r="GC87" s="242"/>
      <c r="GD87" s="242"/>
      <c r="GE87" s="242"/>
      <c r="GF87" s="242"/>
      <c r="GG87" s="242"/>
      <c r="GH87" s="242"/>
      <c r="GI87" s="242"/>
      <c r="GJ87" s="242"/>
      <c r="GK87" s="242"/>
      <c r="GL87" s="242"/>
      <c r="GM87" s="242"/>
      <c r="GN87" s="242"/>
      <c r="GO87" s="242"/>
      <c r="GP87" s="242"/>
      <c r="GQ87" s="242"/>
      <c r="GR87" s="242"/>
      <c r="GS87" s="242"/>
      <c r="GT87" s="242"/>
      <c r="GU87" s="242"/>
      <c r="GV87" s="242"/>
      <c r="GW87" s="242"/>
      <c r="GX87" s="242"/>
      <c r="GY87" s="242"/>
      <c r="GZ87" s="242"/>
      <c r="HA87" s="242"/>
      <c r="HB87" s="242"/>
      <c r="HC87" s="242"/>
      <c r="HD87" s="242"/>
      <c r="HE87" s="242"/>
      <c r="HF87" s="242"/>
      <c r="HG87" s="242"/>
      <c r="HH87" s="242"/>
      <c r="HI87" s="242"/>
      <c r="HJ87" s="242"/>
      <c r="HK87" s="242"/>
      <c r="HL87" s="242"/>
      <c r="HM87" s="242"/>
      <c r="HN87" s="242"/>
      <c r="HO87" s="242"/>
      <c r="HP87" s="242"/>
      <c r="HQ87" s="242"/>
      <c r="HR87" s="242"/>
      <c r="HS87" s="242"/>
      <c r="HT87" s="242"/>
      <c r="HU87" s="242"/>
      <c r="HV87" s="242"/>
      <c r="HW87" s="242"/>
      <c r="HX87" s="242"/>
      <c r="HY87" s="242"/>
      <c r="HZ87" s="242"/>
      <c r="IA87" s="242"/>
      <c r="IB87" s="242"/>
      <c r="IC87" s="242"/>
      <c r="ID87" s="242"/>
      <c r="IE87" s="242"/>
      <c r="IF87" s="242"/>
      <c r="IG87" s="242"/>
      <c r="IH87" s="242"/>
      <c r="II87" s="242"/>
      <c r="IJ87" s="242"/>
      <c r="IK87" s="242"/>
      <c r="IL87" s="242"/>
    </row>
    <row r="88" spans="1:246" ht="15">
      <c r="A88" s="99" t="s">
        <v>427</v>
      </c>
      <c r="B88" s="212" t="s">
        <v>451</v>
      </c>
      <c r="C88" s="212">
        <v>21</v>
      </c>
      <c r="D88" s="212">
        <v>15</v>
      </c>
      <c r="E88" s="247">
        <v>240120</v>
      </c>
      <c r="F88" s="247"/>
      <c r="G88" s="247"/>
      <c r="H88" s="247"/>
      <c r="I88" s="247"/>
      <c r="J88" s="99">
        <v>61267.07</v>
      </c>
      <c r="K88" s="99">
        <v>15372</v>
      </c>
      <c r="L88" s="99">
        <v>32092</v>
      </c>
      <c r="M88" s="99">
        <v>1097.67</v>
      </c>
      <c r="N88" s="99">
        <v>0</v>
      </c>
      <c r="O88" s="99">
        <v>0</v>
      </c>
      <c r="P88" s="248">
        <v>109828.74</v>
      </c>
      <c r="Q88" s="99"/>
      <c r="R88" s="99"/>
      <c r="S88" s="243"/>
      <c r="T88" s="244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  <c r="AL88" s="242"/>
      <c r="AM88" s="242"/>
      <c r="AN88" s="242"/>
      <c r="AO88" s="242"/>
      <c r="AP88" s="242"/>
      <c r="AQ88" s="242"/>
      <c r="AR88" s="242"/>
      <c r="AS88" s="242"/>
      <c r="AT88" s="242"/>
      <c r="AU88" s="242"/>
      <c r="AV88" s="242"/>
      <c r="AW88" s="242"/>
      <c r="AX88" s="242"/>
      <c r="AY88" s="242"/>
      <c r="AZ88" s="242"/>
      <c r="BA88" s="242"/>
      <c r="BB88" s="242"/>
      <c r="BC88" s="242"/>
      <c r="BD88" s="242"/>
      <c r="BE88" s="242"/>
      <c r="BF88" s="242"/>
      <c r="BG88" s="242"/>
      <c r="BH88" s="242"/>
      <c r="BI88" s="242"/>
      <c r="BJ88" s="242"/>
      <c r="BK88" s="242"/>
      <c r="BL88" s="242"/>
      <c r="BM88" s="242"/>
      <c r="BN88" s="242"/>
      <c r="BO88" s="242"/>
      <c r="BP88" s="242"/>
      <c r="BQ88" s="242"/>
      <c r="BR88" s="242"/>
      <c r="BS88" s="242"/>
      <c r="BT88" s="242"/>
      <c r="BU88" s="242"/>
      <c r="BV88" s="242"/>
      <c r="BW88" s="242"/>
      <c r="BX88" s="242"/>
      <c r="BY88" s="242"/>
      <c r="BZ88" s="242"/>
      <c r="CA88" s="242"/>
      <c r="CB88" s="242"/>
      <c r="CC88" s="242"/>
      <c r="CD88" s="242"/>
      <c r="CE88" s="242"/>
      <c r="CF88" s="242"/>
      <c r="CG88" s="242"/>
      <c r="CH88" s="242"/>
      <c r="CI88" s="242"/>
      <c r="CJ88" s="242"/>
      <c r="CK88" s="242"/>
      <c r="CL88" s="242"/>
      <c r="CM88" s="242"/>
      <c r="CN88" s="242"/>
      <c r="CO88" s="242"/>
      <c r="CP88" s="242"/>
      <c r="CQ88" s="242"/>
      <c r="CR88" s="242"/>
      <c r="CS88" s="242"/>
      <c r="CT88" s="242"/>
      <c r="CU88" s="242"/>
      <c r="CV88" s="242"/>
      <c r="CW88" s="242"/>
      <c r="CX88" s="242"/>
      <c r="CY88" s="242"/>
      <c r="CZ88" s="242"/>
      <c r="DA88" s="242"/>
      <c r="DB88" s="242"/>
      <c r="DC88" s="242"/>
      <c r="DD88" s="242"/>
      <c r="DE88" s="242"/>
      <c r="DF88" s="242"/>
      <c r="DG88" s="242"/>
      <c r="DH88" s="242"/>
      <c r="DI88" s="242"/>
      <c r="DJ88" s="242"/>
      <c r="DK88" s="242"/>
      <c r="DL88" s="242"/>
      <c r="DM88" s="242"/>
      <c r="DN88" s="242"/>
      <c r="DO88" s="242"/>
      <c r="DP88" s="242"/>
      <c r="DQ88" s="242"/>
      <c r="DR88" s="242"/>
      <c r="DS88" s="242"/>
      <c r="DT88" s="242"/>
      <c r="DU88" s="242"/>
      <c r="DV88" s="242"/>
      <c r="DW88" s="242"/>
      <c r="DX88" s="242"/>
      <c r="DY88" s="242"/>
      <c r="DZ88" s="242"/>
      <c r="EA88" s="242"/>
      <c r="EB88" s="242"/>
      <c r="EC88" s="242"/>
      <c r="ED88" s="242"/>
      <c r="EE88" s="242"/>
      <c r="EF88" s="242"/>
      <c r="EG88" s="242"/>
      <c r="EH88" s="242"/>
      <c r="EI88" s="242"/>
      <c r="EJ88" s="242"/>
      <c r="EK88" s="242"/>
      <c r="EL88" s="242"/>
      <c r="EM88" s="242"/>
      <c r="EN88" s="242"/>
      <c r="EO88" s="242"/>
      <c r="EP88" s="242"/>
      <c r="EQ88" s="242"/>
      <c r="ER88" s="242"/>
      <c r="ES88" s="242"/>
      <c r="ET88" s="242"/>
      <c r="EU88" s="242"/>
      <c r="EV88" s="242"/>
      <c r="EW88" s="242"/>
      <c r="EX88" s="242"/>
      <c r="EY88" s="242"/>
      <c r="EZ88" s="242"/>
      <c r="FA88" s="242"/>
      <c r="FB88" s="242"/>
      <c r="FC88" s="242"/>
      <c r="FD88" s="242"/>
      <c r="FE88" s="242"/>
      <c r="FF88" s="242"/>
      <c r="FG88" s="242"/>
      <c r="FH88" s="242"/>
      <c r="FI88" s="242"/>
      <c r="FJ88" s="242"/>
      <c r="FK88" s="242"/>
      <c r="FL88" s="242"/>
      <c r="FM88" s="242"/>
      <c r="FN88" s="242"/>
      <c r="FO88" s="242"/>
      <c r="FP88" s="242"/>
      <c r="FQ88" s="242"/>
      <c r="FR88" s="242"/>
      <c r="FS88" s="242"/>
      <c r="FT88" s="242"/>
      <c r="FU88" s="242"/>
      <c r="FV88" s="242"/>
      <c r="FW88" s="242"/>
      <c r="FX88" s="242"/>
      <c r="FY88" s="242"/>
      <c r="FZ88" s="242"/>
      <c r="GA88" s="242"/>
      <c r="GB88" s="242"/>
      <c r="GC88" s="242"/>
      <c r="GD88" s="242"/>
      <c r="GE88" s="242"/>
      <c r="GF88" s="242"/>
      <c r="GG88" s="242"/>
      <c r="GH88" s="242"/>
      <c r="GI88" s="242"/>
      <c r="GJ88" s="242"/>
      <c r="GK88" s="242"/>
      <c r="GL88" s="242"/>
      <c r="GM88" s="242"/>
      <c r="GN88" s="242"/>
      <c r="GO88" s="242"/>
      <c r="GP88" s="242"/>
      <c r="GQ88" s="242"/>
      <c r="GR88" s="242"/>
      <c r="GS88" s="242"/>
      <c r="GT88" s="242"/>
      <c r="GU88" s="242"/>
      <c r="GV88" s="242"/>
      <c r="GW88" s="242"/>
      <c r="GX88" s="242"/>
      <c r="GY88" s="242"/>
      <c r="GZ88" s="242"/>
      <c r="HA88" s="242"/>
      <c r="HB88" s="242"/>
      <c r="HC88" s="242"/>
      <c r="HD88" s="242"/>
      <c r="HE88" s="242"/>
      <c r="HF88" s="242"/>
      <c r="HG88" s="242"/>
      <c r="HH88" s="242"/>
      <c r="HI88" s="242"/>
      <c r="HJ88" s="242"/>
      <c r="HK88" s="242"/>
      <c r="HL88" s="242"/>
      <c r="HM88" s="242"/>
      <c r="HN88" s="242"/>
      <c r="HO88" s="242"/>
      <c r="HP88" s="242"/>
      <c r="HQ88" s="242"/>
      <c r="HR88" s="242"/>
      <c r="HS88" s="242"/>
      <c r="HT88" s="242"/>
      <c r="HU88" s="242"/>
      <c r="HV88" s="242"/>
      <c r="HW88" s="242"/>
      <c r="HX88" s="242"/>
      <c r="HY88" s="242"/>
      <c r="HZ88" s="242"/>
      <c r="IA88" s="242"/>
      <c r="IB88" s="242"/>
      <c r="IC88" s="242"/>
      <c r="ID88" s="242"/>
      <c r="IE88" s="242"/>
      <c r="IF88" s="242"/>
      <c r="IG88" s="242"/>
      <c r="IH88" s="242"/>
      <c r="II88" s="242"/>
      <c r="IJ88" s="242"/>
      <c r="IK88" s="242"/>
      <c r="IL88" s="242"/>
    </row>
    <row r="89" spans="1:246" ht="15">
      <c r="A89" s="256" t="s">
        <v>427</v>
      </c>
      <c r="B89" s="257" t="s">
        <v>452</v>
      </c>
      <c r="C89" s="258">
        <v>20</v>
      </c>
      <c r="D89" s="258">
        <v>15</v>
      </c>
      <c r="E89" s="259">
        <v>241475</v>
      </c>
      <c r="F89" s="259"/>
      <c r="G89" s="259"/>
      <c r="H89" s="259"/>
      <c r="I89" s="259"/>
      <c r="J89" s="256">
        <v>71537.07</v>
      </c>
      <c r="K89" s="256">
        <v>15600</v>
      </c>
      <c r="L89" s="256">
        <v>32147</v>
      </c>
      <c r="M89" s="256">
        <v>0</v>
      </c>
      <c r="N89" s="256">
        <v>3500</v>
      </c>
      <c r="O89" s="256">
        <v>62.5</v>
      </c>
      <c r="P89" s="237">
        <v>122846.57</v>
      </c>
      <c r="Q89" s="260"/>
      <c r="R89" s="261"/>
      <c r="S89" s="255"/>
      <c r="T89" s="244"/>
      <c r="U89" s="245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242"/>
      <c r="AV89" s="242"/>
      <c r="AW89" s="242"/>
      <c r="AX89" s="242"/>
      <c r="AY89" s="242"/>
      <c r="AZ89" s="242"/>
      <c r="BA89" s="242"/>
      <c r="BB89" s="242"/>
      <c r="BC89" s="242"/>
      <c r="BD89" s="242"/>
      <c r="BE89" s="242"/>
      <c r="BF89" s="242"/>
      <c r="BG89" s="242"/>
      <c r="BH89" s="242"/>
      <c r="BI89" s="242"/>
      <c r="BJ89" s="242"/>
      <c r="BK89" s="242"/>
      <c r="BL89" s="242"/>
      <c r="BM89" s="242"/>
      <c r="BN89" s="242"/>
      <c r="BO89" s="242"/>
      <c r="BP89" s="242"/>
      <c r="BQ89" s="242"/>
      <c r="BR89" s="242"/>
      <c r="BS89" s="242"/>
      <c r="BT89" s="242"/>
      <c r="BU89" s="242"/>
      <c r="BV89" s="242"/>
      <c r="BW89" s="242"/>
      <c r="BX89" s="242"/>
      <c r="BY89" s="242"/>
      <c r="BZ89" s="242"/>
      <c r="CA89" s="242"/>
      <c r="CB89" s="242"/>
      <c r="CC89" s="242"/>
      <c r="CD89" s="242"/>
      <c r="CE89" s="242"/>
      <c r="CF89" s="242"/>
      <c r="CG89" s="242"/>
      <c r="CH89" s="242"/>
      <c r="CI89" s="242"/>
      <c r="CJ89" s="242"/>
      <c r="CK89" s="242"/>
      <c r="CL89" s="242"/>
      <c r="CM89" s="242"/>
      <c r="CN89" s="242"/>
      <c r="CO89" s="242"/>
      <c r="CP89" s="242"/>
      <c r="CQ89" s="242"/>
      <c r="CR89" s="242"/>
      <c r="CS89" s="242"/>
      <c r="CT89" s="242"/>
      <c r="CU89" s="242"/>
      <c r="CV89" s="242"/>
      <c r="CW89" s="242"/>
      <c r="CX89" s="242"/>
      <c r="CY89" s="242"/>
      <c r="CZ89" s="242"/>
      <c r="DA89" s="242"/>
      <c r="DB89" s="242"/>
      <c r="DC89" s="242"/>
      <c r="DD89" s="242"/>
      <c r="DE89" s="242"/>
      <c r="DF89" s="242"/>
      <c r="DG89" s="242"/>
      <c r="DH89" s="242"/>
      <c r="DI89" s="242"/>
      <c r="DJ89" s="242"/>
      <c r="DK89" s="242"/>
      <c r="DL89" s="242"/>
      <c r="DM89" s="242"/>
      <c r="DN89" s="242"/>
      <c r="DO89" s="242"/>
      <c r="DP89" s="242"/>
      <c r="DQ89" s="242"/>
      <c r="DR89" s="242"/>
      <c r="DS89" s="242"/>
      <c r="DT89" s="242"/>
      <c r="DU89" s="242"/>
      <c r="DV89" s="242"/>
      <c r="DW89" s="242"/>
      <c r="DX89" s="242"/>
      <c r="DY89" s="242"/>
      <c r="DZ89" s="242"/>
      <c r="EA89" s="242"/>
      <c r="EB89" s="242"/>
      <c r="EC89" s="242"/>
      <c r="ED89" s="242"/>
      <c r="EE89" s="242"/>
      <c r="EF89" s="242"/>
      <c r="EG89" s="242"/>
      <c r="EH89" s="242"/>
      <c r="EI89" s="242"/>
      <c r="EJ89" s="242"/>
      <c r="EK89" s="242"/>
      <c r="EL89" s="242"/>
      <c r="EM89" s="242"/>
      <c r="EN89" s="242"/>
      <c r="EO89" s="242"/>
      <c r="EP89" s="242"/>
      <c r="EQ89" s="242"/>
      <c r="ER89" s="242"/>
      <c r="ES89" s="242"/>
      <c r="ET89" s="242"/>
      <c r="EU89" s="242"/>
      <c r="EV89" s="242"/>
      <c r="EW89" s="242"/>
      <c r="EX89" s="242"/>
      <c r="EY89" s="242"/>
      <c r="EZ89" s="242"/>
      <c r="FA89" s="242"/>
      <c r="FB89" s="242"/>
      <c r="FC89" s="242"/>
      <c r="FD89" s="242"/>
      <c r="FE89" s="242"/>
      <c r="FF89" s="242"/>
      <c r="FG89" s="242"/>
      <c r="FH89" s="242"/>
      <c r="FI89" s="242"/>
      <c r="FJ89" s="242"/>
      <c r="FK89" s="242"/>
      <c r="FL89" s="242"/>
      <c r="FM89" s="242"/>
      <c r="FN89" s="242"/>
      <c r="FO89" s="242"/>
      <c r="FP89" s="242"/>
      <c r="FQ89" s="242"/>
      <c r="FR89" s="242"/>
      <c r="FS89" s="242"/>
      <c r="FT89" s="242"/>
      <c r="FU89" s="242"/>
      <c r="FV89" s="242"/>
      <c r="FW89" s="242"/>
      <c r="FX89" s="242"/>
      <c r="FY89" s="242"/>
      <c r="FZ89" s="242"/>
      <c r="GA89" s="242"/>
      <c r="GB89" s="242"/>
      <c r="GC89" s="242"/>
      <c r="GD89" s="242"/>
      <c r="GE89" s="242"/>
      <c r="GF89" s="242"/>
      <c r="GG89" s="242"/>
      <c r="GH89" s="242"/>
      <c r="GI89" s="242"/>
      <c r="GJ89" s="242"/>
      <c r="GK89" s="242"/>
      <c r="GL89" s="242"/>
      <c r="GM89" s="242"/>
      <c r="GN89" s="242"/>
      <c r="GO89" s="242"/>
      <c r="GP89" s="242"/>
      <c r="GQ89" s="242"/>
      <c r="GR89" s="242"/>
      <c r="GS89" s="242"/>
      <c r="GT89" s="242"/>
      <c r="GU89" s="242"/>
      <c r="GV89" s="242"/>
      <c r="GW89" s="242"/>
      <c r="GX89" s="242"/>
      <c r="GY89" s="242"/>
      <c r="GZ89" s="242"/>
      <c r="HA89" s="242"/>
      <c r="HB89" s="242"/>
      <c r="HC89" s="242"/>
      <c r="HD89" s="242"/>
      <c r="HE89" s="242"/>
      <c r="HF89" s="242"/>
      <c r="HG89" s="242"/>
      <c r="HH89" s="242"/>
      <c r="HI89" s="242"/>
      <c r="HJ89" s="242"/>
      <c r="HK89" s="242"/>
      <c r="HL89" s="242"/>
      <c r="HM89" s="242"/>
      <c r="HN89" s="242"/>
      <c r="HO89" s="242"/>
      <c r="HP89" s="242"/>
      <c r="HQ89" s="242"/>
      <c r="HR89" s="242"/>
      <c r="HS89" s="242"/>
      <c r="HT89" s="242"/>
      <c r="HU89" s="242"/>
      <c r="HV89" s="242"/>
      <c r="HW89" s="242"/>
      <c r="HX89" s="242"/>
      <c r="HY89" s="242"/>
      <c r="HZ89" s="242"/>
      <c r="IA89" s="242"/>
      <c r="IB89" s="242"/>
      <c r="IC89" s="242"/>
      <c r="ID89" s="242"/>
      <c r="IE89" s="242"/>
      <c r="IF89" s="242"/>
      <c r="IG89" s="242"/>
      <c r="IH89" s="242"/>
      <c r="II89" s="242"/>
      <c r="IJ89" s="242"/>
      <c r="IK89" s="242"/>
      <c r="IL89" s="242"/>
    </row>
    <row r="90" spans="1:246" ht="15">
      <c r="A90" s="99" t="s">
        <v>427</v>
      </c>
      <c r="B90" s="212" t="s">
        <v>364</v>
      </c>
      <c r="C90" s="212">
        <v>19</v>
      </c>
      <c r="D90" s="212">
        <v>0</v>
      </c>
      <c r="E90" s="212">
        <v>0</v>
      </c>
      <c r="F90" s="212"/>
      <c r="G90" s="212"/>
      <c r="H90" s="212"/>
      <c r="I90" s="212"/>
      <c r="J90" s="245">
        <v>72064.6089065</v>
      </c>
      <c r="K90" s="245">
        <v>14820</v>
      </c>
      <c r="L90" s="245">
        <v>37169</v>
      </c>
      <c r="M90" s="245">
        <v>799.13</v>
      </c>
      <c r="N90" s="245">
        <v>0</v>
      </c>
      <c r="O90" s="245">
        <v>513.5</v>
      </c>
      <c r="P90" s="248">
        <v>125366.2389065</v>
      </c>
      <c r="Q90" s="245"/>
      <c r="R90" s="245"/>
      <c r="S90" s="249"/>
      <c r="T90" s="224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2"/>
      <c r="AS90" s="242"/>
      <c r="AT90" s="242"/>
      <c r="AU90" s="242"/>
      <c r="AV90" s="242"/>
      <c r="AW90" s="242"/>
      <c r="AX90" s="242"/>
      <c r="AY90" s="242"/>
      <c r="AZ90" s="242"/>
      <c r="BA90" s="242"/>
      <c r="BB90" s="242"/>
      <c r="BC90" s="242"/>
      <c r="BD90" s="242"/>
      <c r="BE90" s="242"/>
      <c r="BF90" s="242"/>
      <c r="BG90" s="242"/>
      <c r="BH90" s="242"/>
      <c r="BI90" s="242"/>
      <c r="BJ90" s="242"/>
      <c r="BK90" s="242"/>
      <c r="BL90" s="242"/>
      <c r="BM90" s="242"/>
      <c r="BN90" s="242"/>
      <c r="BO90" s="242"/>
      <c r="BP90" s="242"/>
      <c r="BQ90" s="242"/>
      <c r="BR90" s="242"/>
      <c r="BS90" s="242"/>
      <c r="BT90" s="242"/>
      <c r="BU90" s="242"/>
      <c r="BV90" s="242"/>
      <c r="BW90" s="242"/>
      <c r="BX90" s="242"/>
      <c r="BY90" s="242"/>
      <c r="BZ90" s="242"/>
      <c r="CA90" s="242"/>
      <c r="CB90" s="242"/>
      <c r="CC90" s="242"/>
      <c r="CD90" s="242"/>
      <c r="CE90" s="242"/>
      <c r="CF90" s="242"/>
      <c r="CG90" s="242"/>
      <c r="CH90" s="242"/>
      <c r="CI90" s="242"/>
      <c r="CJ90" s="242"/>
      <c r="CK90" s="242"/>
      <c r="CL90" s="242"/>
      <c r="CM90" s="242"/>
      <c r="CN90" s="242"/>
      <c r="CO90" s="242"/>
      <c r="CP90" s="242"/>
      <c r="CQ90" s="242"/>
      <c r="CR90" s="242"/>
      <c r="CS90" s="242"/>
      <c r="CT90" s="242"/>
      <c r="CU90" s="242"/>
      <c r="CV90" s="242"/>
      <c r="CW90" s="242"/>
      <c r="CX90" s="242"/>
      <c r="CY90" s="242"/>
      <c r="CZ90" s="242"/>
      <c r="DA90" s="242"/>
      <c r="DB90" s="242"/>
      <c r="DC90" s="242"/>
      <c r="DD90" s="242"/>
      <c r="DE90" s="242"/>
      <c r="DF90" s="242"/>
      <c r="DG90" s="242"/>
      <c r="DH90" s="242"/>
      <c r="DI90" s="242"/>
      <c r="DJ90" s="242"/>
      <c r="DK90" s="242"/>
      <c r="DL90" s="242"/>
      <c r="DM90" s="242"/>
      <c r="DN90" s="242"/>
      <c r="DO90" s="242"/>
      <c r="DP90" s="242"/>
      <c r="DQ90" s="242"/>
      <c r="DR90" s="242"/>
      <c r="DS90" s="242"/>
      <c r="DT90" s="242"/>
      <c r="DU90" s="242"/>
      <c r="DV90" s="242"/>
      <c r="DW90" s="242"/>
      <c r="DX90" s="242"/>
      <c r="DY90" s="242"/>
      <c r="DZ90" s="242"/>
      <c r="EA90" s="242"/>
      <c r="EB90" s="242"/>
      <c r="EC90" s="242"/>
      <c r="ED90" s="242"/>
      <c r="EE90" s="242"/>
      <c r="EF90" s="242"/>
      <c r="EG90" s="242"/>
      <c r="EH90" s="242"/>
      <c r="EI90" s="242"/>
      <c r="EJ90" s="242"/>
      <c r="EK90" s="242"/>
      <c r="EL90" s="242"/>
      <c r="EM90" s="242"/>
      <c r="EN90" s="242"/>
      <c r="EO90" s="242"/>
      <c r="EP90" s="242"/>
      <c r="EQ90" s="242"/>
      <c r="ER90" s="242"/>
      <c r="ES90" s="242"/>
      <c r="ET90" s="242"/>
      <c r="EU90" s="242"/>
      <c r="EV90" s="242"/>
      <c r="EW90" s="242"/>
      <c r="EX90" s="242"/>
      <c r="EY90" s="242"/>
      <c r="EZ90" s="242"/>
      <c r="FA90" s="242"/>
      <c r="FB90" s="242"/>
      <c r="FC90" s="242"/>
      <c r="FD90" s="242"/>
      <c r="FE90" s="242"/>
      <c r="FF90" s="242"/>
      <c r="FG90" s="242"/>
      <c r="FH90" s="242"/>
      <c r="FI90" s="242"/>
      <c r="FJ90" s="242"/>
      <c r="FK90" s="242"/>
      <c r="FL90" s="242"/>
      <c r="FM90" s="242"/>
      <c r="FN90" s="242"/>
      <c r="FO90" s="242"/>
      <c r="FP90" s="242"/>
      <c r="FQ90" s="242"/>
      <c r="FR90" s="242"/>
      <c r="FS90" s="242"/>
      <c r="FT90" s="242"/>
      <c r="FU90" s="242"/>
      <c r="FV90" s="242"/>
      <c r="FW90" s="242"/>
      <c r="FX90" s="242"/>
      <c r="FY90" s="242"/>
      <c r="FZ90" s="242"/>
      <c r="GA90" s="242"/>
      <c r="GB90" s="242"/>
      <c r="GC90" s="242"/>
      <c r="GD90" s="242"/>
      <c r="GE90" s="242"/>
      <c r="GF90" s="242"/>
      <c r="GG90" s="242"/>
      <c r="GH90" s="242"/>
      <c r="GI90" s="242"/>
      <c r="GJ90" s="242"/>
      <c r="GK90" s="242"/>
      <c r="GL90" s="242"/>
      <c r="GM90" s="242"/>
      <c r="GN90" s="242"/>
      <c r="GO90" s="242"/>
      <c r="GP90" s="242"/>
      <c r="GQ90" s="242"/>
      <c r="GR90" s="242"/>
      <c r="GS90" s="242"/>
      <c r="GT90" s="242"/>
      <c r="GU90" s="242"/>
      <c r="GV90" s="242"/>
      <c r="GW90" s="242"/>
      <c r="GX90" s="242"/>
      <c r="GY90" s="242"/>
      <c r="GZ90" s="242"/>
      <c r="HA90" s="242"/>
      <c r="HB90" s="242"/>
      <c r="HC90" s="242"/>
      <c r="HD90" s="242"/>
      <c r="HE90" s="242"/>
      <c r="HF90" s="242"/>
      <c r="HG90" s="242"/>
      <c r="HH90" s="242"/>
      <c r="HI90" s="242"/>
      <c r="HJ90" s="242"/>
      <c r="HK90" s="242"/>
      <c r="HL90" s="242"/>
      <c r="HM90" s="242"/>
      <c r="HN90" s="242"/>
      <c r="HO90" s="242"/>
      <c r="HP90" s="242"/>
      <c r="HQ90" s="242"/>
      <c r="HR90" s="242"/>
      <c r="HS90" s="242"/>
      <c r="HT90" s="242"/>
      <c r="HU90" s="242"/>
      <c r="HV90" s="242"/>
      <c r="HW90" s="242"/>
      <c r="HX90" s="242"/>
      <c r="HY90" s="242"/>
      <c r="HZ90" s="242"/>
      <c r="IA90" s="242"/>
      <c r="IB90" s="242"/>
      <c r="IC90" s="242"/>
      <c r="ID90" s="242"/>
      <c r="IE90" s="242"/>
      <c r="IF90" s="242"/>
      <c r="IG90" s="242"/>
      <c r="IH90" s="242"/>
      <c r="II90" s="242"/>
      <c r="IJ90" s="242"/>
      <c r="IK90" s="242"/>
      <c r="IL90" s="242"/>
    </row>
    <row r="91" spans="1:246" ht="15">
      <c r="A91" s="256" t="s">
        <v>427</v>
      </c>
      <c r="B91" s="257" t="s">
        <v>365</v>
      </c>
      <c r="C91" s="258">
        <v>20</v>
      </c>
      <c r="D91" s="258">
        <v>0</v>
      </c>
      <c r="E91" s="259">
        <v>218728</v>
      </c>
      <c r="F91" s="259"/>
      <c r="G91" s="259"/>
      <c r="H91" s="259"/>
      <c r="I91" s="259"/>
      <c r="J91" s="256">
        <v>69850.71053499999</v>
      </c>
      <c r="K91" s="256">
        <v>16320</v>
      </c>
      <c r="L91" s="256">
        <v>30365</v>
      </c>
      <c r="M91" s="256">
        <v>1542.89</v>
      </c>
      <c r="N91" s="256">
        <v>0</v>
      </c>
      <c r="O91" s="256">
        <v>7106.26</v>
      </c>
      <c r="P91" s="237">
        <v>125184.86053499999</v>
      </c>
      <c r="Q91" s="260"/>
      <c r="R91" s="261"/>
      <c r="S91" s="255"/>
      <c r="T91" s="244"/>
      <c r="U91" s="245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  <c r="AL91" s="242"/>
      <c r="AM91" s="242"/>
      <c r="AN91" s="242"/>
      <c r="AO91" s="242"/>
      <c r="AP91" s="242"/>
      <c r="AQ91" s="242"/>
      <c r="AR91" s="242"/>
      <c r="AS91" s="242"/>
      <c r="AT91" s="242"/>
      <c r="AU91" s="242"/>
      <c r="AV91" s="242"/>
      <c r="AW91" s="242"/>
      <c r="AX91" s="242"/>
      <c r="AY91" s="242"/>
      <c r="AZ91" s="242"/>
      <c r="BA91" s="242"/>
      <c r="BB91" s="242"/>
      <c r="BC91" s="242"/>
      <c r="BD91" s="242"/>
      <c r="BE91" s="242"/>
      <c r="BF91" s="242"/>
      <c r="BG91" s="242"/>
      <c r="BH91" s="242"/>
      <c r="BI91" s="242"/>
      <c r="BJ91" s="242"/>
      <c r="BK91" s="242"/>
      <c r="BL91" s="242"/>
      <c r="BM91" s="242"/>
      <c r="BN91" s="242"/>
      <c r="BO91" s="242"/>
      <c r="BP91" s="242"/>
      <c r="BQ91" s="242"/>
      <c r="BR91" s="242"/>
      <c r="BS91" s="242"/>
      <c r="BT91" s="242"/>
      <c r="BU91" s="242"/>
      <c r="BV91" s="242"/>
      <c r="BW91" s="242"/>
      <c r="BX91" s="242"/>
      <c r="BY91" s="242"/>
      <c r="BZ91" s="242"/>
      <c r="CA91" s="242"/>
      <c r="CB91" s="242"/>
      <c r="CC91" s="242"/>
      <c r="CD91" s="242"/>
      <c r="CE91" s="242"/>
      <c r="CF91" s="242"/>
      <c r="CG91" s="242"/>
      <c r="CH91" s="242"/>
      <c r="CI91" s="242"/>
      <c r="CJ91" s="242"/>
      <c r="CK91" s="242"/>
      <c r="CL91" s="242"/>
      <c r="CM91" s="242"/>
      <c r="CN91" s="242"/>
      <c r="CO91" s="242"/>
      <c r="CP91" s="242"/>
      <c r="CQ91" s="242"/>
      <c r="CR91" s="242"/>
      <c r="CS91" s="242"/>
      <c r="CT91" s="242"/>
      <c r="CU91" s="242"/>
      <c r="CV91" s="242"/>
      <c r="CW91" s="242"/>
      <c r="CX91" s="242"/>
      <c r="CY91" s="242"/>
      <c r="CZ91" s="242"/>
      <c r="DA91" s="242"/>
      <c r="DB91" s="242"/>
      <c r="DC91" s="242"/>
      <c r="DD91" s="242"/>
      <c r="DE91" s="242"/>
      <c r="DF91" s="242"/>
      <c r="DG91" s="242"/>
      <c r="DH91" s="242"/>
      <c r="DI91" s="242"/>
      <c r="DJ91" s="242"/>
      <c r="DK91" s="242"/>
      <c r="DL91" s="242"/>
      <c r="DM91" s="242"/>
      <c r="DN91" s="242"/>
      <c r="DO91" s="242"/>
      <c r="DP91" s="242"/>
      <c r="DQ91" s="242"/>
      <c r="DR91" s="242"/>
      <c r="DS91" s="242"/>
      <c r="DT91" s="242"/>
      <c r="DU91" s="242"/>
      <c r="DV91" s="242"/>
      <c r="DW91" s="242"/>
      <c r="DX91" s="242"/>
      <c r="DY91" s="242"/>
      <c r="DZ91" s="242"/>
      <c r="EA91" s="242"/>
      <c r="EB91" s="242"/>
      <c r="EC91" s="242"/>
      <c r="ED91" s="242"/>
      <c r="EE91" s="242"/>
      <c r="EF91" s="242"/>
      <c r="EG91" s="242"/>
      <c r="EH91" s="242"/>
      <c r="EI91" s="242"/>
      <c r="EJ91" s="242"/>
      <c r="EK91" s="242"/>
      <c r="EL91" s="242"/>
      <c r="EM91" s="242"/>
      <c r="EN91" s="242"/>
      <c r="EO91" s="242"/>
      <c r="EP91" s="242"/>
      <c r="EQ91" s="242"/>
      <c r="ER91" s="242"/>
      <c r="ES91" s="242"/>
      <c r="ET91" s="242"/>
      <c r="EU91" s="242"/>
      <c r="EV91" s="242"/>
      <c r="EW91" s="242"/>
      <c r="EX91" s="242"/>
      <c r="EY91" s="242"/>
      <c r="EZ91" s="242"/>
      <c r="FA91" s="242"/>
      <c r="FB91" s="242"/>
      <c r="FC91" s="242"/>
      <c r="FD91" s="242"/>
      <c r="FE91" s="242"/>
      <c r="FF91" s="242"/>
      <c r="FG91" s="242"/>
      <c r="FH91" s="242"/>
      <c r="FI91" s="242"/>
      <c r="FJ91" s="242"/>
      <c r="FK91" s="242"/>
      <c r="FL91" s="242"/>
      <c r="FM91" s="242"/>
      <c r="FN91" s="242"/>
      <c r="FO91" s="242"/>
      <c r="FP91" s="242"/>
      <c r="FQ91" s="242"/>
      <c r="FR91" s="242"/>
      <c r="FS91" s="242"/>
      <c r="FT91" s="242"/>
      <c r="FU91" s="242"/>
      <c r="FV91" s="242"/>
      <c r="FW91" s="242"/>
      <c r="FX91" s="242"/>
      <c r="FY91" s="242"/>
      <c r="FZ91" s="242"/>
      <c r="GA91" s="242"/>
      <c r="GB91" s="242"/>
      <c r="GC91" s="242"/>
      <c r="GD91" s="242"/>
      <c r="GE91" s="242"/>
      <c r="GF91" s="242"/>
      <c r="GG91" s="242"/>
      <c r="GH91" s="242"/>
      <c r="GI91" s="242"/>
      <c r="GJ91" s="242"/>
      <c r="GK91" s="242"/>
      <c r="GL91" s="242"/>
      <c r="GM91" s="242"/>
      <c r="GN91" s="242"/>
      <c r="GO91" s="242"/>
      <c r="GP91" s="242"/>
      <c r="GQ91" s="242"/>
      <c r="GR91" s="242"/>
      <c r="GS91" s="242"/>
      <c r="GT91" s="242"/>
      <c r="GU91" s="242"/>
      <c r="GV91" s="242"/>
      <c r="GW91" s="242"/>
      <c r="GX91" s="242"/>
      <c r="GY91" s="242"/>
      <c r="GZ91" s="242"/>
      <c r="HA91" s="242"/>
      <c r="HB91" s="242"/>
      <c r="HC91" s="242"/>
      <c r="HD91" s="242"/>
      <c r="HE91" s="242"/>
      <c r="HF91" s="242"/>
      <c r="HG91" s="242"/>
      <c r="HH91" s="242"/>
      <c r="HI91" s="242"/>
      <c r="HJ91" s="242"/>
      <c r="HK91" s="242"/>
      <c r="HL91" s="242"/>
      <c r="HM91" s="242"/>
      <c r="HN91" s="242"/>
      <c r="HO91" s="242"/>
      <c r="HP91" s="242"/>
      <c r="HQ91" s="242"/>
      <c r="HR91" s="242"/>
      <c r="HS91" s="242"/>
      <c r="HT91" s="242"/>
      <c r="HU91" s="242"/>
      <c r="HV91" s="242"/>
      <c r="HW91" s="242"/>
      <c r="HX91" s="242"/>
      <c r="HY91" s="242"/>
      <c r="HZ91" s="242"/>
      <c r="IA91" s="242"/>
      <c r="IB91" s="242"/>
      <c r="IC91" s="242"/>
      <c r="ID91" s="242"/>
      <c r="IE91" s="242"/>
      <c r="IF91" s="242"/>
      <c r="IG91" s="242"/>
      <c r="IH91" s="242"/>
      <c r="II91" s="242"/>
      <c r="IJ91" s="242"/>
      <c r="IK91" s="242"/>
      <c r="IL91" s="242"/>
    </row>
    <row r="92" spans="1:246" ht="15">
      <c r="A92" s="99" t="s">
        <v>427</v>
      </c>
      <c r="B92" s="212" t="s">
        <v>459</v>
      </c>
      <c r="C92" s="212">
        <v>19</v>
      </c>
      <c r="D92" s="212"/>
      <c r="E92" s="247">
        <v>193465</v>
      </c>
      <c r="F92" s="247"/>
      <c r="G92" s="247"/>
      <c r="H92" s="247"/>
      <c r="I92" s="247"/>
      <c r="J92" s="99">
        <v>56458.79</v>
      </c>
      <c r="K92" s="99">
        <v>15504</v>
      </c>
      <c r="L92" s="99">
        <v>36463</v>
      </c>
      <c r="M92" s="99">
        <v>3416.78</v>
      </c>
      <c r="N92" s="99">
        <v>0</v>
      </c>
      <c r="O92" s="99">
        <v>150.5</v>
      </c>
      <c r="P92" s="248">
        <v>111993.07</v>
      </c>
      <c r="Q92" s="99"/>
      <c r="R92" s="99"/>
      <c r="S92" s="243"/>
      <c r="T92" s="244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2"/>
      <c r="AS92" s="242"/>
      <c r="AT92" s="242"/>
      <c r="AU92" s="242"/>
      <c r="AV92" s="242"/>
      <c r="AW92" s="242"/>
      <c r="AX92" s="242"/>
      <c r="AY92" s="242"/>
      <c r="AZ92" s="242"/>
      <c r="BA92" s="242"/>
      <c r="BB92" s="242"/>
      <c r="BC92" s="242"/>
      <c r="BD92" s="242"/>
      <c r="BE92" s="242"/>
      <c r="BF92" s="242"/>
      <c r="BG92" s="242"/>
      <c r="BH92" s="242"/>
      <c r="BI92" s="242"/>
      <c r="BJ92" s="242"/>
      <c r="BK92" s="242"/>
      <c r="BL92" s="242"/>
      <c r="BM92" s="242"/>
      <c r="BN92" s="242"/>
      <c r="BO92" s="242"/>
      <c r="BP92" s="242"/>
      <c r="BQ92" s="242"/>
      <c r="BR92" s="242"/>
      <c r="BS92" s="242"/>
      <c r="BT92" s="242"/>
      <c r="BU92" s="242"/>
      <c r="BV92" s="242"/>
      <c r="BW92" s="242"/>
      <c r="BX92" s="242"/>
      <c r="BY92" s="242"/>
      <c r="BZ92" s="242"/>
      <c r="CA92" s="242"/>
      <c r="CB92" s="242"/>
      <c r="CC92" s="242"/>
      <c r="CD92" s="242"/>
      <c r="CE92" s="242"/>
      <c r="CF92" s="242"/>
      <c r="CG92" s="242"/>
      <c r="CH92" s="242"/>
      <c r="CI92" s="242"/>
      <c r="CJ92" s="242"/>
      <c r="CK92" s="242"/>
      <c r="CL92" s="242"/>
      <c r="CM92" s="242"/>
      <c r="CN92" s="242"/>
      <c r="CO92" s="242"/>
      <c r="CP92" s="242"/>
      <c r="CQ92" s="242"/>
      <c r="CR92" s="242"/>
      <c r="CS92" s="242"/>
      <c r="CT92" s="242"/>
      <c r="CU92" s="242"/>
      <c r="CV92" s="242"/>
      <c r="CW92" s="242"/>
      <c r="CX92" s="242"/>
      <c r="CY92" s="242"/>
      <c r="CZ92" s="242"/>
      <c r="DA92" s="242"/>
      <c r="DB92" s="242"/>
      <c r="DC92" s="242"/>
      <c r="DD92" s="242"/>
      <c r="DE92" s="242"/>
      <c r="DF92" s="242"/>
      <c r="DG92" s="242"/>
      <c r="DH92" s="242"/>
      <c r="DI92" s="242"/>
      <c r="DJ92" s="242"/>
      <c r="DK92" s="242"/>
      <c r="DL92" s="242"/>
      <c r="DM92" s="242"/>
      <c r="DN92" s="242"/>
      <c r="DO92" s="242"/>
      <c r="DP92" s="242"/>
      <c r="DQ92" s="242"/>
      <c r="DR92" s="242"/>
      <c r="DS92" s="242"/>
      <c r="DT92" s="242"/>
      <c r="DU92" s="242"/>
      <c r="DV92" s="242"/>
      <c r="DW92" s="242"/>
      <c r="DX92" s="242"/>
      <c r="DY92" s="242"/>
      <c r="DZ92" s="242"/>
      <c r="EA92" s="242"/>
      <c r="EB92" s="242"/>
      <c r="EC92" s="242"/>
      <c r="ED92" s="242"/>
      <c r="EE92" s="242"/>
      <c r="EF92" s="242"/>
      <c r="EG92" s="242"/>
      <c r="EH92" s="242"/>
      <c r="EI92" s="242"/>
      <c r="EJ92" s="242"/>
      <c r="EK92" s="242"/>
      <c r="EL92" s="242"/>
      <c r="EM92" s="242"/>
      <c r="EN92" s="242"/>
      <c r="EO92" s="242"/>
      <c r="EP92" s="242"/>
      <c r="EQ92" s="242"/>
      <c r="ER92" s="242"/>
      <c r="ES92" s="242"/>
      <c r="ET92" s="242"/>
      <c r="EU92" s="242"/>
      <c r="EV92" s="242"/>
      <c r="EW92" s="242"/>
      <c r="EX92" s="242"/>
      <c r="EY92" s="242"/>
      <c r="EZ92" s="242"/>
      <c r="FA92" s="242"/>
      <c r="FB92" s="242"/>
      <c r="FC92" s="242"/>
      <c r="FD92" s="242"/>
      <c r="FE92" s="242"/>
      <c r="FF92" s="242"/>
      <c r="FG92" s="242"/>
      <c r="FH92" s="242"/>
      <c r="FI92" s="242"/>
      <c r="FJ92" s="242"/>
      <c r="FK92" s="242"/>
      <c r="FL92" s="242"/>
      <c r="FM92" s="242"/>
      <c r="FN92" s="242"/>
      <c r="FO92" s="242"/>
      <c r="FP92" s="242"/>
      <c r="FQ92" s="242"/>
      <c r="FR92" s="242"/>
      <c r="FS92" s="242"/>
      <c r="FT92" s="242"/>
      <c r="FU92" s="242"/>
      <c r="FV92" s="242"/>
      <c r="FW92" s="242"/>
      <c r="FX92" s="242"/>
      <c r="FY92" s="242"/>
      <c r="FZ92" s="242"/>
      <c r="GA92" s="242"/>
      <c r="GB92" s="242"/>
      <c r="GC92" s="242"/>
      <c r="GD92" s="242"/>
      <c r="GE92" s="242"/>
      <c r="GF92" s="242"/>
      <c r="GG92" s="242"/>
      <c r="GH92" s="242"/>
      <c r="GI92" s="242"/>
      <c r="GJ92" s="242"/>
      <c r="GK92" s="242"/>
      <c r="GL92" s="242"/>
      <c r="GM92" s="242"/>
      <c r="GN92" s="242"/>
      <c r="GO92" s="242"/>
      <c r="GP92" s="242"/>
      <c r="GQ92" s="242"/>
      <c r="GR92" s="242"/>
      <c r="GS92" s="242"/>
      <c r="GT92" s="242"/>
      <c r="GU92" s="242"/>
      <c r="GV92" s="242"/>
      <c r="GW92" s="242"/>
      <c r="GX92" s="242"/>
      <c r="GY92" s="242"/>
      <c r="GZ92" s="242"/>
      <c r="HA92" s="242"/>
      <c r="HB92" s="242"/>
      <c r="HC92" s="242"/>
      <c r="HD92" s="242"/>
      <c r="HE92" s="242"/>
      <c r="HF92" s="242"/>
      <c r="HG92" s="242"/>
      <c r="HH92" s="242"/>
      <c r="HI92" s="242"/>
      <c r="HJ92" s="242"/>
      <c r="HK92" s="242"/>
      <c r="HL92" s="242"/>
      <c r="HM92" s="242"/>
      <c r="HN92" s="242"/>
      <c r="HO92" s="242"/>
      <c r="HP92" s="242"/>
      <c r="HQ92" s="242"/>
      <c r="HR92" s="242"/>
      <c r="HS92" s="242"/>
      <c r="HT92" s="242"/>
      <c r="HU92" s="242"/>
      <c r="HV92" s="242"/>
      <c r="HW92" s="242"/>
      <c r="HX92" s="242"/>
      <c r="HY92" s="242"/>
      <c r="HZ92" s="242"/>
      <c r="IA92" s="242"/>
      <c r="IB92" s="242"/>
      <c r="IC92" s="242"/>
      <c r="ID92" s="242"/>
      <c r="IE92" s="242"/>
      <c r="IF92" s="242"/>
      <c r="IG92" s="242"/>
      <c r="IH92" s="242"/>
      <c r="II92" s="242"/>
      <c r="IJ92" s="242"/>
      <c r="IK92" s="242"/>
      <c r="IL92" s="242"/>
    </row>
    <row r="93" spans="1:246" ht="15">
      <c r="A93" s="256" t="s">
        <v>427</v>
      </c>
      <c r="B93" s="257" t="s">
        <v>463</v>
      </c>
      <c r="C93" s="258">
        <v>19</v>
      </c>
      <c r="D93" s="258"/>
      <c r="E93" s="259">
        <v>218039</v>
      </c>
      <c r="F93" s="259"/>
      <c r="G93" s="259"/>
      <c r="H93" s="259"/>
      <c r="I93" s="259"/>
      <c r="J93" s="256">
        <v>67407.74</v>
      </c>
      <c r="K93" s="256">
        <v>15504</v>
      </c>
      <c r="L93" s="256">
        <v>2833</v>
      </c>
      <c r="M93" s="256">
        <v>2292.88</v>
      </c>
      <c r="N93" s="256">
        <v>0</v>
      </c>
      <c r="O93" s="256">
        <v>0</v>
      </c>
      <c r="P93" s="237">
        <v>88037.62</v>
      </c>
      <c r="Q93" s="260"/>
      <c r="R93" s="261"/>
      <c r="S93" s="255"/>
      <c r="T93" s="244"/>
      <c r="U93" s="245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2"/>
      <c r="AS93" s="242"/>
      <c r="AT93" s="242"/>
      <c r="AU93" s="242"/>
      <c r="AV93" s="242"/>
      <c r="AW93" s="242"/>
      <c r="AX93" s="242"/>
      <c r="AY93" s="242"/>
      <c r="AZ93" s="242"/>
      <c r="BA93" s="242"/>
      <c r="BB93" s="242"/>
      <c r="BC93" s="242"/>
      <c r="BD93" s="242"/>
      <c r="BE93" s="242"/>
      <c r="BF93" s="242"/>
      <c r="BG93" s="242"/>
      <c r="BH93" s="242"/>
      <c r="BI93" s="242"/>
      <c r="BJ93" s="242"/>
      <c r="BK93" s="242"/>
      <c r="BL93" s="242"/>
      <c r="BM93" s="242"/>
      <c r="BN93" s="242"/>
      <c r="BO93" s="242"/>
      <c r="BP93" s="242"/>
      <c r="BQ93" s="242"/>
      <c r="BR93" s="242"/>
      <c r="BS93" s="242"/>
      <c r="BT93" s="242"/>
      <c r="BU93" s="242"/>
      <c r="BV93" s="242"/>
      <c r="BW93" s="242"/>
      <c r="BX93" s="242"/>
      <c r="BY93" s="242"/>
      <c r="BZ93" s="242"/>
      <c r="CA93" s="242"/>
      <c r="CB93" s="242"/>
      <c r="CC93" s="242"/>
      <c r="CD93" s="242"/>
      <c r="CE93" s="242"/>
      <c r="CF93" s="242"/>
      <c r="CG93" s="242"/>
      <c r="CH93" s="242"/>
      <c r="CI93" s="242"/>
      <c r="CJ93" s="242"/>
      <c r="CK93" s="242"/>
      <c r="CL93" s="242"/>
      <c r="CM93" s="242"/>
      <c r="CN93" s="242"/>
      <c r="CO93" s="242"/>
      <c r="CP93" s="242"/>
      <c r="CQ93" s="242"/>
      <c r="CR93" s="242"/>
      <c r="CS93" s="242"/>
      <c r="CT93" s="242"/>
      <c r="CU93" s="242"/>
      <c r="CV93" s="242"/>
      <c r="CW93" s="242"/>
      <c r="CX93" s="242"/>
      <c r="CY93" s="242"/>
      <c r="CZ93" s="242"/>
      <c r="DA93" s="242"/>
      <c r="DB93" s="242"/>
      <c r="DC93" s="242"/>
      <c r="DD93" s="242"/>
      <c r="DE93" s="242"/>
      <c r="DF93" s="242"/>
      <c r="DG93" s="242"/>
      <c r="DH93" s="242"/>
      <c r="DI93" s="242"/>
      <c r="DJ93" s="242"/>
      <c r="DK93" s="242"/>
      <c r="DL93" s="242"/>
      <c r="DM93" s="242"/>
      <c r="DN93" s="242"/>
      <c r="DO93" s="242"/>
      <c r="DP93" s="242"/>
      <c r="DQ93" s="242"/>
      <c r="DR93" s="242"/>
      <c r="DS93" s="242"/>
      <c r="DT93" s="242"/>
      <c r="DU93" s="242"/>
      <c r="DV93" s="242"/>
      <c r="DW93" s="242"/>
      <c r="DX93" s="242"/>
      <c r="DY93" s="242"/>
      <c r="DZ93" s="242"/>
      <c r="EA93" s="242"/>
      <c r="EB93" s="242"/>
      <c r="EC93" s="242"/>
      <c r="ED93" s="242"/>
      <c r="EE93" s="242"/>
      <c r="EF93" s="242"/>
      <c r="EG93" s="242"/>
      <c r="EH93" s="242"/>
      <c r="EI93" s="242"/>
      <c r="EJ93" s="242"/>
      <c r="EK93" s="242"/>
      <c r="EL93" s="242"/>
      <c r="EM93" s="242"/>
      <c r="EN93" s="242"/>
      <c r="EO93" s="242"/>
      <c r="EP93" s="242"/>
      <c r="EQ93" s="242"/>
      <c r="ER93" s="242"/>
      <c r="ES93" s="242"/>
      <c r="ET93" s="242"/>
      <c r="EU93" s="242"/>
      <c r="EV93" s="242"/>
      <c r="EW93" s="242"/>
      <c r="EX93" s="242"/>
      <c r="EY93" s="242"/>
      <c r="EZ93" s="242"/>
      <c r="FA93" s="242"/>
      <c r="FB93" s="242"/>
      <c r="FC93" s="242"/>
      <c r="FD93" s="242"/>
      <c r="FE93" s="242"/>
      <c r="FF93" s="242"/>
      <c r="FG93" s="242"/>
      <c r="FH93" s="242"/>
      <c r="FI93" s="242"/>
      <c r="FJ93" s="242"/>
      <c r="FK93" s="242"/>
      <c r="FL93" s="242"/>
      <c r="FM93" s="242"/>
      <c r="FN93" s="242"/>
      <c r="FO93" s="242"/>
      <c r="FP93" s="242"/>
      <c r="FQ93" s="242"/>
      <c r="FR93" s="242"/>
      <c r="FS93" s="242"/>
      <c r="FT93" s="242"/>
      <c r="FU93" s="242"/>
      <c r="FV93" s="242"/>
      <c r="FW93" s="242"/>
      <c r="FX93" s="242"/>
      <c r="FY93" s="242"/>
      <c r="FZ93" s="242"/>
      <c r="GA93" s="242"/>
      <c r="GB93" s="242"/>
      <c r="GC93" s="242"/>
      <c r="GD93" s="242"/>
      <c r="GE93" s="242"/>
      <c r="GF93" s="242"/>
      <c r="GG93" s="242"/>
      <c r="GH93" s="242"/>
      <c r="GI93" s="242"/>
      <c r="GJ93" s="242"/>
      <c r="GK93" s="242"/>
      <c r="GL93" s="242"/>
      <c r="GM93" s="242"/>
      <c r="GN93" s="242"/>
      <c r="GO93" s="242"/>
      <c r="GP93" s="242"/>
      <c r="GQ93" s="242"/>
      <c r="GR93" s="242"/>
      <c r="GS93" s="242"/>
      <c r="GT93" s="242"/>
      <c r="GU93" s="242"/>
      <c r="GV93" s="242"/>
      <c r="GW93" s="242"/>
      <c r="GX93" s="242"/>
      <c r="GY93" s="242"/>
      <c r="GZ93" s="242"/>
      <c r="HA93" s="242"/>
      <c r="HB93" s="242"/>
      <c r="HC93" s="242"/>
      <c r="HD93" s="242"/>
      <c r="HE93" s="242"/>
      <c r="HF93" s="242"/>
      <c r="HG93" s="242"/>
      <c r="HH93" s="242"/>
      <c r="HI93" s="242"/>
      <c r="HJ93" s="242"/>
      <c r="HK93" s="242"/>
      <c r="HL93" s="242"/>
      <c r="HM93" s="242"/>
      <c r="HN93" s="242"/>
      <c r="HO93" s="242"/>
      <c r="HP93" s="242"/>
      <c r="HQ93" s="242"/>
      <c r="HR93" s="242"/>
      <c r="HS93" s="242"/>
      <c r="HT93" s="242"/>
      <c r="HU93" s="242"/>
      <c r="HV93" s="242"/>
      <c r="HW93" s="242"/>
      <c r="HX93" s="242"/>
      <c r="HY93" s="242"/>
      <c r="HZ93" s="242"/>
      <c r="IA93" s="242"/>
      <c r="IB93" s="242"/>
      <c r="IC93" s="242"/>
      <c r="ID93" s="242"/>
      <c r="IE93" s="242"/>
      <c r="IF93" s="242"/>
      <c r="IG93" s="242"/>
      <c r="IH93" s="242"/>
      <c r="II93" s="242"/>
      <c r="IJ93" s="242"/>
      <c r="IK93" s="242"/>
      <c r="IL93" s="242"/>
    </row>
    <row r="94" spans="1:246" ht="15">
      <c r="A94" s="99" t="s">
        <v>427</v>
      </c>
      <c r="B94" s="212" t="s">
        <v>490</v>
      </c>
      <c r="C94" s="212">
        <f>C7</f>
        <v>16</v>
      </c>
      <c r="D94" s="212">
        <f aca="true" t="shared" si="9" ref="D94:P94">D7</f>
        <v>12</v>
      </c>
      <c r="E94" s="247">
        <f t="shared" si="9"/>
        <v>172829</v>
      </c>
      <c r="F94" s="247"/>
      <c r="G94" s="247"/>
      <c r="H94" s="247"/>
      <c r="I94" s="247"/>
      <c r="J94" s="99">
        <f t="shared" si="9"/>
        <v>50207.05999999999</v>
      </c>
      <c r="K94" s="99">
        <f t="shared" si="9"/>
        <v>13056</v>
      </c>
      <c r="L94" s="99">
        <f t="shared" si="9"/>
        <v>32725</v>
      </c>
      <c r="M94" s="99">
        <f t="shared" si="9"/>
        <v>1716.09</v>
      </c>
      <c r="N94" s="99">
        <f t="shared" si="9"/>
        <v>0</v>
      </c>
      <c r="O94" s="99">
        <f t="shared" si="9"/>
        <v>0</v>
      </c>
      <c r="P94" s="248">
        <f t="shared" si="9"/>
        <v>97704.15</v>
      </c>
      <c r="Q94" s="99"/>
      <c r="R94" s="99"/>
      <c r="S94" s="243"/>
      <c r="T94" s="244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2"/>
      <c r="AL94" s="242"/>
      <c r="AM94" s="242"/>
      <c r="AN94" s="242"/>
      <c r="AO94" s="242"/>
      <c r="AP94" s="242"/>
      <c r="AQ94" s="242"/>
      <c r="AR94" s="242"/>
      <c r="AS94" s="242"/>
      <c r="AT94" s="242"/>
      <c r="AU94" s="242"/>
      <c r="AV94" s="242"/>
      <c r="AW94" s="242"/>
      <c r="AX94" s="242"/>
      <c r="AY94" s="242"/>
      <c r="AZ94" s="242"/>
      <c r="BA94" s="242"/>
      <c r="BB94" s="242"/>
      <c r="BC94" s="242"/>
      <c r="BD94" s="242"/>
      <c r="BE94" s="242"/>
      <c r="BF94" s="242"/>
      <c r="BG94" s="242"/>
      <c r="BH94" s="242"/>
      <c r="BI94" s="242"/>
      <c r="BJ94" s="242"/>
      <c r="BK94" s="242"/>
      <c r="BL94" s="242"/>
      <c r="BM94" s="242"/>
      <c r="BN94" s="242"/>
      <c r="BO94" s="242"/>
      <c r="BP94" s="242"/>
      <c r="BQ94" s="242"/>
      <c r="BR94" s="242"/>
      <c r="BS94" s="242"/>
      <c r="BT94" s="242"/>
      <c r="BU94" s="242"/>
      <c r="BV94" s="242"/>
      <c r="BW94" s="242"/>
      <c r="BX94" s="242"/>
      <c r="BY94" s="242"/>
      <c r="BZ94" s="242"/>
      <c r="CA94" s="242"/>
      <c r="CB94" s="242"/>
      <c r="CC94" s="242"/>
      <c r="CD94" s="242"/>
      <c r="CE94" s="242"/>
      <c r="CF94" s="242"/>
      <c r="CG94" s="242"/>
      <c r="CH94" s="242"/>
      <c r="CI94" s="242"/>
      <c r="CJ94" s="242"/>
      <c r="CK94" s="242"/>
      <c r="CL94" s="242"/>
      <c r="CM94" s="242"/>
      <c r="CN94" s="242"/>
      <c r="CO94" s="242"/>
      <c r="CP94" s="242"/>
      <c r="CQ94" s="242"/>
      <c r="CR94" s="242"/>
      <c r="CS94" s="242"/>
      <c r="CT94" s="242"/>
      <c r="CU94" s="242"/>
      <c r="CV94" s="242"/>
      <c r="CW94" s="242"/>
      <c r="CX94" s="242"/>
      <c r="CY94" s="242"/>
      <c r="CZ94" s="242"/>
      <c r="DA94" s="242"/>
      <c r="DB94" s="242"/>
      <c r="DC94" s="242"/>
      <c r="DD94" s="242"/>
      <c r="DE94" s="242"/>
      <c r="DF94" s="242"/>
      <c r="DG94" s="242"/>
      <c r="DH94" s="242"/>
      <c r="DI94" s="242"/>
      <c r="DJ94" s="242"/>
      <c r="DK94" s="242"/>
      <c r="DL94" s="242"/>
      <c r="DM94" s="242"/>
      <c r="DN94" s="242"/>
      <c r="DO94" s="242"/>
      <c r="DP94" s="242"/>
      <c r="DQ94" s="242"/>
      <c r="DR94" s="242"/>
      <c r="DS94" s="242"/>
      <c r="DT94" s="242"/>
      <c r="DU94" s="242"/>
      <c r="DV94" s="242"/>
      <c r="DW94" s="242"/>
      <c r="DX94" s="242"/>
      <c r="DY94" s="242"/>
      <c r="DZ94" s="242"/>
      <c r="EA94" s="242"/>
      <c r="EB94" s="242"/>
      <c r="EC94" s="242"/>
      <c r="ED94" s="242"/>
      <c r="EE94" s="242"/>
      <c r="EF94" s="242"/>
      <c r="EG94" s="242"/>
      <c r="EH94" s="242"/>
      <c r="EI94" s="242"/>
      <c r="EJ94" s="242"/>
      <c r="EK94" s="242"/>
      <c r="EL94" s="242"/>
      <c r="EM94" s="242"/>
      <c r="EN94" s="242"/>
      <c r="EO94" s="242"/>
      <c r="EP94" s="242"/>
      <c r="EQ94" s="242"/>
      <c r="ER94" s="242"/>
      <c r="ES94" s="242"/>
      <c r="ET94" s="242"/>
      <c r="EU94" s="242"/>
      <c r="EV94" s="242"/>
      <c r="EW94" s="242"/>
      <c r="EX94" s="242"/>
      <c r="EY94" s="242"/>
      <c r="EZ94" s="242"/>
      <c r="FA94" s="242"/>
      <c r="FB94" s="242"/>
      <c r="FC94" s="242"/>
      <c r="FD94" s="242"/>
      <c r="FE94" s="242"/>
      <c r="FF94" s="242"/>
      <c r="FG94" s="242"/>
      <c r="FH94" s="242"/>
      <c r="FI94" s="242"/>
      <c r="FJ94" s="242"/>
      <c r="FK94" s="242"/>
      <c r="FL94" s="242"/>
      <c r="FM94" s="242"/>
      <c r="FN94" s="242"/>
      <c r="FO94" s="242"/>
      <c r="FP94" s="242"/>
      <c r="FQ94" s="242"/>
      <c r="FR94" s="242"/>
      <c r="FS94" s="242"/>
      <c r="FT94" s="242"/>
      <c r="FU94" s="242"/>
      <c r="FV94" s="242"/>
      <c r="FW94" s="242"/>
      <c r="FX94" s="242"/>
      <c r="FY94" s="242"/>
      <c r="FZ94" s="242"/>
      <c r="GA94" s="242"/>
      <c r="GB94" s="242"/>
      <c r="GC94" s="242"/>
      <c r="GD94" s="242"/>
      <c r="GE94" s="242"/>
      <c r="GF94" s="242"/>
      <c r="GG94" s="242"/>
      <c r="GH94" s="242"/>
      <c r="GI94" s="242"/>
      <c r="GJ94" s="242"/>
      <c r="GK94" s="242"/>
      <c r="GL94" s="242"/>
      <c r="GM94" s="242"/>
      <c r="GN94" s="242"/>
      <c r="GO94" s="242"/>
      <c r="GP94" s="242"/>
      <c r="GQ94" s="242"/>
      <c r="GR94" s="242"/>
      <c r="GS94" s="242"/>
      <c r="GT94" s="242"/>
      <c r="GU94" s="242"/>
      <c r="GV94" s="242"/>
      <c r="GW94" s="242"/>
      <c r="GX94" s="242"/>
      <c r="GY94" s="242"/>
      <c r="GZ94" s="242"/>
      <c r="HA94" s="242"/>
      <c r="HB94" s="242"/>
      <c r="HC94" s="242"/>
      <c r="HD94" s="242"/>
      <c r="HE94" s="242"/>
      <c r="HF94" s="242"/>
      <c r="HG94" s="242"/>
      <c r="HH94" s="242"/>
      <c r="HI94" s="242"/>
      <c r="HJ94" s="242"/>
      <c r="HK94" s="242"/>
      <c r="HL94" s="242"/>
      <c r="HM94" s="242"/>
      <c r="HN94" s="242"/>
      <c r="HO94" s="242"/>
      <c r="HP94" s="242"/>
      <c r="HQ94" s="242"/>
      <c r="HR94" s="242"/>
      <c r="HS94" s="242"/>
      <c r="HT94" s="242"/>
      <c r="HU94" s="242"/>
      <c r="HV94" s="242"/>
      <c r="HW94" s="242"/>
      <c r="HX94" s="242"/>
      <c r="HY94" s="242"/>
      <c r="HZ94" s="242"/>
      <c r="IA94" s="242"/>
      <c r="IB94" s="242"/>
      <c r="IC94" s="242"/>
      <c r="ID94" s="242"/>
      <c r="IE94" s="242"/>
      <c r="IF94" s="242"/>
      <c r="IG94" s="242"/>
      <c r="IH94" s="242"/>
      <c r="II94" s="242"/>
      <c r="IJ94" s="242"/>
      <c r="IK94" s="242"/>
      <c r="IL94" s="242"/>
    </row>
    <row r="95" spans="1:246" ht="15">
      <c r="A95" s="99"/>
      <c r="B95" s="99"/>
      <c r="C95" s="246"/>
      <c r="D95" s="246"/>
      <c r="E95" s="247"/>
      <c r="F95" s="247"/>
      <c r="G95" s="247"/>
      <c r="H95" s="247"/>
      <c r="I95" s="247"/>
      <c r="J95" s="99"/>
      <c r="K95" s="99"/>
      <c r="L95" s="99"/>
      <c r="M95" s="99"/>
      <c r="N95" s="99"/>
      <c r="O95" s="248"/>
      <c r="P95" s="248"/>
      <c r="Q95" s="99"/>
      <c r="R95" s="245"/>
      <c r="S95" s="243"/>
      <c r="T95" s="244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242"/>
      <c r="AV95" s="242"/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2"/>
      <c r="BU95" s="242"/>
      <c r="BV95" s="242"/>
      <c r="BW95" s="242"/>
      <c r="BX95" s="242"/>
      <c r="BY95" s="242"/>
      <c r="BZ95" s="242"/>
      <c r="CA95" s="242"/>
      <c r="CB95" s="242"/>
      <c r="CC95" s="242"/>
      <c r="CD95" s="242"/>
      <c r="CE95" s="242"/>
      <c r="CF95" s="242"/>
      <c r="CG95" s="242"/>
      <c r="CH95" s="242"/>
      <c r="CI95" s="242"/>
      <c r="CJ95" s="242"/>
      <c r="CK95" s="242"/>
      <c r="CL95" s="242"/>
      <c r="CM95" s="242"/>
      <c r="CN95" s="242"/>
      <c r="CO95" s="242"/>
      <c r="CP95" s="242"/>
      <c r="CQ95" s="242"/>
      <c r="CR95" s="242"/>
      <c r="CS95" s="242"/>
      <c r="CT95" s="242"/>
      <c r="CU95" s="242"/>
      <c r="CV95" s="242"/>
      <c r="CW95" s="242"/>
      <c r="CX95" s="242"/>
      <c r="CY95" s="242"/>
      <c r="CZ95" s="242"/>
      <c r="DA95" s="242"/>
      <c r="DB95" s="242"/>
      <c r="DC95" s="242"/>
      <c r="DD95" s="242"/>
      <c r="DE95" s="242"/>
      <c r="DF95" s="242"/>
      <c r="DG95" s="242"/>
      <c r="DH95" s="242"/>
      <c r="DI95" s="242"/>
      <c r="DJ95" s="242"/>
      <c r="DK95" s="242"/>
      <c r="DL95" s="242"/>
      <c r="DM95" s="242"/>
      <c r="DN95" s="242"/>
      <c r="DO95" s="242"/>
      <c r="DP95" s="242"/>
      <c r="DQ95" s="242"/>
      <c r="DR95" s="242"/>
      <c r="DS95" s="242"/>
      <c r="DT95" s="242"/>
      <c r="DU95" s="242"/>
      <c r="DV95" s="242"/>
      <c r="DW95" s="242"/>
      <c r="DX95" s="242"/>
      <c r="DY95" s="242"/>
      <c r="DZ95" s="242"/>
      <c r="EA95" s="242"/>
      <c r="EB95" s="242"/>
      <c r="EC95" s="242"/>
      <c r="ED95" s="242"/>
      <c r="EE95" s="242"/>
      <c r="EF95" s="242"/>
      <c r="EG95" s="242"/>
      <c r="EH95" s="242"/>
      <c r="EI95" s="242"/>
      <c r="EJ95" s="242"/>
      <c r="EK95" s="242"/>
      <c r="EL95" s="242"/>
      <c r="EM95" s="242"/>
      <c r="EN95" s="242"/>
      <c r="EO95" s="242"/>
      <c r="EP95" s="242"/>
      <c r="EQ95" s="242"/>
      <c r="ER95" s="242"/>
      <c r="ES95" s="242"/>
      <c r="ET95" s="242"/>
      <c r="EU95" s="242"/>
      <c r="EV95" s="242"/>
      <c r="EW95" s="242"/>
      <c r="EX95" s="242"/>
      <c r="EY95" s="242"/>
      <c r="EZ95" s="242"/>
      <c r="FA95" s="242"/>
      <c r="FB95" s="242"/>
      <c r="FC95" s="242"/>
      <c r="FD95" s="242"/>
      <c r="FE95" s="242"/>
      <c r="FF95" s="242"/>
      <c r="FG95" s="242"/>
      <c r="FH95" s="242"/>
      <c r="FI95" s="242"/>
      <c r="FJ95" s="242"/>
      <c r="FK95" s="242"/>
      <c r="FL95" s="242"/>
      <c r="FM95" s="242"/>
      <c r="FN95" s="242"/>
      <c r="FO95" s="242"/>
      <c r="FP95" s="242"/>
      <c r="FQ95" s="242"/>
      <c r="FR95" s="242"/>
      <c r="FS95" s="242"/>
      <c r="FT95" s="242"/>
      <c r="FU95" s="242"/>
      <c r="FV95" s="242"/>
      <c r="FW95" s="242"/>
      <c r="FX95" s="242"/>
      <c r="FY95" s="242"/>
      <c r="FZ95" s="242"/>
      <c r="GA95" s="242"/>
      <c r="GB95" s="242"/>
      <c r="GC95" s="242"/>
      <c r="GD95" s="242"/>
      <c r="GE95" s="242"/>
      <c r="GF95" s="242"/>
      <c r="GG95" s="242"/>
      <c r="GH95" s="242"/>
      <c r="GI95" s="242"/>
      <c r="GJ95" s="242"/>
      <c r="GK95" s="242"/>
      <c r="GL95" s="242"/>
      <c r="GM95" s="242"/>
      <c r="GN95" s="242"/>
      <c r="GO95" s="242"/>
      <c r="GP95" s="242"/>
      <c r="GQ95" s="242"/>
      <c r="GR95" s="242"/>
      <c r="GS95" s="242"/>
      <c r="GT95" s="242"/>
      <c r="GU95" s="242"/>
      <c r="GV95" s="242"/>
      <c r="GW95" s="242"/>
      <c r="GX95" s="242"/>
      <c r="GY95" s="242"/>
      <c r="GZ95" s="242"/>
      <c r="HA95" s="242"/>
      <c r="HB95" s="242"/>
      <c r="HC95" s="242"/>
      <c r="HD95" s="242"/>
      <c r="HE95" s="242"/>
      <c r="HF95" s="242"/>
      <c r="HG95" s="242"/>
      <c r="HH95" s="242"/>
      <c r="HI95" s="242"/>
      <c r="HJ95" s="242"/>
      <c r="HK95" s="242"/>
      <c r="HL95" s="242"/>
      <c r="HM95" s="242"/>
      <c r="HN95" s="242"/>
      <c r="HO95" s="242"/>
      <c r="HP95" s="242"/>
      <c r="HQ95" s="242"/>
      <c r="HR95" s="242"/>
      <c r="HS95" s="242"/>
      <c r="HT95" s="242"/>
      <c r="HU95" s="242"/>
      <c r="HV95" s="242"/>
      <c r="HW95" s="242"/>
      <c r="HX95" s="242"/>
      <c r="HY95" s="242"/>
      <c r="HZ95" s="242"/>
      <c r="IA95" s="242"/>
      <c r="IB95" s="242"/>
      <c r="IC95" s="242"/>
      <c r="ID95" s="242"/>
      <c r="IE95" s="242"/>
      <c r="IF95" s="242"/>
      <c r="IG95" s="242"/>
      <c r="IH95" s="242"/>
      <c r="II95" s="242"/>
      <c r="IJ95" s="242"/>
      <c r="IK95" s="242"/>
      <c r="IL95" s="242"/>
    </row>
    <row r="96" spans="1:246" ht="15">
      <c r="A96" s="237" t="s">
        <v>144</v>
      </c>
      <c r="B96" s="238" t="s">
        <v>444</v>
      </c>
      <c r="C96" s="238">
        <v>219</v>
      </c>
      <c r="D96" s="238"/>
      <c r="E96" s="239">
        <v>2347696</v>
      </c>
      <c r="F96" s="239"/>
      <c r="G96" s="239"/>
      <c r="H96" s="239"/>
      <c r="I96" s="239"/>
      <c r="J96" s="237">
        <v>623142.61</v>
      </c>
      <c r="K96" s="240">
        <v>86531</v>
      </c>
      <c r="L96" s="237">
        <v>428255</v>
      </c>
      <c r="M96" s="237">
        <v>71748</v>
      </c>
      <c r="N96" s="237">
        <v>37000</v>
      </c>
      <c r="O96" s="237">
        <v>0</v>
      </c>
      <c r="P96" s="237">
        <v>1246676.61</v>
      </c>
      <c r="Q96" s="99"/>
      <c r="R96" s="99"/>
      <c r="S96" s="255"/>
      <c r="T96" s="244"/>
      <c r="U96" s="245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2"/>
      <c r="AL96" s="242"/>
      <c r="AM96" s="242"/>
      <c r="AN96" s="242"/>
      <c r="AO96" s="242"/>
      <c r="AP96" s="242"/>
      <c r="AQ96" s="242"/>
      <c r="AR96" s="242"/>
      <c r="AS96" s="242"/>
      <c r="AT96" s="242"/>
      <c r="AU96" s="242"/>
      <c r="AV96" s="242"/>
      <c r="AW96" s="242"/>
      <c r="AX96" s="242"/>
      <c r="AY96" s="242"/>
      <c r="AZ96" s="242"/>
      <c r="BA96" s="242"/>
      <c r="BB96" s="242"/>
      <c r="BC96" s="242"/>
      <c r="BD96" s="242"/>
      <c r="BE96" s="242"/>
      <c r="BF96" s="242"/>
      <c r="BG96" s="242"/>
      <c r="BH96" s="242"/>
      <c r="BI96" s="242"/>
      <c r="BJ96" s="242"/>
      <c r="BK96" s="242"/>
      <c r="BL96" s="242"/>
      <c r="BM96" s="242"/>
      <c r="BN96" s="242"/>
      <c r="BO96" s="242"/>
      <c r="BP96" s="242"/>
      <c r="BQ96" s="242"/>
      <c r="BR96" s="242"/>
      <c r="BS96" s="242"/>
      <c r="BT96" s="242"/>
      <c r="BU96" s="242"/>
      <c r="BV96" s="242"/>
      <c r="BW96" s="242"/>
      <c r="BX96" s="242"/>
      <c r="BY96" s="242"/>
      <c r="BZ96" s="242"/>
      <c r="CA96" s="242"/>
      <c r="CB96" s="242"/>
      <c r="CC96" s="242"/>
      <c r="CD96" s="242"/>
      <c r="CE96" s="242"/>
      <c r="CF96" s="242"/>
      <c r="CG96" s="242"/>
      <c r="CH96" s="242"/>
      <c r="CI96" s="242"/>
      <c r="CJ96" s="242"/>
      <c r="CK96" s="242"/>
      <c r="CL96" s="242"/>
      <c r="CM96" s="242"/>
      <c r="CN96" s="242"/>
      <c r="CO96" s="242"/>
      <c r="CP96" s="242"/>
      <c r="CQ96" s="242"/>
      <c r="CR96" s="242"/>
      <c r="CS96" s="242"/>
      <c r="CT96" s="242"/>
      <c r="CU96" s="242"/>
      <c r="CV96" s="242"/>
      <c r="CW96" s="242"/>
      <c r="CX96" s="242"/>
      <c r="CY96" s="242"/>
      <c r="CZ96" s="242"/>
      <c r="DA96" s="242"/>
      <c r="DB96" s="242"/>
      <c r="DC96" s="242"/>
      <c r="DD96" s="242"/>
      <c r="DE96" s="242"/>
      <c r="DF96" s="242"/>
      <c r="DG96" s="242"/>
      <c r="DH96" s="242"/>
      <c r="DI96" s="242"/>
      <c r="DJ96" s="242"/>
      <c r="DK96" s="242"/>
      <c r="DL96" s="242"/>
      <c r="DM96" s="242"/>
      <c r="DN96" s="242"/>
      <c r="DO96" s="242"/>
      <c r="DP96" s="242"/>
      <c r="DQ96" s="242"/>
      <c r="DR96" s="242"/>
      <c r="DS96" s="242"/>
      <c r="DT96" s="242"/>
      <c r="DU96" s="242"/>
      <c r="DV96" s="242"/>
      <c r="DW96" s="242"/>
      <c r="DX96" s="242"/>
      <c r="DY96" s="242"/>
      <c r="DZ96" s="242"/>
      <c r="EA96" s="242"/>
      <c r="EB96" s="242"/>
      <c r="EC96" s="242"/>
      <c r="ED96" s="242"/>
      <c r="EE96" s="242"/>
      <c r="EF96" s="242"/>
      <c r="EG96" s="242"/>
      <c r="EH96" s="242"/>
      <c r="EI96" s="242"/>
      <c r="EJ96" s="242"/>
      <c r="EK96" s="242"/>
      <c r="EL96" s="242"/>
      <c r="EM96" s="242"/>
      <c r="EN96" s="242"/>
      <c r="EO96" s="242"/>
      <c r="EP96" s="242"/>
      <c r="EQ96" s="242"/>
      <c r="ER96" s="242"/>
      <c r="ES96" s="242"/>
      <c r="ET96" s="242"/>
      <c r="EU96" s="242"/>
      <c r="EV96" s="242"/>
      <c r="EW96" s="242"/>
      <c r="EX96" s="242"/>
      <c r="EY96" s="242"/>
      <c r="EZ96" s="242"/>
      <c r="FA96" s="242"/>
      <c r="FB96" s="242"/>
      <c r="FC96" s="242"/>
      <c r="FD96" s="242"/>
      <c r="FE96" s="242"/>
      <c r="FF96" s="242"/>
      <c r="FG96" s="242"/>
      <c r="FH96" s="242"/>
      <c r="FI96" s="242"/>
      <c r="FJ96" s="242"/>
      <c r="FK96" s="242"/>
      <c r="FL96" s="242"/>
      <c r="FM96" s="242"/>
      <c r="FN96" s="242"/>
      <c r="FO96" s="242"/>
      <c r="FP96" s="242"/>
      <c r="FQ96" s="242"/>
      <c r="FR96" s="242"/>
      <c r="FS96" s="242"/>
      <c r="FT96" s="242"/>
      <c r="FU96" s="242"/>
      <c r="FV96" s="242"/>
      <c r="FW96" s="242"/>
      <c r="FX96" s="242"/>
      <c r="FY96" s="242"/>
      <c r="FZ96" s="242"/>
      <c r="GA96" s="242"/>
      <c r="GB96" s="242"/>
      <c r="GC96" s="242"/>
      <c r="GD96" s="242"/>
      <c r="GE96" s="242"/>
      <c r="GF96" s="242"/>
      <c r="GG96" s="242"/>
      <c r="GH96" s="242"/>
      <c r="GI96" s="242"/>
      <c r="GJ96" s="242"/>
      <c r="GK96" s="242"/>
      <c r="GL96" s="242"/>
      <c r="GM96" s="242"/>
      <c r="GN96" s="242"/>
      <c r="GO96" s="242"/>
      <c r="GP96" s="242"/>
      <c r="GQ96" s="242"/>
      <c r="GR96" s="242"/>
      <c r="GS96" s="242"/>
      <c r="GT96" s="242"/>
      <c r="GU96" s="242"/>
      <c r="GV96" s="242"/>
      <c r="GW96" s="242"/>
      <c r="GX96" s="242"/>
      <c r="GY96" s="242"/>
      <c r="GZ96" s="242"/>
      <c r="HA96" s="242"/>
      <c r="HB96" s="242"/>
      <c r="HC96" s="242"/>
      <c r="HD96" s="242"/>
      <c r="HE96" s="242"/>
      <c r="HF96" s="242"/>
      <c r="HG96" s="242"/>
      <c r="HH96" s="242"/>
      <c r="HI96" s="242"/>
      <c r="HJ96" s="242"/>
      <c r="HK96" s="242"/>
      <c r="HL96" s="242"/>
      <c r="HM96" s="242"/>
      <c r="HN96" s="242"/>
      <c r="HO96" s="242"/>
      <c r="HP96" s="242"/>
      <c r="HQ96" s="242"/>
      <c r="HR96" s="242"/>
      <c r="HS96" s="242"/>
      <c r="HT96" s="242"/>
      <c r="HU96" s="242"/>
      <c r="HV96" s="242"/>
      <c r="HW96" s="242"/>
      <c r="HX96" s="242"/>
      <c r="HY96" s="242"/>
      <c r="HZ96" s="242"/>
      <c r="IA96" s="242"/>
      <c r="IB96" s="242"/>
      <c r="IC96" s="242"/>
      <c r="ID96" s="242"/>
      <c r="IE96" s="242"/>
      <c r="IF96" s="242"/>
      <c r="IG96" s="242"/>
      <c r="IH96" s="242"/>
      <c r="II96" s="242"/>
      <c r="IJ96" s="242"/>
      <c r="IK96" s="242"/>
      <c r="IL96" s="242"/>
    </row>
    <row r="97" spans="1:246" ht="15">
      <c r="A97" s="99" t="s">
        <v>144</v>
      </c>
      <c r="B97" s="212" t="s">
        <v>446</v>
      </c>
      <c r="C97" s="246">
        <v>210</v>
      </c>
      <c r="D97" s="246"/>
      <c r="E97" s="247">
        <v>2389017</v>
      </c>
      <c r="F97" s="247"/>
      <c r="G97" s="247"/>
      <c r="H97" s="247"/>
      <c r="I97" s="247"/>
      <c r="J97" s="99">
        <v>688359.1022</v>
      </c>
      <c r="K97" s="99">
        <v>89832</v>
      </c>
      <c r="L97" s="99">
        <v>359060</v>
      </c>
      <c r="M97" s="99">
        <v>18502.266666666666</v>
      </c>
      <c r="N97" s="99">
        <v>46964.54666666666</v>
      </c>
      <c r="O97" s="248">
        <v>0</v>
      </c>
      <c r="P97" s="248">
        <v>1202717.9155333333</v>
      </c>
      <c r="Q97" s="99"/>
      <c r="R97" s="245"/>
      <c r="S97" s="255"/>
      <c r="T97" s="244"/>
      <c r="U97" s="245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  <c r="AJ97" s="242"/>
      <c r="AK97" s="242"/>
      <c r="AL97" s="242"/>
      <c r="AM97" s="242"/>
      <c r="AN97" s="242"/>
      <c r="AO97" s="242"/>
      <c r="AP97" s="242"/>
      <c r="AQ97" s="242"/>
      <c r="AR97" s="242"/>
      <c r="AS97" s="242"/>
      <c r="AT97" s="242"/>
      <c r="AU97" s="242"/>
      <c r="AV97" s="242"/>
      <c r="AW97" s="242"/>
      <c r="AX97" s="242"/>
      <c r="AY97" s="242"/>
      <c r="AZ97" s="242"/>
      <c r="BA97" s="242"/>
      <c r="BB97" s="242"/>
      <c r="BC97" s="242"/>
      <c r="BD97" s="242"/>
      <c r="BE97" s="242"/>
      <c r="BF97" s="242"/>
      <c r="BG97" s="242"/>
      <c r="BH97" s="242"/>
      <c r="BI97" s="242"/>
      <c r="BJ97" s="242"/>
      <c r="BK97" s="242"/>
      <c r="BL97" s="242"/>
      <c r="BM97" s="242"/>
      <c r="BN97" s="242"/>
      <c r="BO97" s="242"/>
      <c r="BP97" s="242"/>
      <c r="BQ97" s="242"/>
      <c r="BR97" s="242"/>
      <c r="BS97" s="242"/>
      <c r="BT97" s="242"/>
      <c r="BU97" s="242"/>
      <c r="BV97" s="242"/>
      <c r="BW97" s="242"/>
      <c r="BX97" s="242"/>
      <c r="BY97" s="242"/>
      <c r="BZ97" s="242"/>
      <c r="CA97" s="242"/>
      <c r="CB97" s="242"/>
      <c r="CC97" s="242"/>
      <c r="CD97" s="242"/>
      <c r="CE97" s="242"/>
      <c r="CF97" s="242"/>
      <c r="CG97" s="242"/>
      <c r="CH97" s="242"/>
      <c r="CI97" s="242"/>
      <c r="CJ97" s="242"/>
      <c r="CK97" s="242"/>
      <c r="CL97" s="242"/>
      <c r="CM97" s="242"/>
      <c r="CN97" s="242"/>
      <c r="CO97" s="242"/>
      <c r="CP97" s="242"/>
      <c r="CQ97" s="242"/>
      <c r="CR97" s="242"/>
      <c r="CS97" s="242"/>
      <c r="CT97" s="242"/>
      <c r="CU97" s="242"/>
      <c r="CV97" s="242"/>
      <c r="CW97" s="242"/>
      <c r="CX97" s="242"/>
      <c r="CY97" s="242"/>
      <c r="CZ97" s="242"/>
      <c r="DA97" s="242"/>
      <c r="DB97" s="242"/>
      <c r="DC97" s="242"/>
      <c r="DD97" s="242"/>
      <c r="DE97" s="242"/>
      <c r="DF97" s="242"/>
      <c r="DG97" s="242"/>
      <c r="DH97" s="242"/>
      <c r="DI97" s="242"/>
      <c r="DJ97" s="242"/>
      <c r="DK97" s="242"/>
      <c r="DL97" s="242"/>
      <c r="DM97" s="242"/>
      <c r="DN97" s="242"/>
      <c r="DO97" s="242"/>
      <c r="DP97" s="242"/>
      <c r="DQ97" s="242"/>
      <c r="DR97" s="242"/>
      <c r="DS97" s="242"/>
      <c r="DT97" s="242"/>
      <c r="DU97" s="242"/>
      <c r="DV97" s="242"/>
      <c r="DW97" s="242"/>
      <c r="DX97" s="242"/>
      <c r="DY97" s="242"/>
      <c r="DZ97" s="242"/>
      <c r="EA97" s="242"/>
      <c r="EB97" s="242"/>
      <c r="EC97" s="242"/>
      <c r="ED97" s="242"/>
      <c r="EE97" s="242"/>
      <c r="EF97" s="242"/>
      <c r="EG97" s="242"/>
      <c r="EH97" s="242"/>
      <c r="EI97" s="242"/>
      <c r="EJ97" s="242"/>
      <c r="EK97" s="242"/>
      <c r="EL97" s="242"/>
      <c r="EM97" s="242"/>
      <c r="EN97" s="242"/>
      <c r="EO97" s="242"/>
      <c r="EP97" s="242"/>
      <c r="EQ97" s="242"/>
      <c r="ER97" s="242"/>
      <c r="ES97" s="242"/>
      <c r="ET97" s="242"/>
      <c r="EU97" s="242"/>
      <c r="EV97" s="242"/>
      <c r="EW97" s="242"/>
      <c r="EX97" s="242"/>
      <c r="EY97" s="242"/>
      <c r="EZ97" s="242"/>
      <c r="FA97" s="242"/>
      <c r="FB97" s="242"/>
      <c r="FC97" s="242"/>
      <c r="FD97" s="242"/>
      <c r="FE97" s="242"/>
      <c r="FF97" s="242"/>
      <c r="FG97" s="242"/>
      <c r="FH97" s="242"/>
      <c r="FI97" s="242"/>
      <c r="FJ97" s="242"/>
      <c r="FK97" s="242"/>
      <c r="FL97" s="242"/>
      <c r="FM97" s="242"/>
      <c r="FN97" s="242"/>
      <c r="FO97" s="242"/>
      <c r="FP97" s="242"/>
      <c r="FQ97" s="242"/>
      <c r="FR97" s="242"/>
      <c r="FS97" s="242"/>
      <c r="FT97" s="242"/>
      <c r="FU97" s="242"/>
      <c r="FV97" s="242"/>
      <c r="FW97" s="242"/>
      <c r="FX97" s="242"/>
      <c r="FY97" s="242"/>
      <c r="FZ97" s="242"/>
      <c r="GA97" s="242"/>
      <c r="GB97" s="242"/>
      <c r="GC97" s="242"/>
      <c r="GD97" s="242"/>
      <c r="GE97" s="242"/>
      <c r="GF97" s="242"/>
      <c r="GG97" s="242"/>
      <c r="GH97" s="242"/>
      <c r="GI97" s="242"/>
      <c r="GJ97" s="242"/>
      <c r="GK97" s="242"/>
      <c r="GL97" s="242"/>
      <c r="GM97" s="242"/>
      <c r="GN97" s="242"/>
      <c r="GO97" s="242"/>
      <c r="GP97" s="242"/>
      <c r="GQ97" s="242"/>
      <c r="GR97" s="242"/>
      <c r="GS97" s="242"/>
      <c r="GT97" s="242"/>
      <c r="GU97" s="242"/>
      <c r="GV97" s="242"/>
      <c r="GW97" s="242"/>
      <c r="GX97" s="242"/>
      <c r="GY97" s="242"/>
      <c r="GZ97" s="242"/>
      <c r="HA97" s="242"/>
      <c r="HB97" s="242"/>
      <c r="HC97" s="242"/>
      <c r="HD97" s="242"/>
      <c r="HE97" s="242"/>
      <c r="HF97" s="242"/>
      <c r="HG97" s="242"/>
      <c r="HH97" s="242"/>
      <c r="HI97" s="242"/>
      <c r="HJ97" s="242"/>
      <c r="HK97" s="242"/>
      <c r="HL97" s="242"/>
      <c r="HM97" s="242"/>
      <c r="HN97" s="242"/>
      <c r="HO97" s="242"/>
      <c r="HP97" s="242"/>
      <c r="HQ97" s="242"/>
      <c r="HR97" s="242"/>
      <c r="HS97" s="242"/>
      <c r="HT97" s="242"/>
      <c r="HU97" s="242"/>
      <c r="HV97" s="242"/>
      <c r="HW97" s="242"/>
      <c r="HX97" s="242"/>
      <c r="HY97" s="242"/>
      <c r="HZ97" s="242"/>
      <c r="IA97" s="242"/>
      <c r="IB97" s="242"/>
      <c r="IC97" s="242"/>
      <c r="ID97" s="242"/>
      <c r="IE97" s="242"/>
      <c r="IF97" s="242"/>
      <c r="IG97" s="242"/>
      <c r="IH97" s="242"/>
      <c r="II97" s="242"/>
      <c r="IJ97" s="242"/>
      <c r="IK97" s="242"/>
      <c r="IL97" s="242"/>
    </row>
    <row r="98" spans="1:246" ht="15">
      <c r="A98" s="237" t="s">
        <v>144</v>
      </c>
      <c r="B98" s="238" t="s">
        <v>448</v>
      </c>
      <c r="C98" s="238">
        <v>204</v>
      </c>
      <c r="D98" s="238">
        <v>152</v>
      </c>
      <c r="E98" s="239">
        <v>2218147</v>
      </c>
      <c r="F98" s="239"/>
      <c r="G98" s="239"/>
      <c r="H98" s="239"/>
      <c r="I98" s="239"/>
      <c r="J98" s="237">
        <v>638960.0805319999</v>
      </c>
      <c r="K98" s="240">
        <v>86640</v>
      </c>
      <c r="L98" s="237">
        <v>437136</v>
      </c>
      <c r="M98" s="237">
        <v>22216.99</v>
      </c>
      <c r="N98" s="237">
        <v>30755</v>
      </c>
      <c r="O98" s="237">
        <v>307.5</v>
      </c>
      <c r="P98" s="237">
        <v>1216015.570532</v>
      </c>
      <c r="Q98" s="99"/>
      <c r="R98" s="99"/>
      <c r="S98" s="255"/>
      <c r="T98" s="244"/>
      <c r="U98" s="245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2"/>
      <c r="AL98" s="242"/>
      <c r="AM98" s="242"/>
      <c r="AN98" s="242"/>
      <c r="AO98" s="242"/>
      <c r="AP98" s="242"/>
      <c r="AQ98" s="242"/>
      <c r="AR98" s="242"/>
      <c r="AS98" s="242"/>
      <c r="AT98" s="242"/>
      <c r="AU98" s="242"/>
      <c r="AV98" s="242"/>
      <c r="AW98" s="242"/>
      <c r="AX98" s="242"/>
      <c r="AY98" s="242"/>
      <c r="AZ98" s="242"/>
      <c r="BA98" s="242"/>
      <c r="BB98" s="242"/>
      <c r="BC98" s="242"/>
      <c r="BD98" s="242"/>
      <c r="BE98" s="242"/>
      <c r="BF98" s="242"/>
      <c r="BG98" s="242"/>
      <c r="BH98" s="242"/>
      <c r="BI98" s="242"/>
      <c r="BJ98" s="242"/>
      <c r="BK98" s="242"/>
      <c r="BL98" s="242"/>
      <c r="BM98" s="242"/>
      <c r="BN98" s="242"/>
      <c r="BO98" s="242"/>
      <c r="BP98" s="242"/>
      <c r="BQ98" s="242"/>
      <c r="BR98" s="242"/>
      <c r="BS98" s="242"/>
      <c r="BT98" s="242"/>
      <c r="BU98" s="242"/>
      <c r="BV98" s="242"/>
      <c r="BW98" s="242"/>
      <c r="BX98" s="242"/>
      <c r="BY98" s="242"/>
      <c r="BZ98" s="242"/>
      <c r="CA98" s="242"/>
      <c r="CB98" s="242"/>
      <c r="CC98" s="242"/>
      <c r="CD98" s="242"/>
      <c r="CE98" s="242"/>
      <c r="CF98" s="242"/>
      <c r="CG98" s="242"/>
      <c r="CH98" s="242"/>
      <c r="CI98" s="242"/>
      <c r="CJ98" s="242"/>
      <c r="CK98" s="242"/>
      <c r="CL98" s="242"/>
      <c r="CM98" s="242"/>
      <c r="CN98" s="242"/>
      <c r="CO98" s="242"/>
      <c r="CP98" s="242"/>
      <c r="CQ98" s="242"/>
      <c r="CR98" s="242"/>
      <c r="CS98" s="242"/>
      <c r="CT98" s="242"/>
      <c r="CU98" s="242"/>
      <c r="CV98" s="242"/>
      <c r="CW98" s="242"/>
      <c r="CX98" s="242"/>
      <c r="CY98" s="242"/>
      <c r="CZ98" s="242"/>
      <c r="DA98" s="242"/>
      <c r="DB98" s="242"/>
      <c r="DC98" s="242"/>
      <c r="DD98" s="242"/>
      <c r="DE98" s="242"/>
      <c r="DF98" s="242"/>
      <c r="DG98" s="242"/>
      <c r="DH98" s="242"/>
      <c r="DI98" s="242"/>
      <c r="DJ98" s="242"/>
      <c r="DK98" s="242"/>
      <c r="DL98" s="242"/>
      <c r="DM98" s="242"/>
      <c r="DN98" s="242"/>
      <c r="DO98" s="242"/>
      <c r="DP98" s="242"/>
      <c r="DQ98" s="242"/>
      <c r="DR98" s="242"/>
      <c r="DS98" s="242"/>
      <c r="DT98" s="242"/>
      <c r="DU98" s="242"/>
      <c r="DV98" s="242"/>
      <c r="DW98" s="242"/>
      <c r="DX98" s="242"/>
      <c r="DY98" s="242"/>
      <c r="DZ98" s="242"/>
      <c r="EA98" s="242"/>
      <c r="EB98" s="242"/>
      <c r="EC98" s="242"/>
      <c r="ED98" s="242"/>
      <c r="EE98" s="242"/>
      <c r="EF98" s="242"/>
      <c r="EG98" s="242"/>
      <c r="EH98" s="242"/>
      <c r="EI98" s="242"/>
      <c r="EJ98" s="242"/>
      <c r="EK98" s="242"/>
      <c r="EL98" s="242"/>
      <c r="EM98" s="242"/>
      <c r="EN98" s="242"/>
      <c r="EO98" s="242"/>
      <c r="EP98" s="242"/>
      <c r="EQ98" s="242"/>
      <c r="ER98" s="242"/>
      <c r="ES98" s="242"/>
      <c r="ET98" s="242"/>
      <c r="EU98" s="242"/>
      <c r="EV98" s="242"/>
      <c r="EW98" s="242"/>
      <c r="EX98" s="242"/>
      <c r="EY98" s="242"/>
      <c r="EZ98" s="242"/>
      <c r="FA98" s="242"/>
      <c r="FB98" s="242"/>
      <c r="FC98" s="242"/>
      <c r="FD98" s="242"/>
      <c r="FE98" s="242"/>
      <c r="FF98" s="242"/>
      <c r="FG98" s="242"/>
      <c r="FH98" s="242"/>
      <c r="FI98" s="242"/>
      <c r="FJ98" s="242"/>
      <c r="FK98" s="242"/>
      <c r="FL98" s="242"/>
      <c r="FM98" s="242"/>
      <c r="FN98" s="242"/>
      <c r="FO98" s="242"/>
      <c r="FP98" s="242"/>
      <c r="FQ98" s="242"/>
      <c r="FR98" s="242"/>
      <c r="FS98" s="242"/>
      <c r="FT98" s="242"/>
      <c r="FU98" s="242"/>
      <c r="FV98" s="242"/>
      <c r="FW98" s="242"/>
      <c r="FX98" s="242"/>
      <c r="FY98" s="242"/>
      <c r="FZ98" s="242"/>
      <c r="GA98" s="242"/>
      <c r="GB98" s="242"/>
      <c r="GC98" s="242"/>
      <c r="GD98" s="242"/>
      <c r="GE98" s="242"/>
      <c r="GF98" s="242"/>
      <c r="GG98" s="242"/>
      <c r="GH98" s="242"/>
      <c r="GI98" s="242"/>
      <c r="GJ98" s="242"/>
      <c r="GK98" s="242"/>
      <c r="GL98" s="242"/>
      <c r="GM98" s="242"/>
      <c r="GN98" s="242"/>
      <c r="GO98" s="242"/>
      <c r="GP98" s="242"/>
      <c r="GQ98" s="242"/>
      <c r="GR98" s="242"/>
      <c r="GS98" s="242"/>
      <c r="GT98" s="242"/>
      <c r="GU98" s="242"/>
      <c r="GV98" s="242"/>
      <c r="GW98" s="242"/>
      <c r="GX98" s="242"/>
      <c r="GY98" s="242"/>
      <c r="GZ98" s="242"/>
      <c r="HA98" s="242"/>
      <c r="HB98" s="242"/>
      <c r="HC98" s="242"/>
      <c r="HD98" s="242"/>
      <c r="HE98" s="242"/>
      <c r="HF98" s="242"/>
      <c r="HG98" s="242"/>
      <c r="HH98" s="242"/>
      <c r="HI98" s="242"/>
      <c r="HJ98" s="242"/>
      <c r="HK98" s="242"/>
      <c r="HL98" s="242"/>
      <c r="HM98" s="242"/>
      <c r="HN98" s="242"/>
      <c r="HO98" s="242"/>
      <c r="HP98" s="242"/>
      <c r="HQ98" s="242"/>
      <c r="HR98" s="242"/>
      <c r="HS98" s="242"/>
      <c r="HT98" s="242"/>
      <c r="HU98" s="242"/>
      <c r="HV98" s="242"/>
      <c r="HW98" s="242"/>
      <c r="HX98" s="242"/>
      <c r="HY98" s="242"/>
      <c r="HZ98" s="242"/>
      <c r="IA98" s="242"/>
      <c r="IB98" s="242"/>
      <c r="IC98" s="242"/>
      <c r="ID98" s="242"/>
      <c r="IE98" s="242"/>
      <c r="IF98" s="242"/>
      <c r="IG98" s="242"/>
      <c r="IH98" s="242"/>
      <c r="II98" s="242"/>
      <c r="IJ98" s="242"/>
      <c r="IK98" s="242"/>
      <c r="IL98" s="242"/>
    </row>
    <row r="99" spans="1:246" ht="15">
      <c r="A99" s="99" t="s">
        <v>144</v>
      </c>
      <c r="B99" s="212" t="s">
        <v>449</v>
      </c>
      <c r="C99" s="246">
        <v>194</v>
      </c>
      <c r="D99" s="246">
        <v>141</v>
      </c>
      <c r="E99" s="247">
        <v>1978240</v>
      </c>
      <c r="F99" s="247"/>
      <c r="G99" s="247"/>
      <c r="H99" s="247"/>
      <c r="I99" s="247"/>
      <c r="J99" s="99">
        <v>637800.60024</v>
      </c>
      <c r="K99" s="99">
        <v>84960</v>
      </c>
      <c r="L99" s="99">
        <v>437146</v>
      </c>
      <c r="M99" s="99">
        <v>15671.046760000003</v>
      </c>
      <c r="N99" s="99">
        <v>28307.73136000001</v>
      </c>
      <c r="O99" s="248">
        <v>5691.06</v>
      </c>
      <c r="P99" s="248">
        <v>1209576.4383600003</v>
      </c>
      <c r="Q99" s="99"/>
      <c r="R99" s="245"/>
      <c r="S99" s="255"/>
      <c r="T99" s="244"/>
      <c r="U99" s="245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  <c r="AJ99" s="242"/>
      <c r="AK99" s="242"/>
      <c r="AL99" s="242"/>
      <c r="AM99" s="242"/>
      <c r="AN99" s="242"/>
      <c r="AO99" s="242"/>
      <c r="AP99" s="242"/>
      <c r="AQ99" s="242"/>
      <c r="AR99" s="242"/>
      <c r="AS99" s="242"/>
      <c r="AT99" s="242"/>
      <c r="AU99" s="242"/>
      <c r="AV99" s="242"/>
      <c r="AW99" s="242"/>
      <c r="AX99" s="242"/>
      <c r="AY99" s="242"/>
      <c r="AZ99" s="242"/>
      <c r="BA99" s="242"/>
      <c r="BB99" s="242"/>
      <c r="BC99" s="242"/>
      <c r="BD99" s="242"/>
      <c r="BE99" s="242"/>
      <c r="BF99" s="242"/>
      <c r="BG99" s="242"/>
      <c r="BH99" s="242"/>
      <c r="BI99" s="242"/>
      <c r="BJ99" s="242"/>
      <c r="BK99" s="242"/>
      <c r="BL99" s="242"/>
      <c r="BM99" s="242"/>
      <c r="BN99" s="242"/>
      <c r="BO99" s="242"/>
      <c r="BP99" s="242"/>
      <c r="BQ99" s="242"/>
      <c r="BR99" s="242"/>
      <c r="BS99" s="242"/>
      <c r="BT99" s="242"/>
      <c r="BU99" s="242"/>
      <c r="BV99" s="242"/>
      <c r="BW99" s="242"/>
      <c r="BX99" s="242"/>
      <c r="BY99" s="242"/>
      <c r="BZ99" s="242"/>
      <c r="CA99" s="242"/>
      <c r="CB99" s="242"/>
      <c r="CC99" s="242"/>
      <c r="CD99" s="242"/>
      <c r="CE99" s="242"/>
      <c r="CF99" s="242"/>
      <c r="CG99" s="242"/>
      <c r="CH99" s="242"/>
      <c r="CI99" s="242"/>
      <c r="CJ99" s="242"/>
      <c r="CK99" s="242"/>
      <c r="CL99" s="242"/>
      <c r="CM99" s="242"/>
      <c r="CN99" s="242"/>
      <c r="CO99" s="242"/>
      <c r="CP99" s="242"/>
      <c r="CQ99" s="242"/>
      <c r="CR99" s="242"/>
      <c r="CS99" s="242"/>
      <c r="CT99" s="242"/>
      <c r="CU99" s="242"/>
      <c r="CV99" s="242"/>
      <c r="CW99" s="242"/>
      <c r="CX99" s="242"/>
      <c r="CY99" s="242"/>
      <c r="CZ99" s="242"/>
      <c r="DA99" s="242"/>
      <c r="DB99" s="242"/>
      <c r="DC99" s="242"/>
      <c r="DD99" s="242"/>
      <c r="DE99" s="242"/>
      <c r="DF99" s="242"/>
      <c r="DG99" s="242"/>
      <c r="DH99" s="242"/>
      <c r="DI99" s="242"/>
      <c r="DJ99" s="242"/>
      <c r="DK99" s="242"/>
      <c r="DL99" s="242"/>
      <c r="DM99" s="242"/>
      <c r="DN99" s="242"/>
      <c r="DO99" s="242"/>
      <c r="DP99" s="242"/>
      <c r="DQ99" s="242"/>
      <c r="DR99" s="242"/>
      <c r="DS99" s="242"/>
      <c r="DT99" s="242"/>
      <c r="DU99" s="242"/>
      <c r="DV99" s="242"/>
      <c r="DW99" s="242"/>
      <c r="DX99" s="242"/>
      <c r="DY99" s="242"/>
      <c r="DZ99" s="242"/>
      <c r="EA99" s="242"/>
      <c r="EB99" s="242"/>
      <c r="EC99" s="242"/>
      <c r="ED99" s="242"/>
      <c r="EE99" s="242"/>
      <c r="EF99" s="242"/>
      <c r="EG99" s="242"/>
      <c r="EH99" s="242"/>
      <c r="EI99" s="242"/>
      <c r="EJ99" s="242"/>
      <c r="EK99" s="242"/>
      <c r="EL99" s="242"/>
      <c r="EM99" s="242"/>
      <c r="EN99" s="242"/>
      <c r="EO99" s="242"/>
      <c r="EP99" s="242"/>
      <c r="EQ99" s="242"/>
      <c r="ER99" s="242"/>
      <c r="ES99" s="242"/>
      <c r="ET99" s="242"/>
      <c r="EU99" s="242"/>
      <c r="EV99" s="242"/>
      <c r="EW99" s="242"/>
      <c r="EX99" s="242"/>
      <c r="EY99" s="242"/>
      <c r="EZ99" s="242"/>
      <c r="FA99" s="242"/>
      <c r="FB99" s="242"/>
      <c r="FC99" s="242"/>
      <c r="FD99" s="242"/>
      <c r="FE99" s="242"/>
      <c r="FF99" s="242"/>
      <c r="FG99" s="242"/>
      <c r="FH99" s="242"/>
      <c r="FI99" s="242"/>
      <c r="FJ99" s="242"/>
      <c r="FK99" s="242"/>
      <c r="FL99" s="242"/>
      <c r="FM99" s="242"/>
      <c r="FN99" s="242"/>
      <c r="FO99" s="242"/>
      <c r="FP99" s="242"/>
      <c r="FQ99" s="242"/>
      <c r="FR99" s="242"/>
      <c r="FS99" s="242"/>
      <c r="FT99" s="242"/>
      <c r="FU99" s="242"/>
      <c r="FV99" s="242"/>
      <c r="FW99" s="242"/>
      <c r="FX99" s="242"/>
      <c r="FY99" s="242"/>
      <c r="FZ99" s="242"/>
      <c r="GA99" s="242"/>
      <c r="GB99" s="242"/>
      <c r="GC99" s="242"/>
      <c r="GD99" s="242"/>
      <c r="GE99" s="242"/>
      <c r="GF99" s="242"/>
      <c r="GG99" s="242"/>
      <c r="GH99" s="242"/>
      <c r="GI99" s="242"/>
      <c r="GJ99" s="242"/>
      <c r="GK99" s="242"/>
      <c r="GL99" s="242"/>
      <c r="GM99" s="242"/>
      <c r="GN99" s="242"/>
      <c r="GO99" s="242"/>
      <c r="GP99" s="242"/>
      <c r="GQ99" s="242"/>
      <c r="GR99" s="242"/>
      <c r="GS99" s="242"/>
      <c r="GT99" s="242"/>
      <c r="GU99" s="242"/>
      <c r="GV99" s="242"/>
      <c r="GW99" s="242"/>
      <c r="GX99" s="242"/>
      <c r="GY99" s="242"/>
      <c r="GZ99" s="242"/>
      <c r="HA99" s="242"/>
      <c r="HB99" s="242"/>
      <c r="HC99" s="242"/>
      <c r="HD99" s="242"/>
      <c r="HE99" s="242"/>
      <c r="HF99" s="242"/>
      <c r="HG99" s="242"/>
      <c r="HH99" s="242"/>
      <c r="HI99" s="242"/>
      <c r="HJ99" s="242"/>
      <c r="HK99" s="242"/>
      <c r="HL99" s="242"/>
      <c r="HM99" s="242"/>
      <c r="HN99" s="242"/>
      <c r="HO99" s="242"/>
      <c r="HP99" s="242"/>
      <c r="HQ99" s="242"/>
      <c r="HR99" s="242"/>
      <c r="HS99" s="242"/>
      <c r="HT99" s="242"/>
      <c r="HU99" s="242"/>
      <c r="HV99" s="242"/>
      <c r="HW99" s="242"/>
      <c r="HX99" s="242"/>
      <c r="HY99" s="242"/>
      <c r="HZ99" s="242"/>
      <c r="IA99" s="242"/>
      <c r="IB99" s="242"/>
      <c r="IC99" s="242"/>
      <c r="ID99" s="242"/>
      <c r="IE99" s="242"/>
      <c r="IF99" s="242"/>
      <c r="IG99" s="242"/>
      <c r="IH99" s="242"/>
      <c r="II99" s="242"/>
      <c r="IJ99" s="242"/>
      <c r="IK99" s="242"/>
      <c r="IL99" s="242"/>
    </row>
    <row r="100" spans="1:246" ht="15">
      <c r="A100" s="237" t="s">
        <v>144</v>
      </c>
      <c r="B100" s="238" t="s">
        <v>450</v>
      </c>
      <c r="C100" s="250">
        <v>197</v>
      </c>
      <c r="D100" s="250">
        <v>143</v>
      </c>
      <c r="E100" s="265">
        <v>2140803</v>
      </c>
      <c r="F100" s="265"/>
      <c r="G100" s="265"/>
      <c r="H100" s="265"/>
      <c r="I100" s="265"/>
      <c r="J100" s="237">
        <v>765854.4512</v>
      </c>
      <c r="K100" s="237">
        <v>107280</v>
      </c>
      <c r="L100" s="237">
        <v>480686</v>
      </c>
      <c r="M100" s="237">
        <v>11132.97</v>
      </c>
      <c r="N100" s="237">
        <v>26876.56</v>
      </c>
      <c r="O100" s="237">
        <v>7235.43</v>
      </c>
      <c r="P100" s="237">
        <v>1399065.4112</v>
      </c>
      <c r="Q100" s="99"/>
      <c r="R100" s="99"/>
      <c r="S100" s="255"/>
      <c r="T100" s="244"/>
      <c r="U100" s="245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2"/>
      <c r="AL100" s="242"/>
      <c r="AM100" s="242"/>
      <c r="AN100" s="242"/>
      <c r="AO100" s="242"/>
      <c r="AP100" s="242"/>
      <c r="AQ100" s="242"/>
      <c r="AR100" s="242"/>
      <c r="AS100" s="242"/>
      <c r="AT100" s="242"/>
      <c r="AU100" s="242"/>
      <c r="AV100" s="242"/>
      <c r="AW100" s="242"/>
      <c r="AX100" s="242"/>
      <c r="AY100" s="242"/>
      <c r="AZ100" s="242"/>
      <c r="BA100" s="242"/>
      <c r="BB100" s="242"/>
      <c r="BC100" s="242"/>
      <c r="BD100" s="242"/>
      <c r="BE100" s="242"/>
      <c r="BF100" s="242"/>
      <c r="BG100" s="242"/>
      <c r="BH100" s="242"/>
      <c r="BI100" s="242"/>
      <c r="BJ100" s="242"/>
      <c r="BK100" s="242"/>
      <c r="BL100" s="242"/>
      <c r="BM100" s="242"/>
      <c r="BN100" s="242"/>
      <c r="BO100" s="242"/>
      <c r="BP100" s="242"/>
      <c r="BQ100" s="242"/>
      <c r="BR100" s="242"/>
      <c r="BS100" s="242"/>
      <c r="BT100" s="242"/>
      <c r="BU100" s="242"/>
      <c r="BV100" s="242"/>
      <c r="BW100" s="242"/>
      <c r="BX100" s="242"/>
      <c r="BY100" s="242"/>
      <c r="BZ100" s="242"/>
      <c r="CA100" s="242"/>
      <c r="CB100" s="242"/>
      <c r="CC100" s="242"/>
      <c r="CD100" s="242"/>
      <c r="CE100" s="242"/>
      <c r="CF100" s="242"/>
      <c r="CG100" s="242"/>
      <c r="CH100" s="242"/>
      <c r="CI100" s="242"/>
      <c r="CJ100" s="242"/>
      <c r="CK100" s="242"/>
      <c r="CL100" s="242"/>
      <c r="CM100" s="242"/>
      <c r="CN100" s="242"/>
      <c r="CO100" s="242"/>
      <c r="CP100" s="242"/>
      <c r="CQ100" s="242"/>
      <c r="CR100" s="242"/>
      <c r="CS100" s="242"/>
      <c r="CT100" s="242"/>
      <c r="CU100" s="242"/>
      <c r="CV100" s="242"/>
      <c r="CW100" s="242"/>
      <c r="CX100" s="242"/>
      <c r="CY100" s="242"/>
      <c r="CZ100" s="242"/>
      <c r="DA100" s="242"/>
      <c r="DB100" s="242"/>
      <c r="DC100" s="242"/>
      <c r="DD100" s="242"/>
      <c r="DE100" s="242"/>
      <c r="DF100" s="242"/>
      <c r="DG100" s="242"/>
      <c r="DH100" s="242"/>
      <c r="DI100" s="242"/>
      <c r="DJ100" s="242"/>
      <c r="DK100" s="242"/>
      <c r="DL100" s="242"/>
      <c r="DM100" s="242"/>
      <c r="DN100" s="242"/>
      <c r="DO100" s="242"/>
      <c r="DP100" s="242"/>
      <c r="DQ100" s="242"/>
      <c r="DR100" s="242"/>
      <c r="DS100" s="242"/>
      <c r="DT100" s="242"/>
      <c r="DU100" s="242"/>
      <c r="DV100" s="242"/>
      <c r="DW100" s="242"/>
      <c r="DX100" s="242"/>
      <c r="DY100" s="242"/>
      <c r="DZ100" s="242"/>
      <c r="EA100" s="242"/>
      <c r="EB100" s="242"/>
      <c r="EC100" s="242"/>
      <c r="ED100" s="242"/>
      <c r="EE100" s="242"/>
      <c r="EF100" s="242"/>
      <c r="EG100" s="242"/>
      <c r="EH100" s="242"/>
      <c r="EI100" s="242"/>
      <c r="EJ100" s="242"/>
      <c r="EK100" s="242"/>
      <c r="EL100" s="242"/>
      <c r="EM100" s="242"/>
      <c r="EN100" s="242"/>
      <c r="EO100" s="242"/>
      <c r="EP100" s="242"/>
      <c r="EQ100" s="242"/>
      <c r="ER100" s="242"/>
      <c r="ES100" s="242"/>
      <c r="ET100" s="242"/>
      <c r="EU100" s="242"/>
      <c r="EV100" s="242"/>
      <c r="EW100" s="242"/>
      <c r="EX100" s="242"/>
      <c r="EY100" s="242"/>
      <c r="EZ100" s="242"/>
      <c r="FA100" s="242"/>
      <c r="FB100" s="242"/>
      <c r="FC100" s="242"/>
      <c r="FD100" s="242"/>
      <c r="FE100" s="242"/>
      <c r="FF100" s="242"/>
      <c r="FG100" s="242"/>
      <c r="FH100" s="242"/>
      <c r="FI100" s="242"/>
      <c r="FJ100" s="242"/>
      <c r="FK100" s="242"/>
      <c r="FL100" s="242"/>
      <c r="FM100" s="242"/>
      <c r="FN100" s="242"/>
      <c r="FO100" s="242"/>
      <c r="FP100" s="242"/>
      <c r="FQ100" s="242"/>
      <c r="FR100" s="242"/>
      <c r="FS100" s="242"/>
      <c r="FT100" s="242"/>
      <c r="FU100" s="242"/>
      <c r="FV100" s="242"/>
      <c r="FW100" s="242"/>
      <c r="FX100" s="242"/>
      <c r="FY100" s="242"/>
      <c r="FZ100" s="242"/>
      <c r="GA100" s="242"/>
      <c r="GB100" s="242"/>
      <c r="GC100" s="242"/>
      <c r="GD100" s="242"/>
      <c r="GE100" s="242"/>
      <c r="GF100" s="242"/>
      <c r="GG100" s="242"/>
      <c r="GH100" s="242"/>
      <c r="GI100" s="242"/>
      <c r="GJ100" s="242"/>
      <c r="GK100" s="242"/>
      <c r="GL100" s="242"/>
      <c r="GM100" s="242"/>
      <c r="GN100" s="242"/>
      <c r="GO100" s="242"/>
      <c r="GP100" s="242"/>
      <c r="GQ100" s="242"/>
      <c r="GR100" s="242"/>
      <c r="GS100" s="242"/>
      <c r="GT100" s="242"/>
      <c r="GU100" s="242"/>
      <c r="GV100" s="242"/>
      <c r="GW100" s="242"/>
      <c r="GX100" s="242"/>
      <c r="GY100" s="242"/>
      <c r="GZ100" s="242"/>
      <c r="HA100" s="242"/>
      <c r="HB100" s="242"/>
      <c r="HC100" s="242"/>
      <c r="HD100" s="242"/>
      <c r="HE100" s="242"/>
      <c r="HF100" s="242"/>
      <c r="HG100" s="242"/>
      <c r="HH100" s="242"/>
      <c r="HI100" s="242"/>
      <c r="HJ100" s="242"/>
      <c r="HK100" s="242"/>
      <c r="HL100" s="242"/>
      <c r="HM100" s="242"/>
      <c r="HN100" s="242"/>
      <c r="HO100" s="242"/>
      <c r="HP100" s="242"/>
      <c r="HQ100" s="242"/>
      <c r="HR100" s="242"/>
      <c r="HS100" s="242"/>
      <c r="HT100" s="242"/>
      <c r="HU100" s="242"/>
      <c r="HV100" s="242"/>
      <c r="HW100" s="242"/>
      <c r="HX100" s="242"/>
      <c r="HY100" s="242"/>
      <c r="HZ100" s="242"/>
      <c r="IA100" s="242"/>
      <c r="IB100" s="242"/>
      <c r="IC100" s="242"/>
      <c r="ID100" s="242"/>
      <c r="IE100" s="242"/>
      <c r="IF100" s="242"/>
      <c r="IG100" s="242"/>
      <c r="IH100" s="242"/>
      <c r="II100" s="242"/>
      <c r="IJ100" s="242"/>
      <c r="IK100" s="242"/>
      <c r="IL100" s="242"/>
    </row>
    <row r="101" spans="1:246" ht="15">
      <c r="A101" s="99" t="s">
        <v>144</v>
      </c>
      <c r="B101" s="212" t="s">
        <v>451</v>
      </c>
      <c r="C101" s="246">
        <v>184</v>
      </c>
      <c r="D101" s="246">
        <v>140</v>
      </c>
      <c r="E101" s="247">
        <v>1999405</v>
      </c>
      <c r="F101" s="247"/>
      <c r="G101" s="247"/>
      <c r="H101" s="247"/>
      <c r="I101" s="247"/>
      <c r="J101" s="99">
        <v>961370.96</v>
      </c>
      <c r="K101" s="99">
        <v>122244</v>
      </c>
      <c r="L101" s="99">
        <v>555656</v>
      </c>
      <c r="M101" s="99">
        <v>30000</v>
      </c>
      <c r="N101" s="99">
        <v>44704.12</v>
      </c>
      <c r="O101" s="248">
        <v>0</v>
      </c>
      <c r="P101" s="248">
        <v>1713975.08</v>
      </c>
      <c r="Q101" s="99"/>
      <c r="R101" s="245"/>
      <c r="S101" s="255"/>
      <c r="T101" s="244"/>
      <c r="U101" s="245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  <c r="AJ101" s="242"/>
      <c r="AK101" s="242"/>
      <c r="AL101" s="242"/>
      <c r="AM101" s="242"/>
      <c r="AN101" s="242"/>
      <c r="AO101" s="242"/>
      <c r="AP101" s="242"/>
      <c r="AQ101" s="242"/>
      <c r="AR101" s="242"/>
      <c r="AS101" s="242"/>
      <c r="AT101" s="242"/>
      <c r="AU101" s="242"/>
      <c r="AV101" s="242"/>
      <c r="AW101" s="242"/>
      <c r="AX101" s="242"/>
      <c r="AY101" s="242"/>
      <c r="AZ101" s="242"/>
      <c r="BA101" s="242"/>
      <c r="BB101" s="242"/>
      <c r="BC101" s="242"/>
      <c r="BD101" s="242"/>
      <c r="BE101" s="242"/>
      <c r="BF101" s="242"/>
      <c r="BG101" s="242"/>
      <c r="BH101" s="242"/>
      <c r="BI101" s="242"/>
      <c r="BJ101" s="242"/>
      <c r="BK101" s="242"/>
      <c r="BL101" s="242"/>
      <c r="BM101" s="242"/>
      <c r="BN101" s="242"/>
      <c r="BO101" s="242"/>
      <c r="BP101" s="242"/>
      <c r="BQ101" s="242"/>
      <c r="BR101" s="242"/>
      <c r="BS101" s="242"/>
      <c r="BT101" s="242"/>
      <c r="BU101" s="242"/>
      <c r="BV101" s="242"/>
      <c r="BW101" s="242"/>
      <c r="BX101" s="242"/>
      <c r="BY101" s="242"/>
      <c r="BZ101" s="242"/>
      <c r="CA101" s="242"/>
      <c r="CB101" s="242"/>
      <c r="CC101" s="242"/>
      <c r="CD101" s="242"/>
      <c r="CE101" s="242"/>
      <c r="CF101" s="242"/>
      <c r="CG101" s="242"/>
      <c r="CH101" s="242"/>
      <c r="CI101" s="242"/>
      <c r="CJ101" s="242"/>
      <c r="CK101" s="242"/>
      <c r="CL101" s="242"/>
      <c r="CM101" s="242"/>
      <c r="CN101" s="242"/>
      <c r="CO101" s="242"/>
      <c r="CP101" s="242"/>
      <c r="CQ101" s="242"/>
      <c r="CR101" s="242"/>
      <c r="CS101" s="242"/>
      <c r="CT101" s="242"/>
      <c r="CU101" s="242"/>
      <c r="CV101" s="242"/>
      <c r="CW101" s="242"/>
      <c r="CX101" s="242"/>
      <c r="CY101" s="242"/>
      <c r="CZ101" s="242"/>
      <c r="DA101" s="242"/>
      <c r="DB101" s="242"/>
      <c r="DC101" s="242"/>
      <c r="DD101" s="242"/>
      <c r="DE101" s="242"/>
      <c r="DF101" s="242"/>
      <c r="DG101" s="242"/>
      <c r="DH101" s="242"/>
      <c r="DI101" s="242"/>
      <c r="DJ101" s="242"/>
      <c r="DK101" s="242"/>
      <c r="DL101" s="242"/>
      <c r="DM101" s="242"/>
      <c r="DN101" s="242"/>
      <c r="DO101" s="242"/>
      <c r="DP101" s="242"/>
      <c r="DQ101" s="242"/>
      <c r="DR101" s="242"/>
      <c r="DS101" s="242"/>
      <c r="DT101" s="242"/>
      <c r="DU101" s="242"/>
      <c r="DV101" s="242"/>
      <c r="DW101" s="242"/>
      <c r="DX101" s="242"/>
      <c r="DY101" s="242"/>
      <c r="DZ101" s="242"/>
      <c r="EA101" s="242"/>
      <c r="EB101" s="242"/>
      <c r="EC101" s="242"/>
      <c r="ED101" s="242"/>
      <c r="EE101" s="242"/>
      <c r="EF101" s="242"/>
      <c r="EG101" s="242"/>
      <c r="EH101" s="242"/>
      <c r="EI101" s="242"/>
      <c r="EJ101" s="242"/>
      <c r="EK101" s="242"/>
      <c r="EL101" s="242"/>
      <c r="EM101" s="242"/>
      <c r="EN101" s="242"/>
      <c r="EO101" s="242"/>
      <c r="EP101" s="242"/>
      <c r="EQ101" s="242"/>
      <c r="ER101" s="242"/>
      <c r="ES101" s="242"/>
      <c r="ET101" s="242"/>
      <c r="EU101" s="242"/>
      <c r="EV101" s="242"/>
      <c r="EW101" s="242"/>
      <c r="EX101" s="242"/>
      <c r="EY101" s="242"/>
      <c r="EZ101" s="242"/>
      <c r="FA101" s="242"/>
      <c r="FB101" s="242"/>
      <c r="FC101" s="242"/>
      <c r="FD101" s="242"/>
      <c r="FE101" s="242"/>
      <c r="FF101" s="242"/>
      <c r="FG101" s="242"/>
      <c r="FH101" s="242"/>
      <c r="FI101" s="242"/>
      <c r="FJ101" s="242"/>
      <c r="FK101" s="242"/>
      <c r="FL101" s="242"/>
      <c r="FM101" s="242"/>
      <c r="FN101" s="242"/>
      <c r="FO101" s="242"/>
      <c r="FP101" s="242"/>
      <c r="FQ101" s="242"/>
      <c r="FR101" s="242"/>
      <c r="FS101" s="242"/>
      <c r="FT101" s="242"/>
      <c r="FU101" s="242"/>
      <c r="FV101" s="242"/>
      <c r="FW101" s="242"/>
      <c r="FX101" s="242"/>
      <c r="FY101" s="242"/>
      <c r="FZ101" s="242"/>
      <c r="GA101" s="242"/>
      <c r="GB101" s="242"/>
      <c r="GC101" s="242"/>
      <c r="GD101" s="242"/>
      <c r="GE101" s="242"/>
      <c r="GF101" s="242"/>
      <c r="GG101" s="242"/>
      <c r="GH101" s="242"/>
      <c r="GI101" s="242"/>
      <c r="GJ101" s="242"/>
      <c r="GK101" s="242"/>
      <c r="GL101" s="242"/>
      <c r="GM101" s="242"/>
      <c r="GN101" s="242"/>
      <c r="GO101" s="242"/>
      <c r="GP101" s="242"/>
      <c r="GQ101" s="242"/>
      <c r="GR101" s="242"/>
      <c r="GS101" s="242"/>
      <c r="GT101" s="242"/>
      <c r="GU101" s="242"/>
      <c r="GV101" s="242"/>
      <c r="GW101" s="242"/>
      <c r="GX101" s="242"/>
      <c r="GY101" s="242"/>
      <c r="GZ101" s="242"/>
      <c r="HA101" s="242"/>
      <c r="HB101" s="242"/>
      <c r="HC101" s="242"/>
      <c r="HD101" s="242"/>
      <c r="HE101" s="242"/>
      <c r="HF101" s="242"/>
      <c r="HG101" s="242"/>
      <c r="HH101" s="242"/>
      <c r="HI101" s="242"/>
      <c r="HJ101" s="242"/>
      <c r="HK101" s="242"/>
      <c r="HL101" s="242"/>
      <c r="HM101" s="242"/>
      <c r="HN101" s="242"/>
      <c r="HO101" s="242"/>
      <c r="HP101" s="242"/>
      <c r="HQ101" s="242"/>
      <c r="HR101" s="242"/>
      <c r="HS101" s="242"/>
      <c r="HT101" s="242"/>
      <c r="HU101" s="242"/>
      <c r="HV101" s="242"/>
      <c r="HW101" s="242"/>
      <c r="HX101" s="242"/>
      <c r="HY101" s="242"/>
      <c r="HZ101" s="242"/>
      <c r="IA101" s="242"/>
      <c r="IB101" s="242"/>
      <c r="IC101" s="242"/>
      <c r="ID101" s="242"/>
      <c r="IE101" s="242"/>
      <c r="IF101" s="242"/>
      <c r="IG101" s="242"/>
      <c r="IH101" s="242"/>
      <c r="II101" s="242"/>
      <c r="IJ101" s="242"/>
      <c r="IK101" s="242"/>
      <c r="IL101" s="242"/>
    </row>
    <row r="102" spans="1:246" ht="15">
      <c r="A102" s="237" t="s">
        <v>144</v>
      </c>
      <c r="B102" s="238" t="s">
        <v>452</v>
      </c>
      <c r="C102" s="250">
        <v>175</v>
      </c>
      <c r="D102" s="250">
        <v>126</v>
      </c>
      <c r="E102" s="265">
        <v>1796811</v>
      </c>
      <c r="F102" s="265"/>
      <c r="G102" s="265"/>
      <c r="H102" s="265"/>
      <c r="I102" s="265"/>
      <c r="J102" s="237">
        <v>940625.76</v>
      </c>
      <c r="K102" s="237">
        <v>127920</v>
      </c>
      <c r="L102" s="237">
        <v>530596</v>
      </c>
      <c r="M102" s="237">
        <v>49320.49</v>
      </c>
      <c r="N102" s="237">
        <v>72534.95</v>
      </c>
      <c r="O102" s="237">
        <v>2778.3</v>
      </c>
      <c r="P102" s="237">
        <v>1723775.5</v>
      </c>
      <c r="Q102" s="99"/>
      <c r="R102" s="99"/>
      <c r="S102" s="255"/>
      <c r="T102" s="244"/>
      <c r="U102" s="245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  <c r="AJ102" s="242"/>
      <c r="AK102" s="242"/>
      <c r="AL102" s="242"/>
      <c r="AM102" s="242"/>
      <c r="AN102" s="242"/>
      <c r="AO102" s="242"/>
      <c r="AP102" s="242"/>
      <c r="AQ102" s="242"/>
      <c r="AR102" s="242"/>
      <c r="AS102" s="242"/>
      <c r="AT102" s="242"/>
      <c r="AU102" s="242"/>
      <c r="AV102" s="242"/>
      <c r="AW102" s="242"/>
      <c r="AX102" s="242"/>
      <c r="AY102" s="242"/>
      <c r="AZ102" s="242"/>
      <c r="BA102" s="242"/>
      <c r="BB102" s="242"/>
      <c r="BC102" s="242"/>
      <c r="BD102" s="242"/>
      <c r="BE102" s="242"/>
      <c r="BF102" s="242"/>
      <c r="BG102" s="242"/>
      <c r="BH102" s="242"/>
      <c r="BI102" s="242"/>
      <c r="BJ102" s="242"/>
      <c r="BK102" s="242"/>
      <c r="BL102" s="242"/>
      <c r="BM102" s="242"/>
      <c r="BN102" s="242"/>
      <c r="BO102" s="242"/>
      <c r="BP102" s="242"/>
      <c r="BQ102" s="242"/>
      <c r="BR102" s="242"/>
      <c r="BS102" s="242"/>
      <c r="BT102" s="242"/>
      <c r="BU102" s="242"/>
      <c r="BV102" s="242"/>
      <c r="BW102" s="242"/>
      <c r="BX102" s="242"/>
      <c r="BY102" s="242"/>
      <c r="BZ102" s="242"/>
      <c r="CA102" s="242"/>
      <c r="CB102" s="242"/>
      <c r="CC102" s="242"/>
      <c r="CD102" s="242"/>
      <c r="CE102" s="242"/>
      <c r="CF102" s="242"/>
      <c r="CG102" s="242"/>
      <c r="CH102" s="242"/>
      <c r="CI102" s="242"/>
      <c r="CJ102" s="242"/>
      <c r="CK102" s="242"/>
      <c r="CL102" s="242"/>
      <c r="CM102" s="242"/>
      <c r="CN102" s="242"/>
      <c r="CO102" s="242"/>
      <c r="CP102" s="242"/>
      <c r="CQ102" s="242"/>
      <c r="CR102" s="242"/>
      <c r="CS102" s="242"/>
      <c r="CT102" s="242"/>
      <c r="CU102" s="242"/>
      <c r="CV102" s="242"/>
      <c r="CW102" s="242"/>
      <c r="CX102" s="242"/>
      <c r="CY102" s="242"/>
      <c r="CZ102" s="242"/>
      <c r="DA102" s="242"/>
      <c r="DB102" s="242"/>
      <c r="DC102" s="242"/>
      <c r="DD102" s="242"/>
      <c r="DE102" s="242"/>
      <c r="DF102" s="242"/>
      <c r="DG102" s="242"/>
      <c r="DH102" s="242"/>
      <c r="DI102" s="242"/>
      <c r="DJ102" s="242"/>
      <c r="DK102" s="242"/>
      <c r="DL102" s="242"/>
      <c r="DM102" s="242"/>
      <c r="DN102" s="242"/>
      <c r="DO102" s="242"/>
      <c r="DP102" s="242"/>
      <c r="DQ102" s="242"/>
      <c r="DR102" s="242"/>
      <c r="DS102" s="242"/>
      <c r="DT102" s="242"/>
      <c r="DU102" s="242"/>
      <c r="DV102" s="242"/>
      <c r="DW102" s="242"/>
      <c r="DX102" s="242"/>
      <c r="DY102" s="242"/>
      <c r="DZ102" s="242"/>
      <c r="EA102" s="242"/>
      <c r="EB102" s="242"/>
      <c r="EC102" s="242"/>
      <c r="ED102" s="242"/>
      <c r="EE102" s="242"/>
      <c r="EF102" s="242"/>
      <c r="EG102" s="242"/>
      <c r="EH102" s="242"/>
      <c r="EI102" s="242"/>
      <c r="EJ102" s="242"/>
      <c r="EK102" s="242"/>
      <c r="EL102" s="242"/>
      <c r="EM102" s="242"/>
      <c r="EN102" s="242"/>
      <c r="EO102" s="242"/>
      <c r="EP102" s="242"/>
      <c r="EQ102" s="242"/>
      <c r="ER102" s="242"/>
      <c r="ES102" s="242"/>
      <c r="ET102" s="242"/>
      <c r="EU102" s="242"/>
      <c r="EV102" s="242"/>
      <c r="EW102" s="242"/>
      <c r="EX102" s="242"/>
      <c r="EY102" s="242"/>
      <c r="EZ102" s="242"/>
      <c r="FA102" s="242"/>
      <c r="FB102" s="242"/>
      <c r="FC102" s="242"/>
      <c r="FD102" s="242"/>
      <c r="FE102" s="242"/>
      <c r="FF102" s="242"/>
      <c r="FG102" s="242"/>
      <c r="FH102" s="242"/>
      <c r="FI102" s="242"/>
      <c r="FJ102" s="242"/>
      <c r="FK102" s="242"/>
      <c r="FL102" s="242"/>
      <c r="FM102" s="242"/>
      <c r="FN102" s="242"/>
      <c r="FO102" s="242"/>
      <c r="FP102" s="242"/>
      <c r="FQ102" s="242"/>
      <c r="FR102" s="242"/>
      <c r="FS102" s="242"/>
      <c r="FT102" s="242"/>
      <c r="FU102" s="242"/>
      <c r="FV102" s="242"/>
      <c r="FW102" s="242"/>
      <c r="FX102" s="242"/>
      <c r="FY102" s="242"/>
      <c r="FZ102" s="242"/>
      <c r="GA102" s="242"/>
      <c r="GB102" s="242"/>
      <c r="GC102" s="242"/>
      <c r="GD102" s="242"/>
      <c r="GE102" s="242"/>
      <c r="GF102" s="242"/>
      <c r="GG102" s="242"/>
      <c r="GH102" s="242"/>
      <c r="GI102" s="242"/>
      <c r="GJ102" s="242"/>
      <c r="GK102" s="242"/>
      <c r="GL102" s="242"/>
      <c r="GM102" s="242"/>
      <c r="GN102" s="242"/>
      <c r="GO102" s="242"/>
      <c r="GP102" s="242"/>
      <c r="GQ102" s="242"/>
      <c r="GR102" s="242"/>
      <c r="GS102" s="242"/>
      <c r="GT102" s="242"/>
      <c r="GU102" s="242"/>
      <c r="GV102" s="242"/>
      <c r="GW102" s="242"/>
      <c r="GX102" s="242"/>
      <c r="GY102" s="242"/>
      <c r="GZ102" s="242"/>
      <c r="HA102" s="242"/>
      <c r="HB102" s="242"/>
      <c r="HC102" s="242"/>
      <c r="HD102" s="242"/>
      <c r="HE102" s="242"/>
      <c r="HF102" s="242"/>
      <c r="HG102" s="242"/>
      <c r="HH102" s="242"/>
      <c r="HI102" s="242"/>
      <c r="HJ102" s="242"/>
      <c r="HK102" s="242"/>
      <c r="HL102" s="242"/>
      <c r="HM102" s="242"/>
      <c r="HN102" s="242"/>
      <c r="HO102" s="242"/>
      <c r="HP102" s="242"/>
      <c r="HQ102" s="242"/>
      <c r="HR102" s="242"/>
      <c r="HS102" s="242"/>
      <c r="HT102" s="242"/>
      <c r="HU102" s="242"/>
      <c r="HV102" s="242"/>
      <c r="HW102" s="242"/>
      <c r="HX102" s="242"/>
      <c r="HY102" s="242"/>
      <c r="HZ102" s="242"/>
      <c r="IA102" s="242"/>
      <c r="IB102" s="242"/>
      <c r="IC102" s="242"/>
      <c r="ID102" s="242"/>
      <c r="IE102" s="242"/>
      <c r="IF102" s="242"/>
      <c r="IG102" s="242"/>
      <c r="IH102" s="242"/>
      <c r="II102" s="242"/>
      <c r="IJ102" s="242"/>
      <c r="IK102" s="242"/>
      <c r="IL102" s="242"/>
    </row>
    <row r="103" spans="1:246" ht="15">
      <c r="A103" s="99" t="s">
        <v>144</v>
      </c>
      <c r="B103" s="212" t="s">
        <v>364</v>
      </c>
      <c r="C103" s="246">
        <v>175</v>
      </c>
      <c r="D103" s="246">
        <v>0</v>
      </c>
      <c r="E103" s="247">
        <v>0</v>
      </c>
      <c r="F103" s="247"/>
      <c r="G103" s="247"/>
      <c r="H103" s="247"/>
      <c r="I103" s="247"/>
      <c r="J103" s="99">
        <v>934514.8639082572</v>
      </c>
      <c r="K103" s="99">
        <v>131040</v>
      </c>
      <c r="L103" s="99">
        <v>431187</v>
      </c>
      <c r="M103" s="99">
        <v>29285.05</v>
      </c>
      <c r="N103" s="99">
        <v>43159.74</v>
      </c>
      <c r="O103" s="248">
        <v>5592.07</v>
      </c>
      <c r="P103" s="248">
        <v>1574778.7239082574</v>
      </c>
      <c r="Q103" s="99"/>
      <c r="R103" s="245"/>
      <c r="S103" s="255"/>
      <c r="T103" s="244"/>
      <c r="U103" s="245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  <c r="AJ103" s="242"/>
      <c r="AK103" s="242"/>
      <c r="AL103" s="242"/>
      <c r="AM103" s="242"/>
      <c r="AN103" s="242"/>
      <c r="AO103" s="242"/>
      <c r="AP103" s="242"/>
      <c r="AQ103" s="242"/>
      <c r="AR103" s="242"/>
      <c r="AS103" s="242"/>
      <c r="AT103" s="242"/>
      <c r="AU103" s="242"/>
      <c r="AV103" s="242"/>
      <c r="AW103" s="242"/>
      <c r="AX103" s="242"/>
      <c r="AY103" s="242"/>
      <c r="AZ103" s="242"/>
      <c r="BA103" s="242"/>
      <c r="BB103" s="242"/>
      <c r="BC103" s="242"/>
      <c r="BD103" s="242"/>
      <c r="BE103" s="242"/>
      <c r="BF103" s="242"/>
      <c r="BG103" s="242"/>
      <c r="BH103" s="242"/>
      <c r="BI103" s="242"/>
      <c r="BJ103" s="242"/>
      <c r="BK103" s="242"/>
      <c r="BL103" s="242"/>
      <c r="BM103" s="242"/>
      <c r="BN103" s="242"/>
      <c r="BO103" s="242"/>
      <c r="BP103" s="242"/>
      <c r="BQ103" s="242"/>
      <c r="BR103" s="242"/>
      <c r="BS103" s="242"/>
      <c r="BT103" s="242"/>
      <c r="BU103" s="242"/>
      <c r="BV103" s="242"/>
      <c r="BW103" s="242"/>
      <c r="BX103" s="242"/>
      <c r="BY103" s="242"/>
      <c r="BZ103" s="242"/>
      <c r="CA103" s="242"/>
      <c r="CB103" s="242"/>
      <c r="CC103" s="242"/>
      <c r="CD103" s="242"/>
      <c r="CE103" s="242"/>
      <c r="CF103" s="242"/>
      <c r="CG103" s="242"/>
      <c r="CH103" s="242"/>
      <c r="CI103" s="242"/>
      <c r="CJ103" s="242"/>
      <c r="CK103" s="242"/>
      <c r="CL103" s="242"/>
      <c r="CM103" s="242"/>
      <c r="CN103" s="242"/>
      <c r="CO103" s="242"/>
      <c r="CP103" s="242"/>
      <c r="CQ103" s="242"/>
      <c r="CR103" s="242"/>
      <c r="CS103" s="242"/>
      <c r="CT103" s="242"/>
      <c r="CU103" s="242"/>
      <c r="CV103" s="242"/>
      <c r="CW103" s="242"/>
      <c r="CX103" s="242"/>
      <c r="CY103" s="242"/>
      <c r="CZ103" s="242"/>
      <c r="DA103" s="242"/>
      <c r="DB103" s="242"/>
      <c r="DC103" s="242"/>
      <c r="DD103" s="242"/>
      <c r="DE103" s="242"/>
      <c r="DF103" s="242"/>
      <c r="DG103" s="242"/>
      <c r="DH103" s="242"/>
      <c r="DI103" s="242"/>
      <c r="DJ103" s="242"/>
      <c r="DK103" s="242"/>
      <c r="DL103" s="242"/>
      <c r="DM103" s="242"/>
      <c r="DN103" s="242"/>
      <c r="DO103" s="242"/>
      <c r="DP103" s="242"/>
      <c r="DQ103" s="242"/>
      <c r="DR103" s="242"/>
      <c r="DS103" s="242"/>
      <c r="DT103" s="242"/>
      <c r="DU103" s="242"/>
      <c r="DV103" s="242"/>
      <c r="DW103" s="242"/>
      <c r="DX103" s="242"/>
      <c r="DY103" s="242"/>
      <c r="DZ103" s="242"/>
      <c r="EA103" s="242"/>
      <c r="EB103" s="242"/>
      <c r="EC103" s="242"/>
      <c r="ED103" s="242"/>
      <c r="EE103" s="242"/>
      <c r="EF103" s="242"/>
      <c r="EG103" s="242"/>
      <c r="EH103" s="242"/>
      <c r="EI103" s="242"/>
      <c r="EJ103" s="242"/>
      <c r="EK103" s="242"/>
      <c r="EL103" s="242"/>
      <c r="EM103" s="242"/>
      <c r="EN103" s="242"/>
      <c r="EO103" s="242"/>
      <c r="EP103" s="242"/>
      <c r="EQ103" s="242"/>
      <c r="ER103" s="242"/>
      <c r="ES103" s="242"/>
      <c r="ET103" s="242"/>
      <c r="EU103" s="242"/>
      <c r="EV103" s="242"/>
      <c r="EW103" s="242"/>
      <c r="EX103" s="242"/>
      <c r="EY103" s="242"/>
      <c r="EZ103" s="242"/>
      <c r="FA103" s="242"/>
      <c r="FB103" s="242"/>
      <c r="FC103" s="242"/>
      <c r="FD103" s="242"/>
      <c r="FE103" s="242"/>
      <c r="FF103" s="242"/>
      <c r="FG103" s="242"/>
      <c r="FH103" s="242"/>
      <c r="FI103" s="242"/>
      <c r="FJ103" s="242"/>
      <c r="FK103" s="242"/>
      <c r="FL103" s="242"/>
      <c r="FM103" s="242"/>
      <c r="FN103" s="242"/>
      <c r="FO103" s="242"/>
      <c r="FP103" s="242"/>
      <c r="FQ103" s="242"/>
      <c r="FR103" s="242"/>
      <c r="FS103" s="242"/>
      <c r="FT103" s="242"/>
      <c r="FU103" s="242"/>
      <c r="FV103" s="242"/>
      <c r="FW103" s="242"/>
      <c r="FX103" s="242"/>
      <c r="FY103" s="242"/>
      <c r="FZ103" s="242"/>
      <c r="GA103" s="242"/>
      <c r="GB103" s="242"/>
      <c r="GC103" s="242"/>
      <c r="GD103" s="242"/>
      <c r="GE103" s="242"/>
      <c r="GF103" s="242"/>
      <c r="GG103" s="242"/>
      <c r="GH103" s="242"/>
      <c r="GI103" s="242"/>
      <c r="GJ103" s="242"/>
      <c r="GK103" s="242"/>
      <c r="GL103" s="242"/>
      <c r="GM103" s="242"/>
      <c r="GN103" s="242"/>
      <c r="GO103" s="242"/>
      <c r="GP103" s="242"/>
      <c r="GQ103" s="242"/>
      <c r="GR103" s="242"/>
      <c r="GS103" s="242"/>
      <c r="GT103" s="242"/>
      <c r="GU103" s="242"/>
      <c r="GV103" s="242"/>
      <c r="GW103" s="242"/>
      <c r="GX103" s="242"/>
      <c r="GY103" s="242"/>
      <c r="GZ103" s="242"/>
      <c r="HA103" s="242"/>
      <c r="HB103" s="242"/>
      <c r="HC103" s="242"/>
      <c r="HD103" s="242"/>
      <c r="HE103" s="242"/>
      <c r="HF103" s="242"/>
      <c r="HG103" s="242"/>
      <c r="HH103" s="242"/>
      <c r="HI103" s="242"/>
      <c r="HJ103" s="242"/>
      <c r="HK103" s="242"/>
      <c r="HL103" s="242"/>
      <c r="HM103" s="242"/>
      <c r="HN103" s="242"/>
      <c r="HO103" s="242"/>
      <c r="HP103" s="242"/>
      <c r="HQ103" s="242"/>
      <c r="HR103" s="242"/>
      <c r="HS103" s="242"/>
      <c r="HT103" s="242"/>
      <c r="HU103" s="242"/>
      <c r="HV103" s="242"/>
      <c r="HW103" s="242"/>
      <c r="HX103" s="242"/>
      <c r="HY103" s="242"/>
      <c r="HZ103" s="242"/>
      <c r="IA103" s="242"/>
      <c r="IB103" s="242"/>
      <c r="IC103" s="242"/>
      <c r="ID103" s="242"/>
      <c r="IE103" s="242"/>
      <c r="IF103" s="242"/>
      <c r="IG103" s="242"/>
      <c r="IH103" s="242"/>
      <c r="II103" s="242"/>
      <c r="IJ103" s="242"/>
      <c r="IK103" s="242"/>
      <c r="IL103" s="242"/>
    </row>
    <row r="104" spans="1:246" ht="15">
      <c r="A104" s="237" t="s">
        <v>144</v>
      </c>
      <c r="B104" s="238" t="s">
        <v>365</v>
      </c>
      <c r="C104" s="250">
        <v>203</v>
      </c>
      <c r="D104" s="250">
        <v>0</v>
      </c>
      <c r="E104" s="265">
        <v>1733361</v>
      </c>
      <c r="F104" s="265"/>
      <c r="G104" s="265"/>
      <c r="H104" s="265"/>
      <c r="I104" s="265"/>
      <c r="J104" s="237">
        <v>990975.599125</v>
      </c>
      <c r="K104" s="237">
        <v>146064</v>
      </c>
      <c r="L104" s="237">
        <v>671504</v>
      </c>
      <c r="M104" s="237">
        <v>9768.63</v>
      </c>
      <c r="N104" s="237">
        <v>133670.04</v>
      </c>
      <c r="O104" s="237">
        <v>3995.53</v>
      </c>
      <c r="P104" s="237">
        <v>1955977.799125</v>
      </c>
      <c r="Q104" s="99"/>
      <c r="R104" s="99"/>
      <c r="S104" s="255"/>
      <c r="T104" s="244"/>
      <c r="U104" s="245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  <c r="AJ104" s="242"/>
      <c r="AK104" s="242"/>
      <c r="AL104" s="242"/>
      <c r="AM104" s="242"/>
      <c r="AN104" s="242"/>
      <c r="AO104" s="242"/>
      <c r="AP104" s="242"/>
      <c r="AQ104" s="242"/>
      <c r="AR104" s="242"/>
      <c r="AS104" s="242"/>
      <c r="AT104" s="242"/>
      <c r="AU104" s="242"/>
      <c r="AV104" s="242"/>
      <c r="AW104" s="242"/>
      <c r="AX104" s="242"/>
      <c r="AY104" s="242"/>
      <c r="AZ104" s="242"/>
      <c r="BA104" s="242"/>
      <c r="BB104" s="242"/>
      <c r="BC104" s="242"/>
      <c r="BD104" s="242"/>
      <c r="BE104" s="242"/>
      <c r="BF104" s="242"/>
      <c r="BG104" s="242"/>
      <c r="BH104" s="242"/>
      <c r="BI104" s="242"/>
      <c r="BJ104" s="242"/>
      <c r="BK104" s="242"/>
      <c r="BL104" s="242"/>
      <c r="BM104" s="242"/>
      <c r="BN104" s="242"/>
      <c r="BO104" s="242"/>
      <c r="BP104" s="242"/>
      <c r="BQ104" s="242"/>
      <c r="BR104" s="242"/>
      <c r="BS104" s="242"/>
      <c r="BT104" s="242"/>
      <c r="BU104" s="242"/>
      <c r="BV104" s="242"/>
      <c r="BW104" s="242"/>
      <c r="BX104" s="242"/>
      <c r="BY104" s="242"/>
      <c r="BZ104" s="242"/>
      <c r="CA104" s="242"/>
      <c r="CB104" s="242"/>
      <c r="CC104" s="242"/>
      <c r="CD104" s="242"/>
      <c r="CE104" s="242"/>
      <c r="CF104" s="242"/>
      <c r="CG104" s="242"/>
      <c r="CH104" s="242"/>
      <c r="CI104" s="242"/>
      <c r="CJ104" s="242"/>
      <c r="CK104" s="242"/>
      <c r="CL104" s="242"/>
      <c r="CM104" s="242"/>
      <c r="CN104" s="242"/>
      <c r="CO104" s="242"/>
      <c r="CP104" s="242"/>
      <c r="CQ104" s="242"/>
      <c r="CR104" s="242"/>
      <c r="CS104" s="242"/>
      <c r="CT104" s="242"/>
      <c r="CU104" s="242"/>
      <c r="CV104" s="242"/>
      <c r="CW104" s="242"/>
      <c r="CX104" s="242"/>
      <c r="CY104" s="242"/>
      <c r="CZ104" s="242"/>
      <c r="DA104" s="242"/>
      <c r="DB104" s="242"/>
      <c r="DC104" s="242"/>
      <c r="DD104" s="242"/>
      <c r="DE104" s="242"/>
      <c r="DF104" s="242"/>
      <c r="DG104" s="242"/>
      <c r="DH104" s="242"/>
      <c r="DI104" s="242"/>
      <c r="DJ104" s="242"/>
      <c r="DK104" s="242"/>
      <c r="DL104" s="242"/>
      <c r="DM104" s="242"/>
      <c r="DN104" s="242"/>
      <c r="DO104" s="242"/>
      <c r="DP104" s="242"/>
      <c r="DQ104" s="242"/>
      <c r="DR104" s="242"/>
      <c r="DS104" s="242"/>
      <c r="DT104" s="242"/>
      <c r="DU104" s="242"/>
      <c r="DV104" s="242"/>
      <c r="DW104" s="242"/>
      <c r="DX104" s="242"/>
      <c r="DY104" s="242"/>
      <c r="DZ104" s="242"/>
      <c r="EA104" s="242"/>
      <c r="EB104" s="242"/>
      <c r="EC104" s="242"/>
      <c r="ED104" s="242"/>
      <c r="EE104" s="242"/>
      <c r="EF104" s="242"/>
      <c r="EG104" s="242"/>
      <c r="EH104" s="242"/>
      <c r="EI104" s="242"/>
      <c r="EJ104" s="242"/>
      <c r="EK104" s="242"/>
      <c r="EL104" s="242"/>
      <c r="EM104" s="242"/>
      <c r="EN104" s="242"/>
      <c r="EO104" s="242"/>
      <c r="EP104" s="242"/>
      <c r="EQ104" s="242"/>
      <c r="ER104" s="242"/>
      <c r="ES104" s="242"/>
      <c r="ET104" s="242"/>
      <c r="EU104" s="242"/>
      <c r="EV104" s="242"/>
      <c r="EW104" s="242"/>
      <c r="EX104" s="242"/>
      <c r="EY104" s="242"/>
      <c r="EZ104" s="242"/>
      <c r="FA104" s="242"/>
      <c r="FB104" s="242"/>
      <c r="FC104" s="242"/>
      <c r="FD104" s="242"/>
      <c r="FE104" s="242"/>
      <c r="FF104" s="242"/>
      <c r="FG104" s="242"/>
      <c r="FH104" s="242"/>
      <c r="FI104" s="242"/>
      <c r="FJ104" s="242"/>
      <c r="FK104" s="242"/>
      <c r="FL104" s="242"/>
      <c r="FM104" s="242"/>
      <c r="FN104" s="242"/>
      <c r="FO104" s="242"/>
      <c r="FP104" s="242"/>
      <c r="FQ104" s="242"/>
      <c r="FR104" s="242"/>
      <c r="FS104" s="242"/>
      <c r="FT104" s="242"/>
      <c r="FU104" s="242"/>
      <c r="FV104" s="242"/>
      <c r="FW104" s="242"/>
      <c r="FX104" s="242"/>
      <c r="FY104" s="242"/>
      <c r="FZ104" s="242"/>
      <c r="GA104" s="242"/>
      <c r="GB104" s="242"/>
      <c r="GC104" s="242"/>
      <c r="GD104" s="242"/>
      <c r="GE104" s="242"/>
      <c r="GF104" s="242"/>
      <c r="GG104" s="242"/>
      <c r="GH104" s="242"/>
      <c r="GI104" s="242"/>
      <c r="GJ104" s="242"/>
      <c r="GK104" s="242"/>
      <c r="GL104" s="242"/>
      <c r="GM104" s="242"/>
      <c r="GN104" s="242"/>
      <c r="GO104" s="242"/>
      <c r="GP104" s="242"/>
      <c r="GQ104" s="242"/>
      <c r="GR104" s="242"/>
      <c r="GS104" s="242"/>
      <c r="GT104" s="242"/>
      <c r="GU104" s="242"/>
      <c r="GV104" s="242"/>
      <c r="GW104" s="242"/>
      <c r="GX104" s="242"/>
      <c r="GY104" s="242"/>
      <c r="GZ104" s="242"/>
      <c r="HA104" s="242"/>
      <c r="HB104" s="242"/>
      <c r="HC104" s="242"/>
      <c r="HD104" s="242"/>
      <c r="HE104" s="242"/>
      <c r="HF104" s="242"/>
      <c r="HG104" s="242"/>
      <c r="HH104" s="242"/>
      <c r="HI104" s="242"/>
      <c r="HJ104" s="242"/>
      <c r="HK104" s="242"/>
      <c r="HL104" s="242"/>
      <c r="HM104" s="242"/>
      <c r="HN104" s="242"/>
      <c r="HO104" s="242"/>
      <c r="HP104" s="242"/>
      <c r="HQ104" s="242"/>
      <c r="HR104" s="242"/>
      <c r="HS104" s="242"/>
      <c r="HT104" s="242"/>
      <c r="HU104" s="242"/>
      <c r="HV104" s="242"/>
      <c r="HW104" s="242"/>
      <c r="HX104" s="242"/>
      <c r="HY104" s="242"/>
      <c r="HZ104" s="242"/>
      <c r="IA104" s="242"/>
      <c r="IB104" s="242"/>
      <c r="IC104" s="242"/>
      <c r="ID104" s="242"/>
      <c r="IE104" s="242"/>
      <c r="IF104" s="242"/>
      <c r="IG104" s="242"/>
      <c r="IH104" s="242"/>
      <c r="II104" s="242"/>
      <c r="IJ104" s="242"/>
      <c r="IK104" s="242"/>
      <c r="IL104" s="242"/>
    </row>
    <row r="105" spans="1:246" ht="15">
      <c r="A105" s="99" t="s">
        <v>144</v>
      </c>
      <c r="B105" s="212" t="s">
        <v>459</v>
      </c>
      <c r="C105" s="246">
        <v>213</v>
      </c>
      <c r="D105" s="246"/>
      <c r="E105" s="247">
        <v>1622451</v>
      </c>
      <c r="F105" s="247"/>
      <c r="G105" s="247"/>
      <c r="H105" s="247"/>
      <c r="I105" s="247"/>
      <c r="J105" s="99">
        <v>851513.42</v>
      </c>
      <c r="K105" s="99">
        <v>144432</v>
      </c>
      <c r="L105" s="99">
        <v>499121</v>
      </c>
      <c r="M105" s="99">
        <v>21171.67</v>
      </c>
      <c r="N105" s="99">
        <v>123990.08</v>
      </c>
      <c r="O105" s="248">
        <v>6495.2</v>
      </c>
      <c r="P105" s="248">
        <v>1646723.37</v>
      </c>
      <c r="Q105" s="99"/>
      <c r="R105" s="245"/>
      <c r="S105" s="255"/>
      <c r="T105" s="244"/>
      <c r="U105" s="245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  <c r="AJ105" s="242"/>
      <c r="AK105" s="242"/>
      <c r="AL105" s="242"/>
      <c r="AM105" s="242"/>
      <c r="AN105" s="242"/>
      <c r="AO105" s="242"/>
      <c r="AP105" s="242"/>
      <c r="AQ105" s="242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242"/>
      <c r="BD105" s="242"/>
      <c r="BE105" s="242"/>
      <c r="BF105" s="242"/>
      <c r="BG105" s="242"/>
      <c r="BH105" s="242"/>
      <c r="BI105" s="242"/>
      <c r="BJ105" s="242"/>
      <c r="BK105" s="242"/>
      <c r="BL105" s="242"/>
      <c r="BM105" s="242"/>
      <c r="BN105" s="242"/>
      <c r="BO105" s="242"/>
      <c r="BP105" s="242"/>
      <c r="BQ105" s="242"/>
      <c r="BR105" s="242"/>
      <c r="BS105" s="242"/>
      <c r="BT105" s="242"/>
      <c r="BU105" s="242"/>
      <c r="BV105" s="242"/>
      <c r="BW105" s="242"/>
      <c r="BX105" s="242"/>
      <c r="BY105" s="242"/>
      <c r="BZ105" s="242"/>
      <c r="CA105" s="242"/>
      <c r="CB105" s="242"/>
      <c r="CC105" s="242"/>
      <c r="CD105" s="242"/>
      <c r="CE105" s="242"/>
      <c r="CF105" s="242"/>
      <c r="CG105" s="242"/>
      <c r="CH105" s="242"/>
      <c r="CI105" s="242"/>
      <c r="CJ105" s="242"/>
      <c r="CK105" s="242"/>
      <c r="CL105" s="242"/>
      <c r="CM105" s="242"/>
      <c r="CN105" s="242"/>
      <c r="CO105" s="242"/>
      <c r="CP105" s="242"/>
      <c r="CQ105" s="242"/>
      <c r="CR105" s="242"/>
      <c r="CS105" s="242"/>
      <c r="CT105" s="242"/>
      <c r="CU105" s="242"/>
      <c r="CV105" s="242"/>
      <c r="CW105" s="242"/>
      <c r="CX105" s="242"/>
      <c r="CY105" s="242"/>
      <c r="CZ105" s="242"/>
      <c r="DA105" s="242"/>
      <c r="DB105" s="242"/>
      <c r="DC105" s="242"/>
      <c r="DD105" s="242"/>
      <c r="DE105" s="242"/>
      <c r="DF105" s="242"/>
      <c r="DG105" s="242"/>
      <c r="DH105" s="242"/>
      <c r="DI105" s="242"/>
      <c r="DJ105" s="242"/>
      <c r="DK105" s="242"/>
      <c r="DL105" s="242"/>
      <c r="DM105" s="242"/>
      <c r="DN105" s="242"/>
      <c r="DO105" s="242"/>
      <c r="DP105" s="242"/>
      <c r="DQ105" s="242"/>
      <c r="DR105" s="242"/>
      <c r="DS105" s="242"/>
      <c r="DT105" s="242"/>
      <c r="DU105" s="242"/>
      <c r="DV105" s="242"/>
      <c r="DW105" s="242"/>
      <c r="DX105" s="242"/>
      <c r="DY105" s="242"/>
      <c r="DZ105" s="242"/>
      <c r="EA105" s="242"/>
      <c r="EB105" s="242"/>
      <c r="EC105" s="242"/>
      <c r="ED105" s="242"/>
      <c r="EE105" s="242"/>
      <c r="EF105" s="242"/>
      <c r="EG105" s="242"/>
      <c r="EH105" s="242"/>
      <c r="EI105" s="242"/>
      <c r="EJ105" s="242"/>
      <c r="EK105" s="242"/>
      <c r="EL105" s="242"/>
      <c r="EM105" s="242"/>
      <c r="EN105" s="242"/>
      <c r="EO105" s="242"/>
      <c r="EP105" s="242"/>
      <c r="EQ105" s="242"/>
      <c r="ER105" s="242"/>
      <c r="ES105" s="242"/>
      <c r="ET105" s="242"/>
      <c r="EU105" s="242"/>
      <c r="EV105" s="242"/>
      <c r="EW105" s="242"/>
      <c r="EX105" s="242"/>
      <c r="EY105" s="242"/>
      <c r="EZ105" s="242"/>
      <c r="FA105" s="242"/>
      <c r="FB105" s="242"/>
      <c r="FC105" s="242"/>
      <c r="FD105" s="242"/>
      <c r="FE105" s="242"/>
      <c r="FF105" s="242"/>
      <c r="FG105" s="242"/>
      <c r="FH105" s="242"/>
      <c r="FI105" s="242"/>
      <c r="FJ105" s="242"/>
      <c r="FK105" s="242"/>
      <c r="FL105" s="242"/>
      <c r="FM105" s="242"/>
      <c r="FN105" s="242"/>
      <c r="FO105" s="242"/>
      <c r="FP105" s="242"/>
      <c r="FQ105" s="242"/>
      <c r="FR105" s="242"/>
      <c r="FS105" s="242"/>
      <c r="FT105" s="242"/>
      <c r="FU105" s="242"/>
      <c r="FV105" s="242"/>
      <c r="FW105" s="242"/>
      <c r="FX105" s="242"/>
      <c r="FY105" s="242"/>
      <c r="FZ105" s="242"/>
      <c r="GA105" s="242"/>
      <c r="GB105" s="242"/>
      <c r="GC105" s="242"/>
      <c r="GD105" s="242"/>
      <c r="GE105" s="242"/>
      <c r="GF105" s="242"/>
      <c r="GG105" s="242"/>
      <c r="GH105" s="242"/>
      <c r="GI105" s="242"/>
      <c r="GJ105" s="242"/>
      <c r="GK105" s="242"/>
      <c r="GL105" s="242"/>
      <c r="GM105" s="242"/>
      <c r="GN105" s="242"/>
      <c r="GO105" s="242"/>
      <c r="GP105" s="242"/>
      <c r="GQ105" s="242"/>
      <c r="GR105" s="242"/>
      <c r="GS105" s="242"/>
      <c r="GT105" s="242"/>
      <c r="GU105" s="242"/>
      <c r="GV105" s="242"/>
      <c r="GW105" s="242"/>
      <c r="GX105" s="242"/>
      <c r="GY105" s="242"/>
      <c r="GZ105" s="242"/>
      <c r="HA105" s="242"/>
      <c r="HB105" s="242"/>
      <c r="HC105" s="242"/>
      <c r="HD105" s="242"/>
      <c r="HE105" s="242"/>
      <c r="HF105" s="242"/>
      <c r="HG105" s="242"/>
      <c r="HH105" s="242"/>
      <c r="HI105" s="242"/>
      <c r="HJ105" s="242"/>
      <c r="HK105" s="242"/>
      <c r="HL105" s="242"/>
      <c r="HM105" s="242"/>
      <c r="HN105" s="242"/>
      <c r="HO105" s="242"/>
      <c r="HP105" s="242"/>
      <c r="HQ105" s="242"/>
      <c r="HR105" s="242"/>
      <c r="HS105" s="242"/>
      <c r="HT105" s="242"/>
      <c r="HU105" s="242"/>
      <c r="HV105" s="242"/>
      <c r="HW105" s="242"/>
      <c r="HX105" s="242"/>
      <c r="HY105" s="242"/>
      <c r="HZ105" s="242"/>
      <c r="IA105" s="242"/>
      <c r="IB105" s="242"/>
      <c r="IC105" s="242"/>
      <c r="ID105" s="242"/>
      <c r="IE105" s="242"/>
      <c r="IF105" s="242"/>
      <c r="IG105" s="242"/>
      <c r="IH105" s="242"/>
      <c r="II105" s="242"/>
      <c r="IJ105" s="242"/>
      <c r="IK105" s="242"/>
      <c r="IL105" s="242"/>
    </row>
    <row r="106" spans="1:246" ht="15">
      <c r="A106" s="237" t="s">
        <v>144</v>
      </c>
      <c r="B106" s="238" t="s">
        <v>463</v>
      </c>
      <c r="C106" s="250">
        <v>219</v>
      </c>
      <c r="D106" s="250"/>
      <c r="E106" s="265">
        <v>1607485</v>
      </c>
      <c r="F106" s="265"/>
      <c r="G106" s="265"/>
      <c r="H106" s="265"/>
      <c r="I106" s="265"/>
      <c r="J106" s="237">
        <v>907232.46</v>
      </c>
      <c r="K106" s="237">
        <v>144432</v>
      </c>
      <c r="L106" s="237">
        <v>474683</v>
      </c>
      <c r="M106" s="237">
        <v>22712.73</v>
      </c>
      <c r="N106" s="237">
        <v>163678.4</v>
      </c>
      <c r="O106" s="237">
        <v>9511.16</v>
      </c>
      <c r="P106" s="237">
        <v>1722249.75</v>
      </c>
      <c r="Q106" s="99"/>
      <c r="R106" s="99"/>
      <c r="S106" s="255"/>
      <c r="T106" s="244"/>
      <c r="U106" s="245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  <c r="AJ106" s="242"/>
      <c r="AK106" s="242"/>
      <c r="AL106" s="242"/>
      <c r="AM106" s="242"/>
      <c r="AN106" s="242"/>
      <c r="AO106" s="242"/>
      <c r="AP106" s="242"/>
      <c r="AQ106" s="242"/>
      <c r="AR106" s="242"/>
      <c r="AS106" s="242"/>
      <c r="AT106" s="242"/>
      <c r="AU106" s="242"/>
      <c r="AV106" s="242"/>
      <c r="AW106" s="242"/>
      <c r="AX106" s="242"/>
      <c r="AY106" s="242"/>
      <c r="AZ106" s="242"/>
      <c r="BA106" s="242"/>
      <c r="BB106" s="242"/>
      <c r="BC106" s="242"/>
      <c r="BD106" s="242"/>
      <c r="BE106" s="242"/>
      <c r="BF106" s="242"/>
      <c r="BG106" s="242"/>
      <c r="BH106" s="242"/>
      <c r="BI106" s="242"/>
      <c r="BJ106" s="242"/>
      <c r="BK106" s="242"/>
      <c r="BL106" s="242"/>
      <c r="BM106" s="242"/>
      <c r="BN106" s="242"/>
      <c r="BO106" s="242"/>
      <c r="BP106" s="242"/>
      <c r="BQ106" s="242"/>
      <c r="BR106" s="242"/>
      <c r="BS106" s="242"/>
      <c r="BT106" s="242"/>
      <c r="BU106" s="242"/>
      <c r="BV106" s="242"/>
      <c r="BW106" s="242"/>
      <c r="BX106" s="242"/>
      <c r="BY106" s="242"/>
      <c r="BZ106" s="242"/>
      <c r="CA106" s="242"/>
      <c r="CB106" s="242"/>
      <c r="CC106" s="242"/>
      <c r="CD106" s="242"/>
      <c r="CE106" s="242"/>
      <c r="CF106" s="242"/>
      <c r="CG106" s="242"/>
      <c r="CH106" s="242"/>
      <c r="CI106" s="242"/>
      <c r="CJ106" s="242"/>
      <c r="CK106" s="242"/>
      <c r="CL106" s="242"/>
      <c r="CM106" s="242"/>
      <c r="CN106" s="242"/>
      <c r="CO106" s="242"/>
      <c r="CP106" s="242"/>
      <c r="CQ106" s="242"/>
      <c r="CR106" s="242"/>
      <c r="CS106" s="242"/>
      <c r="CT106" s="242"/>
      <c r="CU106" s="242"/>
      <c r="CV106" s="242"/>
      <c r="CW106" s="242"/>
      <c r="CX106" s="242"/>
      <c r="CY106" s="242"/>
      <c r="CZ106" s="242"/>
      <c r="DA106" s="242"/>
      <c r="DB106" s="242"/>
      <c r="DC106" s="242"/>
      <c r="DD106" s="242"/>
      <c r="DE106" s="242"/>
      <c r="DF106" s="242"/>
      <c r="DG106" s="242"/>
      <c r="DH106" s="242"/>
      <c r="DI106" s="242"/>
      <c r="DJ106" s="242"/>
      <c r="DK106" s="242"/>
      <c r="DL106" s="242"/>
      <c r="DM106" s="242"/>
      <c r="DN106" s="242"/>
      <c r="DO106" s="242"/>
      <c r="DP106" s="242"/>
      <c r="DQ106" s="242"/>
      <c r="DR106" s="242"/>
      <c r="DS106" s="242"/>
      <c r="DT106" s="242"/>
      <c r="DU106" s="242"/>
      <c r="DV106" s="242"/>
      <c r="DW106" s="242"/>
      <c r="DX106" s="242"/>
      <c r="DY106" s="242"/>
      <c r="DZ106" s="242"/>
      <c r="EA106" s="242"/>
      <c r="EB106" s="242"/>
      <c r="EC106" s="242"/>
      <c r="ED106" s="242"/>
      <c r="EE106" s="242"/>
      <c r="EF106" s="242"/>
      <c r="EG106" s="242"/>
      <c r="EH106" s="242"/>
      <c r="EI106" s="242"/>
      <c r="EJ106" s="242"/>
      <c r="EK106" s="242"/>
      <c r="EL106" s="242"/>
      <c r="EM106" s="242"/>
      <c r="EN106" s="242"/>
      <c r="EO106" s="242"/>
      <c r="EP106" s="242"/>
      <c r="EQ106" s="242"/>
      <c r="ER106" s="242"/>
      <c r="ES106" s="242"/>
      <c r="ET106" s="242"/>
      <c r="EU106" s="242"/>
      <c r="EV106" s="242"/>
      <c r="EW106" s="242"/>
      <c r="EX106" s="242"/>
      <c r="EY106" s="242"/>
      <c r="EZ106" s="242"/>
      <c r="FA106" s="242"/>
      <c r="FB106" s="242"/>
      <c r="FC106" s="242"/>
      <c r="FD106" s="242"/>
      <c r="FE106" s="242"/>
      <c r="FF106" s="242"/>
      <c r="FG106" s="242"/>
      <c r="FH106" s="242"/>
      <c r="FI106" s="242"/>
      <c r="FJ106" s="242"/>
      <c r="FK106" s="242"/>
      <c r="FL106" s="242"/>
      <c r="FM106" s="242"/>
      <c r="FN106" s="242"/>
      <c r="FO106" s="242"/>
      <c r="FP106" s="242"/>
      <c r="FQ106" s="242"/>
      <c r="FR106" s="242"/>
      <c r="FS106" s="242"/>
      <c r="FT106" s="242"/>
      <c r="FU106" s="242"/>
      <c r="FV106" s="242"/>
      <c r="FW106" s="242"/>
      <c r="FX106" s="242"/>
      <c r="FY106" s="242"/>
      <c r="FZ106" s="242"/>
      <c r="GA106" s="242"/>
      <c r="GB106" s="242"/>
      <c r="GC106" s="242"/>
      <c r="GD106" s="242"/>
      <c r="GE106" s="242"/>
      <c r="GF106" s="242"/>
      <c r="GG106" s="242"/>
      <c r="GH106" s="242"/>
      <c r="GI106" s="242"/>
      <c r="GJ106" s="242"/>
      <c r="GK106" s="242"/>
      <c r="GL106" s="242"/>
      <c r="GM106" s="242"/>
      <c r="GN106" s="242"/>
      <c r="GO106" s="242"/>
      <c r="GP106" s="242"/>
      <c r="GQ106" s="242"/>
      <c r="GR106" s="242"/>
      <c r="GS106" s="242"/>
      <c r="GT106" s="242"/>
      <c r="GU106" s="242"/>
      <c r="GV106" s="242"/>
      <c r="GW106" s="242"/>
      <c r="GX106" s="242"/>
      <c r="GY106" s="242"/>
      <c r="GZ106" s="242"/>
      <c r="HA106" s="242"/>
      <c r="HB106" s="242"/>
      <c r="HC106" s="242"/>
      <c r="HD106" s="242"/>
      <c r="HE106" s="242"/>
      <c r="HF106" s="242"/>
      <c r="HG106" s="242"/>
      <c r="HH106" s="242"/>
      <c r="HI106" s="242"/>
      <c r="HJ106" s="242"/>
      <c r="HK106" s="242"/>
      <c r="HL106" s="242"/>
      <c r="HM106" s="242"/>
      <c r="HN106" s="242"/>
      <c r="HO106" s="242"/>
      <c r="HP106" s="242"/>
      <c r="HQ106" s="242"/>
      <c r="HR106" s="242"/>
      <c r="HS106" s="242"/>
      <c r="HT106" s="242"/>
      <c r="HU106" s="242"/>
      <c r="HV106" s="242"/>
      <c r="HW106" s="242"/>
      <c r="HX106" s="242"/>
      <c r="HY106" s="242"/>
      <c r="HZ106" s="242"/>
      <c r="IA106" s="242"/>
      <c r="IB106" s="242"/>
      <c r="IC106" s="242"/>
      <c r="ID106" s="242"/>
      <c r="IE106" s="242"/>
      <c r="IF106" s="242"/>
      <c r="IG106" s="242"/>
      <c r="IH106" s="242"/>
      <c r="II106" s="242"/>
      <c r="IJ106" s="242"/>
      <c r="IK106" s="242"/>
      <c r="IL106" s="242"/>
    </row>
    <row r="107" spans="1:246" ht="15">
      <c r="A107" s="99" t="s">
        <v>144</v>
      </c>
      <c r="B107" s="212" t="s">
        <v>490</v>
      </c>
      <c r="C107" s="246">
        <f>C15</f>
        <v>217</v>
      </c>
      <c r="D107" s="246">
        <f aca="true" t="shared" si="10" ref="D107:P107">D15</f>
        <v>143</v>
      </c>
      <c r="E107" s="247">
        <f t="shared" si="10"/>
        <v>1751997</v>
      </c>
      <c r="F107" s="247"/>
      <c r="G107" s="247"/>
      <c r="H107" s="247"/>
      <c r="I107" s="247"/>
      <c r="J107" s="99">
        <f t="shared" si="10"/>
        <v>1009391.92</v>
      </c>
      <c r="K107" s="99">
        <f t="shared" si="10"/>
        <v>145248</v>
      </c>
      <c r="L107" s="99">
        <f t="shared" si="10"/>
        <v>569312.6499999999</v>
      </c>
      <c r="M107" s="99">
        <f t="shared" si="10"/>
        <v>17133.05</v>
      </c>
      <c r="N107" s="99">
        <f t="shared" si="10"/>
        <v>130017.07</v>
      </c>
      <c r="O107" s="248">
        <f t="shared" si="10"/>
        <v>8351.46</v>
      </c>
      <c r="P107" s="248">
        <f t="shared" si="10"/>
        <v>1879454.15</v>
      </c>
      <c r="Q107" s="99"/>
      <c r="R107" s="245"/>
      <c r="S107" s="255"/>
      <c r="T107" s="244"/>
      <c r="U107" s="245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  <c r="AJ107" s="242"/>
      <c r="AK107" s="242"/>
      <c r="AL107" s="242"/>
      <c r="AM107" s="242"/>
      <c r="AN107" s="242"/>
      <c r="AO107" s="242"/>
      <c r="AP107" s="242"/>
      <c r="AQ107" s="242"/>
      <c r="AR107" s="242"/>
      <c r="AS107" s="242"/>
      <c r="AT107" s="242"/>
      <c r="AU107" s="242"/>
      <c r="AV107" s="242"/>
      <c r="AW107" s="242"/>
      <c r="AX107" s="242"/>
      <c r="AY107" s="242"/>
      <c r="AZ107" s="242"/>
      <c r="BA107" s="242"/>
      <c r="BB107" s="242"/>
      <c r="BC107" s="242"/>
      <c r="BD107" s="242"/>
      <c r="BE107" s="242"/>
      <c r="BF107" s="242"/>
      <c r="BG107" s="242"/>
      <c r="BH107" s="242"/>
      <c r="BI107" s="242"/>
      <c r="BJ107" s="242"/>
      <c r="BK107" s="242"/>
      <c r="BL107" s="242"/>
      <c r="BM107" s="242"/>
      <c r="BN107" s="242"/>
      <c r="BO107" s="242"/>
      <c r="BP107" s="242"/>
      <c r="BQ107" s="242"/>
      <c r="BR107" s="242"/>
      <c r="BS107" s="242"/>
      <c r="BT107" s="242"/>
      <c r="BU107" s="242"/>
      <c r="BV107" s="242"/>
      <c r="BW107" s="242"/>
      <c r="BX107" s="242"/>
      <c r="BY107" s="242"/>
      <c r="BZ107" s="242"/>
      <c r="CA107" s="242"/>
      <c r="CB107" s="242"/>
      <c r="CC107" s="242"/>
      <c r="CD107" s="242"/>
      <c r="CE107" s="242"/>
      <c r="CF107" s="242"/>
      <c r="CG107" s="242"/>
      <c r="CH107" s="242"/>
      <c r="CI107" s="242"/>
      <c r="CJ107" s="242"/>
      <c r="CK107" s="242"/>
      <c r="CL107" s="242"/>
      <c r="CM107" s="242"/>
      <c r="CN107" s="242"/>
      <c r="CO107" s="242"/>
      <c r="CP107" s="242"/>
      <c r="CQ107" s="242"/>
      <c r="CR107" s="242"/>
      <c r="CS107" s="242"/>
      <c r="CT107" s="242"/>
      <c r="CU107" s="242"/>
      <c r="CV107" s="242"/>
      <c r="CW107" s="242"/>
      <c r="CX107" s="242"/>
      <c r="CY107" s="242"/>
      <c r="CZ107" s="242"/>
      <c r="DA107" s="242"/>
      <c r="DB107" s="242"/>
      <c r="DC107" s="242"/>
      <c r="DD107" s="242"/>
      <c r="DE107" s="242"/>
      <c r="DF107" s="242"/>
      <c r="DG107" s="242"/>
      <c r="DH107" s="242"/>
      <c r="DI107" s="242"/>
      <c r="DJ107" s="242"/>
      <c r="DK107" s="242"/>
      <c r="DL107" s="242"/>
      <c r="DM107" s="242"/>
      <c r="DN107" s="242"/>
      <c r="DO107" s="242"/>
      <c r="DP107" s="242"/>
      <c r="DQ107" s="242"/>
      <c r="DR107" s="242"/>
      <c r="DS107" s="242"/>
      <c r="DT107" s="242"/>
      <c r="DU107" s="242"/>
      <c r="DV107" s="242"/>
      <c r="DW107" s="242"/>
      <c r="DX107" s="242"/>
      <c r="DY107" s="242"/>
      <c r="DZ107" s="242"/>
      <c r="EA107" s="242"/>
      <c r="EB107" s="242"/>
      <c r="EC107" s="242"/>
      <c r="ED107" s="242"/>
      <c r="EE107" s="242"/>
      <c r="EF107" s="242"/>
      <c r="EG107" s="242"/>
      <c r="EH107" s="242"/>
      <c r="EI107" s="242"/>
      <c r="EJ107" s="242"/>
      <c r="EK107" s="242"/>
      <c r="EL107" s="242"/>
      <c r="EM107" s="242"/>
      <c r="EN107" s="242"/>
      <c r="EO107" s="242"/>
      <c r="EP107" s="242"/>
      <c r="EQ107" s="242"/>
      <c r="ER107" s="242"/>
      <c r="ES107" s="242"/>
      <c r="ET107" s="242"/>
      <c r="EU107" s="242"/>
      <c r="EV107" s="242"/>
      <c r="EW107" s="242"/>
      <c r="EX107" s="242"/>
      <c r="EY107" s="242"/>
      <c r="EZ107" s="242"/>
      <c r="FA107" s="242"/>
      <c r="FB107" s="242"/>
      <c r="FC107" s="242"/>
      <c r="FD107" s="242"/>
      <c r="FE107" s="242"/>
      <c r="FF107" s="242"/>
      <c r="FG107" s="242"/>
      <c r="FH107" s="242"/>
      <c r="FI107" s="242"/>
      <c r="FJ107" s="242"/>
      <c r="FK107" s="242"/>
      <c r="FL107" s="242"/>
      <c r="FM107" s="242"/>
      <c r="FN107" s="242"/>
      <c r="FO107" s="242"/>
      <c r="FP107" s="242"/>
      <c r="FQ107" s="242"/>
      <c r="FR107" s="242"/>
      <c r="FS107" s="242"/>
      <c r="FT107" s="242"/>
      <c r="FU107" s="242"/>
      <c r="FV107" s="242"/>
      <c r="FW107" s="242"/>
      <c r="FX107" s="242"/>
      <c r="FY107" s="242"/>
      <c r="FZ107" s="242"/>
      <c r="GA107" s="242"/>
      <c r="GB107" s="242"/>
      <c r="GC107" s="242"/>
      <c r="GD107" s="242"/>
      <c r="GE107" s="242"/>
      <c r="GF107" s="242"/>
      <c r="GG107" s="242"/>
      <c r="GH107" s="242"/>
      <c r="GI107" s="242"/>
      <c r="GJ107" s="242"/>
      <c r="GK107" s="242"/>
      <c r="GL107" s="242"/>
      <c r="GM107" s="242"/>
      <c r="GN107" s="242"/>
      <c r="GO107" s="242"/>
      <c r="GP107" s="242"/>
      <c r="GQ107" s="242"/>
      <c r="GR107" s="242"/>
      <c r="GS107" s="242"/>
      <c r="GT107" s="242"/>
      <c r="GU107" s="242"/>
      <c r="GV107" s="242"/>
      <c r="GW107" s="242"/>
      <c r="GX107" s="242"/>
      <c r="GY107" s="242"/>
      <c r="GZ107" s="242"/>
      <c r="HA107" s="242"/>
      <c r="HB107" s="242"/>
      <c r="HC107" s="242"/>
      <c r="HD107" s="242"/>
      <c r="HE107" s="242"/>
      <c r="HF107" s="242"/>
      <c r="HG107" s="242"/>
      <c r="HH107" s="242"/>
      <c r="HI107" s="242"/>
      <c r="HJ107" s="242"/>
      <c r="HK107" s="242"/>
      <c r="HL107" s="242"/>
      <c r="HM107" s="242"/>
      <c r="HN107" s="242"/>
      <c r="HO107" s="242"/>
      <c r="HP107" s="242"/>
      <c r="HQ107" s="242"/>
      <c r="HR107" s="242"/>
      <c r="HS107" s="242"/>
      <c r="HT107" s="242"/>
      <c r="HU107" s="242"/>
      <c r="HV107" s="242"/>
      <c r="HW107" s="242"/>
      <c r="HX107" s="242"/>
      <c r="HY107" s="242"/>
      <c r="HZ107" s="242"/>
      <c r="IA107" s="242"/>
      <c r="IB107" s="242"/>
      <c r="IC107" s="242"/>
      <c r="ID107" s="242"/>
      <c r="IE107" s="242"/>
      <c r="IF107" s="242"/>
      <c r="IG107" s="242"/>
      <c r="IH107" s="242"/>
      <c r="II107" s="242"/>
      <c r="IJ107" s="242"/>
      <c r="IK107" s="242"/>
      <c r="IL107" s="242"/>
    </row>
    <row r="108" spans="1:246" ht="15">
      <c r="A108" s="99"/>
      <c r="B108" s="99"/>
      <c r="C108" s="246"/>
      <c r="D108" s="246"/>
      <c r="E108" s="247"/>
      <c r="F108" s="247"/>
      <c r="G108" s="247"/>
      <c r="H108" s="247"/>
      <c r="I108" s="247"/>
      <c r="J108" s="248"/>
      <c r="K108" s="248"/>
      <c r="L108" s="248"/>
      <c r="M108" s="248"/>
      <c r="N108" s="248"/>
      <c r="O108" s="248"/>
      <c r="P108" s="248"/>
      <c r="Q108" s="99"/>
      <c r="R108" s="245"/>
      <c r="S108" s="255"/>
      <c r="T108" s="244"/>
      <c r="U108" s="245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  <c r="AJ108" s="242"/>
      <c r="AK108" s="242"/>
      <c r="AL108" s="242"/>
      <c r="AM108" s="242"/>
      <c r="AN108" s="242"/>
      <c r="AO108" s="242"/>
      <c r="AP108" s="242"/>
      <c r="AQ108" s="242"/>
      <c r="AR108" s="242"/>
      <c r="AS108" s="242"/>
      <c r="AT108" s="242"/>
      <c r="AU108" s="242"/>
      <c r="AV108" s="242"/>
      <c r="AW108" s="242"/>
      <c r="AX108" s="242"/>
      <c r="AY108" s="242"/>
      <c r="AZ108" s="242"/>
      <c r="BA108" s="242"/>
      <c r="BB108" s="242"/>
      <c r="BC108" s="242"/>
      <c r="BD108" s="242"/>
      <c r="BE108" s="242"/>
      <c r="BF108" s="242"/>
      <c r="BG108" s="242"/>
      <c r="BH108" s="242"/>
      <c r="BI108" s="242"/>
      <c r="BJ108" s="242"/>
      <c r="BK108" s="242"/>
      <c r="BL108" s="242"/>
      <c r="BM108" s="242"/>
      <c r="BN108" s="242"/>
      <c r="BO108" s="242"/>
      <c r="BP108" s="242"/>
      <c r="BQ108" s="242"/>
      <c r="BR108" s="242"/>
      <c r="BS108" s="242"/>
      <c r="BT108" s="242"/>
      <c r="BU108" s="242"/>
      <c r="BV108" s="242"/>
      <c r="BW108" s="242"/>
      <c r="BX108" s="242"/>
      <c r="BY108" s="242"/>
      <c r="BZ108" s="242"/>
      <c r="CA108" s="242"/>
      <c r="CB108" s="242"/>
      <c r="CC108" s="242"/>
      <c r="CD108" s="242"/>
      <c r="CE108" s="242"/>
      <c r="CF108" s="242"/>
      <c r="CG108" s="242"/>
      <c r="CH108" s="242"/>
      <c r="CI108" s="242"/>
      <c r="CJ108" s="242"/>
      <c r="CK108" s="242"/>
      <c r="CL108" s="242"/>
      <c r="CM108" s="242"/>
      <c r="CN108" s="242"/>
      <c r="CO108" s="242"/>
      <c r="CP108" s="242"/>
      <c r="CQ108" s="242"/>
      <c r="CR108" s="242"/>
      <c r="CS108" s="242"/>
      <c r="CT108" s="242"/>
      <c r="CU108" s="242"/>
      <c r="CV108" s="242"/>
      <c r="CW108" s="242"/>
      <c r="CX108" s="242"/>
      <c r="CY108" s="242"/>
      <c r="CZ108" s="242"/>
      <c r="DA108" s="242"/>
      <c r="DB108" s="242"/>
      <c r="DC108" s="242"/>
      <c r="DD108" s="242"/>
      <c r="DE108" s="242"/>
      <c r="DF108" s="242"/>
      <c r="DG108" s="242"/>
      <c r="DH108" s="242"/>
      <c r="DI108" s="242"/>
      <c r="DJ108" s="242"/>
      <c r="DK108" s="242"/>
      <c r="DL108" s="242"/>
      <c r="DM108" s="242"/>
      <c r="DN108" s="242"/>
      <c r="DO108" s="242"/>
      <c r="DP108" s="242"/>
      <c r="DQ108" s="242"/>
      <c r="DR108" s="242"/>
      <c r="DS108" s="242"/>
      <c r="DT108" s="242"/>
      <c r="DU108" s="242"/>
      <c r="DV108" s="242"/>
      <c r="DW108" s="242"/>
      <c r="DX108" s="242"/>
      <c r="DY108" s="242"/>
      <c r="DZ108" s="242"/>
      <c r="EA108" s="242"/>
      <c r="EB108" s="242"/>
      <c r="EC108" s="242"/>
      <c r="ED108" s="242"/>
      <c r="EE108" s="242"/>
      <c r="EF108" s="242"/>
      <c r="EG108" s="242"/>
      <c r="EH108" s="242"/>
      <c r="EI108" s="242"/>
      <c r="EJ108" s="242"/>
      <c r="EK108" s="242"/>
      <c r="EL108" s="242"/>
      <c r="EM108" s="242"/>
      <c r="EN108" s="242"/>
      <c r="EO108" s="242"/>
      <c r="EP108" s="242"/>
      <c r="EQ108" s="242"/>
      <c r="ER108" s="242"/>
      <c r="ES108" s="242"/>
      <c r="ET108" s="242"/>
      <c r="EU108" s="242"/>
      <c r="EV108" s="242"/>
      <c r="EW108" s="242"/>
      <c r="EX108" s="242"/>
      <c r="EY108" s="242"/>
      <c r="EZ108" s="242"/>
      <c r="FA108" s="242"/>
      <c r="FB108" s="242"/>
      <c r="FC108" s="242"/>
      <c r="FD108" s="242"/>
      <c r="FE108" s="242"/>
      <c r="FF108" s="242"/>
      <c r="FG108" s="242"/>
      <c r="FH108" s="242"/>
      <c r="FI108" s="242"/>
      <c r="FJ108" s="242"/>
      <c r="FK108" s="242"/>
      <c r="FL108" s="242"/>
      <c r="FM108" s="242"/>
      <c r="FN108" s="242"/>
      <c r="FO108" s="242"/>
      <c r="FP108" s="242"/>
      <c r="FQ108" s="242"/>
      <c r="FR108" s="242"/>
      <c r="FS108" s="242"/>
      <c r="FT108" s="242"/>
      <c r="FU108" s="242"/>
      <c r="FV108" s="242"/>
      <c r="FW108" s="242"/>
      <c r="FX108" s="242"/>
      <c r="FY108" s="242"/>
      <c r="FZ108" s="242"/>
      <c r="GA108" s="242"/>
      <c r="GB108" s="242"/>
      <c r="GC108" s="242"/>
      <c r="GD108" s="242"/>
      <c r="GE108" s="242"/>
      <c r="GF108" s="242"/>
      <c r="GG108" s="242"/>
      <c r="GH108" s="242"/>
      <c r="GI108" s="242"/>
      <c r="GJ108" s="242"/>
      <c r="GK108" s="242"/>
      <c r="GL108" s="242"/>
      <c r="GM108" s="242"/>
      <c r="GN108" s="242"/>
      <c r="GO108" s="242"/>
      <c r="GP108" s="242"/>
      <c r="GQ108" s="242"/>
      <c r="GR108" s="242"/>
      <c r="GS108" s="242"/>
      <c r="GT108" s="242"/>
      <c r="GU108" s="242"/>
      <c r="GV108" s="242"/>
      <c r="GW108" s="242"/>
      <c r="GX108" s="242"/>
      <c r="GY108" s="242"/>
      <c r="GZ108" s="242"/>
      <c r="HA108" s="242"/>
      <c r="HB108" s="242"/>
      <c r="HC108" s="242"/>
      <c r="HD108" s="242"/>
      <c r="HE108" s="242"/>
      <c r="HF108" s="242"/>
      <c r="HG108" s="242"/>
      <c r="HH108" s="242"/>
      <c r="HI108" s="242"/>
      <c r="HJ108" s="242"/>
      <c r="HK108" s="242"/>
      <c r="HL108" s="242"/>
      <c r="HM108" s="242"/>
      <c r="HN108" s="242"/>
      <c r="HO108" s="242"/>
      <c r="HP108" s="242"/>
      <c r="HQ108" s="242"/>
      <c r="HR108" s="242"/>
      <c r="HS108" s="242"/>
      <c r="HT108" s="242"/>
      <c r="HU108" s="242"/>
      <c r="HV108" s="242"/>
      <c r="HW108" s="242"/>
      <c r="HX108" s="242"/>
      <c r="HY108" s="242"/>
      <c r="HZ108" s="242"/>
      <c r="IA108" s="242"/>
      <c r="IB108" s="242"/>
      <c r="IC108" s="242"/>
      <c r="ID108" s="242"/>
      <c r="IE108" s="242"/>
      <c r="IF108" s="242"/>
      <c r="IG108" s="242"/>
      <c r="IH108" s="242"/>
      <c r="II108" s="242"/>
      <c r="IJ108" s="242"/>
      <c r="IK108" s="242"/>
      <c r="IL108" s="242"/>
    </row>
    <row r="109" spans="1:246" ht="15">
      <c r="A109" s="268" t="s">
        <v>453</v>
      </c>
      <c r="B109" s="238" t="s">
        <v>444</v>
      </c>
      <c r="C109" s="238">
        <v>388</v>
      </c>
      <c r="D109" s="238"/>
      <c r="E109" s="265">
        <v>1341212</v>
      </c>
      <c r="F109" s="265"/>
      <c r="G109" s="265"/>
      <c r="H109" s="265"/>
      <c r="I109" s="265"/>
      <c r="J109" s="240">
        <v>778971.55</v>
      </c>
      <c r="K109" s="240">
        <v>112560</v>
      </c>
      <c r="L109" s="240">
        <v>668389</v>
      </c>
      <c r="M109" s="240">
        <v>71991</v>
      </c>
      <c r="N109" s="240">
        <v>-909</v>
      </c>
      <c r="O109" s="240">
        <v>0</v>
      </c>
      <c r="P109" s="237">
        <v>1631002.55</v>
      </c>
      <c r="Q109" s="245"/>
      <c r="R109" s="99"/>
      <c r="S109" s="241"/>
      <c r="T109" s="224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  <c r="AJ109" s="242"/>
      <c r="AK109" s="242"/>
      <c r="AL109" s="242"/>
      <c r="AM109" s="242"/>
      <c r="AN109" s="242"/>
      <c r="AO109" s="242"/>
      <c r="AP109" s="242"/>
      <c r="AQ109" s="242"/>
      <c r="AR109" s="242"/>
      <c r="AS109" s="242"/>
      <c r="AT109" s="242"/>
      <c r="AU109" s="242"/>
      <c r="AV109" s="242"/>
      <c r="AW109" s="242"/>
      <c r="AX109" s="242"/>
      <c r="AY109" s="242"/>
      <c r="AZ109" s="242"/>
      <c r="BA109" s="242"/>
      <c r="BB109" s="242"/>
      <c r="BC109" s="242"/>
      <c r="BD109" s="242"/>
      <c r="BE109" s="242"/>
      <c r="BF109" s="242"/>
      <c r="BG109" s="242"/>
      <c r="BH109" s="242"/>
      <c r="BI109" s="242"/>
      <c r="BJ109" s="242"/>
      <c r="BK109" s="242"/>
      <c r="BL109" s="242"/>
      <c r="BM109" s="242"/>
      <c r="BN109" s="242"/>
      <c r="BO109" s="242"/>
      <c r="BP109" s="242"/>
      <c r="BQ109" s="242"/>
      <c r="BR109" s="242"/>
      <c r="BS109" s="242"/>
      <c r="BT109" s="242"/>
      <c r="BU109" s="242"/>
      <c r="BV109" s="242"/>
      <c r="BW109" s="242"/>
      <c r="BX109" s="242"/>
      <c r="BY109" s="242"/>
      <c r="BZ109" s="242"/>
      <c r="CA109" s="242"/>
      <c r="CB109" s="242"/>
      <c r="CC109" s="242"/>
      <c r="CD109" s="242"/>
      <c r="CE109" s="242"/>
      <c r="CF109" s="242"/>
      <c r="CG109" s="242"/>
      <c r="CH109" s="242"/>
      <c r="CI109" s="242"/>
      <c r="CJ109" s="242"/>
      <c r="CK109" s="242"/>
      <c r="CL109" s="242"/>
      <c r="CM109" s="242"/>
      <c r="CN109" s="242"/>
      <c r="CO109" s="242"/>
      <c r="CP109" s="242"/>
      <c r="CQ109" s="242"/>
      <c r="CR109" s="242"/>
      <c r="CS109" s="242"/>
      <c r="CT109" s="242"/>
      <c r="CU109" s="242"/>
      <c r="CV109" s="242"/>
      <c r="CW109" s="242"/>
      <c r="CX109" s="242"/>
      <c r="CY109" s="242"/>
      <c r="CZ109" s="242"/>
      <c r="DA109" s="242"/>
      <c r="DB109" s="242"/>
      <c r="DC109" s="242"/>
      <c r="DD109" s="242"/>
      <c r="DE109" s="242"/>
      <c r="DF109" s="242"/>
      <c r="DG109" s="242"/>
      <c r="DH109" s="242"/>
      <c r="DI109" s="242"/>
      <c r="DJ109" s="242"/>
      <c r="DK109" s="242"/>
      <c r="DL109" s="242"/>
      <c r="DM109" s="242"/>
      <c r="DN109" s="242"/>
      <c r="DO109" s="242"/>
      <c r="DP109" s="242"/>
      <c r="DQ109" s="242"/>
      <c r="DR109" s="242"/>
      <c r="DS109" s="242"/>
      <c r="DT109" s="242"/>
      <c r="DU109" s="242"/>
      <c r="DV109" s="242"/>
      <c r="DW109" s="242"/>
      <c r="DX109" s="242"/>
      <c r="DY109" s="242"/>
      <c r="DZ109" s="242"/>
      <c r="EA109" s="242"/>
      <c r="EB109" s="242"/>
      <c r="EC109" s="242"/>
      <c r="ED109" s="242"/>
      <c r="EE109" s="242"/>
      <c r="EF109" s="242"/>
      <c r="EG109" s="242"/>
      <c r="EH109" s="242"/>
      <c r="EI109" s="242"/>
      <c r="EJ109" s="242"/>
      <c r="EK109" s="242"/>
      <c r="EL109" s="242"/>
      <c r="EM109" s="242"/>
      <c r="EN109" s="242"/>
      <c r="EO109" s="242"/>
      <c r="EP109" s="242"/>
      <c r="EQ109" s="242"/>
      <c r="ER109" s="242"/>
      <c r="ES109" s="242"/>
      <c r="ET109" s="242"/>
      <c r="EU109" s="242"/>
      <c r="EV109" s="242"/>
      <c r="EW109" s="242"/>
      <c r="EX109" s="242"/>
      <c r="EY109" s="242"/>
      <c r="EZ109" s="242"/>
      <c r="FA109" s="242"/>
      <c r="FB109" s="242"/>
      <c r="FC109" s="242"/>
      <c r="FD109" s="242"/>
      <c r="FE109" s="242"/>
      <c r="FF109" s="242"/>
      <c r="FG109" s="242"/>
      <c r="FH109" s="242"/>
      <c r="FI109" s="242"/>
      <c r="FJ109" s="242"/>
      <c r="FK109" s="242"/>
      <c r="FL109" s="242"/>
      <c r="FM109" s="242"/>
      <c r="FN109" s="242"/>
      <c r="FO109" s="242"/>
      <c r="FP109" s="242"/>
      <c r="FQ109" s="242"/>
      <c r="FR109" s="242"/>
      <c r="FS109" s="242"/>
      <c r="FT109" s="242"/>
      <c r="FU109" s="242"/>
      <c r="FV109" s="242"/>
      <c r="FW109" s="242"/>
      <c r="FX109" s="242"/>
      <c r="FY109" s="242"/>
      <c r="FZ109" s="242"/>
      <c r="GA109" s="242"/>
      <c r="GB109" s="242"/>
      <c r="GC109" s="242"/>
      <c r="GD109" s="242"/>
      <c r="GE109" s="242"/>
      <c r="GF109" s="242"/>
      <c r="GG109" s="242"/>
      <c r="GH109" s="242"/>
      <c r="GI109" s="242"/>
      <c r="GJ109" s="242"/>
      <c r="GK109" s="242"/>
      <c r="GL109" s="242"/>
      <c r="GM109" s="242"/>
      <c r="GN109" s="242"/>
      <c r="GO109" s="242"/>
      <c r="GP109" s="242"/>
      <c r="GQ109" s="242"/>
      <c r="GR109" s="242"/>
      <c r="GS109" s="242"/>
      <c r="GT109" s="242"/>
      <c r="GU109" s="242"/>
      <c r="GV109" s="242"/>
      <c r="GW109" s="242"/>
      <c r="GX109" s="242"/>
      <c r="GY109" s="242"/>
      <c r="GZ109" s="242"/>
      <c r="HA109" s="242"/>
      <c r="HB109" s="242"/>
      <c r="HC109" s="242"/>
      <c r="HD109" s="242"/>
      <c r="HE109" s="242"/>
      <c r="HF109" s="242"/>
      <c r="HG109" s="242"/>
      <c r="HH109" s="242"/>
      <c r="HI109" s="242"/>
      <c r="HJ109" s="242"/>
      <c r="HK109" s="242"/>
      <c r="HL109" s="242"/>
      <c r="HM109" s="242"/>
      <c r="HN109" s="242"/>
      <c r="HO109" s="242"/>
      <c r="HP109" s="242"/>
      <c r="HQ109" s="242"/>
      <c r="HR109" s="242"/>
      <c r="HS109" s="242"/>
      <c r="HT109" s="242"/>
      <c r="HU109" s="242"/>
      <c r="HV109" s="242"/>
      <c r="HW109" s="242"/>
      <c r="HX109" s="242"/>
      <c r="HY109" s="242"/>
      <c r="HZ109" s="242"/>
      <c r="IA109" s="242"/>
      <c r="IB109" s="242"/>
      <c r="IC109" s="242"/>
      <c r="ID109" s="242"/>
      <c r="IE109" s="242"/>
      <c r="IF109" s="242"/>
      <c r="IG109" s="242"/>
      <c r="IH109" s="242"/>
      <c r="II109" s="242"/>
      <c r="IJ109" s="242"/>
      <c r="IK109" s="242"/>
      <c r="IL109" s="242"/>
    </row>
    <row r="110" spans="1:246" ht="15">
      <c r="A110" s="237" t="s">
        <v>454</v>
      </c>
      <c r="B110" s="238" t="s">
        <v>444</v>
      </c>
      <c r="C110" s="238">
        <v>4</v>
      </c>
      <c r="D110" s="238"/>
      <c r="E110" s="265">
        <v>21420</v>
      </c>
      <c r="F110" s="265"/>
      <c r="G110" s="265"/>
      <c r="H110" s="265"/>
      <c r="I110" s="265"/>
      <c r="J110" s="240">
        <v>4984.26</v>
      </c>
      <c r="K110" s="240">
        <v>1680</v>
      </c>
      <c r="L110" s="240">
        <v>5098</v>
      </c>
      <c r="M110" s="240">
        <v>397</v>
      </c>
      <c r="N110" s="240">
        <v>5852</v>
      </c>
      <c r="O110" s="240">
        <v>0</v>
      </c>
      <c r="P110" s="237">
        <v>18011.26</v>
      </c>
      <c r="Q110" s="245"/>
      <c r="R110" s="99"/>
      <c r="S110" s="241"/>
      <c r="T110" s="224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2"/>
      <c r="AU110" s="242"/>
      <c r="AV110" s="242"/>
      <c r="AW110" s="242"/>
      <c r="AX110" s="242"/>
      <c r="AY110" s="242"/>
      <c r="AZ110" s="242"/>
      <c r="BA110" s="242"/>
      <c r="BB110" s="242"/>
      <c r="BC110" s="242"/>
      <c r="BD110" s="242"/>
      <c r="BE110" s="242"/>
      <c r="BF110" s="242"/>
      <c r="BG110" s="242"/>
      <c r="BH110" s="242"/>
      <c r="BI110" s="242"/>
      <c r="BJ110" s="242"/>
      <c r="BK110" s="242"/>
      <c r="BL110" s="242"/>
      <c r="BM110" s="242"/>
      <c r="BN110" s="242"/>
      <c r="BO110" s="242"/>
      <c r="BP110" s="242"/>
      <c r="BQ110" s="242"/>
      <c r="BR110" s="242"/>
      <c r="BS110" s="242"/>
      <c r="BT110" s="242"/>
      <c r="BU110" s="242"/>
      <c r="BV110" s="242"/>
      <c r="BW110" s="242"/>
      <c r="BX110" s="242"/>
      <c r="BY110" s="242"/>
      <c r="BZ110" s="242"/>
      <c r="CA110" s="242"/>
      <c r="CB110" s="242"/>
      <c r="CC110" s="242"/>
      <c r="CD110" s="242"/>
      <c r="CE110" s="242"/>
      <c r="CF110" s="242"/>
      <c r="CG110" s="242"/>
      <c r="CH110" s="242"/>
      <c r="CI110" s="242"/>
      <c r="CJ110" s="242"/>
      <c r="CK110" s="242"/>
      <c r="CL110" s="242"/>
      <c r="CM110" s="242"/>
      <c r="CN110" s="242"/>
      <c r="CO110" s="242"/>
      <c r="CP110" s="242"/>
      <c r="CQ110" s="242"/>
      <c r="CR110" s="242"/>
      <c r="CS110" s="242"/>
      <c r="CT110" s="242"/>
      <c r="CU110" s="242"/>
      <c r="CV110" s="242"/>
      <c r="CW110" s="242"/>
      <c r="CX110" s="242"/>
      <c r="CY110" s="242"/>
      <c r="CZ110" s="242"/>
      <c r="DA110" s="242"/>
      <c r="DB110" s="242"/>
      <c r="DC110" s="242"/>
      <c r="DD110" s="242"/>
      <c r="DE110" s="242"/>
      <c r="DF110" s="242"/>
      <c r="DG110" s="242"/>
      <c r="DH110" s="242"/>
      <c r="DI110" s="242"/>
      <c r="DJ110" s="242"/>
      <c r="DK110" s="242"/>
      <c r="DL110" s="242"/>
      <c r="DM110" s="242"/>
      <c r="DN110" s="242"/>
      <c r="DO110" s="242"/>
      <c r="DP110" s="242"/>
      <c r="DQ110" s="242"/>
      <c r="DR110" s="242"/>
      <c r="DS110" s="242"/>
      <c r="DT110" s="242"/>
      <c r="DU110" s="242"/>
      <c r="DV110" s="242"/>
      <c r="DW110" s="242"/>
      <c r="DX110" s="242"/>
      <c r="DY110" s="242"/>
      <c r="DZ110" s="242"/>
      <c r="EA110" s="242"/>
      <c r="EB110" s="242"/>
      <c r="EC110" s="242"/>
      <c r="ED110" s="242"/>
      <c r="EE110" s="242"/>
      <c r="EF110" s="242"/>
      <c r="EG110" s="242"/>
      <c r="EH110" s="242"/>
      <c r="EI110" s="242"/>
      <c r="EJ110" s="242"/>
      <c r="EK110" s="242"/>
      <c r="EL110" s="242"/>
      <c r="EM110" s="242"/>
      <c r="EN110" s="242"/>
      <c r="EO110" s="242"/>
      <c r="EP110" s="242"/>
      <c r="EQ110" s="242"/>
      <c r="ER110" s="242"/>
      <c r="ES110" s="242"/>
      <c r="ET110" s="242"/>
      <c r="EU110" s="242"/>
      <c r="EV110" s="242"/>
      <c r="EW110" s="242"/>
      <c r="EX110" s="242"/>
      <c r="EY110" s="242"/>
      <c r="EZ110" s="242"/>
      <c r="FA110" s="242"/>
      <c r="FB110" s="242"/>
      <c r="FC110" s="242"/>
      <c r="FD110" s="242"/>
      <c r="FE110" s="242"/>
      <c r="FF110" s="242"/>
      <c r="FG110" s="242"/>
      <c r="FH110" s="242"/>
      <c r="FI110" s="242"/>
      <c r="FJ110" s="242"/>
      <c r="FK110" s="242"/>
      <c r="FL110" s="242"/>
      <c r="FM110" s="242"/>
      <c r="FN110" s="242"/>
      <c r="FO110" s="242"/>
      <c r="FP110" s="242"/>
      <c r="FQ110" s="242"/>
      <c r="FR110" s="242"/>
      <c r="FS110" s="242"/>
      <c r="FT110" s="242"/>
      <c r="FU110" s="242"/>
      <c r="FV110" s="242"/>
      <c r="FW110" s="242"/>
      <c r="FX110" s="242"/>
      <c r="FY110" s="242"/>
      <c r="FZ110" s="242"/>
      <c r="GA110" s="242"/>
      <c r="GB110" s="242"/>
      <c r="GC110" s="242"/>
      <c r="GD110" s="242"/>
      <c r="GE110" s="242"/>
      <c r="GF110" s="242"/>
      <c r="GG110" s="242"/>
      <c r="GH110" s="242"/>
      <c r="GI110" s="242"/>
      <c r="GJ110" s="242"/>
      <c r="GK110" s="242"/>
      <c r="GL110" s="242"/>
      <c r="GM110" s="242"/>
      <c r="GN110" s="242"/>
      <c r="GO110" s="242"/>
      <c r="GP110" s="242"/>
      <c r="GQ110" s="242"/>
      <c r="GR110" s="242"/>
      <c r="GS110" s="242"/>
      <c r="GT110" s="242"/>
      <c r="GU110" s="242"/>
      <c r="GV110" s="242"/>
      <c r="GW110" s="242"/>
      <c r="GX110" s="242"/>
      <c r="GY110" s="242"/>
      <c r="GZ110" s="242"/>
      <c r="HA110" s="242"/>
      <c r="HB110" s="242"/>
      <c r="HC110" s="242"/>
      <c r="HD110" s="242"/>
      <c r="HE110" s="242"/>
      <c r="HF110" s="242"/>
      <c r="HG110" s="242"/>
      <c r="HH110" s="242"/>
      <c r="HI110" s="242"/>
      <c r="HJ110" s="242"/>
      <c r="HK110" s="242"/>
      <c r="HL110" s="242"/>
      <c r="HM110" s="242"/>
      <c r="HN110" s="242"/>
      <c r="HO110" s="242"/>
      <c r="HP110" s="242"/>
      <c r="HQ110" s="242"/>
      <c r="HR110" s="242"/>
      <c r="HS110" s="242"/>
      <c r="HT110" s="242"/>
      <c r="HU110" s="242"/>
      <c r="HV110" s="242"/>
      <c r="HW110" s="242"/>
      <c r="HX110" s="242"/>
      <c r="HY110" s="242"/>
      <c r="HZ110" s="242"/>
      <c r="IA110" s="242"/>
      <c r="IB110" s="242"/>
      <c r="IC110" s="242"/>
      <c r="ID110" s="242"/>
      <c r="IE110" s="242"/>
      <c r="IF110" s="242"/>
      <c r="IG110" s="242"/>
      <c r="IH110" s="242"/>
      <c r="II110" s="242"/>
      <c r="IJ110" s="242"/>
      <c r="IK110" s="242"/>
      <c r="IL110" s="242"/>
    </row>
    <row r="111" spans="1:246" ht="15">
      <c r="A111" s="242" t="s">
        <v>453</v>
      </c>
      <c r="B111" s="212" t="s">
        <v>446</v>
      </c>
      <c r="C111" s="246">
        <v>371</v>
      </c>
      <c r="D111" s="246"/>
      <c r="E111" s="247">
        <v>872420.6666666667</v>
      </c>
      <c r="F111" s="247"/>
      <c r="G111" s="247"/>
      <c r="H111" s="247"/>
      <c r="I111" s="247"/>
      <c r="J111" s="99">
        <v>702994.5225666667</v>
      </c>
      <c r="K111" s="99">
        <v>118233.92</v>
      </c>
      <c r="L111" s="245">
        <v>635275.8</v>
      </c>
      <c r="M111" s="99">
        <v>18298.83666666667</v>
      </c>
      <c r="N111" s="99">
        <v>23979.466666666667</v>
      </c>
      <c r="O111" s="248">
        <v>0</v>
      </c>
      <c r="P111" s="248">
        <v>1498782.5459</v>
      </c>
      <c r="Q111" s="99"/>
      <c r="R111" s="245"/>
      <c r="S111" s="241"/>
      <c r="T111" s="224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  <c r="AJ111" s="242"/>
      <c r="AK111" s="242"/>
      <c r="AL111" s="242"/>
      <c r="AM111" s="242"/>
      <c r="AN111" s="242"/>
      <c r="AO111" s="242"/>
      <c r="AP111" s="242"/>
      <c r="AQ111" s="242"/>
      <c r="AR111" s="242"/>
      <c r="AS111" s="242"/>
      <c r="AT111" s="242"/>
      <c r="AU111" s="242"/>
      <c r="AV111" s="242"/>
      <c r="AW111" s="242"/>
      <c r="AX111" s="242"/>
      <c r="AY111" s="242"/>
      <c r="AZ111" s="242"/>
      <c r="BA111" s="242"/>
      <c r="BB111" s="242"/>
      <c r="BC111" s="242"/>
      <c r="BD111" s="242"/>
      <c r="BE111" s="242"/>
      <c r="BF111" s="242"/>
      <c r="BG111" s="242"/>
      <c r="BH111" s="242"/>
      <c r="BI111" s="242"/>
      <c r="BJ111" s="242"/>
      <c r="BK111" s="242"/>
      <c r="BL111" s="242"/>
      <c r="BM111" s="242"/>
      <c r="BN111" s="242"/>
      <c r="BO111" s="242"/>
      <c r="BP111" s="242"/>
      <c r="BQ111" s="242"/>
      <c r="BR111" s="242"/>
      <c r="BS111" s="242"/>
      <c r="BT111" s="242"/>
      <c r="BU111" s="242"/>
      <c r="BV111" s="242"/>
      <c r="BW111" s="242"/>
      <c r="BX111" s="242"/>
      <c r="BY111" s="242"/>
      <c r="BZ111" s="242"/>
      <c r="CA111" s="242"/>
      <c r="CB111" s="242"/>
      <c r="CC111" s="242"/>
      <c r="CD111" s="242"/>
      <c r="CE111" s="242"/>
      <c r="CF111" s="242"/>
      <c r="CG111" s="242"/>
      <c r="CH111" s="242"/>
      <c r="CI111" s="242"/>
      <c r="CJ111" s="242"/>
      <c r="CK111" s="242"/>
      <c r="CL111" s="242"/>
      <c r="CM111" s="242"/>
      <c r="CN111" s="242"/>
      <c r="CO111" s="242"/>
      <c r="CP111" s="242"/>
      <c r="CQ111" s="242"/>
      <c r="CR111" s="242"/>
      <c r="CS111" s="242"/>
      <c r="CT111" s="242"/>
      <c r="CU111" s="242"/>
      <c r="CV111" s="242"/>
      <c r="CW111" s="242"/>
      <c r="CX111" s="242"/>
      <c r="CY111" s="242"/>
      <c r="CZ111" s="242"/>
      <c r="DA111" s="242"/>
      <c r="DB111" s="242"/>
      <c r="DC111" s="242"/>
      <c r="DD111" s="242"/>
      <c r="DE111" s="242"/>
      <c r="DF111" s="242"/>
      <c r="DG111" s="242"/>
      <c r="DH111" s="242"/>
      <c r="DI111" s="242"/>
      <c r="DJ111" s="242"/>
      <c r="DK111" s="242"/>
      <c r="DL111" s="242"/>
      <c r="DM111" s="242"/>
      <c r="DN111" s="242"/>
      <c r="DO111" s="242"/>
      <c r="DP111" s="242"/>
      <c r="DQ111" s="242"/>
      <c r="DR111" s="242"/>
      <c r="DS111" s="242"/>
      <c r="DT111" s="242"/>
      <c r="DU111" s="242"/>
      <c r="DV111" s="242"/>
      <c r="DW111" s="242"/>
      <c r="DX111" s="242"/>
      <c r="DY111" s="242"/>
      <c r="DZ111" s="242"/>
      <c r="EA111" s="242"/>
      <c r="EB111" s="242"/>
      <c r="EC111" s="242"/>
      <c r="ED111" s="242"/>
      <c r="EE111" s="242"/>
      <c r="EF111" s="242"/>
      <c r="EG111" s="242"/>
      <c r="EH111" s="242"/>
      <c r="EI111" s="242"/>
      <c r="EJ111" s="242"/>
      <c r="EK111" s="242"/>
      <c r="EL111" s="242"/>
      <c r="EM111" s="242"/>
      <c r="EN111" s="242"/>
      <c r="EO111" s="242"/>
      <c r="EP111" s="242"/>
      <c r="EQ111" s="242"/>
      <c r="ER111" s="242"/>
      <c r="ES111" s="242"/>
      <c r="ET111" s="242"/>
      <c r="EU111" s="242"/>
      <c r="EV111" s="242"/>
      <c r="EW111" s="242"/>
      <c r="EX111" s="242"/>
      <c r="EY111" s="242"/>
      <c r="EZ111" s="242"/>
      <c r="FA111" s="242"/>
      <c r="FB111" s="242"/>
      <c r="FC111" s="242"/>
      <c r="FD111" s="242"/>
      <c r="FE111" s="242"/>
      <c r="FF111" s="242"/>
      <c r="FG111" s="242"/>
      <c r="FH111" s="242"/>
      <c r="FI111" s="242"/>
      <c r="FJ111" s="242"/>
      <c r="FK111" s="242"/>
      <c r="FL111" s="242"/>
      <c r="FM111" s="242"/>
      <c r="FN111" s="242"/>
      <c r="FO111" s="242"/>
      <c r="FP111" s="242"/>
      <c r="FQ111" s="242"/>
      <c r="FR111" s="242"/>
      <c r="FS111" s="242"/>
      <c r="FT111" s="242"/>
      <c r="FU111" s="242"/>
      <c r="FV111" s="242"/>
      <c r="FW111" s="242"/>
      <c r="FX111" s="242"/>
      <c r="FY111" s="242"/>
      <c r="FZ111" s="242"/>
      <c r="GA111" s="242"/>
      <c r="GB111" s="242"/>
      <c r="GC111" s="242"/>
      <c r="GD111" s="242"/>
      <c r="GE111" s="242"/>
      <c r="GF111" s="242"/>
      <c r="GG111" s="242"/>
      <c r="GH111" s="242"/>
      <c r="GI111" s="242"/>
      <c r="GJ111" s="242"/>
      <c r="GK111" s="242"/>
      <c r="GL111" s="242"/>
      <c r="GM111" s="242"/>
      <c r="GN111" s="242"/>
      <c r="GO111" s="242"/>
      <c r="GP111" s="242"/>
      <c r="GQ111" s="242"/>
      <c r="GR111" s="242"/>
      <c r="GS111" s="242"/>
      <c r="GT111" s="242"/>
      <c r="GU111" s="242"/>
      <c r="GV111" s="242"/>
      <c r="GW111" s="242"/>
      <c r="GX111" s="242"/>
      <c r="GY111" s="242"/>
      <c r="GZ111" s="242"/>
      <c r="HA111" s="242"/>
      <c r="HB111" s="242"/>
      <c r="HC111" s="242"/>
      <c r="HD111" s="242"/>
      <c r="HE111" s="242"/>
      <c r="HF111" s="242"/>
      <c r="HG111" s="242"/>
      <c r="HH111" s="242"/>
      <c r="HI111" s="242"/>
      <c r="HJ111" s="242"/>
      <c r="HK111" s="242"/>
      <c r="HL111" s="242"/>
      <c r="HM111" s="242"/>
      <c r="HN111" s="242"/>
      <c r="HO111" s="242"/>
      <c r="HP111" s="242"/>
      <c r="HQ111" s="242"/>
      <c r="HR111" s="242"/>
      <c r="HS111" s="242"/>
      <c r="HT111" s="242"/>
      <c r="HU111" s="242"/>
      <c r="HV111" s="242"/>
      <c r="HW111" s="242"/>
      <c r="HX111" s="242"/>
      <c r="HY111" s="242"/>
      <c r="HZ111" s="242"/>
      <c r="IA111" s="242"/>
      <c r="IB111" s="242"/>
      <c r="IC111" s="242"/>
      <c r="ID111" s="242"/>
      <c r="IE111" s="242"/>
      <c r="IF111" s="242"/>
      <c r="IG111" s="242"/>
      <c r="IH111" s="242"/>
      <c r="II111" s="242"/>
      <c r="IJ111" s="242"/>
      <c r="IK111" s="242"/>
      <c r="IL111" s="242"/>
    </row>
    <row r="112" spans="1:246" ht="15">
      <c r="A112" s="99" t="s">
        <v>454</v>
      </c>
      <c r="B112" s="212" t="s">
        <v>446</v>
      </c>
      <c r="C112" s="246">
        <v>4</v>
      </c>
      <c r="D112" s="246"/>
      <c r="E112" s="247">
        <v>15266.666666666664</v>
      </c>
      <c r="F112" s="247"/>
      <c r="G112" s="247"/>
      <c r="H112" s="247"/>
      <c r="I112" s="247"/>
      <c r="J112" s="99">
        <v>5990.8416</v>
      </c>
      <c r="K112" s="99">
        <v>2152</v>
      </c>
      <c r="L112" s="245">
        <v>8123.2</v>
      </c>
      <c r="M112" s="99">
        <v>293.35</v>
      </c>
      <c r="N112" s="99">
        <v>0</v>
      </c>
      <c r="O112" s="248">
        <v>0</v>
      </c>
      <c r="P112" s="248">
        <v>16559.3916</v>
      </c>
      <c r="Q112" s="99"/>
      <c r="R112" s="245"/>
      <c r="S112" s="241"/>
      <c r="T112" s="224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2"/>
      <c r="AU112" s="242"/>
      <c r="AV112" s="242"/>
      <c r="AW112" s="242"/>
      <c r="AX112" s="242"/>
      <c r="AY112" s="242"/>
      <c r="AZ112" s="242"/>
      <c r="BA112" s="242"/>
      <c r="BB112" s="242"/>
      <c r="BC112" s="242"/>
      <c r="BD112" s="242"/>
      <c r="BE112" s="242"/>
      <c r="BF112" s="242"/>
      <c r="BG112" s="242"/>
      <c r="BH112" s="242"/>
      <c r="BI112" s="242"/>
      <c r="BJ112" s="242"/>
      <c r="BK112" s="242"/>
      <c r="BL112" s="242"/>
      <c r="BM112" s="242"/>
      <c r="BN112" s="242"/>
      <c r="BO112" s="242"/>
      <c r="BP112" s="242"/>
      <c r="BQ112" s="242"/>
      <c r="BR112" s="242"/>
      <c r="BS112" s="242"/>
      <c r="BT112" s="242"/>
      <c r="BU112" s="242"/>
      <c r="BV112" s="242"/>
      <c r="BW112" s="242"/>
      <c r="BX112" s="242"/>
      <c r="BY112" s="242"/>
      <c r="BZ112" s="242"/>
      <c r="CA112" s="242"/>
      <c r="CB112" s="242"/>
      <c r="CC112" s="242"/>
      <c r="CD112" s="242"/>
      <c r="CE112" s="242"/>
      <c r="CF112" s="242"/>
      <c r="CG112" s="242"/>
      <c r="CH112" s="242"/>
      <c r="CI112" s="242"/>
      <c r="CJ112" s="242"/>
      <c r="CK112" s="242"/>
      <c r="CL112" s="242"/>
      <c r="CM112" s="242"/>
      <c r="CN112" s="242"/>
      <c r="CO112" s="242"/>
      <c r="CP112" s="242"/>
      <c r="CQ112" s="242"/>
      <c r="CR112" s="242"/>
      <c r="CS112" s="242"/>
      <c r="CT112" s="242"/>
      <c r="CU112" s="242"/>
      <c r="CV112" s="242"/>
      <c r="CW112" s="242"/>
      <c r="CX112" s="242"/>
      <c r="CY112" s="242"/>
      <c r="CZ112" s="242"/>
      <c r="DA112" s="242"/>
      <c r="DB112" s="242"/>
      <c r="DC112" s="242"/>
      <c r="DD112" s="242"/>
      <c r="DE112" s="242"/>
      <c r="DF112" s="242"/>
      <c r="DG112" s="242"/>
      <c r="DH112" s="242"/>
      <c r="DI112" s="242"/>
      <c r="DJ112" s="242"/>
      <c r="DK112" s="242"/>
      <c r="DL112" s="242"/>
      <c r="DM112" s="242"/>
      <c r="DN112" s="242"/>
      <c r="DO112" s="242"/>
      <c r="DP112" s="242"/>
      <c r="DQ112" s="242"/>
      <c r="DR112" s="242"/>
      <c r="DS112" s="242"/>
      <c r="DT112" s="242"/>
      <c r="DU112" s="242"/>
      <c r="DV112" s="242"/>
      <c r="DW112" s="242"/>
      <c r="DX112" s="242"/>
      <c r="DY112" s="242"/>
      <c r="DZ112" s="242"/>
      <c r="EA112" s="242"/>
      <c r="EB112" s="242"/>
      <c r="EC112" s="242"/>
      <c r="ED112" s="242"/>
      <c r="EE112" s="242"/>
      <c r="EF112" s="242"/>
      <c r="EG112" s="242"/>
      <c r="EH112" s="242"/>
      <c r="EI112" s="242"/>
      <c r="EJ112" s="242"/>
      <c r="EK112" s="242"/>
      <c r="EL112" s="242"/>
      <c r="EM112" s="242"/>
      <c r="EN112" s="242"/>
      <c r="EO112" s="242"/>
      <c r="EP112" s="242"/>
      <c r="EQ112" s="242"/>
      <c r="ER112" s="242"/>
      <c r="ES112" s="242"/>
      <c r="ET112" s="242"/>
      <c r="EU112" s="242"/>
      <c r="EV112" s="242"/>
      <c r="EW112" s="242"/>
      <c r="EX112" s="242"/>
      <c r="EY112" s="242"/>
      <c r="EZ112" s="242"/>
      <c r="FA112" s="242"/>
      <c r="FB112" s="242"/>
      <c r="FC112" s="242"/>
      <c r="FD112" s="242"/>
      <c r="FE112" s="242"/>
      <c r="FF112" s="242"/>
      <c r="FG112" s="242"/>
      <c r="FH112" s="242"/>
      <c r="FI112" s="242"/>
      <c r="FJ112" s="242"/>
      <c r="FK112" s="242"/>
      <c r="FL112" s="242"/>
      <c r="FM112" s="242"/>
      <c r="FN112" s="242"/>
      <c r="FO112" s="242"/>
      <c r="FP112" s="242"/>
      <c r="FQ112" s="242"/>
      <c r="FR112" s="242"/>
      <c r="FS112" s="242"/>
      <c r="FT112" s="242"/>
      <c r="FU112" s="242"/>
      <c r="FV112" s="242"/>
      <c r="FW112" s="242"/>
      <c r="FX112" s="242"/>
      <c r="FY112" s="242"/>
      <c r="FZ112" s="242"/>
      <c r="GA112" s="242"/>
      <c r="GB112" s="242"/>
      <c r="GC112" s="242"/>
      <c r="GD112" s="242"/>
      <c r="GE112" s="242"/>
      <c r="GF112" s="242"/>
      <c r="GG112" s="242"/>
      <c r="GH112" s="242"/>
      <c r="GI112" s="242"/>
      <c r="GJ112" s="242"/>
      <c r="GK112" s="242"/>
      <c r="GL112" s="242"/>
      <c r="GM112" s="242"/>
      <c r="GN112" s="242"/>
      <c r="GO112" s="242"/>
      <c r="GP112" s="242"/>
      <c r="GQ112" s="242"/>
      <c r="GR112" s="242"/>
      <c r="GS112" s="242"/>
      <c r="GT112" s="242"/>
      <c r="GU112" s="242"/>
      <c r="GV112" s="242"/>
      <c r="GW112" s="242"/>
      <c r="GX112" s="242"/>
      <c r="GY112" s="242"/>
      <c r="GZ112" s="242"/>
      <c r="HA112" s="242"/>
      <c r="HB112" s="242"/>
      <c r="HC112" s="242"/>
      <c r="HD112" s="242"/>
      <c r="HE112" s="242"/>
      <c r="HF112" s="242"/>
      <c r="HG112" s="242"/>
      <c r="HH112" s="242"/>
      <c r="HI112" s="242"/>
      <c r="HJ112" s="242"/>
      <c r="HK112" s="242"/>
      <c r="HL112" s="242"/>
      <c r="HM112" s="242"/>
      <c r="HN112" s="242"/>
      <c r="HO112" s="242"/>
      <c r="HP112" s="242"/>
      <c r="HQ112" s="242"/>
      <c r="HR112" s="242"/>
      <c r="HS112" s="242"/>
      <c r="HT112" s="242"/>
      <c r="HU112" s="242"/>
      <c r="HV112" s="242"/>
      <c r="HW112" s="242"/>
      <c r="HX112" s="242"/>
      <c r="HY112" s="242"/>
      <c r="HZ112" s="242"/>
      <c r="IA112" s="242"/>
      <c r="IB112" s="242"/>
      <c r="IC112" s="242"/>
      <c r="ID112" s="242"/>
      <c r="IE112" s="242"/>
      <c r="IF112" s="242"/>
      <c r="IG112" s="242"/>
      <c r="IH112" s="242"/>
      <c r="II112" s="242"/>
      <c r="IJ112" s="242"/>
      <c r="IK112" s="242"/>
      <c r="IL112" s="242"/>
    </row>
    <row r="113" spans="1:246" ht="15">
      <c r="A113" s="237" t="s">
        <v>455</v>
      </c>
      <c r="B113" s="238" t="s">
        <v>448</v>
      </c>
      <c r="C113" s="238">
        <v>371</v>
      </c>
      <c r="D113" s="238">
        <v>132</v>
      </c>
      <c r="E113" s="265">
        <v>983970</v>
      </c>
      <c r="F113" s="265"/>
      <c r="G113" s="265"/>
      <c r="H113" s="265"/>
      <c r="I113" s="265"/>
      <c r="J113" s="240">
        <v>801208.1483730001</v>
      </c>
      <c r="K113" s="240">
        <v>112644</v>
      </c>
      <c r="L113" s="240">
        <v>647448</v>
      </c>
      <c r="M113" s="240">
        <v>27304.95</v>
      </c>
      <c r="N113" s="240">
        <v>911.55</v>
      </c>
      <c r="O113" s="240">
        <v>290.98</v>
      </c>
      <c r="P113" s="237">
        <v>1589807.628373</v>
      </c>
      <c r="Q113" s="245"/>
      <c r="R113" s="99"/>
      <c r="S113" s="241"/>
      <c r="T113" s="224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  <c r="AJ113" s="242"/>
      <c r="AK113" s="242"/>
      <c r="AL113" s="242"/>
      <c r="AM113" s="242"/>
      <c r="AN113" s="242"/>
      <c r="AO113" s="242"/>
      <c r="AP113" s="242"/>
      <c r="AQ113" s="242"/>
      <c r="AR113" s="242"/>
      <c r="AS113" s="242"/>
      <c r="AT113" s="242"/>
      <c r="AU113" s="242"/>
      <c r="AV113" s="242"/>
      <c r="AW113" s="242"/>
      <c r="AX113" s="242"/>
      <c r="AY113" s="242"/>
      <c r="AZ113" s="242"/>
      <c r="BA113" s="242"/>
      <c r="BB113" s="242"/>
      <c r="BC113" s="242"/>
      <c r="BD113" s="242"/>
      <c r="BE113" s="242"/>
      <c r="BF113" s="242"/>
      <c r="BG113" s="242"/>
      <c r="BH113" s="242"/>
      <c r="BI113" s="242"/>
      <c r="BJ113" s="242"/>
      <c r="BK113" s="242"/>
      <c r="BL113" s="242"/>
      <c r="BM113" s="242"/>
      <c r="BN113" s="242"/>
      <c r="BO113" s="242"/>
      <c r="BP113" s="242"/>
      <c r="BQ113" s="242"/>
      <c r="BR113" s="242"/>
      <c r="BS113" s="242"/>
      <c r="BT113" s="242"/>
      <c r="BU113" s="242"/>
      <c r="BV113" s="242"/>
      <c r="BW113" s="242"/>
      <c r="BX113" s="242"/>
      <c r="BY113" s="242"/>
      <c r="BZ113" s="242"/>
      <c r="CA113" s="242"/>
      <c r="CB113" s="242"/>
      <c r="CC113" s="242"/>
      <c r="CD113" s="242"/>
      <c r="CE113" s="242"/>
      <c r="CF113" s="242"/>
      <c r="CG113" s="242"/>
      <c r="CH113" s="242"/>
      <c r="CI113" s="242"/>
      <c r="CJ113" s="242"/>
      <c r="CK113" s="242"/>
      <c r="CL113" s="242"/>
      <c r="CM113" s="242"/>
      <c r="CN113" s="242"/>
      <c r="CO113" s="242"/>
      <c r="CP113" s="242"/>
      <c r="CQ113" s="242"/>
      <c r="CR113" s="242"/>
      <c r="CS113" s="242"/>
      <c r="CT113" s="242"/>
      <c r="CU113" s="242"/>
      <c r="CV113" s="242"/>
      <c r="CW113" s="242"/>
      <c r="CX113" s="242"/>
      <c r="CY113" s="242"/>
      <c r="CZ113" s="242"/>
      <c r="DA113" s="242"/>
      <c r="DB113" s="242"/>
      <c r="DC113" s="242"/>
      <c r="DD113" s="242"/>
      <c r="DE113" s="242"/>
      <c r="DF113" s="242"/>
      <c r="DG113" s="242"/>
      <c r="DH113" s="242"/>
      <c r="DI113" s="242"/>
      <c r="DJ113" s="242"/>
      <c r="DK113" s="242"/>
      <c r="DL113" s="242"/>
      <c r="DM113" s="242"/>
      <c r="DN113" s="242"/>
      <c r="DO113" s="242"/>
      <c r="DP113" s="242"/>
      <c r="DQ113" s="242"/>
      <c r="DR113" s="242"/>
      <c r="DS113" s="242"/>
      <c r="DT113" s="242"/>
      <c r="DU113" s="242"/>
      <c r="DV113" s="242"/>
      <c r="DW113" s="242"/>
      <c r="DX113" s="242"/>
      <c r="DY113" s="242"/>
      <c r="DZ113" s="242"/>
      <c r="EA113" s="242"/>
      <c r="EB113" s="242"/>
      <c r="EC113" s="242"/>
      <c r="ED113" s="242"/>
      <c r="EE113" s="242"/>
      <c r="EF113" s="242"/>
      <c r="EG113" s="242"/>
      <c r="EH113" s="242"/>
      <c r="EI113" s="242"/>
      <c r="EJ113" s="242"/>
      <c r="EK113" s="242"/>
      <c r="EL113" s="242"/>
      <c r="EM113" s="242"/>
      <c r="EN113" s="242"/>
      <c r="EO113" s="242"/>
      <c r="EP113" s="242"/>
      <c r="EQ113" s="242"/>
      <c r="ER113" s="242"/>
      <c r="ES113" s="242"/>
      <c r="ET113" s="242"/>
      <c r="EU113" s="242"/>
      <c r="EV113" s="242"/>
      <c r="EW113" s="242"/>
      <c r="EX113" s="242"/>
      <c r="EY113" s="242"/>
      <c r="EZ113" s="242"/>
      <c r="FA113" s="242"/>
      <c r="FB113" s="242"/>
      <c r="FC113" s="242"/>
      <c r="FD113" s="242"/>
      <c r="FE113" s="242"/>
      <c r="FF113" s="242"/>
      <c r="FG113" s="242"/>
      <c r="FH113" s="242"/>
      <c r="FI113" s="242"/>
      <c r="FJ113" s="242"/>
      <c r="FK113" s="242"/>
      <c r="FL113" s="242"/>
      <c r="FM113" s="242"/>
      <c r="FN113" s="242"/>
      <c r="FO113" s="242"/>
      <c r="FP113" s="242"/>
      <c r="FQ113" s="242"/>
      <c r="FR113" s="242"/>
      <c r="FS113" s="242"/>
      <c r="FT113" s="242"/>
      <c r="FU113" s="242"/>
      <c r="FV113" s="242"/>
      <c r="FW113" s="242"/>
      <c r="FX113" s="242"/>
      <c r="FY113" s="242"/>
      <c r="FZ113" s="242"/>
      <c r="GA113" s="242"/>
      <c r="GB113" s="242"/>
      <c r="GC113" s="242"/>
      <c r="GD113" s="242"/>
      <c r="GE113" s="242"/>
      <c r="GF113" s="242"/>
      <c r="GG113" s="242"/>
      <c r="GH113" s="242"/>
      <c r="GI113" s="242"/>
      <c r="GJ113" s="242"/>
      <c r="GK113" s="242"/>
      <c r="GL113" s="242"/>
      <c r="GM113" s="242"/>
      <c r="GN113" s="242"/>
      <c r="GO113" s="242"/>
      <c r="GP113" s="242"/>
      <c r="GQ113" s="242"/>
      <c r="GR113" s="242"/>
      <c r="GS113" s="242"/>
      <c r="GT113" s="242"/>
      <c r="GU113" s="242"/>
      <c r="GV113" s="242"/>
      <c r="GW113" s="242"/>
      <c r="GX113" s="242"/>
      <c r="GY113" s="242"/>
      <c r="GZ113" s="242"/>
      <c r="HA113" s="242"/>
      <c r="HB113" s="242"/>
      <c r="HC113" s="242"/>
      <c r="HD113" s="242"/>
      <c r="HE113" s="242"/>
      <c r="HF113" s="242"/>
      <c r="HG113" s="242"/>
      <c r="HH113" s="242"/>
      <c r="HI113" s="242"/>
      <c r="HJ113" s="242"/>
      <c r="HK113" s="242"/>
      <c r="HL113" s="242"/>
      <c r="HM113" s="242"/>
      <c r="HN113" s="242"/>
      <c r="HO113" s="242"/>
      <c r="HP113" s="242"/>
      <c r="HQ113" s="242"/>
      <c r="HR113" s="242"/>
      <c r="HS113" s="242"/>
      <c r="HT113" s="242"/>
      <c r="HU113" s="242"/>
      <c r="HV113" s="242"/>
      <c r="HW113" s="242"/>
      <c r="HX113" s="242"/>
      <c r="HY113" s="242"/>
      <c r="HZ113" s="242"/>
      <c r="IA113" s="242"/>
      <c r="IB113" s="242"/>
      <c r="IC113" s="242"/>
      <c r="ID113" s="242"/>
      <c r="IE113" s="242"/>
      <c r="IF113" s="242"/>
      <c r="IG113" s="242"/>
      <c r="IH113" s="242"/>
      <c r="II113" s="242"/>
      <c r="IJ113" s="242"/>
      <c r="IK113" s="242"/>
      <c r="IL113" s="242"/>
    </row>
    <row r="114" spans="1:246" ht="15">
      <c r="A114" s="242" t="s">
        <v>455</v>
      </c>
      <c r="B114" s="212" t="s">
        <v>449</v>
      </c>
      <c r="C114" s="246">
        <v>371</v>
      </c>
      <c r="D114" s="246">
        <v>124</v>
      </c>
      <c r="E114" s="247">
        <v>950979</v>
      </c>
      <c r="F114" s="247"/>
      <c r="G114" s="247"/>
      <c r="H114" s="247"/>
      <c r="I114" s="247"/>
      <c r="J114" s="99">
        <v>822393.0144399998</v>
      </c>
      <c r="K114" s="99">
        <v>106920</v>
      </c>
      <c r="L114" s="245">
        <v>611431</v>
      </c>
      <c r="M114" s="99">
        <v>20292.67164</v>
      </c>
      <c r="N114" s="99">
        <v>18762.1</v>
      </c>
      <c r="O114" s="248">
        <v>1136.28</v>
      </c>
      <c r="P114" s="248">
        <v>1580935.06608</v>
      </c>
      <c r="Q114" s="99"/>
      <c r="R114" s="245"/>
      <c r="S114" s="241"/>
      <c r="T114" s="224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  <c r="AW114" s="242"/>
      <c r="AX114" s="242"/>
      <c r="AY114" s="242"/>
      <c r="AZ114" s="242"/>
      <c r="BA114" s="242"/>
      <c r="BB114" s="242"/>
      <c r="BC114" s="242"/>
      <c r="BD114" s="242"/>
      <c r="BE114" s="242"/>
      <c r="BF114" s="242"/>
      <c r="BG114" s="242"/>
      <c r="BH114" s="242"/>
      <c r="BI114" s="242"/>
      <c r="BJ114" s="242"/>
      <c r="BK114" s="242"/>
      <c r="BL114" s="242"/>
      <c r="BM114" s="242"/>
      <c r="BN114" s="242"/>
      <c r="BO114" s="242"/>
      <c r="BP114" s="242"/>
      <c r="BQ114" s="242"/>
      <c r="BR114" s="242"/>
      <c r="BS114" s="242"/>
      <c r="BT114" s="242"/>
      <c r="BU114" s="242"/>
      <c r="BV114" s="242"/>
      <c r="BW114" s="242"/>
      <c r="BX114" s="242"/>
      <c r="BY114" s="242"/>
      <c r="BZ114" s="242"/>
      <c r="CA114" s="242"/>
      <c r="CB114" s="242"/>
      <c r="CC114" s="242"/>
      <c r="CD114" s="242"/>
      <c r="CE114" s="242"/>
      <c r="CF114" s="242"/>
      <c r="CG114" s="242"/>
      <c r="CH114" s="242"/>
      <c r="CI114" s="242"/>
      <c r="CJ114" s="242"/>
      <c r="CK114" s="242"/>
      <c r="CL114" s="242"/>
      <c r="CM114" s="242"/>
      <c r="CN114" s="242"/>
      <c r="CO114" s="242"/>
      <c r="CP114" s="242"/>
      <c r="CQ114" s="242"/>
      <c r="CR114" s="242"/>
      <c r="CS114" s="242"/>
      <c r="CT114" s="242"/>
      <c r="CU114" s="242"/>
      <c r="CV114" s="242"/>
      <c r="CW114" s="242"/>
      <c r="CX114" s="242"/>
      <c r="CY114" s="242"/>
      <c r="CZ114" s="242"/>
      <c r="DA114" s="242"/>
      <c r="DB114" s="242"/>
      <c r="DC114" s="242"/>
      <c r="DD114" s="242"/>
      <c r="DE114" s="242"/>
      <c r="DF114" s="242"/>
      <c r="DG114" s="242"/>
      <c r="DH114" s="242"/>
      <c r="DI114" s="242"/>
      <c r="DJ114" s="242"/>
      <c r="DK114" s="242"/>
      <c r="DL114" s="242"/>
      <c r="DM114" s="242"/>
      <c r="DN114" s="242"/>
      <c r="DO114" s="242"/>
      <c r="DP114" s="242"/>
      <c r="DQ114" s="242"/>
      <c r="DR114" s="242"/>
      <c r="DS114" s="242"/>
      <c r="DT114" s="242"/>
      <c r="DU114" s="242"/>
      <c r="DV114" s="242"/>
      <c r="DW114" s="242"/>
      <c r="DX114" s="242"/>
      <c r="DY114" s="242"/>
      <c r="DZ114" s="242"/>
      <c r="EA114" s="242"/>
      <c r="EB114" s="242"/>
      <c r="EC114" s="242"/>
      <c r="ED114" s="242"/>
      <c r="EE114" s="242"/>
      <c r="EF114" s="242"/>
      <c r="EG114" s="242"/>
      <c r="EH114" s="242"/>
      <c r="EI114" s="242"/>
      <c r="EJ114" s="242"/>
      <c r="EK114" s="242"/>
      <c r="EL114" s="242"/>
      <c r="EM114" s="242"/>
      <c r="EN114" s="242"/>
      <c r="EO114" s="242"/>
      <c r="EP114" s="242"/>
      <c r="EQ114" s="242"/>
      <c r="ER114" s="242"/>
      <c r="ES114" s="242"/>
      <c r="ET114" s="242"/>
      <c r="EU114" s="242"/>
      <c r="EV114" s="242"/>
      <c r="EW114" s="242"/>
      <c r="EX114" s="242"/>
      <c r="EY114" s="242"/>
      <c r="EZ114" s="242"/>
      <c r="FA114" s="242"/>
      <c r="FB114" s="242"/>
      <c r="FC114" s="242"/>
      <c r="FD114" s="242"/>
      <c r="FE114" s="242"/>
      <c r="FF114" s="242"/>
      <c r="FG114" s="242"/>
      <c r="FH114" s="242"/>
      <c r="FI114" s="242"/>
      <c r="FJ114" s="242"/>
      <c r="FK114" s="242"/>
      <c r="FL114" s="242"/>
      <c r="FM114" s="242"/>
      <c r="FN114" s="242"/>
      <c r="FO114" s="242"/>
      <c r="FP114" s="242"/>
      <c r="FQ114" s="242"/>
      <c r="FR114" s="242"/>
      <c r="FS114" s="242"/>
      <c r="FT114" s="242"/>
      <c r="FU114" s="242"/>
      <c r="FV114" s="242"/>
      <c r="FW114" s="242"/>
      <c r="FX114" s="242"/>
      <c r="FY114" s="242"/>
      <c r="FZ114" s="242"/>
      <c r="GA114" s="242"/>
      <c r="GB114" s="242"/>
      <c r="GC114" s="242"/>
      <c r="GD114" s="242"/>
      <c r="GE114" s="242"/>
      <c r="GF114" s="242"/>
      <c r="GG114" s="242"/>
      <c r="GH114" s="242"/>
      <c r="GI114" s="242"/>
      <c r="GJ114" s="242"/>
      <c r="GK114" s="242"/>
      <c r="GL114" s="242"/>
      <c r="GM114" s="242"/>
      <c r="GN114" s="242"/>
      <c r="GO114" s="242"/>
      <c r="GP114" s="242"/>
      <c r="GQ114" s="242"/>
      <c r="GR114" s="242"/>
      <c r="GS114" s="242"/>
      <c r="GT114" s="242"/>
      <c r="GU114" s="242"/>
      <c r="GV114" s="242"/>
      <c r="GW114" s="242"/>
      <c r="GX114" s="242"/>
      <c r="GY114" s="242"/>
      <c r="GZ114" s="242"/>
      <c r="HA114" s="242"/>
      <c r="HB114" s="242"/>
      <c r="HC114" s="242"/>
      <c r="HD114" s="242"/>
      <c r="HE114" s="242"/>
      <c r="HF114" s="242"/>
      <c r="HG114" s="242"/>
      <c r="HH114" s="242"/>
      <c r="HI114" s="242"/>
      <c r="HJ114" s="242"/>
      <c r="HK114" s="242"/>
      <c r="HL114" s="242"/>
      <c r="HM114" s="242"/>
      <c r="HN114" s="242"/>
      <c r="HO114" s="242"/>
      <c r="HP114" s="242"/>
      <c r="HQ114" s="242"/>
      <c r="HR114" s="242"/>
      <c r="HS114" s="242"/>
      <c r="HT114" s="242"/>
      <c r="HU114" s="242"/>
      <c r="HV114" s="242"/>
      <c r="HW114" s="242"/>
      <c r="HX114" s="242"/>
      <c r="HY114" s="242"/>
      <c r="HZ114" s="242"/>
      <c r="IA114" s="242"/>
      <c r="IB114" s="242"/>
      <c r="IC114" s="242"/>
      <c r="ID114" s="242"/>
      <c r="IE114" s="242"/>
      <c r="IF114" s="242"/>
      <c r="IG114" s="242"/>
      <c r="IH114" s="242"/>
      <c r="II114" s="242"/>
      <c r="IJ114" s="242"/>
      <c r="IK114" s="242"/>
      <c r="IL114" s="242"/>
    </row>
    <row r="115" spans="1:246" ht="15">
      <c r="A115" s="237" t="s">
        <v>455</v>
      </c>
      <c r="B115" s="238" t="s">
        <v>450</v>
      </c>
      <c r="C115" s="238">
        <v>338</v>
      </c>
      <c r="D115" s="238">
        <v>126</v>
      </c>
      <c r="E115" s="265">
        <v>1001809</v>
      </c>
      <c r="F115" s="265"/>
      <c r="G115" s="265"/>
      <c r="H115" s="265"/>
      <c r="I115" s="265"/>
      <c r="J115" s="240">
        <v>929252.6686</v>
      </c>
      <c r="K115" s="240">
        <v>133380</v>
      </c>
      <c r="L115" s="240">
        <v>581615</v>
      </c>
      <c r="M115" s="240">
        <v>24479.58</v>
      </c>
      <c r="N115" s="240">
        <v>29000</v>
      </c>
      <c r="O115" s="240">
        <v>1912.5</v>
      </c>
      <c r="P115" s="237">
        <v>1699639.7486</v>
      </c>
      <c r="Q115" s="245"/>
      <c r="R115" s="99"/>
      <c r="S115" s="241"/>
      <c r="T115" s="224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  <c r="AJ115" s="242"/>
      <c r="AK115" s="242"/>
      <c r="AL115" s="242"/>
      <c r="AM115" s="242"/>
      <c r="AN115" s="242"/>
      <c r="AO115" s="242"/>
      <c r="AP115" s="242"/>
      <c r="AQ115" s="242"/>
      <c r="AR115" s="242"/>
      <c r="AS115" s="242"/>
      <c r="AT115" s="242"/>
      <c r="AU115" s="242"/>
      <c r="AV115" s="242"/>
      <c r="AW115" s="242"/>
      <c r="AX115" s="242"/>
      <c r="AY115" s="242"/>
      <c r="AZ115" s="242"/>
      <c r="BA115" s="242"/>
      <c r="BB115" s="242"/>
      <c r="BC115" s="242"/>
      <c r="BD115" s="242"/>
      <c r="BE115" s="242"/>
      <c r="BF115" s="242"/>
      <c r="BG115" s="242"/>
      <c r="BH115" s="242"/>
      <c r="BI115" s="242"/>
      <c r="BJ115" s="242"/>
      <c r="BK115" s="242"/>
      <c r="BL115" s="242"/>
      <c r="BM115" s="242"/>
      <c r="BN115" s="242"/>
      <c r="BO115" s="242"/>
      <c r="BP115" s="242"/>
      <c r="BQ115" s="242"/>
      <c r="BR115" s="242"/>
      <c r="BS115" s="242"/>
      <c r="BT115" s="242"/>
      <c r="BU115" s="242"/>
      <c r="BV115" s="242"/>
      <c r="BW115" s="242"/>
      <c r="BX115" s="242"/>
      <c r="BY115" s="242"/>
      <c r="BZ115" s="242"/>
      <c r="CA115" s="242"/>
      <c r="CB115" s="242"/>
      <c r="CC115" s="242"/>
      <c r="CD115" s="242"/>
      <c r="CE115" s="242"/>
      <c r="CF115" s="242"/>
      <c r="CG115" s="242"/>
      <c r="CH115" s="242"/>
      <c r="CI115" s="242"/>
      <c r="CJ115" s="242"/>
      <c r="CK115" s="242"/>
      <c r="CL115" s="242"/>
      <c r="CM115" s="242"/>
      <c r="CN115" s="242"/>
      <c r="CO115" s="242"/>
      <c r="CP115" s="242"/>
      <c r="CQ115" s="242"/>
      <c r="CR115" s="242"/>
      <c r="CS115" s="242"/>
      <c r="CT115" s="242"/>
      <c r="CU115" s="242"/>
      <c r="CV115" s="242"/>
      <c r="CW115" s="242"/>
      <c r="CX115" s="242"/>
      <c r="CY115" s="242"/>
      <c r="CZ115" s="242"/>
      <c r="DA115" s="242"/>
      <c r="DB115" s="242"/>
      <c r="DC115" s="242"/>
      <c r="DD115" s="242"/>
      <c r="DE115" s="242"/>
      <c r="DF115" s="242"/>
      <c r="DG115" s="242"/>
      <c r="DH115" s="242"/>
      <c r="DI115" s="242"/>
      <c r="DJ115" s="242"/>
      <c r="DK115" s="242"/>
      <c r="DL115" s="242"/>
      <c r="DM115" s="242"/>
      <c r="DN115" s="242"/>
      <c r="DO115" s="242"/>
      <c r="DP115" s="242"/>
      <c r="DQ115" s="242"/>
      <c r="DR115" s="242"/>
      <c r="DS115" s="242"/>
      <c r="DT115" s="242"/>
      <c r="DU115" s="242"/>
      <c r="DV115" s="242"/>
      <c r="DW115" s="242"/>
      <c r="DX115" s="242"/>
      <c r="DY115" s="242"/>
      <c r="DZ115" s="242"/>
      <c r="EA115" s="242"/>
      <c r="EB115" s="242"/>
      <c r="EC115" s="242"/>
      <c r="ED115" s="242"/>
      <c r="EE115" s="242"/>
      <c r="EF115" s="242"/>
      <c r="EG115" s="242"/>
      <c r="EH115" s="242"/>
      <c r="EI115" s="242"/>
      <c r="EJ115" s="242"/>
      <c r="EK115" s="242"/>
      <c r="EL115" s="242"/>
      <c r="EM115" s="242"/>
      <c r="EN115" s="242"/>
      <c r="EO115" s="242"/>
      <c r="EP115" s="242"/>
      <c r="EQ115" s="242"/>
      <c r="ER115" s="242"/>
      <c r="ES115" s="242"/>
      <c r="ET115" s="242"/>
      <c r="EU115" s="242"/>
      <c r="EV115" s="242"/>
      <c r="EW115" s="242"/>
      <c r="EX115" s="242"/>
      <c r="EY115" s="242"/>
      <c r="EZ115" s="242"/>
      <c r="FA115" s="242"/>
      <c r="FB115" s="242"/>
      <c r="FC115" s="242"/>
      <c r="FD115" s="242"/>
      <c r="FE115" s="242"/>
      <c r="FF115" s="242"/>
      <c r="FG115" s="242"/>
      <c r="FH115" s="242"/>
      <c r="FI115" s="242"/>
      <c r="FJ115" s="242"/>
      <c r="FK115" s="242"/>
      <c r="FL115" s="242"/>
      <c r="FM115" s="242"/>
      <c r="FN115" s="242"/>
      <c r="FO115" s="242"/>
      <c r="FP115" s="242"/>
      <c r="FQ115" s="242"/>
      <c r="FR115" s="242"/>
      <c r="FS115" s="242"/>
      <c r="FT115" s="242"/>
      <c r="FU115" s="242"/>
      <c r="FV115" s="242"/>
      <c r="FW115" s="242"/>
      <c r="FX115" s="242"/>
      <c r="FY115" s="242"/>
      <c r="FZ115" s="242"/>
      <c r="GA115" s="242"/>
      <c r="GB115" s="242"/>
      <c r="GC115" s="242"/>
      <c r="GD115" s="242"/>
      <c r="GE115" s="242"/>
      <c r="GF115" s="242"/>
      <c r="GG115" s="242"/>
      <c r="GH115" s="242"/>
      <c r="GI115" s="242"/>
      <c r="GJ115" s="242"/>
      <c r="GK115" s="242"/>
      <c r="GL115" s="242"/>
      <c r="GM115" s="242"/>
      <c r="GN115" s="242"/>
      <c r="GO115" s="242"/>
      <c r="GP115" s="242"/>
      <c r="GQ115" s="242"/>
      <c r="GR115" s="242"/>
      <c r="GS115" s="242"/>
      <c r="GT115" s="242"/>
      <c r="GU115" s="242"/>
      <c r="GV115" s="242"/>
      <c r="GW115" s="242"/>
      <c r="GX115" s="242"/>
      <c r="GY115" s="242"/>
      <c r="GZ115" s="242"/>
      <c r="HA115" s="242"/>
      <c r="HB115" s="242"/>
      <c r="HC115" s="242"/>
      <c r="HD115" s="242"/>
      <c r="HE115" s="242"/>
      <c r="HF115" s="242"/>
      <c r="HG115" s="242"/>
      <c r="HH115" s="242"/>
      <c r="HI115" s="242"/>
      <c r="HJ115" s="242"/>
      <c r="HK115" s="242"/>
      <c r="HL115" s="242"/>
      <c r="HM115" s="242"/>
      <c r="HN115" s="242"/>
      <c r="HO115" s="242"/>
      <c r="HP115" s="242"/>
      <c r="HQ115" s="242"/>
      <c r="HR115" s="242"/>
      <c r="HS115" s="242"/>
      <c r="HT115" s="242"/>
      <c r="HU115" s="242"/>
      <c r="HV115" s="242"/>
      <c r="HW115" s="242"/>
      <c r="HX115" s="242"/>
      <c r="HY115" s="242"/>
      <c r="HZ115" s="242"/>
      <c r="IA115" s="242"/>
      <c r="IB115" s="242"/>
      <c r="IC115" s="242"/>
      <c r="ID115" s="242"/>
      <c r="IE115" s="242"/>
      <c r="IF115" s="242"/>
      <c r="IG115" s="242"/>
      <c r="IH115" s="242"/>
      <c r="II115" s="242"/>
      <c r="IJ115" s="242"/>
      <c r="IK115" s="242"/>
      <c r="IL115" s="242"/>
    </row>
    <row r="116" spans="1:246" ht="15">
      <c r="A116" s="99"/>
      <c r="B116" s="212"/>
      <c r="C116" s="212"/>
      <c r="D116" s="212"/>
      <c r="E116" s="267"/>
      <c r="F116" s="267"/>
      <c r="G116" s="267"/>
      <c r="H116" s="267"/>
      <c r="I116" s="267"/>
      <c r="J116" s="245"/>
      <c r="K116" s="245"/>
      <c r="L116" s="245"/>
      <c r="M116" s="245"/>
      <c r="N116" s="245"/>
      <c r="O116" s="245"/>
      <c r="P116" s="99"/>
      <c r="Q116" s="245"/>
      <c r="R116" s="99"/>
      <c r="S116" s="241"/>
      <c r="T116" s="224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  <c r="AJ116" s="242"/>
      <c r="AK116" s="242"/>
      <c r="AL116" s="242"/>
      <c r="AM116" s="242"/>
      <c r="AN116" s="242"/>
      <c r="AO116" s="242"/>
      <c r="AP116" s="242"/>
      <c r="AQ116" s="242"/>
      <c r="AR116" s="242"/>
      <c r="AS116" s="242"/>
      <c r="AT116" s="242"/>
      <c r="AU116" s="242"/>
      <c r="AV116" s="242"/>
      <c r="AW116" s="242"/>
      <c r="AX116" s="242"/>
      <c r="AY116" s="242"/>
      <c r="AZ116" s="242"/>
      <c r="BA116" s="242"/>
      <c r="BB116" s="242"/>
      <c r="BC116" s="242"/>
      <c r="BD116" s="242"/>
      <c r="BE116" s="242"/>
      <c r="BF116" s="242"/>
      <c r="BG116" s="242"/>
      <c r="BH116" s="242"/>
      <c r="BI116" s="242"/>
      <c r="BJ116" s="242"/>
      <c r="BK116" s="242"/>
      <c r="BL116" s="242"/>
      <c r="BM116" s="242"/>
      <c r="BN116" s="242"/>
      <c r="BO116" s="242"/>
      <c r="BP116" s="242"/>
      <c r="BQ116" s="242"/>
      <c r="BR116" s="242"/>
      <c r="BS116" s="242"/>
      <c r="BT116" s="242"/>
      <c r="BU116" s="242"/>
      <c r="BV116" s="242"/>
      <c r="BW116" s="242"/>
      <c r="BX116" s="242"/>
      <c r="BY116" s="242"/>
      <c r="BZ116" s="242"/>
      <c r="CA116" s="242"/>
      <c r="CB116" s="242"/>
      <c r="CC116" s="242"/>
      <c r="CD116" s="242"/>
      <c r="CE116" s="242"/>
      <c r="CF116" s="242"/>
      <c r="CG116" s="242"/>
      <c r="CH116" s="242"/>
      <c r="CI116" s="242"/>
      <c r="CJ116" s="242"/>
      <c r="CK116" s="242"/>
      <c r="CL116" s="242"/>
      <c r="CM116" s="242"/>
      <c r="CN116" s="242"/>
      <c r="CO116" s="242"/>
      <c r="CP116" s="242"/>
      <c r="CQ116" s="242"/>
      <c r="CR116" s="242"/>
      <c r="CS116" s="242"/>
      <c r="CT116" s="242"/>
      <c r="CU116" s="242"/>
      <c r="CV116" s="242"/>
      <c r="CW116" s="242"/>
      <c r="CX116" s="242"/>
      <c r="CY116" s="242"/>
      <c r="CZ116" s="242"/>
      <c r="DA116" s="242"/>
      <c r="DB116" s="242"/>
      <c r="DC116" s="242"/>
      <c r="DD116" s="242"/>
      <c r="DE116" s="242"/>
      <c r="DF116" s="242"/>
      <c r="DG116" s="242"/>
      <c r="DH116" s="242"/>
      <c r="DI116" s="242"/>
      <c r="DJ116" s="242"/>
      <c r="DK116" s="242"/>
      <c r="DL116" s="242"/>
      <c r="DM116" s="242"/>
      <c r="DN116" s="242"/>
      <c r="DO116" s="242"/>
      <c r="DP116" s="242"/>
      <c r="DQ116" s="242"/>
      <c r="DR116" s="242"/>
      <c r="DS116" s="242"/>
      <c r="DT116" s="242"/>
      <c r="DU116" s="242"/>
      <c r="DV116" s="242"/>
      <c r="DW116" s="242"/>
      <c r="DX116" s="242"/>
      <c r="DY116" s="242"/>
      <c r="DZ116" s="242"/>
      <c r="EA116" s="242"/>
      <c r="EB116" s="242"/>
      <c r="EC116" s="242"/>
      <c r="ED116" s="242"/>
      <c r="EE116" s="242"/>
      <c r="EF116" s="242"/>
      <c r="EG116" s="242"/>
      <c r="EH116" s="242"/>
      <c r="EI116" s="242"/>
      <c r="EJ116" s="242"/>
      <c r="EK116" s="242"/>
      <c r="EL116" s="242"/>
      <c r="EM116" s="242"/>
      <c r="EN116" s="242"/>
      <c r="EO116" s="242"/>
      <c r="EP116" s="242"/>
      <c r="EQ116" s="242"/>
      <c r="ER116" s="242"/>
      <c r="ES116" s="242"/>
      <c r="ET116" s="242"/>
      <c r="EU116" s="242"/>
      <c r="EV116" s="242"/>
      <c r="EW116" s="242"/>
      <c r="EX116" s="242"/>
      <c r="EY116" s="242"/>
      <c r="EZ116" s="242"/>
      <c r="FA116" s="242"/>
      <c r="FB116" s="242"/>
      <c r="FC116" s="242"/>
      <c r="FD116" s="242"/>
      <c r="FE116" s="242"/>
      <c r="FF116" s="242"/>
      <c r="FG116" s="242"/>
      <c r="FH116" s="242"/>
      <c r="FI116" s="242"/>
      <c r="FJ116" s="242"/>
      <c r="FK116" s="242"/>
      <c r="FL116" s="242"/>
      <c r="FM116" s="242"/>
      <c r="FN116" s="242"/>
      <c r="FO116" s="242"/>
      <c r="FP116" s="242"/>
      <c r="FQ116" s="242"/>
      <c r="FR116" s="242"/>
      <c r="FS116" s="242"/>
      <c r="FT116" s="242"/>
      <c r="FU116" s="242"/>
      <c r="FV116" s="242"/>
      <c r="FW116" s="242"/>
      <c r="FX116" s="242"/>
      <c r="FY116" s="242"/>
      <c r="FZ116" s="242"/>
      <c r="GA116" s="242"/>
      <c r="GB116" s="242"/>
      <c r="GC116" s="242"/>
      <c r="GD116" s="242"/>
      <c r="GE116" s="242"/>
      <c r="GF116" s="242"/>
      <c r="GG116" s="242"/>
      <c r="GH116" s="242"/>
      <c r="GI116" s="242"/>
      <c r="GJ116" s="242"/>
      <c r="GK116" s="242"/>
      <c r="GL116" s="242"/>
      <c r="GM116" s="242"/>
      <c r="GN116" s="242"/>
      <c r="GO116" s="242"/>
      <c r="GP116" s="242"/>
      <c r="GQ116" s="242"/>
      <c r="GR116" s="242"/>
      <c r="GS116" s="242"/>
      <c r="GT116" s="242"/>
      <c r="GU116" s="242"/>
      <c r="GV116" s="242"/>
      <c r="GW116" s="242"/>
      <c r="GX116" s="242"/>
      <c r="GY116" s="242"/>
      <c r="GZ116" s="242"/>
      <c r="HA116" s="242"/>
      <c r="HB116" s="242"/>
      <c r="HC116" s="242"/>
      <c r="HD116" s="242"/>
      <c r="HE116" s="242"/>
      <c r="HF116" s="242"/>
      <c r="HG116" s="242"/>
      <c r="HH116" s="242"/>
      <c r="HI116" s="242"/>
      <c r="HJ116" s="242"/>
      <c r="HK116" s="242"/>
      <c r="HL116" s="242"/>
      <c r="HM116" s="242"/>
      <c r="HN116" s="242"/>
      <c r="HO116" s="242"/>
      <c r="HP116" s="242"/>
      <c r="HQ116" s="242"/>
      <c r="HR116" s="242"/>
      <c r="HS116" s="242"/>
      <c r="HT116" s="242"/>
      <c r="HU116" s="242"/>
      <c r="HV116" s="242"/>
      <c r="HW116" s="242"/>
      <c r="HX116" s="242"/>
      <c r="HY116" s="242"/>
      <c r="HZ116" s="242"/>
      <c r="IA116" s="242"/>
      <c r="IB116" s="242"/>
      <c r="IC116" s="242"/>
      <c r="ID116" s="242"/>
      <c r="IE116" s="242"/>
      <c r="IF116" s="242"/>
      <c r="IG116" s="242"/>
      <c r="IH116" s="242"/>
      <c r="II116" s="242"/>
      <c r="IJ116" s="242"/>
      <c r="IK116" s="242"/>
      <c r="IL116" s="242"/>
    </row>
    <row r="117" spans="1:246" ht="15">
      <c r="A117" s="99" t="s">
        <v>215</v>
      </c>
      <c r="B117" s="212" t="s">
        <v>451</v>
      </c>
      <c r="C117" s="252">
        <v>317</v>
      </c>
      <c r="D117" s="212">
        <v>67</v>
      </c>
      <c r="E117" s="252">
        <v>540313</v>
      </c>
      <c r="F117" s="212"/>
      <c r="G117" s="212"/>
      <c r="H117" s="212"/>
      <c r="I117" s="212"/>
      <c r="J117" s="253">
        <v>798969.49</v>
      </c>
      <c r="K117" s="253">
        <v>116388</v>
      </c>
      <c r="L117" s="253">
        <v>501622</v>
      </c>
      <c r="M117" s="253">
        <v>14361.39</v>
      </c>
      <c r="N117" s="253">
        <v>30079.07</v>
      </c>
      <c r="O117" s="253">
        <v>0</v>
      </c>
      <c r="P117" s="248">
        <v>1461419.95</v>
      </c>
      <c r="Q117" s="245"/>
      <c r="R117" s="245"/>
      <c r="S117" s="249"/>
      <c r="T117" s="224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  <c r="AJ117" s="242"/>
      <c r="AK117" s="242"/>
      <c r="AL117" s="242"/>
      <c r="AM117" s="242"/>
      <c r="AN117" s="242"/>
      <c r="AO117" s="242"/>
      <c r="AP117" s="242"/>
      <c r="AQ117" s="242"/>
      <c r="AR117" s="242"/>
      <c r="AS117" s="242"/>
      <c r="AT117" s="242"/>
      <c r="AU117" s="242"/>
      <c r="AV117" s="242"/>
      <c r="AW117" s="242"/>
      <c r="AX117" s="242"/>
      <c r="AY117" s="242"/>
      <c r="AZ117" s="242"/>
      <c r="BA117" s="242"/>
      <c r="BB117" s="242"/>
      <c r="BC117" s="242"/>
      <c r="BD117" s="242"/>
      <c r="BE117" s="242"/>
      <c r="BF117" s="242"/>
      <c r="BG117" s="242"/>
      <c r="BH117" s="242"/>
      <c r="BI117" s="242"/>
      <c r="BJ117" s="242"/>
      <c r="BK117" s="242"/>
      <c r="BL117" s="242"/>
      <c r="BM117" s="242"/>
      <c r="BN117" s="242"/>
      <c r="BO117" s="242"/>
      <c r="BP117" s="242"/>
      <c r="BQ117" s="242"/>
      <c r="BR117" s="242"/>
      <c r="BS117" s="242"/>
      <c r="BT117" s="242"/>
      <c r="BU117" s="242"/>
      <c r="BV117" s="242"/>
      <c r="BW117" s="242"/>
      <c r="BX117" s="242"/>
      <c r="BY117" s="242"/>
      <c r="BZ117" s="242"/>
      <c r="CA117" s="242"/>
      <c r="CB117" s="242"/>
      <c r="CC117" s="242"/>
      <c r="CD117" s="242"/>
      <c r="CE117" s="242"/>
      <c r="CF117" s="242"/>
      <c r="CG117" s="242"/>
      <c r="CH117" s="242"/>
      <c r="CI117" s="242"/>
      <c r="CJ117" s="242"/>
      <c r="CK117" s="242"/>
      <c r="CL117" s="242"/>
      <c r="CM117" s="242"/>
      <c r="CN117" s="242"/>
      <c r="CO117" s="242"/>
      <c r="CP117" s="242"/>
      <c r="CQ117" s="242"/>
      <c r="CR117" s="242"/>
      <c r="CS117" s="242"/>
      <c r="CT117" s="242"/>
      <c r="CU117" s="242"/>
      <c r="CV117" s="242"/>
      <c r="CW117" s="242"/>
      <c r="CX117" s="242"/>
      <c r="CY117" s="242"/>
      <c r="CZ117" s="242"/>
      <c r="DA117" s="242"/>
      <c r="DB117" s="242"/>
      <c r="DC117" s="242"/>
      <c r="DD117" s="242"/>
      <c r="DE117" s="242"/>
      <c r="DF117" s="242"/>
      <c r="DG117" s="242"/>
      <c r="DH117" s="242"/>
      <c r="DI117" s="242"/>
      <c r="DJ117" s="242"/>
      <c r="DK117" s="242"/>
      <c r="DL117" s="242"/>
      <c r="DM117" s="242"/>
      <c r="DN117" s="242"/>
      <c r="DO117" s="242"/>
      <c r="DP117" s="242"/>
      <c r="DQ117" s="242"/>
      <c r="DR117" s="242"/>
      <c r="DS117" s="242"/>
      <c r="DT117" s="242"/>
      <c r="DU117" s="242"/>
      <c r="DV117" s="242"/>
      <c r="DW117" s="242"/>
      <c r="DX117" s="242"/>
      <c r="DY117" s="242"/>
      <c r="DZ117" s="242"/>
      <c r="EA117" s="242"/>
      <c r="EB117" s="242"/>
      <c r="EC117" s="242"/>
      <c r="ED117" s="242"/>
      <c r="EE117" s="242"/>
      <c r="EF117" s="242"/>
      <c r="EG117" s="242"/>
      <c r="EH117" s="242"/>
      <c r="EI117" s="242"/>
      <c r="EJ117" s="242"/>
      <c r="EK117" s="242"/>
      <c r="EL117" s="242"/>
      <c r="EM117" s="242"/>
      <c r="EN117" s="242"/>
      <c r="EO117" s="242"/>
      <c r="EP117" s="242"/>
      <c r="EQ117" s="242"/>
      <c r="ER117" s="242"/>
      <c r="ES117" s="242"/>
      <c r="ET117" s="242"/>
      <c r="EU117" s="242"/>
      <c r="EV117" s="242"/>
      <c r="EW117" s="242"/>
      <c r="EX117" s="242"/>
      <c r="EY117" s="242"/>
      <c r="EZ117" s="242"/>
      <c r="FA117" s="242"/>
      <c r="FB117" s="242"/>
      <c r="FC117" s="242"/>
      <c r="FD117" s="242"/>
      <c r="FE117" s="242"/>
      <c r="FF117" s="242"/>
      <c r="FG117" s="242"/>
      <c r="FH117" s="242"/>
      <c r="FI117" s="242"/>
      <c r="FJ117" s="242"/>
      <c r="FK117" s="242"/>
      <c r="FL117" s="242"/>
      <c r="FM117" s="242"/>
      <c r="FN117" s="242"/>
      <c r="FO117" s="242"/>
      <c r="FP117" s="242"/>
      <c r="FQ117" s="242"/>
      <c r="FR117" s="242"/>
      <c r="FS117" s="242"/>
      <c r="FT117" s="242"/>
      <c r="FU117" s="242"/>
      <c r="FV117" s="242"/>
      <c r="FW117" s="242"/>
      <c r="FX117" s="242"/>
      <c r="FY117" s="242"/>
      <c r="FZ117" s="242"/>
      <c r="GA117" s="242"/>
      <c r="GB117" s="242"/>
      <c r="GC117" s="242"/>
      <c r="GD117" s="242"/>
      <c r="GE117" s="242"/>
      <c r="GF117" s="242"/>
      <c r="GG117" s="242"/>
      <c r="GH117" s="242"/>
      <c r="GI117" s="242"/>
      <c r="GJ117" s="242"/>
      <c r="GK117" s="242"/>
      <c r="GL117" s="242"/>
      <c r="GM117" s="242"/>
      <c r="GN117" s="242"/>
      <c r="GO117" s="242"/>
      <c r="GP117" s="242"/>
      <c r="GQ117" s="242"/>
      <c r="GR117" s="242"/>
      <c r="GS117" s="242"/>
      <c r="GT117" s="242"/>
      <c r="GU117" s="242"/>
      <c r="GV117" s="242"/>
      <c r="GW117" s="242"/>
      <c r="GX117" s="242"/>
      <c r="GY117" s="242"/>
      <c r="GZ117" s="242"/>
      <c r="HA117" s="242"/>
      <c r="HB117" s="242"/>
      <c r="HC117" s="242"/>
      <c r="HD117" s="242"/>
      <c r="HE117" s="242"/>
      <c r="HF117" s="242"/>
      <c r="HG117" s="242"/>
      <c r="HH117" s="242"/>
      <c r="HI117" s="242"/>
      <c r="HJ117" s="242"/>
      <c r="HK117" s="242"/>
      <c r="HL117" s="242"/>
      <c r="HM117" s="242"/>
      <c r="HN117" s="242"/>
      <c r="HO117" s="242"/>
      <c r="HP117" s="242"/>
      <c r="HQ117" s="242"/>
      <c r="HR117" s="242"/>
      <c r="HS117" s="242"/>
      <c r="HT117" s="242"/>
      <c r="HU117" s="242"/>
      <c r="HV117" s="242"/>
      <c r="HW117" s="242"/>
      <c r="HX117" s="242"/>
      <c r="HY117" s="242"/>
      <c r="HZ117" s="242"/>
      <c r="IA117" s="242"/>
      <c r="IB117" s="242"/>
      <c r="IC117" s="242"/>
      <c r="ID117" s="242"/>
      <c r="IE117" s="242"/>
      <c r="IF117" s="242"/>
      <c r="IG117" s="242"/>
      <c r="IH117" s="242"/>
      <c r="II117" s="242"/>
      <c r="IJ117" s="242"/>
      <c r="IK117" s="242"/>
      <c r="IL117" s="242"/>
    </row>
    <row r="118" spans="1:246" ht="15">
      <c r="A118" s="237" t="s">
        <v>215</v>
      </c>
      <c r="B118" s="238" t="s">
        <v>452</v>
      </c>
      <c r="C118" s="315">
        <v>326</v>
      </c>
      <c r="D118" s="238">
        <v>55</v>
      </c>
      <c r="E118" s="315">
        <v>452642</v>
      </c>
      <c r="F118" s="238"/>
      <c r="G118" s="238"/>
      <c r="H118" s="238"/>
      <c r="I118" s="238"/>
      <c r="J118" s="316">
        <v>870992.36</v>
      </c>
      <c r="K118" s="316">
        <v>124020</v>
      </c>
      <c r="L118" s="316">
        <v>469809</v>
      </c>
      <c r="M118" s="316">
        <v>30221.17</v>
      </c>
      <c r="N118" s="316">
        <v>67040.72</v>
      </c>
      <c r="O118" s="316">
        <v>25</v>
      </c>
      <c r="P118" s="237">
        <v>1562108.25</v>
      </c>
      <c r="Q118" s="245"/>
      <c r="R118" s="245"/>
      <c r="S118" s="249"/>
      <c r="T118" s="224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42"/>
      <c r="AS118" s="242"/>
      <c r="AT118" s="242"/>
      <c r="AU118" s="242"/>
      <c r="AV118" s="242"/>
      <c r="AW118" s="242"/>
      <c r="AX118" s="242"/>
      <c r="AY118" s="242"/>
      <c r="AZ118" s="242"/>
      <c r="BA118" s="242"/>
      <c r="BB118" s="242"/>
      <c r="BC118" s="242"/>
      <c r="BD118" s="242"/>
      <c r="BE118" s="242"/>
      <c r="BF118" s="242"/>
      <c r="BG118" s="242"/>
      <c r="BH118" s="242"/>
      <c r="BI118" s="242"/>
      <c r="BJ118" s="242"/>
      <c r="BK118" s="242"/>
      <c r="BL118" s="242"/>
      <c r="BM118" s="242"/>
      <c r="BN118" s="242"/>
      <c r="BO118" s="242"/>
      <c r="BP118" s="242"/>
      <c r="BQ118" s="242"/>
      <c r="BR118" s="242"/>
      <c r="BS118" s="242"/>
      <c r="BT118" s="242"/>
      <c r="BU118" s="242"/>
      <c r="BV118" s="242"/>
      <c r="BW118" s="242"/>
      <c r="BX118" s="242"/>
      <c r="BY118" s="242"/>
      <c r="BZ118" s="242"/>
      <c r="CA118" s="242"/>
      <c r="CB118" s="242"/>
      <c r="CC118" s="242"/>
      <c r="CD118" s="242"/>
      <c r="CE118" s="242"/>
      <c r="CF118" s="242"/>
      <c r="CG118" s="242"/>
      <c r="CH118" s="242"/>
      <c r="CI118" s="242"/>
      <c r="CJ118" s="242"/>
      <c r="CK118" s="242"/>
      <c r="CL118" s="242"/>
      <c r="CM118" s="242"/>
      <c r="CN118" s="242"/>
      <c r="CO118" s="242"/>
      <c r="CP118" s="242"/>
      <c r="CQ118" s="242"/>
      <c r="CR118" s="242"/>
      <c r="CS118" s="242"/>
      <c r="CT118" s="242"/>
      <c r="CU118" s="242"/>
      <c r="CV118" s="242"/>
      <c r="CW118" s="242"/>
      <c r="CX118" s="242"/>
      <c r="CY118" s="242"/>
      <c r="CZ118" s="242"/>
      <c r="DA118" s="242"/>
      <c r="DB118" s="242"/>
      <c r="DC118" s="242"/>
      <c r="DD118" s="242"/>
      <c r="DE118" s="242"/>
      <c r="DF118" s="242"/>
      <c r="DG118" s="242"/>
      <c r="DH118" s="242"/>
      <c r="DI118" s="242"/>
      <c r="DJ118" s="242"/>
      <c r="DK118" s="242"/>
      <c r="DL118" s="242"/>
      <c r="DM118" s="242"/>
      <c r="DN118" s="242"/>
      <c r="DO118" s="242"/>
      <c r="DP118" s="242"/>
      <c r="DQ118" s="242"/>
      <c r="DR118" s="242"/>
      <c r="DS118" s="242"/>
      <c r="DT118" s="242"/>
      <c r="DU118" s="242"/>
      <c r="DV118" s="242"/>
      <c r="DW118" s="242"/>
      <c r="DX118" s="242"/>
      <c r="DY118" s="242"/>
      <c r="DZ118" s="242"/>
      <c r="EA118" s="242"/>
      <c r="EB118" s="242"/>
      <c r="EC118" s="242"/>
      <c r="ED118" s="242"/>
      <c r="EE118" s="242"/>
      <c r="EF118" s="242"/>
      <c r="EG118" s="242"/>
      <c r="EH118" s="242"/>
      <c r="EI118" s="242"/>
      <c r="EJ118" s="242"/>
      <c r="EK118" s="242"/>
      <c r="EL118" s="242"/>
      <c r="EM118" s="242"/>
      <c r="EN118" s="242"/>
      <c r="EO118" s="242"/>
      <c r="EP118" s="242"/>
      <c r="EQ118" s="242"/>
      <c r="ER118" s="242"/>
      <c r="ES118" s="242"/>
      <c r="ET118" s="242"/>
      <c r="EU118" s="242"/>
      <c r="EV118" s="242"/>
      <c r="EW118" s="242"/>
      <c r="EX118" s="242"/>
      <c r="EY118" s="242"/>
      <c r="EZ118" s="242"/>
      <c r="FA118" s="242"/>
      <c r="FB118" s="242"/>
      <c r="FC118" s="242"/>
      <c r="FD118" s="242"/>
      <c r="FE118" s="242"/>
      <c r="FF118" s="242"/>
      <c r="FG118" s="242"/>
      <c r="FH118" s="242"/>
      <c r="FI118" s="242"/>
      <c r="FJ118" s="242"/>
      <c r="FK118" s="242"/>
      <c r="FL118" s="242"/>
      <c r="FM118" s="242"/>
      <c r="FN118" s="242"/>
      <c r="FO118" s="242"/>
      <c r="FP118" s="242"/>
      <c r="FQ118" s="242"/>
      <c r="FR118" s="242"/>
      <c r="FS118" s="242"/>
      <c r="FT118" s="242"/>
      <c r="FU118" s="242"/>
      <c r="FV118" s="242"/>
      <c r="FW118" s="242"/>
      <c r="FX118" s="242"/>
      <c r="FY118" s="242"/>
      <c r="FZ118" s="242"/>
      <c r="GA118" s="242"/>
      <c r="GB118" s="242"/>
      <c r="GC118" s="242"/>
      <c r="GD118" s="242"/>
      <c r="GE118" s="242"/>
      <c r="GF118" s="242"/>
      <c r="GG118" s="242"/>
      <c r="GH118" s="242"/>
      <c r="GI118" s="242"/>
      <c r="GJ118" s="242"/>
      <c r="GK118" s="242"/>
      <c r="GL118" s="242"/>
      <c r="GM118" s="242"/>
      <c r="GN118" s="242"/>
      <c r="GO118" s="242"/>
      <c r="GP118" s="242"/>
      <c r="GQ118" s="242"/>
      <c r="GR118" s="242"/>
      <c r="GS118" s="242"/>
      <c r="GT118" s="242"/>
      <c r="GU118" s="242"/>
      <c r="GV118" s="242"/>
      <c r="GW118" s="242"/>
      <c r="GX118" s="242"/>
      <c r="GY118" s="242"/>
      <c r="GZ118" s="242"/>
      <c r="HA118" s="242"/>
      <c r="HB118" s="242"/>
      <c r="HC118" s="242"/>
      <c r="HD118" s="242"/>
      <c r="HE118" s="242"/>
      <c r="HF118" s="242"/>
      <c r="HG118" s="242"/>
      <c r="HH118" s="242"/>
      <c r="HI118" s="242"/>
      <c r="HJ118" s="242"/>
      <c r="HK118" s="242"/>
      <c r="HL118" s="242"/>
      <c r="HM118" s="242"/>
      <c r="HN118" s="242"/>
      <c r="HO118" s="242"/>
      <c r="HP118" s="242"/>
      <c r="HQ118" s="242"/>
      <c r="HR118" s="242"/>
      <c r="HS118" s="242"/>
      <c r="HT118" s="242"/>
      <c r="HU118" s="242"/>
      <c r="HV118" s="242"/>
      <c r="HW118" s="242"/>
      <c r="HX118" s="242"/>
      <c r="HY118" s="242"/>
      <c r="HZ118" s="242"/>
      <c r="IA118" s="242"/>
      <c r="IB118" s="242"/>
      <c r="IC118" s="242"/>
      <c r="ID118" s="242"/>
      <c r="IE118" s="242"/>
      <c r="IF118" s="242"/>
      <c r="IG118" s="242"/>
      <c r="IH118" s="242"/>
      <c r="II118" s="242"/>
      <c r="IJ118" s="242"/>
      <c r="IK118" s="242"/>
      <c r="IL118" s="242"/>
    </row>
    <row r="119" spans="1:246" ht="15">
      <c r="A119" s="99" t="s">
        <v>215</v>
      </c>
      <c r="B119" s="212" t="s">
        <v>364</v>
      </c>
      <c r="C119" s="252">
        <v>318</v>
      </c>
      <c r="D119" s="212">
        <v>0</v>
      </c>
      <c r="E119" s="252">
        <v>0</v>
      </c>
      <c r="F119" s="212"/>
      <c r="G119" s="212"/>
      <c r="H119" s="212"/>
      <c r="I119" s="212"/>
      <c r="J119" s="253">
        <v>733911.4086050002</v>
      </c>
      <c r="K119" s="253">
        <v>113880</v>
      </c>
      <c r="L119" s="253">
        <v>548932</v>
      </c>
      <c r="M119" s="253">
        <v>32752.8</v>
      </c>
      <c r="N119" s="253">
        <v>74166.29</v>
      </c>
      <c r="O119" s="253">
        <v>7878.06</v>
      </c>
      <c r="P119" s="248">
        <v>1511520.5586050004</v>
      </c>
      <c r="Q119" s="245"/>
      <c r="R119" s="245"/>
      <c r="S119" s="249"/>
      <c r="T119" s="224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  <c r="AJ119" s="242"/>
      <c r="AK119" s="242"/>
      <c r="AL119" s="242"/>
      <c r="AM119" s="242"/>
      <c r="AN119" s="242"/>
      <c r="AO119" s="242"/>
      <c r="AP119" s="242"/>
      <c r="AQ119" s="242"/>
      <c r="AR119" s="242"/>
      <c r="AS119" s="242"/>
      <c r="AT119" s="242"/>
      <c r="AU119" s="242"/>
      <c r="AV119" s="242"/>
      <c r="AW119" s="242"/>
      <c r="AX119" s="242"/>
      <c r="AY119" s="242"/>
      <c r="AZ119" s="242"/>
      <c r="BA119" s="242"/>
      <c r="BB119" s="242"/>
      <c r="BC119" s="242"/>
      <c r="BD119" s="242"/>
      <c r="BE119" s="242"/>
      <c r="BF119" s="242"/>
      <c r="BG119" s="242"/>
      <c r="BH119" s="242"/>
      <c r="BI119" s="242"/>
      <c r="BJ119" s="242"/>
      <c r="BK119" s="242"/>
      <c r="BL119" s="242"/>
      <c r="BM119" s="242"/>
      <c r="BN119" s="242"/>
      <c r="BO119" s="242"/>
      <c r="BP119" s="242"/>
      <c r="BQ119" s="242"/>
      <c r="BR119" s="242"/>
      <c r="BS119" s="242"/>
      <c r="BT119" s="242"/>
      <c r="BU119" s="242"/>
      <c r="BV119" s="242"/>
      <c r="BW119" s="242"/>
      <c r="BX119" s="242"/>
      <c r="BY119" s="242"/>
      <c r="BZ119" s="242"/>
      <c r="CA119" s="242"/>
      <c r="CB119" s="242"/>
      <c r="CC119" s="242"/>
      <c r="CD119" s="242"/>
      <c r="CE119" s="242"/>
      <c r="CF119" s="242"/>
      <c r="CG119" s="242"/>
      <c r="CH119" s="242"/>
      <c r="CI119" s="242"/>
      <c r="CJ119" s="242"/>
      <c r="CK119" s="242"/>
      <c r="CL119" s="242"/>
      <c r="CM119" s="242"/>
      <c r="CN119" s="242"/>
      <c r="CO119" s="242"/>
      <c r="CP119" s="242"/>
      <c r="CQ119" s="242"/>
      <c r="CR119" s="242"/>
      <c r="CS119" s="242"/>
      <c r="CT119" s="242"/>
      <c r="CU119" s="242"/>
      <c r="CV119" s="242"/>
      <c r="CW119" s="242"/>
      <c r="CX119" s="242"/>
      <c r="CY119" s="242"/>
      <c r="CZ119" s="242"/>
      <c r="DA119" s="242"/>
      <c r="DB119" s="242"/>
      <c r="DC119" s="242"/>
      <c r="DD119" s="242"/>
      <c r="DE119" s="242"/>
      <c r="DF119" s="242"/>
      <c r="DG119" s="242"/>
      <c r="DH119" s="242"/>
      <c r="DI119" s="242"/>
      <c r="DJ119" s="242"/>
      <c r="DK119" s="242"/>
      <c r="DL119" s="242"/>
      <c r="DM119" s="242"/>
      <c r="DN119" s="242"/>
      <c r="DO119" s="242"/>
      <c r="DP119" s="242"/>
      <c r="DQ119" s="242"/>
      <c r="DR119" s="242"/>
      <c r="DS119" s="242"/>
      <c r="DT119" s="242"/>
      <c r="DU119" s="242"/>
      <c r="DV119" s="242"/>
      <c r="DW119" s="242"/>
      <c r="DX119" s="242"/>
      <c r="DY119" s="242"/>
      <c r="DZ119" s="242"/>
      <c r="EA119" s="242"/>
      <c r="EB119" s="242"/>
      <c r="EC119" s="242"/>
      <c r="ED119" s="242"/>
      <c r="EE119" s="242"/>
      <c r="EF119" s="242"/>
      <c r="EG119" s="242"/>
      <c r="EH119" s="242"/>
      <c r="EI119" s="242"/>
      <c r="EJ119" s="242"/>
      <c r="EK119" s="242"/>
      <c r="EL119" s="242"/>
      <c r="EM119" s="242"/>
      <c r="EN119" s="242"/>
      <c r="EO119" s="242"/>
      <c r="EP119" s="242"/>
      <c r="EQ119" s="242"/>
      <c r="ER119" s="242"/>
      <c r="ES119" s="242"/>
      <c r="ET119" s="242"/>
      <c r="EU119" s="242"/>
      <c r="EV119" s="242"/>
      <c r="EW119" s="242"/>
      <c r="EX119" s="242"/>
      <c r="EY119" s="242"/>
      <c r="EZ119" s="242"/>
      <c r="FA119" s="242"/>
      <c r="FB119" s="242"/>
      <c r="FC119" s="242"/>
      <c r="FD119" s="242"/>
      <c r="FE119" s="242"/>
      <c r="FF119" s="242"/>
      <c r="FG119" s="242"/>
      <c r="FH119" s="242"/>
      <c r="FI119" s="242"/>
      <c r="FJ119" s="242"/>
      <c r="FK119" s="242"/>
      <c r="FL119" s="242"/>
      <c r="FM119" s="242"/>
      <c r="FN119" s="242"/>
      <c r="FO119" s="242"/>
      <c r="FP119" s="242"/>
      <c r="FQ119" s="242"/>
      <c r="FR119" s="242"/>
      <c r="FS119" s="242"/>
      <c r="FT119" s="242"/>
      <c r="FU119" s="242"/>
      <c r="FV119" s="242"/>
      <c r="FW119" s="242"/>
      <c r="FX119" s="242"/>
      <c r="FY119" s="242"/>
      <c r="FZ119" s="242"/>
      <c r="GA119" s="242"/>
      <c r="GB119" s="242"/>
      <c r="GC119" s="242"/>
      <c r="GD119" s="242"/>
      <c r="GE119" s="242"/>
      <c r="GF119" s="242"/>
      <c r="GG119" s="242"/>
      <c r="GH119" s="242"/>
      <c r="GI119" s="242"/>
      <c r="GJ119" s="242"/>
      <c r="GK119" s="242"/>
      <c r="GL119" s="242"/>
      <c r="GM119" s="242"/>
      <c r="GN119" s="242"/>
      <c r="GO119" s="242"/>
      <c r="GP119" s="242"/>
      <c r="GQ119" s="242"/>
      <c r="GR119" s="242"/>
      <c r="GS119" s="242"/>
      <c r="GT119" s="242"/>
      <c r="GU119" s="242"/>
      <c r="GV119" s="242"/>
      <c r="GW119" s="242"/>
      <c r="GX119" s="242"/>
      <c r="GY119" s="242"/>
      <c r="GZ119" s="242"/>
      <c r="HA119" s="242"/>
      <c r="HB119" s="242"/>
      <c r="HC119" s="242"/>
      <c r="HD119" s="242"/>
      <c r="HE119" s="242"/>
      <c r="HF119" s="242"/>
      <c r="HG119" s="242"/>
      <c r="HH119" s="242"/>
      <c r="HI119" s="242"/>
      <c r="HJ119" s="242"/>
      <c r="HK119" s="242"/>
      <c r="HL119" s="242"/>
      <c r="HM119" s="242"/>
      <c r="HN119" s="242"/>
      <c r="HO119" s="242"/>
      <c r="HP119" s="242"/>
      <c r="HQ119" s="242"/>
      <c r="HR119" s="242"/>
      <c r="HS119" s="242"/>
      <c r="HT119" s="242"/>
      <c r="HU119" s="242"/>
      <c r="HV119" s="242"/>
      <c r="HW119" s="242"/>
      <c r="HX119" s="242"/>
      <c r="HY119" s="242"/>
      <c r="HZ119" s="242"/>
      <c r="IA119" s="242"/>
      <c r="IB119" s="242"/>
      <c r="IC119" s="242"/>
      <c r="ID119" s="242"/>
      <c r="IE119" s="242"/>
      <c r="IF119" s="242"/>
      <c r="IG119" s="242"/>
      <c r="IH119" s="242"/>
      <c r="II119" s="242"/>
      <c r="IJ119" s="242"/>
      <c r="IK119" s="242"/>
      <c r="IL119" s="242"/>
    </row>
    <row r="120" spans="1:246" ht="15">
      <c r="A120" s="237" t="s">
        <v>215</v>
      </c>
      <c r="B120" s="238" t="s">
        <v>365</v>
      </c>
      <c r="C120" s="315">
        <v>171</v>
      </c>
      <c r="D120" s="238">
        <v>0</v>
      </c>
      <c r="E120" s="315">
        <v>284873</v>
      </c>
      <c r="F120" s="238"/>
      <c r="G120" s="238"/>
      <c r="H120" s="238"/>
      <c r="I120" s="238"/>
      <c r="J120" s="316">
        <v>715132.97</v>
      </c>
      <c r="K120" s="316">
        <v>105264</v>
      </c>
      <c r="L120" s="316">
        <v>489143</v>
      </c>
      <c r="M120" s="316">
        <v>11636.39</v>
      </c>
      <c r="N120" s="316">
        <v>12000</v>
      </c>
      <c r="O120" s="316">
        <v>19166.83</v>
      </c>
      <c r="P120" s="237">
        <v>1352343.19</v>
      </c>
      <c r="Q120" s="245"/>
      <c r="R120" s="245"/>
      <c r="S120" s="249"/>
      <c r="T120" s="224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  <c r="AJ120" s="242"/>
      <c r="AK120" s="242"/>
      <c r="AL120" s="242"/>
      <c r="AM120" s="242"/>
      <c r="AN120" s="242"/>
      <c r="AO120" s="242"/>
      <c r="AP120" s="242"/>
      <c r="AQ120" s="242"/>
      <c r="AR120" s="242"/>
      <c r="AS120" s="242"/>
      <c r="AT120" s="242"/>
      <c r="AU120" s="242"/>
      <c r="AV120" s="242"/>
      <c r="AW120" s="242"/>
      <c r="AX120" s="242"/>
      <c r="AY120" s="242"/>
      <c r="AZ120" s="242"/>
      <c r="BA120" s="242"/>
      <c r="BB120" s="242"/>
      <c r="BC120" s="242"/>
      <c r="BD120" s="242"/>
      <c r="BE120" s="242"/>
      <c r="BF120" s="242"/>
      <c r="BG120" s="242"/>
      <c r="BH120" s="242"/>
      <c r="BI120" s="242"/>
      <c r="BJ120" s="242"/>
      <c r="BK120" s="242"/>
      <c r="BL120" s="242"/>
      <c r="BM120" s="242"/>
      <c r="BN120" s="242"/>
      <c r="BO120" s="242"/>
      <c r="BP120" s="242"/>
      <c r="BQ120" s="242"/>
      <c r="BR120" s="242"/>
      <c r="BS120" s="242"/>
      <c r="BT120" s="242"/>
      <c r="BU120" s="242"/>
      <c r="BV120" s="242"/>
      <c r="BW120" s="242"/>
      <c r="BX120" s="242"/>
      <c r="BY120" s="242"/>
      <c r="BZ120" s="242"/>
      <c r="CA120" s="242"/>
      <c r="CB120" s="242"/>
      <c r="CC120" s="242"/>
      <c r="CD120" s="242"/>
      <c r="CE120" s="242"/>
      <c r="CF120" s="242"/>
      <c r="CG120" s="242"/>
      <c r="CH120" s="242"/>
      <c r="CI120" s="242"/>
      <c r="CJ120" s="242"/>
      <c r="CK120" s="242"/>
      <c r="CL120" s="242"/>
      <c r="CM120" s="242"/>
      <c r="CN120" s="242"/>
      <c r="CO120" s="242"/>
      <c r="CP120" s="242"/>
      <c r="CQ120" s="242"/>
      <c r="CR120" s="242"/>
      <c r="CS120" s="242"/>
      <c r="CT120" s="242"/>
      <c r="CU120" s="242"/>
      <c r="CV120" s="242"/>
      <c r="CW120" s="242"/>
      <c r="CX120" s="242"/>
      <c r="CY120" s="242"/>
      <c r="CZ120" s="242"/>
      <c r="DA120" s="242"/>
      <c r="DB120" s="242"/>
      <c r="DC120" s="242"/>
      <c r="DD120" s="242"/>
      <c r="DE120" s="242"/>
      <c r="DF120" s="242"/>
      <c r="DG120" s="242"/>
      <c r="DH120" s="242"/>
      <c r="DI120" s="242"/>
      <c r="DJ120" s="242"/>
      <c r="DK120" s="242"/>
      <c r="DL120" s="242"/>
      <c r="DM120" s="242"/>
      <c r="DN120" s="242"/>
      <c r="DO120" s="242"/>
      <c r="DP120" s="242"/>
      <c r="DQ120" s="242"/>
      <c r="DR120" s="242"/>
      <c r="DS120" s="242"/>
      <c r="DT120" s="242"/>
      <c r="DU120" s="242"/>
      <c r="DV120" s="242"/>
      <c r="DW120" s="242"/>
      <c r="DX120" s="242"/>
      <c r="DY120" s="242"/>
      <c r="DZ120" s="242"/>
      <c r="EA120" s="242"/>
      <c r="EB120" s="242"/>
      <c r="EC120" s="242"/>
      <c r="ED120" s="242"/>
      <c r="EE120" s="242"/>
      <c r="EF120" s="242"/>
      <c r="EG120" s="242"/>
      <c r="EH120" s="242"/>
      <c r="EI120" s="242"/>
      <c r="EJ120" s="242"/>
      <c r="EK120" s="242"/>
      <c r="EL120" s="242"/>
      <c r="EM120" s="242"/>
      <c r="EN120" s="242"/>
      <c r="EO120" s="242"/>
      <c r="EP120" s="242"/>
      <c r="EQ120" s="242"/>
      <c r="ER120" s="242"/>
      <c r="ES120" s="242"/>
      <c r="ET120" s="242"/>
      <c r="EU120" s="242"/>
      <c r="EV120" s="242"/>
      <c r="EW120" s="242"/>
      <c r="EX120" s="242"/>
      <c r="EY120" s="242"/>
      <c r="EZ120" s="242"/>
      <c r="FA120" s="242"/>
      <c r="FB120" s="242"/>
      <c r="FC120" s="242"/>
      <c r="FD120" s="242"/>
      <c r="FE120" s="242"/>
      <c r="FF120" s="242"/>
      <c r="FG120" s="242"/>
      <c r="FH120" s="242"/>
      <c r="FI120" s="242"/>
      <c r="FJ120" s="242"/>
      <c r="FK120" s="242"/>
      <c r="FL120" s="242"/>
      <c r="FM120" s="242"/>
      <c r="FN120" s="242"/>
      <c r="FO120" s="242"/>
      <c r="FP120" s="242"/>
      <c r="FQ120" s="242"/>
      <c r="FR120" s="242"/>
      <c r="FS120" s="242"/>
      <c r="FT120" s="242"/>
      <c r="FU120" s="242"/>
      <c r="FV120" s="242"/>
      <c r="FW120" s="242"/>
      <c r="FX120" s="242"/>
      <c r="FY120" s="242"/>
      <c r="FZ120" s="242"/>
      <c r="GA120" s="242"/>
      <c r="GB120" s="242"/>
      <c r="GC120" s="242"/>
      <c r="GD120" s="242"/>
      <c r="GE120" s="242"/>
      <c r="GF120" s="242"/>
      <c r="GG120" s="242"/>
      <c r="GH120" s="242"/>
      <c r="GI120" s="242"/>
      <c r="GJ120" s="242"/>
      <c r="GK120" s="242"/>
      <c r="GL120" s="242"/>
      <c r="GM120" s="242"/>
      <c r="GN120" s="242"/>
      <c r="GO120" s="242"/>
      <c r="GP120" s="242"/>
      <c r="GQ120" s="242"/>
      <c r="GR120" s="242"/>
      <c r="GS120" s="242"/>
      <c r="GT120" s="242"/>
      <c r="GU120" s="242"/>
      <c r="GV120" s="242"/>
      <c r="GW120" s="242"/>
      <c r="GX120" s="242"/>
      <c r="GY120" s="242"/>
      <c r="GZ120" s="242"/>
      <c r="HA120" s="242"/>
      <c r="HB120" s="242"/>
      <c r="HC120" s="242"/>
      <c r="HD120" s="242"/>
      <c r="HE120" s="242"/>
      <c r="HF120" s="242"/>
      <c r="HG120" s="242"/>
      <c r="HH120" s="242"/>
      <c r="HI120" s="242"/>
      <c r="HJ120" s="242"/>
      <c r="HK120" s="242"/>
      <c r="HL120" s="242"/>
      <c r="HM120" s="242"/>
      <c r="HN120" s="242"/>
      <c r="HO120" s="242"/>
      <c r="HP120" s="242"/>
      <c r="HQ120" s="242"/>
      <c r="HR120" s="242"/>
      <c r="HS120" s="242"/>
      <c r="HT120" s="242"/>
      <c r="HU120" s="242"/>
      <c r="HV120" s="242"/>
      <c r="HW120" s="242"/>
      <c r="HX120" s="242"/>
      <c r="HY120" s="242"/>
      <c r="HZ120" s="242"/>
      <c r="IA120" s="242"/>
      <c r="IB120" s="242"/>
      <c r="IC120" s="242"/>
      <c r="ID120" s="242"/>
      <c r="IE120" s="242"/>
      <c r="IF120" s="242"/>
      <c r="IG120" s="242"/>
      <c r="IH120" s="242"/>
      <c r="II120" s="242"/>
      <c r="IJ120" s="242"/>
      <c r="IK120" s="242"/>
      <c r="IL120" s="242"/>
    </row>
    <row r="121" spans="1:246" ht="15">
      <c r="A121" s="99" t="s">
        <v>215</v>
      </c>
      <c r="B121" s="212" t="s">
        <v>459</v>
      </c>
      <c r="C121" s="252">
        <v>185</v>
      </c>
      <c r="D121" s="212"/>
      <c r="E121" s="252">
        <v>283849</v>
      </c>
      <c r="F121" s="212"/>
      <c r="G121" s="212"/>
      <c r="H121" s="212"/>
      <c r="I121" s="212"/>
      <c r="J121" s="253">
        <v>853611.24</v>
      </c>
      <c r="K121" s="253">
        <v>109888</v>
      </c>
      <c r="L121" s="253">
        <v>425141</v>
      </c>
      <c r="M121" s="253">
        <v>15796.51</v>
      </c>
      <c r="N121" s="253">
        <v>23069.32</v>
      </c>
      <c r="O121" s="253">
        <v>1123.5</v>
      </c>
      <c r="P121" s="248">
        <v>1428629.57</v>
      </c>
      <c r="Q121" s="245"/>
      <c r="R121" s="245"/>
      <c r="S121" s="249"/>
      <c r="T121" s="224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  <c r="AJ121" s="242"/>
      <c r="AK121" s="242"/>
      <c r="AL121" s="242"/>
      <c r="AM121" s="242"/>
      <c r="AN121" s="242"/>
      <c r="AO121" s="242"/>
      <c r="AP121" s="242"/>
      <c r="AQ121" s="242"/>
      <c r="AR121" s="242"/>
      <c r="AS121" s="242"/>
      <c r="AT121" s="242"/>
      <c r="AU121" s="242"/>
      <c r="AV121" s="242"/>
      <c r="AW121" s="242"/>
      <c r="AX121" s="242"/>
      <c r="AY121" s="242"/>
      <c r="AZ121" s="242"/>
      <c r="BA121" s="242"/>
      <c r="BB121" s="242"/>
      <c r="BC121" s="242"/>
      <c r="BD121" s="242"/>
      <c r="BE121" s="242"/>
      <c r="BF121" s="242"/>
      <c r="BG121" s="242"/>
      <c r="BH121" s="242"/>
      <c r="BI121" s="242"/>
      <c r="BJ121" s="242"/>
      <c r="BK121" s="242"/>
      <c r="BL121" s="242"/>
      <c r="BM121" s="242"/>
      <c r="BN121" s="242"/>
      <c r="BO121" s="242"/>
      <c r="BP121" s="242"/>
      <c r="BQ121" s="242"/>
      <c r="BR121" s="242"/>
      <c r="BS121" s="242"/>
      <c r="BT121" s="242"/>
      <c r="BU121" s="242"/>
      <c r="BV121" s="242"/>
      <c r="BW121" s="242"/>
      <c r="BX121" s="242"/>
      <c r="BY121" s="242"/>
      <c r="BZ121" s="242"/>
      <c r="CA121" s="242"/>
      <c r="CB121" s="242"/>
      <c r="CC121" s="242"/>
      <c r="CD121" s="242"/>
      <c r="CE121" s="242"/>
      <c r="CF121" s="242"/>
      <c r="CG121" s="242"/>
      <c r="CH121" s="242"/>
      <c r="CI121" s="242"/>
      <c r="CJ121" s="242"/>
      <c r="CK121" s="242"/>
      <c r="CL121" s="242"/>
      <c r="CM121" s="242"/>
      <c r="CN121" s="242"/>
      <c r="CO121" s="242"/>
      <c r="CP121" s="242"/>
      <c r="CQ121" s="242"/>
      <c r="CR121" s="242"/>
      <c r="CS121" s="242"/>
      <c r="CT121" s="242"/>
      <c r="CU121" s="242"/>
      <c r="CV121" s="242"/>
      <c r="CW121" s="242"/>
      <c r="CX121" s="242"/>
      <c r="CY121" s="242"/>
      <c r="CZ121" s="242"/>
      <c r="DA121" s="242"/>
      <c r="DB121" s="242"/>
      <c r="DC121" s="242"/>
      <c r="DD121" s="242"/>
      <c r="DE121" s="242"/>
      <c r="DF121" s="242"/>
      <c r="DG121" s="242"/>
      <c r="DH121" s="242"/>
      <c r="DI121" s="242"/>
      <c r="DJ121" s="242"/>
      <c r="DK121" s="242"/>
      <c r="DL121" s="242"/>
      <c r="DM121" s="242"/>
      <c r="DN121" s="242"/>
      <c r="DO121" s="242"/>
      <c r="DP121" s="242"/>
      <c r="DQ121" s="242"/>
      <c r="DR121" s="242"/>
      <c r="DS121" s="242"/>
      <c r="DT121" s="242"/>
      <c r="DU121" s="242"/>
      <c r="DV121" s="242"/>
      <c r="DW121" s="242"/>
      <c r="DX121" s="242"/>
      <c r="DY121" s="242"/>
      <c r="DZ121" s="242"/>
      <c r="EA121" s="242"/>
      <c r="EB121" s="242"/>
      <c r="EC121" s="242"/>
      <c r="ED121" s="242"/>
      <c r="EE121" s="242"/>
      <c r="EF121" s="242"/>
      <c r="EG121" s="242"/>
      <c r="EH121" s="242"/>
      <c r="EI121" s="242"/>
      <c r="EJ121" s="242"/>
      <c r="EK121" s="242"/>
      <c r="EL121" s="242"/>
      <c r="EM121" s="242"/>
      <c r="EN121" s="242"/>
      <c r="EO121" s="242"/>
      <c r="EP121" s="242"/>
      <c r="EQ121" s="242"/>
      <c r="ER121" s="242"/>
      <c r="ES121" s="242"/>
      <c r="ET121" s="242"/>
      <c r="EU121" s="242"/>
      <c r="EV121" s="242"/>
      <c r="EW121" s="242"/>
      <c r="EX121" s="242"/>
      <c r="EY121" s="242"/>
      <c r="EZ121" s="242"/>
      <c r="FA121" s="242"/>
      <c r="FB121" s="242"/>
      <c r="FC121" s="242"/>
      <c r="FD121" s="242"/>
      <c r="FE121" s="242"/>
      <c r="FF121" s="242"/>
      <c r="FG121" s="242"/>
      <c r="FH121" s="242"/>
      <c r="FI121" s="242"/>
      <c r="FJ121" s="242"/>
      <c r="FK121" s="242"/>
      <c r="FL121" s="242"/>
      <c r="FM121" s="242"/>
      <c r="FN121" s="242"/>
      <c r="FO121" s="242"/>
      <c r="FP121" s="242"/>
      <c r="FQ121" s="242"/>
      <c r="FR121" s="242"/>
      <c r="FS121" s="242"/>
      <c r="FT121" s="242"/>
      <c r="FU121" s="242"/>
      <c r="FV121" s="242"/>
      <c r="FW121" s="242"/>
      <c r="FX121" s="242"/>
      <c r="FY121" s="242"/>
      <c r="FZ121" s="242"/>
      <c r="GA121" s="242"/>
      <c r="GB121" s="242"/>
      <c r="GC121" s="242"/>
      <c r="GD121" s="242"/>
      <c r="GE121" s="242"/>
      <c r="GF121" s="242"/>
      <c r="GG121" s="242"/>
      <c r="GH121" s="242"/>
      <c r="GI121" s="242"/>
      <c r="GJ121" s="242"/>
      <c r="GK121" s="242"/>
      <c r="GL121" s="242"/>
      <c r="GM121" s="242"/>
      <c r="GN121" s="242"/>
      <c r="GO121" s="242"/>
      <c r="GP121" s="242"/>
      <c r="GQ121" s="242"/>
      <c r="GR121" s="242"/>
      <c r="GS121" s="242"/>
      <c r="GT121" s="242"/>
      <c r="GU121" s="242"/>
      <c r="GV121" s="242"/>
      <c r="GW121" s="242"/>
      <c r="GX121" s="242"/>
      <c r="GY121" s="242"/>
      <c r="GZ121" s="242"/>
      <c r="HA121" s="242"/>
      <c r="HB121" s="242"/>
      <c r="HC121" s="242"/>
      <c r="HD121" s="242"/>
      <c r="HE121" s="242"/>
      <c r="HF121" s="242"/>
      <c r="HG121" s="242"/>
      <c r="HH121" s="242"/>
      <c r="HI121" s="242"/>
      <c r="HJ121" s="242"/>
      <c r="HK121" s="242"/>
      <c r="HL121" s="242"/>
      <c r="HM121" s="242"/>
      <c r="HN121" s="242"/>
      <c r="HO121" s="242"/>
      <c r="HP121" s="242"/>
      <c r="HQ121" s="242"/>
      <c r="HR121" s="242"/>
      <c r="HS121" s="242"/>
      <c r="HT121" s="242"/>
      <c r="HU121" s="242"/>
      <c r="HV121" s="242"/>
      <c r="HW121" s="242"/>
      <c r="HX121" s="242"/>
      <c r="HY121" s="242"/>
      <c r="HZ121" s="242"/>
      <c r="IA121" s="242"/>
      <c r="IB121" s="242"/>
      <c r="IC121" s="242"/>
      <c r="ID121" s="242"/>
      <c r="IE121" s="242"/>
      <c r="IF121" s="242"/>
      <c r="IG121" s="242"/>
      <c r="IH121" s="242"/>
      <c r="II121" s="242"/>
      <c r="IJ121" s="242"/>
      <c r="IK121" s="242"/>
      <c r="IL121" s="242"/>
    </row>
    <row r="122" spans="1:246" ht="15">
      <c r="A122" s="237" t="s">
        <v>215</v>
      </c>
      <c r="B122" s="238" t="s">
        <v>463</v>
      </c>
      <c r="C122" s="315">
        <v>248</v>
      </c>
      <c r="D122" s="238"/>
      <c r="E122" s="315">
        <v>273257</v>
      </c>
      <c r="F122" s="238"/>
      <c r="G122" s="238"/>
      <c r="H122" s="238"/>
      <c r="I122" s="238"/>
      <c r="J122" s="316">
        <v>667080.05</v>
      </c>
      <c r="K122" s="316">
        <v>110976</v>
      </c>
      <c r="L122" s="316">
        <v>448326</v>
      </c>
      <c r="M122" s="316">
        <v>9980.67</v>
      </c>
      <c r="N122" s="316">
        <v>11203.77</v>
      </c>
      <c r="O122" s="316">
        <v>5648.53</v>
      </c>
      <c r="P122" s="237">
        <v>1253215.02</v>
      </c>
      <c r="Q122" s="245"/>
      <c r="R122" s="245"/>
      <c r="S122" s="249"/>
      <c r="T122" s="224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  <c r="AJ122" s="242"/>
      <c r="AK122" s="242"/>
      <c r="AL122" s="242"/>
      <c r="AM122" s="242"/>
      <c r="AN122" s="242"/>
      <c r="AO122" s="242"/>
      <c r="AP122" s="242"/>
      <c r="AQ122" s="242"/>
      <c r="AR122" s="242"/>
      <c r="AS122" s="242"/>
      <c r="AT122" s="242"/>
      <c r="AU122" s="242"/>
      <c r="AV122" s="242"/>
      <c r="AW122" s="242"/>
      <c r="AX122" s="242"/>
      <c r="AY122" s="242"/>
      <c r="AZ122" s="242"/>
      <c r="BA122" s="242"/>
      <c r="BB122" s="242"/>
      <c r="BC122" s="242"/>
      <c r="BD122" s="242"/>
      <c r="BE122" s="242"/>
      <c r="BF122" s="242"/>
      <c r="BG122" s="242"/>
      <c r="BH122" s="242"/>
      <c r="BI122" s="242"/>
      <c r="BJ122" s="242"/>
      <c r="BK122" s="242"/>
      <c r="BL122" s="242"/>
      <c r="BM122" s="242"/>
      <c r="BN122" s="242"/>
      <c r="BO122" s="242"/>
      <c r="BP122" s="242"/>
      <c r="BQ122" s="242"/>
      <c r="BR122" s="242"/>
      <c r="BS122" s="242"/>
      <c r="BT122" s="242"/>
      <c r="BU122" s="242"/>
      <c r="BV122" s="242"/>
      <c r="BW122" s="242"/>
      <c r="BX122" s="242"/>
      <c r="BY122" s="242"/>
      <c r="BZ122" s="242"/>
      <c r="CA122" s="242"/>
      <c r="CB122" s="242"/>
      <c r="CC122" s="242"/>
      <c r="CD122" s="242"/>
      <c r="CE122" s="242"/>
      <c r="CF122" s="242"/>
      <c r="CG122" s="242"/>
      <c r="CH122" s="242"/>
      <c r="CI122" s="242"/>
      <c r="CJ122" s="242"/>
      <c r="CK122" s="242"/>
      <c r="CL122" s="242"/>
      <c r="CM122" s="242"/>
      <c r="CN122" s="242"/>
      <c r="CO122" s="242"/>
      <c r="CP122" s="242"/>
      <c r="CQ122" s="242"/>
      <c r="CR122" s="242"/>
      <c r="CS122" s="242"/>
      <c r="CT122" s="242"/>
      <c r="CU122" s="242"/>
      <c r="CV122" s="242"/>
      <c r="CW122" s="242"/>
      <c r="CX122" s="242"/>
      <c r="CY122" s="242"/>
      <c r="CZ122" s="242"/>
      <c r="DA122" s="242"/>
      <c r="DB122" s="242"/>
      <c r="DC122" s="242"/>
      <c r="DD122" s="242"/>
      <c r="DE122" s="242"/>
      <c r="DF122" s="242"/>
      <c r="DG122" s="242"/>
      <c r="DH122" s="242"/>
      <c r="DI122" s="242"/>
      <c r="DJ122" s="242"/>
      <c r="DK122" s="242"/>
      <c r="DL122" s="242"/>
      <c r="DM122" s="242"/>
      <c r="DN122" s="242"/>
      <c r="DO122" s="242"/>
      <c r="DP122" s="242"/>
      <c r="DQ122" s="242"/>
      <c r="DR122" s="242"/>
      <c r="DS122" s="242"/>
      <c r="DT122" s="242"/>
      <c r="DU122" s="242"/>
      <c r="DV122" s="242"/>
      <c r="DW122" s="242"/>
      <c r="DX122" s="242"/>
      <c r="DY122" s="242"/>
      <c r="DZ122" s="242"/>
      <c r="EA122" s="242"/>
      <c r="EB122" s="242"/>
      <c r="EC122" s="242"/>
      <c r="ED122" s="242"/>
      <c r="EE122" s="242"/>
      <c r="EF122" s="242"/>
      <c r="EG122" s="242"/>
      <c r="EH122" s="242"/>
      <c r="EI122" s="242"/>
      <c r="EJ122" s="242"/>
      <c r="EK122" s="242"/>
      <c r="EL122" s="242"/>
      <c r="EM122" s="242"/>
      <c r="EN122" s="242"/>
      <c r="EO122" s="242"/>
      <c r="EP122" s="242"/>
      <c r="EQ122" s="242"/>
      <c r="ER122" s="242"/>
      <c r="ES122" s="242"/>
      <c r="ET122" s="242"/>
      <c r="EU122" s="242"/>
      <c r="EV122" s="242"/>
      <c r="EW122" s="242"/>
      <c r="EX122" s="242"/>
      <c r="EY122" s="242"/>
      <c r="EZ122" s="242"/>
      <c r="FA122" s="242"/>
      <c r="FB122" s="242"/>
      <c r="FC122" s="242"/>
      <c r="FD122" s="242"/>
      <c r="FE122" s="242"/>
      <c r="FF122" s="242"/>
      <c r="FG122" s="242"/>
      <c r="FH122" s="242"/>
      <c r="FI122" s="242"/>
      <c r="FJ122" s="242"/>
      <c r="FK122" s="242"/>
      <c r="FL122" s="242"/>
      <c r="FM122" s="242"/>
      <c r="FN122" s="242"/>
      <c r="FO122" s="242"/>
      <c r="FP122" s="242"/>
      <c r="FQ122" s="242"/>
      <c r="FR122" s="242"/>
      <c r="FS122" s="242"/>
      <c r="FT122" s="242"/>
      <c r="FU122" s="242"/>
      <c r="FV122" s="242"/>
      <c r="FW122" s="242"/>
      <c r="FX122" s="242"/>
      <c r="FY122" s="242"/>
      <c r="FZ122" s="242"/>
      <c r="GA122" s="242"/>
      <c r="GB122" s="242"/>
      <c r="GC122" s="242"/>
      <c r="GD122" s="242"/>
      <c r="GE122" s="242"/>
      <c r="GF122" s="242"/>
      <c r="GG122" s="242"/>
      <c r="GH122" s="242"/>
      <c r="GI122" s="242"/>
      <c r="GJ122" s="242"/>
      <c r="GK122" s="242"/>
      <c r="GL122" s="242"/>
      <c r="GM122" s="242"/>
      <c r="GN122" s="242"/>
      <c r="GO122" s="242"/>
      <c r="GP122" s="242"/>
      <c r="GQ122" s="242"/>
      <c r="GR122" s="242"/>
      <c r="GS122" s="242"/>
      <c r="GT122" s="242"/>
      <c r="GU122" s="242"/>
      <c r="GV122" s="242"/>
      <c r="GW122" s="242"/>
      <c r="GX122" s="242"/>
      <c r="GY122" s="242"/>
      <c r="GZ122" s="242"/>
      <c r="HA122" s="242"/>
      <c r="HB122" s="242"/>
      <c r="HC122" s="242"/>
      <c r="HD122" s="242"/>
      <c r="HE122" s="242"/>
      <c r="HF122" s="242"/>
      <c r="HG122" s="242"/>
      <c r="HH122" s="242"/>
      <c r="HI122" s="242"/>
      <c r="HJ122" s="242"/>
      <c r="HK122" s="242"/>
      <c r="HL122" s="242"/>
      <c r="HM122" s="242"/>
      <c r="HN122" s="242"/>
      <c r="HO122" s="242"/>
      <c r="HP122" s="242"/>
      <c r="HQ122" s="242"/>
      <c r="HR122" s="242"/>
      <c r="HS122" s="242"/>
      <c r="HT122" s="242"/>
      <c r="HU122" s="242"/>
      <c r="HV122" s="242"/>
      <c r="HW122" s="242"/>
      <c r="HX122" s="242"/>
      <c r="HY122" s="242"/>
      <c r="HZ122" s="242"/>
      <c r="IA122" s="242"/>
      <c r="IB122" s="242"/>
      <c r="IC122" s="242"/>
      <c r="ID122" s="242"/>
      <c r="IE122" s="242"/>
      <c r="IF122" s="242"/>
      <c r="IG122" s="242"/>
      <c r="IH122" s="242"/>
      <c r="II122" s="242"/>
      <c r="IJ122" s="242"/>
      <c r="IK122" s="242"/>
      <c r="IL122" s="242"/>
    </row>
    <row r="123" spans="1:246" ht="15">
      <c r="A123" s="99" t="s">
        <v>215</v>
      </c>
      <c r="B123" s="212" t="s">
        <v>490</v>
      </c>
      <c r="C123" s="252">
        <f>C12</f>
        <v>252</v>
      </c>
      <c r="D123" s="212">
        <f aca="true" t="shared" si="11" ref="D123:P123">D12</f>
        <v>42</v>
      </c>
      <c r="E123" s="252">
        <f t="shared" si="11"/>
        <v>318946</v>
      </c>
      <c r="F123" s="212"/>
      <c r="G123" s="212"/>
      <c r="H123" s="212"/>
      <c r="I123" s="212"/>
      <c r="J123" s="253">
        <f t="shared" si="11"/>
        <v>868480.561</v>
      </c>
      <c r="K123" s="253">
        <f t="shared" si="11"/>
        <v>110160</v>
      </c>
      <c r="L123" s="253">
        <f t="shared" si="11"/>
        <v>573170.2</v>
      </c>
      <c r="M123" s="253">
        <f t="shared" si="11"/>
        <v>31035.08</v>
      </c>
      <c r="N123" s="253">
        <f t="shared" si="11"/>
        <v>70247.41</v>
      </c>
      <c r="O123" s="253">
        <f t="shared" si="11"/>
        <v>3279.1099999999997</v>
      </c>
      <c r="P123" s="248">
        <f t="shared" si="11"/>
        <v>1656372.361</v>
      </c>
      <c r="Q123" s="245"/>
      <c r="R123" s="245"/>
      <c r="S123" s="249"/>
      <c r="T123" s="224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2"/>
      <c r="AY123" s="242"/>
      <c r="AZ123" s="242"/>
      <c r="BA123" s="242"/>
      <c r="BB123" s="242"/>
      <c r="BC123" s="242"/>
      <c r="BD123" s="242"/>
      <c r="BE123" s="242"/>
      <c r="BF123" s="242"/>
      <c r="BG123" s="242"/>
      <c r="BH123" s="242"/>
      <c r="BI123" s="242"/>
      <c r="BJ123" s="242"/>
      <c r="BK123" s="242"/>
      <c r="BL123" s="242"/>
      <c r="BM123" s="242"/>
      <c r="BN123" s="242"/>
      <c r="BO123" s="242"/>
      <c r="BP123" s="242"/>
      <c r="BQ123" s="242"/>
      <c r="BR123" s="242"/>
      <c r="BS123" s="242"/>
      <c r="BT123" s="242"/>
      <c r="BU123" s="242"/>
      <c r="BV123" s="242"/>
      <c r="BW123" s="242"/>
      <c r="BX123" s="242"/>
      <c r="BY123" s="242"/>
      <c r="BZ123" s="242"/>
      <c r="CA123" s="242"/>
      <c r="CB123" s="242"/>
      <c r="CC123" s="242"/>
      <c r="CD123" s="242"/>
      <c r="CE123" s="242"/>
      <c r="CF123" s="242"/>
      <c r="CG123" s="242"/>
      <c r="CH123" s="242"/>
      <c r="CI123" s="242"/>
      <c r="CJ123" s="242"/>
      <c r="CK123" s="242"/>
      <c r="CL123" s="242"/>
      <c r="CM123" s="242"/>
      <c r="CN123" s="242"/>
      <c r="CO123" s="242"/>
      <c r="CP123" s="242"/>
      <c r="CQ123" s="242"/>
      <c r="CR123" s="242"/>
      <c r="CS123" s="242"/>
      <c r="CT123" s="242"/>
      <c r="CU123" s="242"/>
      <c r="CV123" s="242"/>
      <c r="CW123" s="242"/>
      <c r="CX123" s="242"/>
      <c r="CY123" s="242"/>
      <c r="CZ123" s="242"/>
      <c r="DA123" s="242"/>
      <c r="DB123" s="242"/>
      <c r="DC123" s="242"/>
      <c r="DD123" s="242"/>
      <c r="DE123" s="242"/>
      <c r="DF123" s="242"/>
      <c r="DG123" s="242"/>
      <c r="DH123" s="242"/>
      <c r="DI123" s="242"/>
      <c r="DJ123" s="242"/>
      <c r="DK123" s="242"/>
      <c r="DL123" s="242"/>
      <c r="DM123" s="242"/>
      <c r="DN123" s="242"/>
      <c r="DO123" s="242"/>
      <c r="DP123" s="242"/>
      <c r="DQ123" s="242"/>
      <c r="DR123" s="242"/>
      <c r="DS123" s="242"/>
      <c r="DT123" s="242"/>
      <c r="DU123" s="242"/>
      <c r="DV123" s="242"/>
      <c r="DW123" s="242"/>
      <c r="DX123" s="242"/>
      <c r="DY123" s="242"/>
      <c r="DZ123" s="242"/>
      <c r="EA123" s="242"/>
      <c r="EB123" s="242"/>
      <c r="EC123" s="242"/>
      <c r="ED123" s="242"/>
      <c r="EE123" s="242"/>
      <c r="EF123" s="242"/>
      <c r="EG123" s="242"/>
      <c r="EH123" s="242"/>
      <c r="EI123" s="242"/>
      <c r="EJ123" s="242"/>
      <c r="EK123" s="242"/>
      <c r="EL123" s="242"/>
      <c r="EM123" s="242"/>
      <c r="EN123" s="242"/>
      <c r="EO123" s="242"/>
      <c r="EP123" s="242"/>
      <c r="EQ123" s="242"/>
      <c r="ER123" s="242"/>
      <c r="ES123" s="242"/>
      <c r="ET123" s="242"/>
      <c r="EU123" s="242"/>
      <c r="EV123" s="242"/>
      <c r="EW123" s="242"/>
      <c r="EX123" s="242"/>
      <c r="EY123" s="242"/>
      <c r="EZ123" s="242"/>
      <c r="FA123" s="242"/>
      <c r="FB123" s="242"/>
      <c r="FC123" s="242"/>
      <c r="FD123" s="242"/>
      <c r="FE123" s="242"/>
      <c r="FF123" s="242"/>
      <c r="FG123" s="242"/>
      <c r="FH123" s="242"/>
      <c r="FI123" s="242"/>
      <c r="FJ123" s="242"/>
      <c r="FK123" s="242"/>
      <c r="FL123" s="242"/>
      <c r="FM123" s="242"/>
      <c r="FN123" s="242"/>
      <c r="FO123" s="242"/>
      <c r="FP123" s="242"/>
      <c r="FQ123" s="242"/>
      <c r="FR123" s="242"/>
      <c r="FS123" s="242"/>
      <c r="FT123" s="242"/>
      <c r="FU123" s="242"/>
      <c r="FV123" s="242"/>
      <c r="FW123" s="242"/>
      <c r="FX123" s="242"/>
      <c r="FY123" s="242"/>
      <c r="FZ123" s="242"/>
      <c r="GA123" s="242"/>
      <c r="GB123" s="242"/>
      <c r="GC123" s="242"/>
      <c r="GD123" s="242"/>
      <c r="GE123" s="242"/>
      <c r="GF123" s="242"/>
      <c r="GG123" s="242"/>
      <c r="GH123" s="242"/>
      <c r="GI123" s="242"/>
      <c r="GJ123" s="242"/>
      <c r="GK123" s="242"/>
      <c r="GL123" s="242"/>
      <c r="GM123" s="242"/>
      <c r="GN123" s="242"/>
      <c r="GO123" s="242"/>
      <c r="GP123" s="242"/>
      <c r="GQ123" s="242"/>
      <c r="GR123" s="242"/>
      <c r="GS123" s="242"/>
      <c r="GT123" s="242"/>
      <c r="GU123" s="242"/>
      <c r="GV123" s="242"/>
      <c r="GW123" s="242"/>
      <c r="GX123" s="242"/>
      <c r="GY123" s="242"/>
      <c r="GZ123" s="242"/>
      <c r="HA123" s="242"/>
      <c r="HB123" s="242"/>
      <c r="HC123" s="242"/>
      <c r="HD123" s="242"/>
      <c r="HE123" s="242"/>
      <c r="HF123" s="242"/>
      <c r="HG123" s="242"/>
      <c r="HH123" s="242"/>
      <c r="HI123" s="242"/>
      <c r="HJ123" s="242"/>
      <c r="HK123" s="242"/>
      <c r="HL123" s="242"/>
      <c r="HM123" s="242"/>
      <c r="HN123" s="242"/>
      <c r="HO123" s="242"/>
      <c r="HP123" s="242"/>
      <c r="HQ123" s="242"/>
      <c r="HR123" s="242"/>
      <c r="HS123" s="242"/>
      <c r="HT123" s="242"/>
      <c r="HU123" s="242"/>
      <c r="HV123" s="242"/>
      <c r="HW123" s="242"/>
      <c r="HX123" s="242"/>
      <c r="HY123" s="242"/>
      <c r="HZ123" s="242"/>
      <c r="IA123" s="242"/>
      <c r="IB123" s="242"/>
      <c r="IC123" s="242"/>
      <c r="ID123" s="242"/>
      <c r="IE123" s="242"/>
      <c r="IF123" s="242"/>
      <c r="IG123" s="242"/>
      <c r="IH123" s="242"/>
      <c r="II123" s="242"/>
      <c r="IJ123" s="242"/>
      <c r="IK123" s="242"/>
      <c r="IL123" s="242"/>
    </row>
    <row r="124" spans="1:246" ht="15">
      <c r="A124" s="99"/>
      <c r="B124" s="212"/>
      <c r="C124" s="212"/>
      <c r="D124" s="212"/>
      <c r="E124" s="247"/>
      <c r="F124" s="247"/>
      <c r="G124" s="247"/>
      <c r="H124" s="247"/>
      <c r="I124" s="247"/>
      <c r="J124" s="99"/>
      <c r="K124" s="245"/>
      <c r="L124" s="99"/>
      <c r="M124" s="99"/>
      <c r="N124" s="99"/>
      <c r="O124" s="99"/>
      <c r="P124" s="99"/>
      <c r="Q124" s="99"/>
      <c r="R124" s="99"/>
      <c r="S124" s="243"/>
      <c r="T124" s="244"/>
      <c r="U124" s="245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  <c r="AJ124" s="242"/>
      <c r="AK124" s="242"/>
      <c r="AL124" s="242"/>
      <c r="AM124" s="242"/>
      <c r="AN124" s="242"/>
      <c r="AO124" s="242"/>
      <c r="AP124" s="242"/>
      <c r="AQ124" s="242"/>
      <c r="AR124" s="242"/>
      <c r="AS124" s="242"/>
      <c r="AT124" s="242"/>
      <c r="AU124" s="242"/>
      <c r="AV124" s="242"/>
      <c r="AW124" s="242"/>
      <c r="AX124" s="242"/>
      <c r="AY124" s="242"/>
      <c r="AZ124" s="242"/>
      <c r="BA124" s="242"/>
      <c r="BB124" s="242"/>
      <c r="BC124" s="242"/>
      <c r="BD124" s="242"/>
      <c r="BE124" s="242"/>
      <c r="BF124" s="242"/>
      <c r="BG124" s="242"/>
      <c r="BH124" s="242"/>
      <c r="BI124" s="242"/>
      <c r="BJ124" s="242"/>
      <c r="BK124" s="242"/>
      <c r="BL124" s="242"/>
      <c r="BM124" s="242"/>
      <c r="BN124" s="242"/>
      <c r="BO124" s="242"/>
      <c r="BP124" s="242"/>
      <c r="BQ124" s="242"/>
      <c r="BR124" s="242"/>
      <c r="BS124" s="242"/>
      <c r="BT124" s="242"/>
      <c r="BU124" s="242"/>
      <c r="BV124" s="242"/>
      <c r="BW124" s="242"/>
      <c r="BX124" s="242"/>
      <c r="BY124" s="242"/>
      <c r="BZ124" s="242"/>
      <c r="CA124" s="242"/>
      <c r="CB124" s="242"/>
      <c r="CC124" s="242"/>
      <c r="CD124" s="242"/>
      <c r="CE124" s="242"/>
      <c r="CF124" s="242"/>
      <c r="CG124" s="242"/>
      <c r="CH124" s="242"/>
      <c r="CI124" s="242"/>
      <c r="CJ124" s="242"/>
      <c r="CK124" s="242"/>
      <c r="CL124" s="242"/>
      <c r="CM124" s="242"/>
      <c r="CN124" s="242"/>
      <c r="CO124" s="242"/>
      <c r="CP124" s="242"/>
      <c r="CQ124" s="242"/>
      <c r="CR124" s="242"/>
      <c r="CS124" s="242"/>
      <c r="CT124" s="242"/>
      <c r="CU124" s="242"/>
      <c r="CV124" s="242"/>
      <c r="CW124" s="242"/>
      <c r="CX124" s="242"/>
      <c r="CY124" s="242"/>
      <c r="CZ124" s="242"/>
      <c r="DA124" s="242"/>
      <c r="DB124" s="242"/>
      <c r="DC124" s="242"/>
      <c r="DD124" s="242"/>
      <c r="DE124" s="242"/>
      <c r="DF124" s="242"/>
      <c r="DG124" s="242"/>
      <c r="DH124" s="242"/>
      <c r="DI124" s="242"/>
      <c r="DJ124" s="242"/>
      <c r="DK124" s="242"/>
      <c r="DL124" s="242"/>
      <c r="DM124" s="242"/>
      <c r="DN124" s="242"/>
      <c r="DO124" s="242"/>
      <c r="DP124" s="242"/>
      <c r="DQ124" s="242"/>
      <c r="DR124" s="242"/>
      <c r="DS124" s="242"/>
      <c r="DT124" s="242"/>
      <c r="DU124" s="242"/>
      <c r="DV124" s="242"/>
      <c r="DW124" s="242"/>
      <c r="DX124" s="242"/>
      <c r="DY124" s="242"/>
      <c r="DZ124" s="242"/>
      <c r="EA124" s="242"/>
      <c r="EB124" s="242"/>
      <c r="EC124" s="242"/>
      <c r="ED124" s="242"/>
      <c r="EE124" s="242"/>
      <c r="EF124" s="242"/>
      <c r="EG124" s="242"/>
      <c r="EH124" s="242"/>
      <c r="EI124" s="242"/>
      <c r="EJ124" s="242"/>
      <c r="EK124" s="242"/>
      <c r="EL124" s="242"/>
      <c r="EM124" s="242"/>
      <c r="EN124" s="242"/>
      <c r="EO124" s="242"/>
      <c r="EP124" s="242"/>
      <c r="EQ124" s="242"/>
      <c r="ER124" s="242"/>
      <c r="ES124" s="242"/>
      <c r="ET124" s="242"/>
      <c r="EU124" s="242"/>
      <c r="EV124" s="242"/>
      <c r="EW124" s="242"/>
      <c r="EX124" s="242"/>
      <c r="EY124" s="242"/>
      <c r="EZ124" s="242"/>
      <c r="FA124" s="242"/>
      <c r="FB124" s="242"/>
      <c r="FC124" s="242"/>
      <c r="FD124" s="242"/>
      <c r="FE124" s="242"/>
      <c r="FF124" s="242"/>
      <c r="FG124" s="242"/>
      <c r="FH124" s="242"/>
      <c r="FI124" s="242"/>
      <c r="FJ124" s="242"/>
      <c r="FK124" s="242"/>
      <c r="FL124" s="242"/>
      <c r="FM124" s="242"/>
      <c r="FN124" s="242"/>
      <c r="FO124" s="242"/>
      <c r="FP124" s="242"/>
      <c r="FQ124" s="242"/>
      <c r="FR124" s="242"/>
      <c r="FS124" s="242"/>
      <c r="FT124" s="242"/>
      <c r="FU124" s="242"/>
      <c r="FV124" s="242"/>
      <c r="FW124" s="242"/>
      <c r="FX124" s="242"/>
      <c r="FY124" s="242"/>
      <c r="FZ124" s="242"/>
      <c r="GA124" s="242"/>
      <c r="GB124" s="242"/>
      <c r="GC124" s="242"/>
      <c r="GD124" s="242"/>
      <c r="GE124" s="242"/>
      <c r="GF124" s="242"/>
      <c r="GG124" s="242"/>
      <c r="GH124" s="242"/>
      <c r="GI124" s="242"/>
      <c r="GJ124" s="242"/>
      <c r="GK124" s="242"/>
      <c r="GL124" s="242"/>
      <c r="GM124" s="242"/>
      <c r="GN124" s="242"/>
      <c r="GO124" s="242"/>
      <c r="GP124" s="242"/>
      <c r="GQ124" s="242"/>
      <c r="GR124" s="242"/>
      <c r="GS124" s="242"/>
      <c r="GT124" s="242"/>
      <c r="GU124" s="242"/>
      <c r="GV124" s="242"/>
      <c r="GW124" s="242"/>
      <c r="GX124" s="242"/>
      <c r="GY124" s="242"/>
      <c r="GZ124" s="242"/>
      <c r="HA124" s="242"/>
      <c r="HB124" s="242"/>
      <c r="HC124" s="242"/>
      <c r="HD124" s="242"/>
      <c r="HE124" s="242"/>
      <c r="HF124" s="242"/>
      <c r="HG124" s="242"/>
      <c r="HH124" s="242"/>
      <c r="HI124" s="242"/>
      <c r="HJ124" s="242"/>
      <c r="HK124" s="242"/>
      <c r="HL124" s="242"/>
      <c r="HM124" s="242"/>
      <c r="HN124" s="242"/>
      <c r="HO124" s="242"/>
      <c r="HP124" s="242"/>
      <c r="HQ124" s="242"/>
      <c r="HR124" s="242"/>
      <c r="HS124" s="242"/>
      <c r="HT124" s="242"/>
      <c r="HU124" s="242"/>
      <c r="HV124" s="242"/>
      <c r="HW124" s="242"/>
      <c r="HX124" s="242"/>
      <c r="HY124" s="242"/>
      <c r="HZ124" s="242"/>
      <c r="IA124" s="242"/>
      <c r="IB124" s="242"/>
      <c r="IC124" s="242"/>
      <c r="ID124" s="242"/>
      <c r="IE124" s="242"/>
      <c r="IF124" s="242"/>
      <c r="IG124" s="242"/>
      <c r="IH124" s="242"/>
      <c r="II124" s="242"/>
      <c r="IJ124" s="242"/>
      <c r="IK124" s="242"/>
      <c r="IL124" s="242"/>
    </row>
    <row r="125" spans="1:246" ht="15">
      <c r="A125" s="99" t="s">
        <v>240</v>
      </c>
      <c r="B125" s="212" t="s">
        <v>451</v>
      </c>
      <c r="C125" s="246">
        <v>64</v>
      </c>
      <c r="D125" s="246">
        <v>61</v>
      </c>
      <c r="E125" s="247">
        <v>488669</v>
      </c>
      <c r="F125" s="247"/>
      <c r="G125" s="247"/>
      <c r="H125" s="247"/>
      <c r="I125" s="247"/>
      <c r="J125" s="99">
        <v>194226.01</v>
      </c>
      <c r="K125" s="99">
        <v>46848</v>
      </c>
      <c r="L125" s="99">
        <v>102169</v>
      </c>
      <c r="M125" s="99">
        <v>4418.82</v>
      </c>
      <c r="N125" s="99">
        <v>10000</v>
      </c>
      <c r="O125" s="248">
        <v>0</v>
      </c>
      <c r="P125" s="248">
        <v>357661.83</v>
      </c>
      <c r="Q125" s="99"/>
      <c r="R125" s="245"/>
      <c r="S125" s="255"/>
      <c r="T125" s="244"/>
      <c r="U125" s="245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  <c r="AJ125" s="242"/>
      <c r="AK125" s="242"/>
      <c r="AL125" s="242"/>
      <c r="AM125" s="242"/>
      <c r="AN125" s="242"/>
      <c r="AO125" s="242"/>
      <c r="AP125" s="242"/>
      <c r="AQ125" s="242"/>
      <c r="AR125" s="242"/>
      <c r="AS125" s="242"/>
      <c r="AT125" s="242"/>
      <c r="AU125" s="242"/>
      <c r="AV125" s="242"/>
      <c r="AW125" s="242"/>
      <c r="AX125" s="242"/>
      <c r="AY125" s="242"/>
      <c r="AZ125" s="242"/>
      <c r="BA125" s="242"/>
      <c r="BB125" s="242"/>
      <c r="BC125" s="242"/>
      <c r="BD125" s="242"/>
      <c r="BE125" s="242"/>
      <c r="BF125" s="242"/>
      <c r="BG125" s="242"/>
      <c r="BH125" s="242"/>
      <c r="BI125" s="242"/>
      <c r="BJ125" s="242"/>
      <c r="BK125" s="242"/>
      <c r="BL125" s="242"/>
      <c r="BM125" s="242"/>
      <c r="BN125" s="242"/>
      <c r="BO125" s="242"/>
      <c r="BP125" s="242"/>
      <c r="BQ125" s="242"/>
      <c r="BR125" s="242"/>
      <c r="BS125" s="242"/>
      <c r="BT125" s="242"/>
      <c r="BU125" s="242"/>
      <c r="BV125" s="242"/>
      <c r="BW125" s="242"/>
      <c r="BX125" s="242"/>
      <c r="BY125" s="242"/>
      <c r="BZ125" s="242"/>
      <c r="CA125" s="242"/>
      <c r="CB125" s="242"/>
      <c r="CC125" s="242"/>
      <c r="CD125" s="242"/>
      <c r="CE125" s="242"/>
      <c r="CF125" s="242"/>
      <c r="CG125" s="242"/>
      <c r="CH125" s="242"/>
      <c r="CI125" s="242"/>
      <c r="CJ125" s="242"/>
      <c r="CK125" s="242"/>
      <c r="CL125" s="242"/>
      <c r="CM125" s="242"/>
      <c r="CN125" s="242"/>
      <c r="CO125" s="242"/>
      <c r="CP125" s="242"/>
      <c r="CQ125" s="242"/>
      <c r="CR125" s="242"/>
      <c r="CS125" s="242"/>
      <c r="CT125" s="242"/>
      <c r="CU125" s="242"/>
      <c r="CV125" s="242"/>
      <c r="CW125" s="242"/>
      <c r="CX125" s="242"/>
      <c r="CY125" s="242"/>
      <c r="CZ125" s="242"/>
      <c r="DA125" s="242"/>
      <c r="DB125" s="242"/>
      <c r="DC125" s="242"/>
      <c r="DD125" s="242"/>
      <c r="DE125" s="242"/>
      <c r="DF125" s="242"/>
      <c r="DG125" s="242"/>
      <c r="DH125" s="242"/>
      <c r="DI125" s="242"/>
      <c r="DJ125" s="242"/>
      <c r="DK125" s="242"/>
      <c r="DL125" s="242"/>
      <c r="DM125" s="242"/>
      <c r="DN125" s="242"/>
      <c r="DO125" s="242"/>
      <c r="DP125" s="242"/>
      <c r="DQ125" s="242"/>
      <c r="DR125" s="242"/>
      <c r="DS125" s="242"/>
      <c r="DT125" s="242"/>
      <c r="DU125" s="242"/>
      <c r="DV125" s="242"/>
      <c r="DW125" s="242"/>
      <c r="DX125" s="242"/>
      <c r="DY125" s="242"/>
      <c r="DZ125" s="242"/>
      <c r="EA125" s="242"/>
      <c r="EB125" s="242"/>
      <c r="EC125" s="242"/>
      <c r="ED125" s="242"/>
      <c r="EE125" s="242"/>
      <c r="EF125" s="242"/>
      <c r="EG125" s="242"/>
      <c r="EH125" s="242"/>
      <c r="EI125" s="242"/>
      <c r="EJ125" s="242"/>
      <c r="EK125" s="242"/>
      <c r="EL125" s="242"/>
      <c r="EM125" s="242"/>
      <c r="EN125" s="242"/>
      <c r="EO125" s="242"/>
      <c r="EP125" s="242"/>
      <c r="EQ125" s="242"/>
      <c r="ER125" s="242"/>
      <c r="ES125" s="242"/>
      <c r="ET125" s="242"/>
      <c r="EU125" s="242"/>
      <c r="EV125" s="242"/>
      <c r="EW125" s="242"/>
      <c r="EX125" s="242"/>
      <c r="EY125" s="242"/>
      <c r="EZ125" s="242"/>
      <c r="FA125" s="242"/>
      <c r="FB125" s="242"/>
      <c r="FC125" s="242"/>
      <c r="FD125" s="242"/>
      <c r="FE125" s="242"/>
      <c r="FF125" s="242"/>
      <c r="FG125" s="242"/>
      <c r="FH125" s="242"/>
      <c r="FI125" s="242"/>
      <c r="FJ125" s="242"/>
      <c r="FK125" s="242"/>
      <c r="FL125" s="242"/>
      <c r="FM125" s="242"/>
      <c r="FN125" s="242"/>
      <c r="FO125" s="242"/>
      <c r="FP125" s="242"/>
      <c r="FQ125" s="242"/>
      <c r="FR125" s="242"/>
      <c r="FS125" s="242"/>
      <c r="FT125" s="242"/>
      <c r="FU125" s="242"/>
      <c r="FV125" s="242"/>
      <c r="FW125" s="242"/>
      <c r="FX125" s="242"/>
      <c r="FY125" s="242"/>
      <c r="FZ125" s="242"/>
      <c r="GA125" s="242"/>
      <c r="GB125" s="242"/>
      <c r="GC125" s="242"/>
      <c r="GD125" s="242"/>
      <c r="GE125" s="242"/>
      <c r="GF125" s="242"/>
      <c r="GG125" s="242"/>
      <c r="GH125" s="242"/>
      <c r="GI125" s="242"/>
      <c r="GJ125" s="242"/>
      <c r="GK125" s="242"/>
      <c r="GL125" s="242"/>
      <c r="GM125" s="242"/>
      <c r="GN125" s="242"/>
      <c r="GO125" s="242"/>
      <c r="GP125" s="242"/>
      <c r="GQ125" s="242"/>
      <c r="GR125" s="242"/>
      <c r="GS125" s="242"/>
      <c r="GT125" s="242"/>
      <c r="GU125" s="242"/>
      <c r="GV125" s="242"/>
      <c r="GW125" s="242"/>
      <c r="GX125" s="242"/>
      <c r="GY125" s="242"/>
      <c r="GZ125" s="242"/>
      <c r="HA125" s="242"/>
      <c r="HB125" s="242"/>
      <c r="HC125" s="242"/>
      <c r="HD125" s="242"/>
      <c r="HE125" s="242"/>
      <c r="HF125" s="242"/>
      <c r="HG125" s="242"/>
      <c r="HH125" s="242"/>
      <c r="HI125" s="242"/>
      <c r="HJ125" s="242"/>
      <c r="HK125" s="242"/>
      <c r="HL125" s="242"/>
      <c r="HM125" s="242"/>
      <c r="HN125" s="242"/>
      <c r="HO125" s="242"/>
      <c r="HP125" s="242"/>
      <c r="HQ125" s="242"/>
      <c r="HR125" s="242"/>
      <c r="HS125" s="242"/>
      <c r="HT125" s="242"/>
      <c r="HU125" s="242"/>
      <c r="HV125" s="242"/>
      <c r="HW125" s="242"/>
      <c r="HX125" s="242"/>
      <c r="HY125" s="242"/>
      <c r="HZ125" s="242"/>
      <c r="IA125" s="242"/>
      <c r="IB125" s="242"/>
      <c r="IC125" s="242"/>
      <c r="ID125" s="242"/>
      <c r="IE125" s="242"/>
      <c r="IF125" s="242"/>
      <c r="IG125" s="242"/>
      <c r="IH125" s="242"/>
      <c r="II125" s="242"/>
      <c r="IJ125" s="242"/>
      <c r="IK125" s="242"/>
      <c r="IL125" s="242"/>
    </row>
    <row r="126" spans="1:246" ht="15">
      <c r="A126" s="237" t="s">
        <v>240</v>
      </c>
      <c r="B126" s="238" t="s">
        <v>452</v>
      </c>
      <c r="C126" s="250">
        <v>70</v>
      </c>
      <c r="D126" s="250">
        <v>67</v>
      </c>
      <c r="E126" s="265">
        <v>467109</v>
      </c>
      <c r="F126" s="265"/>
      <c r="G126" s="265"/>
      <c r="H126" s="265"/>
      <c r="I126" s="265"/>
      <c r="J126" s="237">
        <v>220114.93</v>
      </c>
      <c r="K126" s="237">
        <v>54600</v>
      </c>
      <c r="L126" s="237">
        <v>104602</v>
      </c>
      <c r="M126" s="237">
        <v>6704.99</v>
      </c>
      <c r="N126" s="237">
        <v>3343.11</v>
      </c>
      <c r="O126" s="237">
        <v>143.75</v>
      </c>
      <c r="P126" s="237">
        <v>389508.78</v>
      </c>
      <c r="Q126" s="99"/>
      <c r="R126" s="99"/>
      <c r="S126" s="255"/>
      <c r="T126" s="244"/>
      <c r="U126" s="245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  <c r="AJ126" s="242"/>
      <c r="AK126" s="242"/>
      <c r="AL126" s="242"/>
      <c r="AM126" s="242"/>
      <c r="AN126" s="242"/>
      <c r="AO126" s="242"/>
      <c r="AP126" s="242"/>
      <c r="AQ126" s="242"/>
      <c r="AR126" s="242"/>
      <c r="AS126" s="242"/>
      <c r="AT126" s="242"/>
      <c r="AU126" s="242"/>
      <c r="AV126" s="242"/>
      <c r="AW126" s="242"/>
      <c r="AX126" s="242"/>
      <c r="AY126" s="242"/>
      <c r="AZ126" s="242"/>
      <c r="BA126" s="242"/>
      <c r="BB126" s="242"/>
      <c r="BC126" s="242"/>
      <c r="BD126" s="242"/>
      <c r="BE126" s="242"/>
      <c r="BF126" s="242"/>
      <c r="BG126" s="242"/>
      <c r="BH126" s="242"/>
      <c r="BI126" s="242"/>
      <c r="BJ126" s="242"/>
      <c r="BK126" s="242"/>
      <c r="BL126" s="242"/>
      <c r="BM126" s="242"/>
      <c r="BN126" s="242"/>
      <c r="BO126" s="242"/>
      <c r="BP126" s="242"/>
      <c r="BQ126" s="242"/>
      <c r="BR126" s="242"/>
      <c r="BS126" s="242"/>
      <c r="BT126" s="242"/>
      <c r="BU126" s="242"/>
      <c r="BV126" s="242"/>
      <c r="BW126" s="242"/>
      <c r="BX126" s="242"/>
      <c r="BY126" s="242"/>
      <c r="BZ126" s="242"/>
      <c r="CA126" s="242"/>
      <c r="CB126" s="242"/>
      <c r="CC126" s="242"/>
      <c r="CD126" s="242"/>
      <c r="CE126" s="242"/>
      <c r="CF126" s="242"/>
      <c r="CG126" s="242"/>
      <c r="CH126" s="242"/>
      <c r="CI126" s="242"/>
      <c r="CJ126" s="242"/>
      <c r="CK126" s="242"/>
      <c r="CL126" s="242"/>
      <c r="CM126" s="242"/>
      <c r="CN126" s="242"/>
      <c r="CO126" s="242"/>
      <c r="CP126" s="242"/>
      <c r="CQ126" s="242"/>
      <c r="CR126" s="242"/>
      <c r="CS126" s="242"/>
      <c r="CT126" s="242"/>
      <c r="CU126" s="242"/>
      <c r="CV126" s="242"/>
      <c r="CW126" s="242"/>
      <c r="CX126" s="242"/>
      <c r="CY126" s="242"/>
      <c r="CZ126" s="242"/>
      <c r="DA126" s="242"/>
      <c r="DB126" s="242"/>
      <c r="DC126" s="242"/>
      <c r="DD126" s="242"/>
      <c r="DE126" s="242"/>
      <c r="DF126" s="242"/>
      <c r="DG126" s="242"/>
      <c r="DH126" s="242"/>
      <c r="DI126" s="242"/>
      <c r="DJ126" s="242"/>
      <c r="DK126" s="242"/>
      <c r="DL126" s="242"/>
      <c r="DM126" s="242"/>
      <c r="DN126" s="242"/>
      <c r="DO126" s="242"/>
      <c r="DP126" s="242"/>
      <c r="DQ126" s="242"/>
      <c r="DR126" s="242"/>
      <c r="DS126" s="242"/>
      <c r="DT126" s="242"/>
      <c r="DU126" s="242"/>
      <c r="DV126" s="242"/>
      <c r="DW126" s="242"/>
      <c r="DX126" s="242"/>
      <c r="DY126" s="242"/>
      <c r="DZ126" s="242"/>
      <c r="EA126" s="242"/>
      <c r="EB126" s="242"/>
      <c r="EC126" s="242"/>
      <c r="ED126" s="242"/>
      <c r="EE126" s="242"/>
      <c r="EF126" s="242"/>
      <c r="EG126" s="242"/>
      <c r="EH126" s="242"/>
      <c r="EI126" s="242"/>
      <c r="EJ126" s="242"/>
      <c r="EK126" s="242"/>
      <c r="EL126" s="242"/>
      <c r="EM126" s="242"/>
      <c r="EN126" s="242"/>
      <c r="EO126" s="242"/>
      <c r="EP126" s="242"/>
      <c r="EQ126" s="242"/>
      <c r="ER126" s="242"/>
      <c r="ES126" s="242"/>
      <c r="ET126" s="242"/>
      <c r="EU126" s="242"/>
      <c r="EV126" s="242"/>
      <c r="EW126" s="242"/>
      <c r="EX126" s="242"/>
      <c r="EY126" s="242"/>
      <c r="EZ126" s="242"/>
      <c r="FA126" s="242"/>
      <c r="FB126" s="242"/>
      <c r="FC126" s="242"/>
      <c r="FD126" s="242"/>
      <c r="FE126" s="242"/>
      <c r="FF126" s="242"/>
      <c r="FG126" s="242"/>
      <c r="FH126" s="242"/>
      <c r="FI126" s="242"/>
      <c r="FJ126" s="242"/>
      <c r="FK126" s="242"/>
      <c r="FL126" s="242"/>
      <c r="FM126" s="242"/>
      <c r="FN126" s="242"/>
      <c r="FO126" s="242"/>
      <c r="FP126" s="242"/>
      <c r="FQ126" s="242"/>
      <c r="FR126" s="242"/>
      <c r="FS126" s="242"/>
      <c r="FT126" s="242"/>
      <c r="FU126" s="242"/>
      <c r="FV126" s="242"/>
      <c r="FW126" s="242"/>
      <c r="FX126" s="242"/>
      <c r="FY126" s="242"/>
      <c r="FZ126" s="242"/>
      <c r="GA126" s="242"/>
      <c r="GB126" s="242"/>
      <c r="GC126" s="242"/>
      <c r="GD126" s="242"/>
      <c r="GE126" s="242"/>
      <c r="GF126" s="242"/>
      <c r="GG126" s="242"/>
      <c r="GH126" s="242"/>
      <c r="GI126" s="242"/>
      <c r="GJ126" s="242"/>
      <c r="GK126" s="242"/>
      <c r="GL126" s="242"/>
      <c r="GM126" s="242"/>
      <c r="GN126" s="242"/>
      <c r="GO126" s="242"/>
      <c r="GP126" s="242"/>
      <c r="GQ126" s="242"/>
      <c r="GR126" s="242"/>
      <c r="GS126" s="242"/>
      <c r="GT126" s="242"/>
      <c r="GU126" s="242"/>
      <c r="GV126" s="242"/>
      <c r="GW126" s="242"/>
      <c r="GX126" s="242"/>
      <c r="GY126" s="242"/>
      <c r="GZ126" s="242"/>
      <c r="HA126" s="242"/>
      <c r="HB126" s="242"/>
      <c r="HC126" s="242"/>
      <c r="HD126" s="242"/>
      <c r="HE126" s="242"/>
      <c r="HF126" s="242"/>
      <c r="HG126" s="242"/>
      <c r="HH126" s="242"/>
      <c r="HI126" s="242"/>
      <c r="HJ126" s="242"/>
      <c r="HK126" s="242"/>
      <c r="HL126" s="242"/>
      <c r="HM126" s="242"/>
      <c r="HN126" s="242"/>
      <c r="HO126" s="242"/>
      <c r="HP126" s="242"/>
      <c r="HQ126" s="242"/>
      <c r="HR126" s="242"/>
      <c r="HS126" s="242"/>
      <c r="HT126" s="242"/>
      <c r="HU126" s="242"/>
      <c r="HV126" s="242"/>
      <c r="HW126" s="242"/>
      <c r="HX126" s="242"/>
      <c r="HY126" s="242"/>
      <c r="HZ126" s="242"/>
      <c r="IA126" s="242"/>
      <c r="IB126" s="242"/>
      <c r="IC126" s="242"/>
      <c r="ID126" s="242"/>
      <c r="IE126" s="242"/>
      <c r="IF126" s="242"/>
      <c r="IG126" s="242"/>
      <c r="IH126" s="242"/>
      <c r="II126" s="242"/>
      <c r="IJ126" s="242"/>
      <c r="IK126" s="242"/>
      <c r="IL126" s="242"/>
    </row>
    <row r="127" spans="1:246" ht="15">
      <c r="A127" s="99" t="s">
        <v>240</v>
      </c>
      <c r="B127" s="212" t="s">
        <v>364</v>
      </c>
      <c r="C127" s="246">
        <v>66</v>
      </c>
      <c r="D127" s="246">
        <v>0</v>
      </c>
      <c r="E127" s="247">
        <v>0</v>
      </c>
      <c r="F127" s="247"/>
      <c r="G127" s="247"/>
      <c r="H127" s="247"/>
      <c r="I127" s="247"/>
      <c r="J127" s="99">
        <v>210967.05195800003</v>
      </c>
      <c r="K127" s="99">
        <v>51480</v>
      </c>
      <c r="L127" s="99">
        <v>100202</v>
      </c>
      <c r="M127" s="99">
        <v>3832.69</v>
      </c>
      <c r="N127" s="99">
        <v>5809.26</v>
      </c>
      <c r="O127" s="248">
        <v>2147.84</v>
      </c>
      <c r="P127" s="248">
        <v>374438.8419580001</v>
      </c>
      <c r="Q127" s="99"/>
      <c r="R127" s="245"/>
      <c r="S127" s="255"/>
      <c r="T127" s="244"/>
      <c r="U127" s="245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2"/>
      <c r="AK127" s="242"/>
      <c r="AL127" s="242"/>
      <c r="AM127" s="242"/>
      <c r="AN127" s="242"/>
      <c r="AO127" s="242"/>
      <c r="AP127" s="242"/>
      <c r="AQ127" s="242"/>
      <c r="AR127" s="242"/>
      <c r="AS127" s="242"/>
      <c r="AT127" s="242"/>
      <c r="AU127" s="242"/>
      <c r="AV127" s="242"/>
      <c r="AW127" s="242"/>
      <c r="AX127" s="242"/>
      <c r="AY127" s="242"/>
      <c r="AZ127" s="242"/>
      <c r="BA127" s="242"/>
      <c r="BB127" s="242"/>
      <c r="BC127" s="242"/>
      <c r="BD127" s="242"/>
      <c r="BE127" s="242"/>
      <c r="BF127" s="242"/>
      <c r="BG127" s="242"/>
      <c r="BH127" s="242"/>
      <c r="BI127" s="242"/>
      <c r="BJ127" s="242"/>
      <c r="BK127" s="242"/>
      <c r="BL127" s="242"/>
      <c r="BM127" s="242"/>
      <c r="BN127" s="242"/>
      <c r="BO127" s="242"/>
      <c r="BP127" s="242"/>
      <c r="BQ127" s="242"/>
      <c r="BR127" s="242"/>
      <c r="BS127" s="242"/>
      <c r="BT127" s="242"/>
      <c r="BU127" s="242"/>
      <c r="BV127" s="242"/>
      <c r="BW127" s="242"/>
      <c r="BX127" s="242"/>
      <c r="BY127" s="242"/>
      <c r="BZ127" s="242"/>
      <c r="CA127" s="242"/>
      <c r="CB127" s="242"/>
      <c r="CC127" s="242"/>
      <c r="CD127" s="242"/>
      <c r="CE127" s="242"/>
      <c r="CF127" s="242"/>
      <c r="CG127" s="242"/>
      <c r="CH127" s="242"/>
      <c r="CI127" s="242"/>
      <c r="CJ127" s="242"/>
      <c r="CK127" s="242"/>
      <c r="CL127" s="242"/>
      <c r="CM127" s="242"/>
      <c r="CN127" s="242"/>
      <c r="CO127" s="242"/>
      <c r="CP127" s="242"/>
      <c r="CQ127" s="242"/>
      <c r="CR127" s="242"/>
      <c r="CS127" s="242"/>
      <c r="CT127" s="242"/>
      <c r="CU127" s="242"/>
      <c r="CV127" s="242"/>
      <c r="CW127" s="242"/>
      <c r="CX127" s="242"/>
      <c r="CY127" s="242"/>
      <c r="CZ127" s="242"/>
      <c r="DA127" s="242"/>
      <c r="DB127" s="242"/>
      <c r="DC127" s="242"/>
      <c r="DD127" s="242"/>
      <c r="DE127" s="242"/>
      <c r="DF127" s="242"/>
      <c r="DG127" s="242"/>
      <c r="DH127" s="242"/>
      <c r="DI127" s="242"/>
      <c r="DJ127" s="242"/>
      <c r="DK127" s="242"/>
      <c r="DL127" s="242"/>
      <c r="DM127" s="242"/>
      <c r="DN127" s="242"/>
      <c r="DO127" s="242"/>
      <c r="DP127" s="242"/>
      <c r="DQ127" s="242"/>
      <c r="DR127" s="242"/>
      <c r="DS127" s="242"/>
      <c r="DT127" s="242"/>
      <c r="DU127" s="242"/>
      <c r="DV127" s="242"/>
      <c r="DW127" s="242"/>
      <c r="DX127" s="242"/>
      <c r="DY127" s="242"/>
      <c r="DZ127" s="242"/>
      <c r="EA127" s="242"/>
      <c r="EB127" s="242"/>
      <c r="EC127" s="242"/>
      <c r="ED127" s="242"/>
      <c r="EE127" s="242"/>
      <c r="EF127" s="242"/>
      <c r="EG127" s="242"/>
      <c r="EH127" s="242"/>
      <c r="EI127" s="242"/>
      <c r="EJ127" s="242"/>
      <c r="EK127" s="242"/>
      <c r="EL127" s="242"/>
      <c r="EM127" s="242"/>
      <c r="EN127" s="242"/>
      <c r="EO127" s="242"/>
      <c r="EP127" s="242"/>
      <c r="EQ127" s="242"/>
      <c r="ER127" s="242"/>
      <c r="ES127" s="242"/>
      <c r="ET127" s="242"/>
      <c r="EU127" s="242"/>
      <c r="EV127" s="242"/>
      <c r="EW127" s="242"/>
      <c r="EX127" s="242"/>
      <c r="EY127" s="242"/>
      <c r="EZ127" s="242"/>
      <c r="FA127" s="242"/>
      <c r="FB127" s="242"/>
      <c r="FC127" s="242"/>
      <c r="FD127" s="242"/>
      <c r="FE127" s="242"/>
      <c r="FF127" s="242"/>
      <c r="FG127" s="242"/>
      <c r="FH127" s="242"/>
      <c r="FI127" s="242"/>
      <c r="FJ127" s="242"/>
      <c r="FK127" s="242"/>
      <c r="FL127" s="242"/>
      <c r="FM127" s="242"/>
      <c r="FN127" s="242"/>
      <c r="FO127" s="242"/>
      <c r="FP127" s="242"/>
      <c r="FQ127" s="242"/>
      <c r="FR127" s="242"/>
      <c r="FS127" s="242"/>
      <c r="FT127" s="242"/>
      <c r="FU127" s="242"/>
      <c r="FV127" s="242"/>
      <c r="FW127" s="242"/>
      <c r="FX127" s="242"/>
      <c r="FY127" s="242"/>
      <c r="FZ127" s="242"/>
      <c r="GA127" s="242"/>
      <c r="GB127" s="242"/>
      <c r="GC127" s="242"/>
      <c r="GD127" s="242"/>
      <c r="GE127" s="242"/>
      <c r="GF127" s="242"/>
      <c r="GG127" s="242"/>
      <c r="GH127" s="242"/>
      <c r="GI127" s="242"/>
      <c r="GJ127" s="242"/>
      <c r="GK127" s="242"/>
      <c r="GL127" s="242"/>
      <c r="GM127" s="242"/>
      <c r="GN127" s="242"/>
      <c r="GO127" s="242"/>
      <c r="GP127" s="242"/>
      <c r="GQ127" s="242"/>
      <c r="GR127" s="242"/>
      <c r="GS127" s="242"/>
      <c r="GT127" s="242"/>
      <c r="GU127" s="242"/>
      <c r="GV127" s="242"/>
      <c r="GW127" s="242"/>
      <c r="GX127" s="242"/>
      <c r="GY127" s="242"/>
      <c r="GZ127" s="242"/>
      <c r="HA127" s="242"/>
      <c r="HB127" s="242"/>
      <c r="HC127" s="242"/>
      <c r="HD127" s="242"/>
      <c r="HE127" s="242"/>
      <c r="HF127" s="242"/>
      <c r="HG127" s="242"/>
      <c r="HH127" s="242"/>
      <c r="HI127" s="242"/>
      <c r="HJ127" s="242"/>
      <c r="HK127" s="242"/>
      <c r="HL127" s="242"/>
      <c r="HM127" s="242"/>
      <c r="HN127" s="242"/>
      <c r="HO127" s="242"/>
      <c r="HP127" s="242"/>
      <c r="HQ127" s="242"/>
      <c r="HR127" s="242"/>
      <c r="HS127" s="242"/>
      <c r="HT127" s="242"/>
      <c r="HU127" s="242"/>
      <c r="HV127" s="242"/>
      <c r="HW127" s="242"/>
      <c r="HX127" s="242"/>
      <c r="HY127" s="242"/>
      <c r="HZ127" s="242"/>
      <c r="IA127" s="242"/>
      <c r="IB127" s="242"/>
      <c r="IC127" s="242"/>
      <c r="ID127" s="242"/>
      <c r="IE127" s="242"/>
      <c r="IF127" s="242"/>
      <c r="IG127" s="242"/>
      <c r="IH127" s="242"/>
      <c r="II127" s="242"/>
      <c r="IJ127" s="242"/>
      <c r="IK127" s="242"/>
      <c r="IL127" s="242"/>
    </row>
    <row r="128" spans="1:246" ht="15">
      <c r="A128" s="237" t="s">
        <v>240</v>
      </c>
      <c r="B128" s="238" t="s">
        <v>365</v>
      </c>
      <c r="C128" s="250">
        <v>69</v>
      </c>
      <c r="D128" s="250">
        <v>0</v>
      </c>
      <c r="E128" s="265">
        <v>432070</v>
      </c>
      <c r="F128" s="265"/>
      <c r="G128" s="265"/>
      <c r="H128" s="265"/>
      <c r="I128" s="265"/>
      <c r="J128" s="237">
        <v>230401.79</v>
      </c>
      <c r="K128" s="237">
        <v>57936</v>
      </c>
      <c r="L128" s="237">
        <v>131350</v>
      </c>
      <c r="M128" s="237">
        <v>7080.59</v>
      </c>
      <c r="N128" s="237">
        <v>21000</v>
      </c>
      <c r="O128" s="237">
        <v>32585.63</v>
      </c>
      <c r="P128" s="237">
        <v>480354.01</v>
      </c>
      <c r="Q128" s="99"/>
      <c r="R128" s="99"/>
      <c r="S128" s="255"/>
      <c r="T128" s="244"/>
      <c r="U128" s="245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  <c r="AJ128" s="242"/>
      <c r="AK128" s="242"/>
      <c r="AL128" s="242"/>
      <c r="AM128" s="242"/>
      <c r="AN128" s="242"/>
      <c r="AO128" s="242"/>
      <c r="AP128" s="242"/>
      <c r="AQ128" s="242"/>
      <c r="AR128" s="242"/>
      <c r="AS128" s="242"/>
      <c r="AT128" s="242"/>
      <c r="AU128" s="242"/>
      <c r="AV128" s="242"/>
      <c r="AW128" s="242"/>
      <c r="AX128" s="242"/>
      <c r="AY128" s="242"/>
      <c r="AZ128" s="242"/>
      <c r="BA128" s="242"/>
      <c r="BB128" s="242"/>
      <c r="BC128" s="242"/>
      <c r="BD128" s="242"/>
      <c r="BE128" s="242"/>
      <c r="BF128" s="242"/>
      <c r="BG128" s="242"/>
      <c r="BH128" s="242"/>
      <c r="BI128" s="242"/>
      <c r="BJ128" s="242"/>
      <c r="BK128" s="242"/>
      <c r="BL128" s="242"/>
      <c r="BM128" s="242"/>
      <c r="BN128" s="242"/>
      <c r="BO128" s="242"/>
      <c r="BP128" s="242"/>
      <c r="BQ128" s="242"/>
      <c r="BR128" s="242"/>
      <c r="BS128" s="242"/>
      <c r="BT128" s="242"/>
      <c r="BU128" s="242"/>
      <c r="BV128" s="242"/>
      <c r="BW128" s="242"/>
      <c r="BX128" s="242"/>
      <c r="BY128" s="242"/>
      <c r="BZ128" s="242"/>
      <c r="CA128" s="242"/>
      <c r="CB128" s="242"/>
      <c r="CC128" s="242"/>
      <c r="CD128" s="242"/>
      <c r="CE128" s="242"/>
      <c r="CF128" s="242"/>
      <c r="CG128" s="242"/>
      <c r="CH128" s="242"/>
      <c r="CI128" s="242"/>
      <c r="CJ128" s="242"/>
      <c r="CK128" s="242"/>
      <c r="CL128" s="242"/>
      <c r="CM128" s="242"/>
      <c r="CN128" s="242"/>
      <c r="CO128" s="242"/>
      <c r="CP128" s="242"/>
      <c r="CQ128" s="242"/>
      <c r="CR128" s="242"/>
      <c r="CS128" s="242"/>
      <c r="CT128" s="242"/>
      <c r="CU128" s="242"/>
      <c r="CV128" s="242"/>
      <c r="CW128" s="242"/>
      <c r="CX128" s="242"/>
      <c r="CY128" s="242"/>
      <c r="CZ128" s="242"/>
      <c r="DA128" s="242"/>
      <c r="DB128" s="242"/>
      <c r="DC128" s="242"/>
      <c r="DD128" s="242"/>
      <c r="DE128" s="242"/>
      <c r="DF128" s="242"/>
      <c r="DG128" s="242"/>
      <c r="DH128" s="242"/>
      <c r="DI128" s="242"/>
      <c r="DJ128" s="242"/>
      <c r="DK128" s="242"/>
      <c r="DL128" s="242"/>
      <c r="DM128" s="242"/>
      <c r="DN128" s="242"/>
      <c r="DO128" s="242"/>
      <c r="DP128" s="242"/>
      <c r="DQ128" s="242"/>
      <c r="DR128" s="242"/>
      <c r="DS128" s="242"/>
      <c r="DT128" s="242"/>
      <c r="DU128" s="242"/>
      <c r="DV128" s="242"/>
      <c r="DW128" s="242"/>
      <c r="DX128" s="242"/>
      <c r="DY128" s="242"/>
      <c r="DZ128" s="242"/>
      <c r="EA128" s="242"/>
      <c r="EB128" s="242"/>
      <c r="EC128" s="242"/>
      <c r="ED128" s="242"/>
      <c r="EE128" s="242"/>
      <c r="EF128" s="242"/>
      <c r="EG128" s="242"/>
      <c r="EH128" s="242"/>
      <c r="EI128" s="242"/>
      <c r="EJ128" s="242"/>
      <c r="EK128" s="242"/>
      <c r="EL128" s="242"/>
      <c r="EM128" s="242"/>
      <c r="EN128" s="242"/>
      <c r="EO128" s="242"/>
      <c r="EP128" s="242"/>
      <c r="EQ128" s="242"/>
      <c r="ER128" s="242"/>
      <c r="ES128" s="242"/>
      <c r="ET128" s="242"/>
      <c r="EU128" s="242"/>
      <c r="EV128" s="242"/>
      <c r="EW128" s="242"/>
      <c r="EX128" s="242"/>
      <c r="EY128" s="242"/>
      <c r="EZ128" s="242"/>
      <c r="FA128" s="242"/>
      <c r="FB128" s="242"/>
      <c r="FC128" s="242"/>
      <c r="FD128" s="242"/>
      <c r="FE128" s="242"/>
      <c r="FF128" s="242"/>
      <c r="FG128" s="242"/>
      <c r="FH128" s="242"/>
      <c r="FI128" s="242"/>
      <c r="FJ128" s="242"/>
      <c r="FK128" s="242"/>
      <c r="FL128" s="242"/>
      <c r="FM128" s="242"/>
      <c r="FN128" s="242"/>
      <c r="FO128" s="242"/>
      <c r="FP128" s="242"/>
      <c r="FQ128" s="242"/>
      <c r="FR128" s="242"/>
      <c r="FS128" s="242"/>
      <c r="FT128" s="242"/>
      <c r="FU128" s="242"/>
      <c r="FV128" s="242"/>
      <c r="FW128" s="242"/>
      <c r="FX128" s="242"/>
      <c r="FY128" s="242"/>
      <c r="FZ128" s="242"/>
      <c r="GA128" s="242"/>
      <c r="GB128" s="242"/>
      <c r="GC128" s="242"/>
      <c r="GD128" s="242"/>
      <c r="GE128" s="242"/>
      <c r="GF128" s="242"/>
      <c r="GG128" s="242"/>
      <c r="GH128" s="242"/>
      <c r="GI128" s="242"/>
      <c r="GJ128" s="242"/>
      <c r="GK128" s="242"/>
      <c r="GL128" s="242"/>
      <c r="GM128" s="242"/>
      <c r="GN128" s="242"/>
      <c r="GO128" s="242"/>
      <c r="GP128" s="242"/>
      <c r="GQ128" s="242"/>
      <c r="GR128" s="242"/>
      <c r="GS128" s="242"/>
      <c r="GT128" s="242"/>
      <c r="GU128" s="242"/>
      <c r="GV128" s="242"/>
      <c r="GW128" s="242"/>
      <c r="GX128" s="242"/>
      <c r="GY128" s="242"/>
      <c r="GZ128" s="242"/>
      <c r="HA128" s="242"/>
      <c r="HB128" s="242"/>
      <c r="HC128" s="242"/>
      <c r="HD128" s="242"/>
      <c r="HE128" s="242"/>
      <c r="HF128" s="242"/>
      <c r="HG128" s="242"/>
      <c r="HH128" s="242"/>
      <c r="HI128" s="242"/>
      <c r="HJ128" s="242"/>
      <c r="HK128" s="242"/>
      <c r="HL128" s="242"/>
      <c r="HM128" s="242"/>
      <c r="HN128" s="242"/>
      <c r="HO128" s="242"/>
      <c r="HP128" s="242"/>
      <c r="HQ128" s="242"/>
      <c r="HR128" s="242"/>
      <c r="HS128" s="242"/>
      <c r="HT128" s="242"/>
      <c r="HU128" s="242"/>
      <c r="HV128" s="242"/>
      <c r="HW128" s="242"/>
      <c r="HX128" s="242"/>
      <c r="HY128" s="242"/>
      <c r="HZ128" s="242"/>
      <c r="IA128" s="242"/>
      <c r="IB128" s="242"/>
      <c r="IC128" s="242"/>
      <c r="ID128" s="242"/>
      <c r="IE128" s="242"/>
      <c r="IF128" s="242"/>
      <c r="IG128" s="242"/>
      <c r="IH128" s="242"/>
      <c r="II128" s="242"/>
      <c r="IJ128" s="242"/>
      <c r="IK128" s="242"/>
      <c r="IL128" s="242"/>
    </row>
    <row r="129" spans="1:246" ht="15">
      <c r="A129" s="99" t="s">
        <v>240</v>
      </c>
      <c r="B129" s="212" t="s">
        <v>459</v>
      </c>
      <c r="C129" s="246">
        <v>66</v>
      </c>
      <c r="D129" s="246"/>
      <c r="E129" s="247">
        <v>361923</v>
      </c>
      <c r="F129" s="247"/>
      <c r="G129" s="247"/>
      <c r="H129" s="247"/>
      <c r="I129" s="247"/>
      <c r="J129" s="99">
        <v>219206.52</v>
      </c>
      <c r="K129" s="99">
        <v>48144</v>
      </c>
      <c r="L129" s="99">
        <v>102052</v>
      </c>
      <c r="M129" s="99">
        <v>8074.2</v>
      </c>
      <c r="N129" s="99">
        <v>2938.57</v>
      </c>
      <c r="O129" s="248">
        <v>6123.91</v>
      </c>
      <c r="P129" s="248">
        <v>386539.2</v>
      </c>
      <c r="Q129" s="99"/>
      <c r="R129" s="245"/>
      <c r="S129" s="255"/>
      <c r="T129" s="244"/>
      <c r="U129" s="245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  <c r="AJ129" s="242"/>
      <c r="AK129" s="242"/>
      <c r="AL129" s="242"/>
      <c r="AM129" s="242"/>
      <c r="AN129" s="242"/>
      <c r="AO129" s="242"/>
      <c r="AP129" s="242"/>
      <c r="AQ129" s="242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242"/>
      <c r="BD129" s="242"/>
      <c r="BE129" s="242"/>
      <c r="BF129" s="242"/>
      <c r="BG129" s="242"/>
      <c r="BH129" s="242"/>
      <c r="BI129" s="242"/>
      <c r="BJ129" s="242"/>
      <c r="BK129" s="242"/>
      <c r="BL129" s="242"/>
      <c r="BM129" s="242"/>
      <c r="BN129" s="242"/>
      <c r="BO129" s="242"/>
      <c r="BP129" s="242"/>
      <c r="BQ129" s="242"/>
      <c r="BR129" s="242"/>
      <c r="BS129" s="242"/>
      <c r="BT129" s="242"/>
      <c r="BU129" s="242"/>
      <c r="BV129" s="242"/>
      <c r="BW129" s="242"/>
      <c r="BX129" s="242"/>
      <c r="BY129" s="242"/>
      <c r="BZ129" s="242"/>
      <c r="CA129" s="242"/>
      <c r="CB129" s="242"/>
      <c r="CC129" s="242"/>
      <c r="CD129" s="242"/>
      <c r="CE129" s="242"/>
      <c r="CF129" s="242"/>
      <c r="CG129" s="242"/>
      <c r="CH129" s="242"/>
      <c r="CI129" s="242"/>
      <c r="CJ129" s="242"/>
      <c r="CK129" s="242"/>
      <c r="CL129" s="242"/>
      <c r="CM129" s="242"/>
      <c r="CN129" s="242"/>
      <c r="CO129" s="242"/>
      <c r="CP129" s="242"/>
      <c r="CQ129" s="242"/>
      <c r="CR129" s="242"/>
      <c r="CS129" s="242"/>
      <c r="CT129" s="242"/>
      <c r="CU129" s="242"/>
      <c r="CV129" s="242"/>
      <c r="CW129" s="242"/>
      <c r="CX129" s="242"/>
      <c r="CY129" s="242"/>
      <c r="CZ129" s="242"/>
      <c r="DA129" s="242"/>
      <c r="DB129" s="242"/>
      <c r="DC129" s="242"/>
      <c r="DD129" s="242"/>
      <c r="DE129" s="242"/>
      <c r="DF129" s="242"/>
      <c r="DG129" s="242"/>
      <c r="DH129" s="242"/>
      <c r="DI129" s="242"/>
      <c r="DJ129" s="242"/>
      <c r="DK129" s="242"/>
      <c r="DL129" s="242"/>
      <c r="DM129" s="242"/>
      <c r="DN129" s="242"/>
      <c r="DO129" s="242"/>
      <c r="DP129" s="242"/>
      <c r="DQ129" s="242"/>
      <c r="DR129" s="242"/>
      <c r="DS129" s="242"/>
      <c r="DT129" s="242"/>
      <c r="DU129" s="242"/>
      <c r="DV129" s="242"/>
      <c r="DW129" s="242"/>
      <c r="DX129" s="242"/>
      <c r="DY129" s="242"/>
      <c r="DZ129" s="242"/>
      <c r="EA129" s="242"/>
      <c r="EB129" s="242"/>
      <c r="EC129" s="242"/>
      <c r="ED129" s="242"/>
      <c r="EE129" s="242"/>
      <c r="EF129" s="242"/>
      <c r="EG129" s="242"/>
      <c r="EH129" s="242"/>
      <c r="EI129" s="242"/>
      <c r="EJ129" s="242"/>
      <c r="EK129" s="242"/>
      <c r="EL129" s="242"/>
      <c r="EM129" s="242"/>
      <c r="EN129" s="242"/>
      <c r="EO129" s="242"/>
      <c r="EP129" s="242"/>
      <c r="EQ129" s="242"/>
      <c r="ER129" s="242"/>
      <c r="ES129" s="242"/>
      <c r="ET129" s="242"/>
      <c r="EU129" s="242"/>
      <c r="EV129" s="242"/>
      <c r="EW129" s="242"/>
      <c r="EX129" s="242"/>
      <c r="EY129" s="242"/>
      <c r="EZ129" s="242"/>
      <c r="FA129" s="242"/>
      <c r="FB129" s="242"/>
      <c r="FC129" s="242"/>
      <c r="FD129" s="242"/>
      <c r="FE129" s="242"/>
      <c r="FF129" s="242"/>
      <c r="FG129" s="242"/>
      <c r="FH129" s="242"/>
      <c r="FI129" s="242"/>
      <c r="FJ129" s="242"/>
      <c r="FK129" s="242"/>
      <c r="FL129" s="242"/>
      <c r="FM129" s="242"/>
      <c r="FN129" s="242"/>
      <c r="FO129" s="242"/>
      <c r="FP129" s="242"/>
      <c r="FQ129" s="242"/>
      <c r="FR129" s="242"/>
      <c r="FS129" s="242"/>
      <c r="FT129" s="242"/>
      <c r="FU129" s="242"/>
      <c r="FV129" s="242"/>
      <c r="FW129" s="242"/>
      <c r="FX129" s="242"/>
      <c r="FY129" s="242"/>
      <c r="FZ129" s="242"/>
      <c r="GA129" s="242"/>
      <c r="GB129" s="242"/>
      <c r="GC129" s="242"/>
      <c r="GD129" s="242"/>
      <c r="GE129" s="242"/>
      <c r="GF129" s="242"/>
      <c r="GG129" s="242"/>
      <c r="GH129" s="242"/>
      <c r="GI129" s="242"/>
      <c r="GJ129" s="242"/>
      <c r="GK129" s="242"/>
      <c r="GL129" s="242"/>
      <c r="GM129" s="242"/>
      <c r="GN129" s="242"/>
      <c r="GO129" s="242"/>
      <c r="GP129" s="242"/>
      <c r="GQ129" s="242"/>
      <c r="GR129" s="242"/>
      <c r="GS129" s="242"/>
      <c r="GT129" s="242"/>
      <c r="GU129" s="242"/>
      <c r="GV129" s="242"/>
      <c r="GW129" s="242"/>
      <c r="GX129" s="242"/>
      <c r="GY129" s="242"/>
      <c r="GZ129" s="242"/>
      <c r="HA129" s="242"/>
      <c r="HB129" s="242"/>
      <c r="HC129" s="242"/>
      <c r="HD129" s="242"/>
      <c r="HE129" s="242"/>
      <c r="HF129" s="242"/>
      <c r="HG129" s="242"/>
      <c r="HH129" s="242"/>
      <c r="HI129" s="242"/>
      <c r="HJ129" s="242"/>
      <c r="HK129" s="242"/>
      <c r="HL129" s="242"/>
      <c r="HM129" s="242"/>
      <c r="HN129" s="242"/>
      <c r="HO129" s="242"/>
      <c r="HP129" s="242"/>
      <c r="HQ129" s="242"/>
      <c r="HR129" s="242"/>
      <c r="HS129" s="242"/>
      <c r="HT129" s="242"/>
      <c r="HU129" s="242"/>
      <c r="HV129" s="242"/>
      <c r="HW129" s="242"/>
      <c r="HX129" s="242"/>
      <c r="HY129" s="242"/>
      <c r="HZ129" s="242"/>
      <c r="IA129" s="242"/>
      <c r="IB129" s="242"/>
      <c r="IC129" s="242"/>
      <c r="ID129" s="242"/>
      <c r="IE129" s="242"/>
      <c r="IF129" s="242"/>
      <c r="IG129" s="242"/>
      <c r="IH129" s="242"/>
      <c r="II129" s="242"/>
      <c r="IJ129" s="242"/>
      <c r="IK129" s="242"/>
      <c r="IL129" s="242"/>
    </row>
    <row r="130" spans="1:246" ht="15">
      <c r="A130" s="237" t="s">
        <v>240</v>
      </c>
      <c r="B130" s="238" t="s">
        <v>463</v>
      </c>
      <c r="C130" s="250">
        <v>66</v>
      </c>
      <c r="D130" s="250"/>
      <c r="E130" s="265">
        <v>418370</v>
      </c>
      <c r="F130" s="265"/>
      <c r="G130" s="265"/>
      <c r="H130" s="265"/>
      <c r="I130" s="265"/>
      <c r="J130" s="237">
        <v>224964.34</v>
      </c>
      <c r="K130" s="237">
        <v>48144</v>
      </c>
      <c r="L130" s="237">
        <v>90700</v>
      </c>
      <c r="M130" s="237">
        <v>1184</v>
      </c>
      <c r="N130" s="237">
        <v>1160.09</v>
      </c>
      <c r="O130" s="237">
        <v>5191.31</v>
      </c>
      <c r="P130" s="237">
        <v>371343.74</v>
      </c>
      <c r="Q130" s="99"/>
      <c r="R130" s="99"/>
      <c r="S130" s="255"/>
      <c r="T130" s="244"/>
      <c r="U130" s="245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  <c r="AJ130" s="242"/>
      <c r="AK130" s="242"/>
      <c r="AL130" s="242"/>
      <c r="AM130" s="242"/>
      <c r="AN130" s="242"/>
      <c r="AO130" s="242"/>
      <c r="AP130" s="242"/>
      <c r="AQ130" s="242"/>
      <c r="AR130" s="242"/>
      <c r="AS130" s="242"/>
      <c r="AT130" s="242"/>
      <c r="AU130" s="242"/>
      <c r="AV130" s="242"/>
      <c r="AW130" s="242"/>
      <c r="AX130" s="242"/>
      <c r="AY130" s="242"/>
      <c r="AZ130" s="242"/>
      <c r="BA130" s="242"/>
      <c r="BB130" s="242"/>
      <c r="BC130" s="242"/>
      <c r="BD130" s="242"/>
      <c r="BE130" s="242"/>
      <c r="BF130" s="242"/>
      <c r="BG130" s="242"/>
      <c r="BH130" s="242"/>
      <c r="BI130" s="242"/>
      <c r="BJ130" s="242"/>
      <c r="BK130" s="242"/>
      <c r="BL130" s="242"/>
      <c r="BM130" s="242"/>
      <c r="BN130" s="242"/>
      <c r="BO130" s="242"/>
      <c r="BP130" s="242"/>
      <c r="BQ130" s="242"/>
      <c r="BR130" s="242"/>
      <c r="BS130" s="242"/>
      <c r="BT130" s="242"/>
      <c r="BU130" s="242"/>
      <c r="BV130" s="242"/>
      <c r="BW130" s="242"/>
      <c r="BX130" s="242"/>
      <c r="BY130" s="242"/>
      <c r="BZ130" s="242"/>
      <c r="CA130" s="242"/>
      <c r="CB130" s="242"/>
      <c r="CC130" s="242"/>
      <c r="CD130" s="242"/>
      <c r="CE130" s="242"/>
      <c r="CF130" s="242"/>
      <c r="CG130" s="242"/>
      <c r="CH130" s="242"/>
      <c r="CI130" s="242"/>
      <c r="CJ130" s="242"/>
      <c r="CK130" s="242"/>
      <c r="CL130" s="242"/>
      <c r="CM130" s="242"/>
      <c r="CN130" s="242"/>
      <c r="CO130" s="242"/>
      <c r="CP130" s="242"/>
      <c r="CQ130" s="242"/>
      <c r="CR130" s="242"/>
      <c r="CS130" s="242"/>
      <c r="CT130" s="242"/>
      <c r="CU130" s="242"/>
      <c r="CV130" s="242"/>
      <c r="CW130" s="242"/>
      <c r="CX130" s="242"/>
      <c r="CY130" s="242"/>
      <c r="CZ130" s="242"/>
      <c r="DA130" s="242"/>
      <c r="DB130" s="242"/>
      <c r="DC130" s="242"/>
      <c r="DD130" s="242"/>
      <c r="DE130" s="242"/>
      <c r="DF130" s="242"/>
      <c r="DG130" s="242"/>
      <c r="DH130" s="242"/>
      <c r="DI130" s="242"/>
      <c r="DJ130" s="242"/>
      <c r="DK130" s="242"/>
      <c r="DL130" s="242"/>
      <c r="DM130" s="242"/>
      <c r="DN130" s="242"/>
      <c r="DO130" s="242"/>
      <c r="DP130" s="242"/>
      <c r="DQ130" s="242"/>
      <c r="DR130" s="242"/>
      <c r="DS130" s="242"/>
      <c r="DT130" s="242"/>
      <c r="DU130" s="242"/>
      <c r="DV130" s="242"/>
      <c r="DW130" s="242"/>
      <c r="DX130" s="242"/>
      <c r="DY130" s="242"/>
      <c r="DZ130" s="242"/>
      <c r="EA130" s="242"/>
      <c r="EB130" s="242"/>
      <c r="EC130" s="242"/>
      <c r="ED130" s="242"/>
      <c r="EE130" s="242"/>
      <c r="EF130" s="242"/>
      <c r="EG130" s="242"/>
      <c r="EH130" s="242"/>
      <c r="EI130" s="242"/>
      <c r="EJ130" s="242"/>
      <c r="EK130" s="242"/>
      <c r="EL130" s="242"/>
      <c r="EM130" s="242"/>
      <c r="EN130" s="242"/>
      <c r="EO130" s="242"/>
      <c r="EP130" s="242"/>
      <c r="EQ130" s="242"/>
      <c r="ER130" s="242"/>
      <c r="ES130" s="242"/>
      <c r="ET130" s="242"/>
      <c r="EU130" s="242"/>
      <c r="EV130" s="242"/>
      <c r="EW130" s="242"/>
      <c r="EX130" s="242"/>
      <c r="EY130" s="242"/>
      <c r="EZ130" s="242"/>
      <c r="FA130" s="242"/>
      <c r="FB130" s="242"/>
      <c r="FC130" s="242"/>
      <c r="FD130" s="242"/>
      <c r="FE130" s="242"/>
      <c r="FF130" s="242"/>
      <c r="FG130" s="242"/>
      <c r="FH130" s="242"/>
      <c r="FI130" s="242"/>
      <c r="FJ130" s="242"/>
      <c r="FK130" s="242"/>
      <c r="FL130" s="242"/>
      <c r="FM130" s="242"/>
      <c r="FN130" s="242"/>
      <c r="FO130" s="242"/>
      <c r="FP130" s="242"/>
      <c r="FQ130" s="242"/>
      <c r="FR130" s="242"/>
      <c r="FS130" s="242"/>
      <c r="FT130" s="242"/>
      <c r="FU130" s="242"/>
      <c r="FV130" s="242"/>
      <c r="FW130" s="242"/>
      <c r="FX130" s="242"/>
      <c r="FY130" s="242"/>
      <c r="FZ130" s="242"/>
      <c r="GA130" s="242"/>
      <c r="GB130" s="242"/>
      <c r="GC130" s="242"/>
      <c r="GD130" s="242"/>
      <c r="GE130" s="242"/>
      <c r="GF130" s="242"/>
      <c r="GG130" s="242"/>
      <c r="GH130" s="242"/>
      <c r="GI130" s="242"/>
      <c r="GJ130" s="242"/>
      <c r="GK130" s="242"/>
      <c r="GL130" s="242"/>
      <c r="GM130" s="242"/>
      <c r="GN130" s="242"/>
      <c r="GO130" s="242"/>
      <c r="GP130" s="242"/>
      <c r="GQ130" s="242"/>
      <c r="GR130" s="242"/>
      <c r="GS130" s="242"/>
      <c r="GT130" s="242"/>
      <c r="GU130" s="242"/>
      <c r="GV130" s="242"/>
      <c r="GW130" s="242"/>
      <c r="GX130" s="242"/>
      <c r="GY130" s="242"/>
      <c r="GZ130" s="242"/>
      <c r="HA130" s="242"/>
      <c r="HB130" s="242"/>
      <c r="HC130" s="242"/>
      <c r="HD130" s="242"/>
      <c r="HE130" s="242"/>
      <c r="HF130" s="242"/>
      <c r="HG130" s="242"/>
      <c r="HH130" s="242"/>
      <c r="HI130" s="242"/>
      <c r="HJ130" s="242"/>
      <c r="HK130" s="242"/>
      <c r="HL130" s="242"/>
      <c r="HM130" s="242"/>
      <c r="HN130" s="242"/>
      <c r="HO130" s="242"/>
      <c r="HP130" s="242"/>
      <c r="HQ130" s="242"/>
      <c r="HR130" s="242"/>
      <c r="HS130" s="242"/>
      <c r="HT130" s="242"/>
      <c r="HU130" s="242"/>
      <c r="HV130" s="242"/>
      <c r="HW130" s="242"/>
      <c r="HX130" s="242"/>
      <c r="HY130" s="242"/>
      <c r="HZ130" s="242"/>
      <c r="IA130" s="242"/>
      <c r="IB130" s="242"/>
      <c r="IC130" s="242"/>
      <c r="ID130" s="242"/>
      <c r="IE130" s="242"/>
      <c r="IF130" s="242"/>
      <c r="IG130" s="242"/>
      <c r="IH130" s="242"/>
      <c r="II130" s="242"/>
      <c r="IJ130" s="242"/>
      <c r="IK130" s="242"/>
      <c r="IL130" s="242"/>
    </row>
    <row r="131" spans="1:246" ht="15">
      <c r="A131" s="99" t="s">
        <v>240</v>
      </c>
      <c r="B131" s="212" t="s">
        <v>490</v>
      </c>
      <c r="C131" s="246">
        <f>C11</f>
        <v>2</v>
      </c>
      <c r="D131" s="246">
        <f aca="true" t="shared" si="12" ref="D131:P131">D11</f>
        <v>1</v>
      </c>
      <c r="E131" s="247">
        <f t="shared" si="12"/>
        <v>4463</v>
      </c>
      <c r="F131" s="247"/>
      <c r="G131" s="247"/>
      <c r="H131" s="247"/>
      <c r="I131" s="247"/>
      <c r="J131" s="99">
        <f t="shared" si="12"/>
        <v>3762.7400000000002</v>
      </c>
      <c r="K131" s="99">
        <f t="shared" si="12"/>
        <v>1632</v>
      </c>
      <c r="L131" s="99">
        <f t="shared" si="12"/>
        <v>4990</v>
      </c>
      <c r="M131" s="99">
        <f t="shared" si="12"/>
        <v>1736.74</v>
      </c>
      <c r="N131" s="99">
        <f t="shared" si="12"/>
        <v>2500</v>
      </c>
      <c r="O131" s="248">
        <f t="shared" si="12"/>
        <v>0</v>
      </c>
      <c r="P131" s="248">
        <f t="shared" si="12"/>
        <v>14621.48</v>
      </c>
      <c r="Q131" s="99"/>
      <c r="R131" s="245"/>
      <c r="S131" s="255"/>
      <c r="T131" s="244"/>
      <c r="U131" s="245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2"/>
      <c r="AK131" s="242"/>
      <c r="AL131" s="242"/>
      <c r="AM131" s="242"/>
      <c r="AN131" s="242"/>
      <c r="AO131" s="242"/>
      <c r="AP131" s="242"/>
      <c r="AQ131" s="242"/>
      <c r="AR131" s="242"/>
      <c r="AS131" s="242"/>
      <c r="AT131" s="242"/>
      <c r="AU131" s="242"/>
      <c r="AV131" s="242"/>
      <c r="AW131" s="242"/>
      <c r="AX131" s="242"/>
      <c r="AY131" s="242"/>
      <c r="AZ131" s="242"/>
      <c r="BA131" s="242"/>
      <c r="BB131" s="242"/>
      <c r="BC131" s="242"/>
      <c r="BD131" s="242"/>
      <c r="BE131" s="242"/>
      <c r="BF131" s="242"/>
      <c r="BG131" s="242"/>
      <c r="BH131" s="242"/>
      <c r="BI131" s="242"/>
      <c r="BJ131" s="242"/>
      <c r="BK131" s="242"/>
      <c r="BL131" s="242"/>
      <c r="BM131" s="242"/>
      <c r="BN131" s="242"/>
      <c r="BO131" s="242"/>
      <c r="BP131" s="242"/>
      <c r="BQ131" s="242"/>
      <c r="BR131" s="242"/>
      <c r="BS131" s="242"/>
      <c r="BT131" s="242"/>
      <c r="BU131" s="242"/>
      <c r="BV131" s="242"/>
      <c r="BW131" s="242"/>
      <c r="BX131" s="242"/>
      <c r="BY131" s="242"/>
      <c r="BZ131" s="242"/>
      <c r="CA131" s="242"/>
      <c r="CB131" s="242"/>
      <c r="CC131" s="242"/>
      <c r="CD131" s="242"/>
      <c r="CE131" s="242"/>
      <c r="CF131" s="242"/>
      <c r="CG131" s="242"/>
      <c r="CH131" s="242"/>
      <c r="CI131" s="242"/>
      <c r="CJ131" s="242"/>
      <c r="CK131" s="242"/>
      <c r="CL131" s="242"/>
      <c r="CM131" s="242"/>
      <c r="CN131" s="242"/>
      <c r="CO131" s="242"/>
      <c r="CP131" s="242"/>
      <c r="CQ131" s="242"/>
      <c r="CR131" s="242"/>
      <c r="CS131" s="242"/>
      <c r="CT131" s="242"/>
      <c r="CU131" s="242"/>
      <c r="CV131" s="242"/>
      <c r="CW131" s="242"/>
      <c r="CX131" s="242"/>
      <c r="CY131" s="242"/>
      <c r="CZ131" s="242"/>
      <c r="DA131" s="242"/>
      <c r="DB131" s="242"/>
      <c r="DC131" s="242"/>
      <c r="DD131" s="242"/>
      <c r="DE131" s="242"/>
      <c r="DF131" s="242"/>
      <c r="DG131" s="242"/>
      <c r="DH131" s="242"/>
      <c r="DI131" s="242"/>
      <c r="DJ131" s="242"/>
      <c r="DK131" s="242"/>
      <c r="DL131" s="242"/>
      <c r="DM131" s="242"/>
      <c r="DN131" s="242"/>
      <c r="DO131" s="242"/>
      <c r="DP131" s="242"/>
      <c r="DQ131" s="242"/>
      <c r="DR131" s="242"/>
      <c r="DS131" s="242"/>
      <c r="DT131" s="242"/>
      <c r="DU131" s="242"/>
      <c r="DV131" s="242"/>
      <c r="DW131" s="242"/>
      <c r="DX131" s="242"/>
      <c r="DY131" s="242"/>
      <c r="DZ131" s="242"/>
      <c r="EA131" s="242"/>
      <c r="EB131" s="242"/>
      <c r="EC131" s="242"/>
      <c r="ED131" s="242"/>
      <c r="EE131" s="242"/>
      <c r="EF131" s="242"/>
      <c r="EG131" s="242"/>
      <c r="EH131" s="242"/>
      <c r="EI131" s="242"/>
      <c r="EJ131" s="242"/>
      <c r="EK131" s="242"/>
      <c r="EL131" s="242"/>
      <c r="EM131" s="242"/>
      <c r="EN131" s="242"/>
      <c r="EO131" s="242"/>
      <c r="EP131" s="242"/>
      <c r="EQ131" s="242"/>
      <c r="ER131" s="242"/>
      <c r="ES131" s="242"/>
      <c r="ET131" s="242"/>
      <c r="EU131" s="242"/>
      <c r="EV131" s="242"/>
      <c r="EW131" s="242"/>
      <c r="EX131" s="242"/>
      <c r="EY131" s="242"/>
      <c r="EZ131" s="242"/>
      <c r="FA131" s="242"/>
      <c r="FB131" s="242"/>
      <c r="FC131" s="242"/>
      <c r="FD131" s="242"/>
      <c r="FE131" s="242"/>
      <c r="FF131" s="242"/>
      <c r="FG131" s="242"/>
      <c r="FH131" s="242"/>
      <c r="FI131" s="242"/>
      <c r="FJ131" s="242"/>
      <c r="FK131" s="242"/>
      <c r="FL131" s="242"/>
      <c r="FM131" s="242"/>
      <c r="FN131" s="242"/>
      <c r="FO131" s="242"/>
      <c r="FP131" s="242"/>
      <c r="FQ131" s="242"/>
      <c r="FR131" s="242"/>
      <c r="FS131" s="242"/>
      <c r="FT131" s="242"/>
      <c r="FU131" s="242"/>
      <c r="FV131" s="242"/>
      <c r="FW131" s="242"/>
      <c r="FX131" s="242"/>
      <c r="FY131" s="242"/>
      <c r="FZ131" s="242"/>
      <c r="GA131" s="242"/>
      <c r="GB131" s="242"/>
      <c r="GC131" s="242"/>
      <c r="GD131" s="242"/>
      <c r="GE131" s="242"/>
      <c r="GF131" s="242"/>
      <c r="GG131" s="242"/>
      <c r="GH131" s="242"/>
      <c r="GI131" s="242"/>
      <c r="GJ131" s="242"/>
      <c r="GK131" s="242"/>
      <c r="GL131" s="242"/>
      <c r="GM131" s="242"/>
      <c r="GN131" s="242"/>
      <c r="GO131" s="242"/>
      <c r="GP131" s="242"/>
      <c r="GQ131" s="242"/>
      <c r="GR131" s="242"/>
      <c r="GS131" s="242"/>
      <c r="GT131" s="242"/>
      <c r="GU131" s="242"/>
      <c r="GV131" s="242"/>
      <c r="GW131" s="242"/>
      <c r="GX131" s="242"/>
      <c r="GY131" s="242"/>
      <c r="GZ131" s="242"/>
      <c r="HA131" s="242"/>
      <c r="HB131" s="242"/>
      <c r="HC131" s="242"/>
      <c r="HD131" s="242"/>
      <c r="HE131" s="242"/>
      <c r="HF131" s="242"/>
      <c r="HG131" s="242"/>
      <c r="HH131" s="242"/>
      <c r="HI131" s="242"/>
      <c r="HJ131" s="242"/>
      <c r="HK131" s="242"/>
      <c r="HL131" s="242"/>
      <c r="HM131" s="242"/>
      <c r="HN131" s="242"/>
      <c r="HO131" s="242"/>
      <c r="HP131" s="242"/>
      <c r="HQ131" s="242"/>
      <c r="HR131" s="242"/>
      <c r="HS131" s="242"/>
      <c r="HT131" s="242"/>
      <c r="HU131" s="242"/>
      <c r="HV131" s="242"/>
      <c r="HW131" s="242"/>
      <c r="HX131" s="242"/>
      <c r="HY131" s="242"/>
      <c r="HZ131" s="242"/>
      <c r="IA131" s="242"/>
      <c r="IB131" s="242"/>
      <c r="IC131" s="242"/>
      <c r="ID131" s="242"/>
      <c r="IE131" s="242"/>
      <c r="IF131" s="242"/>
      <c r="IG131" s="242"/>
      <c r="IH131" s="242"/>
      <c r="II131" s="242"/>
      <c r="IJ131" s="242"/>
      <c r="IK131" s="242"/>
      <c r="IL131" s="242"/>
    </row>
    <row r="132" spans="1:246" ht="15">
      <c r="A132" s="242"/>
      <c r="B132" s="242"/>
      <c r="C132" s="246"/>
      <c r="D132" s="246"/>
      <c r="E132" s="247"/>
      <c r="F132" s="247"/>
      <c r="G132" s="247"/>
      <c r="H132" s="247"/>
      <c r="I132" s="247"/>
      <c r="J132" s="99"/>
      <c r="K132" s="99"/>
      <c r="L132" s="245"/>
      <c r="M132" s="99"/>
      <c r="N132" s="99"/>
      <c r="O132" s="248"/>
      <c r="P132" s="248"/>
      <c r="Q132" s="99"/>
      <c r="R132" s="245"/>
      <c r="S132" s="241"/>
      <c r="T132" s="224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  <c r="AJ132" s="242"/>
      <c r="AK132" s="242"/>
      <c r="AL132" s="242"/>
      <c r="AM132" s="242"/>
      <c r="AN132" s="242"/>
      <c r="AO132" s="242"/>
      <c r="AP132" s="242"/>
      <c r="AQ132" s="242"/>
      <c r="AR132" s="242"/>
      <c r="AS132" s="242"/>
      <c r="AT132" s="242"/>
      <c r="AU132" s="242"/>
      <c r="AV132" s="242"/>
      <c r="AW132" s="242"/>
      <c r="AX132" s="242"/>
      <c r="AY132" s="242"/>
      <c r="AZ132" s="242"/>
      <c r="BA132" s="242"/>
      <c r="BB132" s="242"/>
      <c r="BC132" s="242"/>
      <c r="BD132" s="242"/>
      <c r="BE132" s="242"/>
      <c r="BF132" s="242"/>
      <c r="BG132" s="242"/>
      <c r="BH132" s="242"/>
      <c r="BI132" s="242"/>
      <c r="BJ132" s="242"/>
      <c r="BK132" s="242"/>
      <c r="BL132" s="242"/>
      <c r="BM132" s="242"/>
      <c r="BN132" s="242"/>
      <c r="BO132" s="242"/>
      <c r="BP132" s="242"/>
      <c r="BQ132" s="242"/>
      <c r="BR132" s="242"/>
      <c r="BS132" s="242"/>
      <c r="BT132" s="242"/>
      <c r="BU132" s="242"/>
      <c r="BV132" s="242"/>
      <c r="BW132" s="242"/>
      <c r="BX132" s="242"/>
      <c r="BY132" s="242"/>
      <c r="BZ132" s="242"/>
      <c r="CA132" s="242"/>
      <c r="CB132" s="242"/>
      <c r="CC132" s="242"/>
      <c r="CD132" s="242"/>
      <c r="CE132" s="242"/>
      <c r="CF132" s="242"/>
      <c r="CG132" s="242"/>
      <c r="CH132" s="242"/>
      <c r="CI132" s="242"/>
      <c r="CJ132" s="242"/>
      <c r="CK132" s="242"/>
      <c r="CL132" s="242"/>
      <c r="CM132" s="242"/>
      <c r="CN132" s="242"/>
      <c r="CO132" s="242"/>
      <c r="CP132" s="242"/>
      <c r="CQ132" s="242"/>
      <c r="CR132" s="242"/>
      <c r="CS132" s="242"/>
      <c r="CT132" s="242"/>
      <c r="CU132" s="242"/>
      <c r="CV132" s="242"/>
      <c r="CW132" s="242"/>
      <c r="CX132" s="242"/>
      <c r="CY132" s="242"/>
      <c r="CZ132" s="242"/>
      <c r="DA132" s="242"/>
      <c r="DB132" s="242"/>
      <c r="DC132" s="242"/>
      <c r="DD132" s="242"/>
      <c r="DE132" s="242"/>
      <c r="DF132" s="242"/>
      <c r="DG132" s="242"/>
      <c r="DH132" s="242"/>
      <c r="DI132" s="242"/>
      <c r="DJ132" s="242"/>
      <c r="DK132" s="242"/>
      <c r="DL132" s="242"/>
      <c r="DM132" s="242"/>
      <c r="DN132" s="242"/>
      <c r="DO132" s="242"/>
      <c r="DP132" s="242"/>
      <c r="DQ132" s="242"/>
      <c r="DR132" s="242"/>
      <c r="DS132" s="242"/>
      <c r="DT132" s="242"/>
      <c r="DU132" s="242"/>
      <c r="DV132" s="242"/>
      <c r="DW132" s="242"/>
      <c r="DX132" s="242"/>
      <c r="DY132" s="242"/>
      <c r="DZ132" s="242"/>
      <c r="EA132" s="242"/>
      <c r="EB132" s="242"/>
      <c r="EC132" s="242"/>
      <c r="ED132" s="242"/>
      <c r="EE132" s="242"/>
      <c r="EF132" s="242"/>
      <c r="EG132" s="242"/>
      <c r="EH132" s="242"/>
      <c r="EI132" s="242"/>
      <c r="EJ132" s="242"/>
      <c r="EK132" s="242"/>
      <c r="EL132" s="242"/>
      <c r="EM132" s="242"/>
      <c r="EN132" s="242"/>
      <c r="EO132" s="242"/>
      <c r="EP132" s="242"/>
      <c r="EQ132" s="242"/>
      <c r="ER132" s="242"/>
      <c r="ES132" s="242"/>
      <c r="ET132" s="242"/>
      <c r="EU132" s="242"/>
      <c r="EV132" s="242"/>
      <c r="EW132" s="242"/>
      <c r="EX132" s="242"/>
      <c r="EY132" s="242"/>
      <c r="EZ132" s="242"/>
      <c r="FA132" s="242"/>
      <c r="FB132" s="242"/>
      <c r="FC132" s="242"/>
      <c r="FD132" s="242"/>
      <c r="FE132" s="242"/>
      <c r="FF132" s="242"/>
      <c r="FG132" s="242"/>
      <c r="FH132" s="242"/>
      <c r="FI132" s="242"/>
      <c r="FJ132" s="242"/>
      <c r="FK132" s="242"/>
      <c r="FL132" s="242"/>
      <c r="FM132" s="242"/>
      <c r="FN132" s="242"/>
      <c r="FO132" s="242"/>
      <c r="FP132" s="242"/>
      <c r="FQ132" s="242"/>
      <c r="FR132" s="242"/>
      <c r="FS132" s="242"/>
      <c r="FT132" s="242"/>
      <c r="FU132" s="242"/>
      <c r="FV132" s="242"/>
      <c r="FW132" s="242"/>
      <c r="FX132" s="242"/>
      <c r="FY132" s="242"/>
      <c r="FZ132" s="242"/>
      <c r="GA132" s="242"/>
      <c r="GB132" s="242"/>
      <c r="GC132" s="242"/>
      <c r="GD132" s="242"/>
      <c r="GE132" s="242"/>
      <c r="GF132" s="242"/>
      <c r="GG132" s="242"/>
      <c r="GH132" s="242"/>
      <c r="GI132" s="242"/>
      <c r="GJ132" s="242"/>
      <c r="GK132" s="242"/>
      <c r="GL132" s="242"/>
      <c r="GM132" s="242"/>
      <c r="GN132" s="242"/>
      <c r="GO132" s="242"/>
      <c r="GP132" s="242"/>
      <c r="GQ132" s="242"/>
      <c r="GR132" s="242"/>
      <c r="GS132" s="242"/>
      <c r="GT132" s="242"/>
      <c r="GU132" s="242"/>
      <c r="GV132" s="242"/>
      <c r="GW132" s="242"/>
      <c r="GX132" s="242"/>
      <c r="GY132" s="242"/>
      <c r="GZ132" s="242"/>
      <c r="HA132" s="242"/>
      <c r="HB132" s="242"/>
      <c r="HC132" s="242"/>
      <c r="HD132" s="242"/>
      <c r="HE132" s="242"/>
      <c r="HF132" s="242"/>
      <c r="HG132" s="242"/>
      <c r="HH132" s="242"/>
      <c r="HI132" s="242"/>
      <c r="HJ132" s="242"/>
      <c r="HK132" s="242"/>
      <c r="HL132" s="242"/>
      <c r="HM132" s="242"/>
      <c r="HN132" s="242"/>
      <c r="HO132" s="242"/>
      <c r="HP132" s="242"/>
      <c r="HQ132" s="242"/>
      <c r="HR132" s="242"/>
      <c r="HS132" s="242"/>
      <c r="HT132" s="242"/>
      <c r="HU132" s="242"/>
      <c r="HV132" s="242"/>
      <c r="HW132" s="242"/>
      <c r="HX132" s="242"/>
      <c r="HY132" s="242"/>
      <c r="HZ132" s="242"/>
      <c r="IA132" s="242"/>
      <c r="IB132" s="242"/>
      <c r="IC132" s="242"/>
      <c r="ID132" s="242"/>
      <c r="IE132" s="242"/>
      <c r="IF132" s="242"/>
      <c r="IG132" s="242"/>
      <c r="IH132" s="242"/>
      <c r="II132" s="242"/>
      <c r="IJ132" s="242"/>
      <c r="IK132" s="242"/>
      <c r="IL132" s="242"/>
    </row>
    <row r="133" spans="1:246" ht="15">
      <c r="A133" s="237" t="s">
        <v>428</v>
      </c>
      <c r="B133" s="238" t="s">
        <v>444</v>
      </c>
      <c r="C133" s="238"/>
      <c r="D133" s="238"/>
      <c r="E133" s="265">
        <v>0</v>
      </c>
      <c r="F133" s="265"/>
      <c r="G133" s="265"/>
      <c r="H133" s="265"/>
      <c r="I133" s="265"/>
      <c r="J133" s="240">
        <v>0</v>
      </c>
      <c r="K133" s="240">
        <v>0</v>
      </c>
      <c r="L133" s="240">
        <v>0</v>
      </c>
      <c r="M133" s="240">
        <v>0</v>
      </c>
      <c r="N133" s="240">
        <v>0</v>
      </c>
      <c r="O133" s="240"/>
      <c r="P133" s="237">
        <v>3481.92</v>
      </c>
      <c r="Q133" s="245"/>
      <c r="R133" s="99"/>
      <c r="S133" s="241"/>
      <c r="T133" s="224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  <c r="AJ133" s="242"/>
      <c r="AK133" s="242"/>
      <c r="AL133" s="242"/>
      <c r="AM133" s="242"/>
      <c r="AN133" s="242"/>
      <c r="AO133" s="242"/>
      <c r="AP133" s="242"/>
      <c r="AQ133" s="242"/>
      <c r="AR133" s="242"/>
      <c r="AS133" s="242"/>
      <c r="AT133" s="242"/>
      <c r="AU133" s="242"/>
      <c r="AV133" s="242"/>
      <c r="AW133" s="242"/>
      <c r="AX133" s="242"/>
      <c r="AY133" s="242"/>
      <c r="AZ133" s="242"/>
      <c r="BA133" s="242"/>
      <c r="BB133" s="242"/>
      <c r="BC133" s="242"/>
      <c r="BD133" s="242"/>
      <c r="BE133" s="242"/>
      <c r="BF133" s="242"/>
      <c r="BG133" s="242"/>
      <c r="BH133" s="242"/>
      <c r="BI133" s="242"/>
      <c r="BJ133" s="242"/>
      <c r="BK133" s="242"/>
      <c r="BL133" s="242"/>
      <c r="BM133" s="242"/>
      <c r="BN133" s="242"/>
      <c r="BO133" s="242"/>
      <c r="BP133" s="242"/>
      <c r="BQ133" s="242"/>
      <c r="BR133" s="242"/>
      <c r="BS133" s="242"/>
      <c r="BT133" s="242"/>
      <c r="BU133" s="242"/>
      <c r="BV133" s="242"/>
      <c r="BW133" s="242"/>
      <c r="BX133" s="242"/>
      <c r="BY133" s="242"/>
      <c r="BZ133" s="242"/>
      <c r="CA133" s="242"/>
      <c r="CB133" s="242"/>
      <c r="CC133" s="242"/>
      <c r="CD133" s="242"/>
      <c r="CE133" s="242"/>
      <c r="CF133" s="242"/>
      <c r="CG133" s="242"/>
      <c r="CH133" s="242"/>
      <c r="CI133" s="242"/>
      <c r="CJ133" s="242"/>
      <c r="CK133" s="242"/>
      <c r="CL133" s="242"/>
      <c r="CM133" s="242"/>
      <c r="CN133" s="242"/>
      <c r="CO133" s="242"/>
      <c r="CP133" s="242"/>
      <c r="CQ133" s="242"/>
      <c r="CR133" s="242"/>
      <c r="CS133" s="242"/>
      <c r="CT133" s="242"/>
      <c r="CU133" s="242"/>
      <c r="CV133" s="242"/>
      <c r="CW133" s="242"/>
      <c r="CX133" s="242"/>
      <c r="CY133" s="242"/>
      <c r="CZ133" s="242"/>
      <c r="DA133" s="242"/>
      <c r="DB133" s="242"/>
      <c r="DC133" s="242"/>
      <c r="DD133" s="242"/>
      <c r="DE133" s="242"/>
      <c r="DF133" s="242"/>
      <c r="DG133" s="242"/>
      <c r="DH133" s="242"/>
      <c r="DI133" s="242"/>
      <c r="DJ133" s="242"/>
      <c r="DK133" s="242"/>
      <c r="DL133" s="242"/>
      <c r="DM133" s="242"/>
      <c r="DN133" s="242"/>
      <c r="DO133" s="242"/>
      <c r="DP133" s="242"/>
      <c r="DQ133" s="242"/>
      <c r="DR133" s="242"/>
      <c r="DS133" s="242"/>
      <c r="DT133" s="242"/>
      <c r="DU133" s="242"/>
      <c r="DV133" s="242"/>
      <c r="DW133" s="242"/>
      <c r="DX133" s="242"/>
      <c r="DY133" s="242"/>
      <c r="DZ133" s="242"/>
      <c r="EA133" s="242"/>
      <c r="EB133" s="242"/>
      <c r="EC133" s="242"/>
      <c r="ED133" s="242"/>
      <c r="EE133" s="242"/>
      <c r="EF133" s="242"/>
      <c r="EG133" s="242"/>
      <c r="EH133" s="242"/>
      <c r="EI133" s="242"/>
      <c r="EJ133" s="242"/>
      <c r="EK133" s="242"/>
      <c r="EL133" s="242"/>
      <c r="EM133" s="242"/>
      <c r="EN133" s="242"/>
      <c r="EO133" s="242"/>
      <c r="EP133" s="242"/>
      <c r="EQ133" s="242"/>
      <c r="ER133" s="242"/>
      <c r="ES133" s="242"/>
      <c r="ET133" s="242"/>
      <c r="EU133" s="242"/>
      <c r="EV133" s="242"/>
      <c r="EW133" s="242"/>
      <c r="EX133" s="242"/>
      <c r="EY133" s="242"/>
      <c r="EZ133" s="242"/>
      <c r="FA133" s="242"/>
      <c r="FB133" s="242"/>
      <c r="FC133" s="242"/>
      <c r="FD133" s="242"/>
      <c r="FE133" s="242"/>
      <c r="FF133" s="242"/>
      <c r="FG133" s="242"/>
      <c r="FH133" s="242"/>
      <c r="FI133" s="242"/>
      <c r="FJ133" s="242"/>
      <c r="FK133" s="242"/>
      <c r="FL133" s="242"/>
      <c r="FM133" s="242"/>
      <c r="FN133" s="242"/>
      <c r="FO133" s="242"/>
      <c r="FP133" s="242"/>
      <c r="FQ133" s="242"/>
      <c r="FR133" s="242"/>
      <c r="FS133" s="242"/>
      <c r="FT133" s="242"/>
      <c r="FU133" s="242"/>
      <c r="FV133" s="242"/>
      <c r="FW133" s="242"/>
      <c r="FX133" s="242"/>
      <c r="FY133" s="242"/>
      <c r="FZ133" s="242"/>
      <c r="GA133" s="242"/>
      <c r="GB133" s="242"/>
      <c r="GC133" s="242"/>
      <c r="GD133" s="242"/>
      <c r="GE133" s="242"/>
      <c r="GF133" s="242"/>
      <c r="GG133" s="242"/>
      <c r="GH133" s="242"/>
      <c r="GI133" s="242"/>
      <c r="GJ133" s="242"/>
      <c r="GK133" s="242"/>
      <c r="GL133" s="242"/>
      <c r="GM133" s="242"/>
      <c r="GN133" s="242"/>
      <c r="GO133" s="242"/>
      <c r="GP133" s="242"/>
      <c r="GQ133" s="242"/>
      <c r="GR133" s="242"/>
      <c r="GS133" s="242"/>
      <c r="GT133" s="242"/>
      <c r="GU133" s="242"/>
      <c r="GV133" s="242"/>
      <c r="GW133" s="242"/>
      <c r="GX133" s="242"/>
      <c r="GY133" s="242"/>
      <c r="GZ133" s="242"/>
      <c r="HA133" s="242"/>
      <c r="HB133" s="242"/>
      <c r="HC133" s="242"/>
      <c r="HD133" s="242"/>
      <c r="HE133" s="242"/>
      <c r="HF133" s="242"/>
      <c r="HG133" s="242"/>
      <c r="HH133" s="242"/>
      <c r="HI133" s="242"/>
      <c r="HJ133" s="242"/>
      <c r="HK133" s="242"/>
      <c r="HL133" s="242"/>
      <c r="HM133" s="242"/>
      <c r="HN133" s="242"/>
      <c r="HO133" s="242"/>
      <c r="HP133" s="242"/>
      <c r="HQ133" s="242"/>
      <c r="HR133" s="242"/>
      <c r="HS133" s="242"/>
      <c r="HT133" s="242"/>
      <c r="HU133" s="242"/>
      <c r="HV133" s="242"/>
      <c r="HW133" s="242"/>
      <c r="HX133" s="242"/>
      <c r="HY133" s="242"/>
      <c r="HZ133" s="242"/>
      <c r="IA133" s="242"/>
      <c r="IB133" s="242"/>
      <c r="IC133" s="242"/>
      <c r="ID133" s="242"/>
      <c r="IE133" s="242"/>
      <c r="IF133" s="242"/>
      <c r="IG133" s="242"/>
      <c r="IH133" s="242"/>
      <c r="II133" s="242"/>
      <c r="IJ133" s="242"/>
      <c r="IK133" s="242"/>
      <c r="IL133" s="242"/>
    </row>
    <row r="134" spans="1:246" ht="15">
      <c r="A134" s="99" t="s">
        <v>428</v>
      </c>
      <c r="B134" s="212" t="s">
        <v>446</v>
      </c>
      <c r="C134" s="269"/>
      <c r="D134" s="269"/>
      <c r="E134" s="247">
        <v>0</v>
      </c>
      <c r="F134" s="247"/>
      <c r="G134" s="247"/>
      <c r="H134" s="247"/>
      <c r="I134" s="247"/>
      <c r="J134" s="99">
        <v>0</v>
      </c>
      <c r="K134" s="99">
        <v>0</v>
      </c>
      <c r="L134" s="245">
        <v>0</v>
      </c>
      <c r="M134" s="99">
        <v>0</v>
      </c>
      <c r="N134" s="99">
        <v>0</v>
      </c>
      <c r="O134" s="248"/>
      <c r="P134" s="248">
        <v>4957.973999999998</v>
      </c>
      <c r="Q134" s="99"/>
      <c r="R134" s="245"/>
      <c r="S134" s="241"/>
      <c r="T134" s="224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  <c r="AJ134" s="242"/>
      <c r="AK134" s="242"/>
      <c r="AL134" s="242"/>
      <c r="AM134" s="242"/>
      <c r="AN134" s="242"/>
      <c r="AO134" s="242"/>
      <c r="AP134" s="242"/>
      <c r="AQ134" s="242"/>
      <c r="AR134" s="242"/>
      <c r="AS134" s="242"/>
      <c r="AT134" s="242"/>
      <c r="AU134" s="242"/>
      <c r="AV134" s="242"/>
      <c r="AW134" s="242"/>
      <c r="AX134" s="242"/>
      <c r="AY134" s="242"/>
      <c r="AZ134" s="242"/>
      <c r="BA134" s="242"/>
      <c r="BB134" s="242"/>
      <c r="BC134" s="242"/>
      <c r="BD134" s="242"/>
      <c r="BE134" s="242"/>
      <c r="BF134" s="242"/>
      <c r="BG134" s="242"/>
      <c r="BH134" s="242"/>
      <c r="BI134" s="242"/>
      <c r="BJ134" s="242"/>
      <c r="BK134" s="242"/>
      <c r="BL134" s="242"/>
      <c r="BM134" s="242"/>
      <c r="BN134" s="242"/>
      <c r="BO134" s="242"/>
      <c r="BP134" s="242"/>
      <c r="BQ134" s="242"/>
      <c r="BR134" s="242"/>
      <c r="BS134" s="242"/>
      <c r="BT134" s="242"/>
      <c r="BU134" s="242"/>
      <c r="BV134" s="242"/>
      <c r="BW134" s="242"/>
      <c r="BX134" s="242"/>
      <c r="BY134" s="242"/>
      <c r="BZ134" s="242"/>
      <c r="CA134" s="242"/>
      <c r="CB134" s="242"/>
      <c r="CC134" s="242"/>
      <c r="CD134" s="242"/>
      <c r="CE134" s="242"/>
      <c r="CF134" s="242"/>
      <c r="CG134" s="242"/>
      <c r="CH134" s="242"/>
      <c r="CI134" s="242"/>
      <c r="CJ134" s="242"/>
      <c r="CK134" s="242"/>
      <c r="CL134" s="242"/>
      <c r="CM134" s="242"/>
      <c r="CN134" s="242"/>
      <c r="CO134" s="242"/>
      <c r="CP134" s="242"/>
      <c r="CQ134" s="242"/>
      <c r="CR134" s="242"/>
      <c r="CS134" s="242"/>
      <c r="CT134" s="242"/>
      <c r="CU134" s="242"/>
      <c r="CV134" s="242"/>
      <c r="CW134" s="242"/>
      <c r="CX134" s="242"/>
      <c r="CY134" s="242"/>
      <c r="CZ134" s="242"/>
      <c r="DA134" s="242"/>
      <c r="DB134" s="242"/>
      <c r="DC134" s="242"/>
      <c r="DD134" s="242"/>
      <c r="DE134" s="242"/>
      <c r="DF134" s="242"/>
      <c r="DG134" s="242"/>
      <c r="DH134" s="242"/>
      <c r="DI134" s="242"/>
      <c r="DJ134" s="242"/>
      <c r="DK134" s="242"/>
      <c r="DL134" s="242"/>
      <c r="DM134" s="242"/>
      <c r="DN134" s="242"/>
      <c r="DO134" s="242"/>
      <c r="DP134" s="242"/>
      <c r="DQ134" s="242"/>
      <c r="DR134" s="242"/>
      <c r="DS134" s="242"/>
      <c r="DT134" s="242"/>
      <c r="DU134" s="242"/>
      <c r="DV134" s="242"/>
      <c r="DW134" s="242"/>
      <c r="DX134" s="242"/>
      <c r="DY134" s="242"/>
      <c r="DZ134" s="242"/>
      <c r="EA134" s="242"/>
      <c r="EB134" s="242"/>
      <c r="EC134" s="242"/>
      <c r="ED134" s="242"/>
      <c r="EE134" s="242"/>
      <c r="EF134" s="242"/>
      <c r="EG134" s="242"/>
      <c r="EH134" s="242"/>
      <c r="EI134" s="242"/>
      <c r="EJ134" s="242"/>
      <c r="EK134" s="242"/>
      <c r="EL134" s="242"/>
      <c r="EM134" s="242"/>
      <c r="EN134" s="242"/>
      <c r="EO134" s="242"/>
      <c r="EP134" s="242"/>
      <c r="EQ134" s="242"/>
      <c r="ER134" s="242"/>
      <c r="ES134" s="242"/>
      <c r="ET134" s="242"/>
      <c r="EU134" s="242"/>
      <c r="EV134" s="242"/>
      <c r="EW134" s="242"/>
      <c r="EX134" s="242"/>
      <c r="EY134" s="242"/>
      <c r="EZ134" s="242"/>
      <c r="FA134" s="242"/>
      <c r="FB134" s="242"/>
      <c r="FC134" s="242"/>
      <c r="FD134" s="242"/>
      <c r="FE134" s="242"/>
      <c r="FF134" s="242"/>
      <c r="FG134" s="242"/>
      <c r="FH134" s="242"/>
      <c r="FI134" s="242"/>
      <c r="FJ134" s="242"/>
      <c r="FK134" s="242"/>
      <c r="FL134" s="242"/>
      <c r="FM134" s="242"/>
      <c r="FN134" s="242"/>
      <c r="FO134" s="242"/>
      <c r="FP134" s="242"/>
      <c r="FQ134" s="242"/>
      <c r="FR134" s="242"/>
      <c r="FS134" s="242"/>
      <c r="FT134" s="242"/>
      <c r="FU134" s="242"/>
      <c r="FV134" s="242"/>
      <c r="FW134" s="242"/>
      <c r="FX134" s="242"/>
      <c r="FY134" s="242"/>
      <c r="FZ134" s="242"/>
      <c r="GA134" s="242"/>
      <c r="GB134" s="242"/>
      <c r="GC134" s="242"/>
      <c r="GD134" s="242"/>
      <c r="GE134" s="242"/>
      <c r="GF134" s="242"/>
      <c r="GG134" s="242"/>
      <c r="GH134" s="242"/>
      <c r="GI134" s="242"/>
      <c r="GJ134" s="242"/>
      <c r="GK134" s="242"/>
      <c r="GL134" s="242"/>
      <c r="GM134" s="242"/>
      <c r="GN134" s="242"/>
      <c r="GO134" s="242"/>
      <c r="GP134" s="242"/>
      <c r="GQ134" s="242"/>
      <c r="GR134" s="242"/>
      <c r="GS134" s="242"/>
      <c r="GT134" s="242"/>
      <c r="GU134" s="242"/>
      <c r="GV134" s="242"/>
      <c r="GW134" s="242"/>
      <c r="GX134" s="242"/>
      <c r="GY134" s="242"/>
      <c r="GZ134" s="242"/>
      <c r="HA134" s="242"/>
      <c r="HB134" s="242"/>
      <c r="HC134" s="242"/>
      <c r="HD134" s="242"/>
      <c r="HE134" s="242"/>
      <c r="HF134" s="242"/>
      <c r="HG134" s="242"/>
      <c r="HH134" s="242"/>
      <c r="HI134" s="242"/>
      <c r="HJ134" s="242"/>
      <c r="HK134" s="242"/>
      <c r="HL134" s="242"/>
      <c r="HM134" s="242"/>
      <c r="HN134" s="242"/>
      <c r="HO134" s="242"/>
      <c r="HP134" s="242"/>
      <c r="HQ134" s="242"/>
      <c r="HR134" s="242"/>
      <c r="HS134" s="242"/>
      <c r="HT134" s="242"/>
      <c r="HU134" s="242"/>
      <c r="HV134" s="242"/>
      <c r="HW134" s="242"/>
      <c r="HX134" s="242"/>
      <c r="HY134" s="242"/>
      <c r="HZ134" s="242"/>
      <c r="IA134" s="242"/>
      <c r="IB134" s="242"/>
      <c r="IC134" s="242"/>
      <c r="ID134" s="242"/>
      <c r="IE134" s="242"/>
      <c r="IF134" s="242"/>
      <c r="IG134" s="242"/>
      <c r="IH134" s="242"/>
      <c r="II134" s="242"/>
      <c r="IJ134" s="242"/>
      <c r="IK134" s="242"/>
      <c r="IL134" s="242"/>
    </row>
    <row r="135" spans="1:246" ht="15">
      <c r="A135" s="237" t="s">
        <v>428</v>
      </c>
      <c r="B135" s="238" t="s">
        <v>448</v>
      </c>
      <c r="C135" s="238">
        <v>0</v>
      </c>
      <c r="D135" s="238">
        <v>0</v>
      </c>
      <c r="E135" s="265">
        <v>0</v>
      </c>
      <c r="F135" s="265"/>
      <c r="G135" s="265"/>
      <c r="H135" s="265"/>
      <c r="I135" s="265"/>
      <c r="J135" s="240">
        <v>0</v>
      </c>
      <c r="K135" s="240">
        <v>0</v>
      </c>
      <c r="L135" s="240">
        <v>0</v>
      </c>
      <c r="M135" s="240">
        <v>0</v>
      </c>
      <c r="N135" s="240">
        <v>0</v>
      </c>
      <c r="O135" s="240">
        <v>0</v>
      </c>
      <c r="P135" s="237">
        <v>4021.94</v>
      </c>
      <c r="Q135" s="245"/>
      <c r="R135" s="99"/>
      <c r="S135" s="241"/>
      <c r="T135" s="224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  <c r="AJ135" s="242"/>
      <c r="AK135" s="242"/>
      <c r="AL135" s="242"/>
      <c r="AM135" s="242"/>
      <c r="AN135" s="242"/>
      <c r="AO135" s="242"/>
      <c r="AP135" s="242"/>
      <c r="AQ135" s="242"/>
      <c r="AR135" s="242"/>
      <c r="AS135" s="242"/>
      <c r="AT135" s="242"/>
      <c r="AU135" s="242"/>
      <c r="AV135" s="242"/>
      <c r="AW135" s="242"/>
      <c r="AX135" s="242"/>
      <c r="AY135" s="242"/>
      <c r="AZ135" s="242"/>
      <c r="BA135" s="242"/>
      <c r="BB135" s="242"/>
      <c r="BC135" s="242"/>
      <c r="BD135" s="242"/>
      <c r="BE135" s="242"/>
      <c r="BF135" s="242"/>
      <c r="BG135" s="242"/>
      <c r="BH135" s="242"/>
      <c r="BI135" s="242"/>
      <c r="BJ135" s="242"/>
      <c r="BK135" s="242"/>
      <c r="BL135" s="242"/>
      <c r="BM135" s="242"/>
      <c r="BN135" s="242"/>
      <c r="BO135" s="242"/>
      <c r="BP135" s="242"/>
      <c r="BQ135" s="242"/>
      <c r="BR135" s="242"/>
      <c r="BS135" s="242"/>
      <c r="BT135" s="242"/>
      <c r="BU135" s="242"/>
      <c r="BV135" s="242"/>
      <c r="BW135" s="242"/>
      <c r="BX135" s="242"/>
      <c r="BY135" s="242"/>
      <c r="BZ135" s="242"/>
      <c r="CA135" s="242"/>
      <c r="CB135" s="242"/>
      <c r="CC135" s="242"/>
      <c r="CD135" s="242"/>
      <c r="CE135" s="242"/>
      <c r="CF135" s="242"/>
      <c r="CG135" s="242"/>
      <c r="CH135" s="242"/>
      <c r="CI135" s="242"/>
      <c r="CJ135" s="242"/>
      <c r="CK135" s="242"/>
      <c r="CL135" s="242"/>
      <c r="CM135" s="242"/>
      <c r="CN135" s="242"/>
      <c r="CO135" s="242"/>
      <c r="CP135" s="242"/>
      <c r="CQ135" s="242"/>
      <c r="CR135" s="242"/>
      <c r="CS135" s="242"/>
      <c r="CT135" s="242"/>
      <c r="CU135" s="242"/>
      <c r="CV135" s="242"/>
      <c r="CW135" s="242"/>
      <c r="CX135" s="242"/>
      <c r="CY135" s="242"/>
      <c r="CZ135" s="242"/>
      <c r="DA135" s="242"/>
      <c r="DB135" s="242"/>
      <c r="DC135" s="242"/>
      <c r="DD135" s="242"/>
      <c r="DE135" s="242"/>
      <c r="DF135" s="242"/>
      <c r="DG135" s="242"/>
      <c r="DH135" s="242"/>
      <c r="DI135" s="242"/>
      <c r="DJ135" s="242"/>
      <c r="DK135" s="242"/>
      <c r="DL135" s="242"/>
      <c r="DM135" s="242"/>
      <c r="DN135" s="242"/>
      <c r="DO135" s="242"/>
      <c r="DP135" s="242"/>
      <c r="DQ135" s="242"/>
      <c r="DR135" s="242"/>
      <c r="DS135" s="242"/>
      <c r="DT135" s="242"/>
      <c r="DU135" s="242"/>
      <c r="DV135" s="242"/>
      <c r="DW135" s="242"/>
      <c r="DX135" s="242"/>
      <c r="DY135" s="242"/>
      <c r="DZ135" s="242"/>
      <c r="EA135" s="242"/>
      <c r="EB135" s="242"/>
      <c r="EC135" s="242"/>
      <c r="ED135" s="242"/>
      <c r="EE135" s="242"/>
      <c r="EF135" s="242"/>
      <c r="EG135" s="242"/>
      <c r="EH135" s="242"/>
      <c r="EI135" s="242"/>
      <c r="EJ135" s="242"/>
      <c r="EK135" s="242"/>
      <c r="EL135" s="242"/>
      <c r="EM135" s="242"/>
      <c r="EN135" s="242"/>
      <c r="EO135" s="242"/>
      <c r="EP135" s="242"/>
      <c r="EQ135" s="242"/>
      <c r="ER135" s="242"/>
      <c r="ES135" s="242"/>
      <c r="ET135" s="242"/>
      <c r="EU135" s="242"/>
      <c r="EV135" s="242"/>
      <c r="EW135" s="242"/>
      <c r="EX135" s="242"/>
      <c r="EY135" s="242"/>
      <c r="EZ135" s="242"/>
      <c r="FA135" s="242"/>
      <c r="FB135" s="242"/>
      <c r="FC135" s="242"/>
      <c r="FD135" s="242"/>
      <c r="FE135" s="242"/>
      <c r="FF135" s="242"/>
      <c r="FG135" s="242"/>
      <c r="FH135" s="242"/>
      <c r="FI135" s="242"/>
      <c r="FJ135" s="242"/>
      <c r="FK135" s="242"/>
      <c r="FL135" s="242"/>
      <c r="FM135" s="242"/>
      <c r="FN135" s="242"/>
      <c r="FO135" s="242"/>
      <c r="FP135" s="242"/>
      <c r="FQ135" s="242"/>
      <c r="FR135" s="242"/>
      <c r="FS135" s="242"/>
      <c r="FT135" s="242"/>
      <c r="FU135" s="242"/>
      <c r="FV135" s="242"/>
      <c r="FW135" s="242"/>
      <c r="FX135" s="242"/>
      <c r="FY135" s="242"/>
      <c r="FZ135" s="242"/>
      <c r="GA135" s="242"/>
      <c r="GB135" s="242"/>
      <c r="GC135" s="242"/>
      <c r="GD135" s="242"/>
      <c r="GE135" s="242"/>
      <c r="GF135" s="242"/>
      <c r="GG135" s="242"/>
      <c r="GH135" s="242"/>
      <c r="GI135" s="242"/>
      <c r="GJ135" s="242"/>
      <c r="GK135" s="242"/>
      <c r="GL135" s="242"/>
      <c r="GM135" s="242"/>
      <c r="GN135" s="242"/>
      <c r="GO135" s="242"/>
      <c r="GP135" s="242"/>
      <c r="GQ135" s="242"/>
      <c r="GR135" s="242"/>
      <c r="GS135" s="242"/>
      <c r="GT135" s="242"/>
      <c r="GU135" s="242"/>
      <c r="GV135" s="242"/>
      <c r="GW135" s="242"/>
      <c r="GX135" s="242"/>
      <c r="GY135" s="242"/>
      <c r="GZ135" s="242"/>
      <c r="HA135" s="242"/>
      <c r="HB135" s="242"/>
      <c r="HC135" s="242"/>
      <c r="HD135" s="242"/>
      <c r="HE135" s="242"/>
      <c r="HF135" s="242"/>
      <c r="HG135" s="242"/>
      <c r="HH135" s="242"/>
      <c r="HI135" s="242"/>
      <c r="HJ135" s="242"/>
      <c r="HK135" s="242"/>
      <c r="HL135" s="242"/>
      <c r="HM135" s="242"/>
      <c r="HN135" s="242"/>
      <c r="HO135" s="242"/>
      <c r="HP135" s="242"/>
      <c r="HQ135" s="242"/>
      <c r="HR135" s="242"/>
      <c r="HS135" s="242"/>
      <c r="HT135" s="242"/>
      <c r="HU135" s="242"/>
      <c r="HV135" s="242"/>
      <c r="HW135" s="242"/>
      <c r="HX135" s="242"/>
      <c r="HY135" s="242"/>
      <c r="HZ135" s="242"/>
      <c r="IA135" s="242"/>
      <c r="IB135" s="242"/>
      <c r="IC135" s="242"/>
      <c r="ID135" s="242"/>
      <c r="IE135" s="242"/>
      <c r="IF135" s="242"/>
      <c r="IG135" s="242"/>
      <c r="IH135" s="242"/>
      <c r="II135" s="242"/>
      <c r="IJ135" s="242"/>
      <c r="IK135" s="242"/>
      <c r="IL135" s="242"/>
    </row>
    <row r="136" spans="1:246" ht="15">
      <c r="A136" s="99" t="s">
        <v>428</v>
      </c>
      <c r="B136" s="212" t="s">
        <v>449</v>
      </c>
      <c r="C136" s="269">
        <v>0</v>
      </c>
      <c r="D136" s="269">
        <v>0</v>
      </c>
      <c r="E136" s="247">
        <v>0</v>
      </c>
      <c r="F136" s="247"/>
      <c r="G136" s="247"/>
      <c r="H136" s="247"/>
      <c r="I136" s="247"/>
      <c r="J136" s="99">
        <v>0</v>
      </c>
      <c r="K136" s="99">
        <v>0</v>
      </c>
      <c r="L136" s="245">
        <v>0</v>
      </c>
      <c r="M136" s="99">
        <v>0</v>
      </c>
      <c r="N136" s="99">
        <v>0</v>
      </c>
      <c r="O136" s="248">
        <v>0</v>
      </c>
      <c r="P136" s="248">
        <v>4272.23</v>
      </c>
      <c r="Q136" s="99"/>
      <c r="R136" s="245"/>
      <c r="S136" s="241"/>
      <c r="T136" s="224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  <c r="AJ136" s="242"/>
      <c r="AK136" s="242"/>
      <c r="AL136" s="242"/>
      <c r="AM136" s="242"/>
      <c r="AN136" s="242"/>
      <c r="AO136" s="242"/>
      <c r="AP136" s="242"/>
      <c r="AQ136" s="242"/>
      <c r="AR136" s="242"/>
      <c r="AS136" s="242"/>
      <c r="AT136" s="242"/>
      <c r="AU136" s="242"/>
      <c r="AV136" s="242"/>
      <c r="AW136" s="242"/>
      <c r="AX136" s="242"/>
      <c r="AY136" s="242"/>
      <c r="AZ136" s="242"/>
      <c r="BA136" s="242"/>
      <c r="BB136" s="242"/>
      <c r="BC136" s="242"/>
      <c r="BD136" s="242"/>
      <c r="BE136" s="242"/>
      <c r="BF136" s="242"/>
      <c r="BG136" s="242"/>
      <c r="BH136" s="242"/>
      <c r="BI136" s="242"/>
      <c r="BJ136" s="242"/>
      <c r="BK136" s="242"/>
      <c r="BL136" s="242"/>
      <c r="BM136" s="242"/>
      <c r="BN136" s="242"/>
      <c r="BO136" s="242"/>
      <c r="BP136" s="242"/>
      <c r="BQ136" s="242"/>
      <c r="BR136" s="242"/>
      <c r="BS136" s="242"/>
      <c r="BT136" s="242"/>
      <c r="BU136" s="242"/>
      <c r="BV136" s="242"/>
      <c r="BW136" s="242"/>
      <c r="BX136" s="242"/>
      <c r="BY136" s="242"/>
      <c r="BZ136" s="242"/>
      <c r="CA136" s="242"/>
      <c r="CB136" s="242"/>
      <c r="CC136" s="242"/>
      <c r="CD136" s="242"/>
      <c r="CE136" s="242"/>
      <c r="CF136" s="242"/>
      <c r="CG136" s="242"/>
      <c r="CH136" s="242"/>
      <c r="CI136" s="242"/>
      <c r="CJ136" s="242"/>
      <c r="CK136" s="242"/>
      <c r="CL136" s="242"/>
      <c r="CM136" s="242"/>
      <c r="CN136" s="242"/>
      <c r="CO136" s="242"/>
      <c r="CP136" s="242"/>
      <c r="CQ136" s="242"/>
      <c r="CR136" s="242"/>
      <c r="CS136" s="242"/>
      <c r="CT136" s="242"/>
      <c r="CU136" s="242"/>
      <c r="CV136" s="242"/>
      <c r="CW136" s="242"/>
      <c r="CX136" s="242"/>
      <c r="CY136" s="242"/>
      <c r="CZ136" s="242"/>
      <c r="DA136" s="242"/>
      <c r="DB136" s="242"/>
      <c r="DC136" s="242"/>
      <c r="DD136" s="242"/>
      <c r="DE136" s="242"/>
      <c r="DF136" s="242"/>
      <c r="DG136" s="242"/>
      <c r="DH136" s="242"/>
      <c r="DI136" s="242"/>
      <c r="DJ136" s="242"/>
      <c r="DK136" s="242"/>
      <c r="DL136" s="242"/>
      <c r="DM136" s="242"/>
      <c r="DN136" s="242"/>
      <c r="DO136" s="242"/>
      <c r="DP136" s="242"/>
      <c r="DQ136" s="242"/>
      <c r="DR136" s="242"/>
      <c r="DS136" s="242"/>
      <c r="DT136" s="242"/>
      <c r="DU136" s="242"/>
      <c r="DV136" s="242"/>
      <c r="DW136" s="242"/>
      <c r="DX136" s="242"/>
      <c r="DY136" s="242"/>
      <c r="DZ136" s="242"/>
      <c r="EA136" s="242"/>
      <c r="EB136" s="242"/>
      <c r="EC136" s="242"/>
      <c r="ED136" s="242"/>
      <c r="EE136" s="242"/>
      <c r="EF136" s="242"/>
      <c r="EG136" s="242"/>
      <c r="EH136" s="242"/>
      <c r="EI136" s="242"/>
      <c r="EJ136" s="242"/>
      <c r="EK136" s="242"/>
      <c r="EL136" s="242"/>
      <c r="EM136" s="242"/>
      <c r="EN136" s="242"/>
      <c r="EO136" s="242"/>
      <c r="EP136" s="242"/>
      <c r="EQ136" s="242"/>
      <c r="ER136" s="242"/>
      <c r="ES136" s="242"/>
      <c r="ET136" s="242"/>
      <c r="EU136" s="242"/>
      <c r="EV136" s="242"/>
      <c r="EW136" s="242"/>
      <c r="EX136" s="242"/>
      <c r="EY136" s="242"/>
      <c r="EZ136" s="242"/>
      <c r="FA136" s="242"/>
      <c r="FB136" s="242"/>
      <c r="FC136" s="242"/>
      <c r="FD136" s="242"/>
      <c r="FE136" s="242"/>
      <c r="FF136" s="242"/>
      <c r="FG136" s="242"/>
      <c r="FH136" s="242"/>
      <c r="FI136" s="242"/>
      <c r="FJ136" s="242"/>
      <c r="FK136" s="242"/>
      <c r="FL136" s="242"/>
      <c r="FM136" s="242"/>
      <c r="FN136" s="242"/>
      <c r="FO136" s="242"/>
      <c r="FP136" s="242"/>
      <c r="FQ136" s="242"/>
      <c r="FR136" s="242"/>
      <c r="FS136" s="242"/>
      <c r="FT136" s="242"/>
      <c r="FU136" s="242"/>
      <c r="FV136" s="242"/>
      <c r="FW136" s="242"/>
      <c r="FX136" s="242"/>
      <c r="FY136" s="242"/>
      <c r="FZ136" s="242"/>
      <c r="GA136" s="242"/>
      <c r="GB136" s="242"/>
      <c r="GC136" s="242"/>
      <c r="GD136" s="242"/>
      <c r="GE136" s="242"/>
      <c r="GF136" s="242"/>
      <c r="GG136" s="242"/>
      <c r="GH136" s="242"/>
      <c r="GI136" s="242"/>
      <c r="GJ136" s="242"/>
      <c r="GK136" s="242"/>
      <c r="GL136" s="242"/>
      <c r="GM136" s="242"/>
      <c r="GN136" s="242"/>
      <c r="GO136" s="242"/>
      <c r="GP136" s="242"/>
      <c r="GQ136" s="242"/>
      <c r="GR136" s="242"/>
      <c r="GS136" s="242"/>
      <c r="GT136" s="242"/>
      <c r="GU136" s="242"/>
      <c r="GV136" s="242"/>
      <c r="GW136" s="242"/>
      <c r="GX136" s="242"/>
      <c r="GY136" s="242"/>
      <c r="GZ136" s="242"/>
      <c r="HA136" s="242"/>
      <c r="HB136" s="242"/>
      <c r="HC136" s="242"/>
      <c r="HD136" s="242"/>
      <c r="HE136" s="242"/>
      <c r="HF136" s="242"/>
      <c r="HG136" s="242"/>
      <c r="HH136" s="242"/>
      <c r="HI136" s="242"/>
      <c r="HJ136" s="242"/>
      <c r="HK136" s="242"/>
      <c r="HL136" s="242"/>
      <c r="HM136" s="242"/>
      <c r="HN136" s="242"/>
      <c r="HO136" s="242"/>
      <c r="HP136" s="242"/>
      <c r="HQ136" s="242"/>
      <c r="HR136" s="242"/>
      <c r="HS136" s="242"/>
      <c r="HT136" s="242"/>
      <c r="HU136" s="242"/>
      <c r="HV136" s="242"/>
      <c r="HW136" s="242"/>
      <c r="HX136" s="242"/>
      <c r="HY136" s="242"/>
      <c r="HZ136" s="242"/>
      <c r="IA136" s="242"/>
      <c r="IB136" s="242"/>
      <c r="IC136" s="242"/>
      <c r="ID136" s="242"/>
      <c r="IE136" s="242"/>
      <c r="IF136" s="242"/>
      <c r="IG136" s="242"/>
      <c r="IH136" s="242"/>
      <c r="II136" s="242"/>
      <c r="IJ136" s="242"/>
      <c r="IK136" s="242"/>
      <c r="IL136" s="242"/>
    </row>
    <row r="137" spans="1:246" ht="15">
      <c r="A137" s="237" t="s">
        <v>428</v>
      </c>
      <c r="B137" s="238" t="s">
        <v>450</v>
      </c>
      <c r="C137" s="238">
        <v>0</v>
      </c>
      <c r="D137" s="238">
        <v>0</v>
      </c>
      <c r="E137" s="238">
        <v>0</v>
      </c>
      <c r="F137" s="238"/>
      <c r="G137" s="238"/>
      <c r="H137" s="238"/>
      <c r="I137" s="238"/>
      <c r="J137" s="240">
        <v>0</v>
      </c>
      <c r="K137" s="240">
        <v>0</v>
      </c>
      <c r="L137" s="240">
        <v>0</v>
      </c>
      <c r="M137" s="240">
        <v>0</v>
      </c>
      <c r="N137" s="240">
        <v>0</v>
      </c>
      <c r="O137" s="240">
        <v>0</v>
      </c>
      <c r="P137" s="240">
        <v>6818.5</v>
      </c>
      <c r="Q137" s="245"/>
      <c r="R137" s="245"/>
      <c r="S137" s="241"/>
      <c r="T137" s="224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  <c r="AJ137" s="242"/>
      <c r="AK137" s="242"/>
      <c r="AL137" s="242"/>
      <c r="AM137" s="242"/>
      <c r="AN137" s="242"/>
      <c r="AO137" s="242"/>
      <c r="AP137" s="242"/>
      <c r="AQ137" s="242"/>
      <c r="AR137" s="242"/>
      <c r="AS137" s="242"/>
      <c r="AT137" s="242"/>
      <c r="AU137" s="242"/>
      <c r="AV137" s="242"/>
      <c r="AW137" s="242"/>
      <c r="AX137" s="242"/>
      <c r="AY137" s="242"/>
      <c r="AZ137" s="242"/>
      <c r="BA137" s="242"/>
      <c r="BB137" s="242"/>
      <c r="BC137" s="242"/>
      <c r="BD137" s="242"/>
      <c r="BE137" s="242"/>
      <c r="BF137" s="242"/>
      <c r="BG137" s="242"/>
      <c r="BH137" s="242"/>
      <c r="BI137" s="242"/>
      <c r="BJ137" s="242"/>
      <c r="BK137" s="242"/>
      <c r="BL137" s="242"/>
      <c r="BM137" s="242"/>
      <c r="BN137" s="242"/>
      <c r="BO137" s="242"/>
      <c r="BP137" s="242"/>
      <c r="BQ137" s="242"/>
      <c r="BR137" s="242"/>
      <c r="BS137" s="242"/>
      <c r="BT137" s="242"/>
      <c r="BU137" s="242"/>
      <c r="BV137" s="242"/>
      <c r="BW137" s="242"/>
      <c r="BX137" s="242"/>
      <c r="BY137" s="242"/>
      <c r="BZ137" s="242"/>
      <c r="CA137" s="242"/>
      <c r="CB137" s="242"/>
      <c r="CC137" s="242"/>
      <c r="CD137" s="242"/>
      <c r="CE137" s="242"/>
      <c r="CF137" s="242"/>
      <c r="CG137" s="242"/>
      <c r="CH137" s="242"/>
      <c r="CI137" s="242"/>
      <c r="CJ137" s="242"/>
      <c r="CK137" s="242"/>
      <c r="CL137" s="242"/>
      <c r="CM137" s="242"/>
      <c r="CN137" s="242"/>
      <c r="CO137" s="242"/>
      <c r="CP137" s="242"/>
      <c r="CQ137" s="242"/>
      <c r="CR137" s="242"/>
      <c r="CS137" s="242"/>
      <c r="CT137" s="242"/>
      <c r="CU137" s="242"/>
      <c r="CV137" s="242"/>
      <c r="CW137" s="242"/>
      <c r="CX137" s="242"/>
      <c r="CY137" s="242"/>
      <c r="CZ137" s="242"/>
      <c r="DA137" s="242"/>
      <c r="DB137" s="242"/>
      <c r="DC137" s="242"/>
      <c r="DD137" s="242"/>
      <c r="DE137" s="242"/>
      <c r="DF137" s="242"/>
      <c r="DG137" s="242"/>
      <c r="DH137" s="242"/>
      <c r="DI137" s="242"/>
      <c r="DJ137" s="242"/>
      <c r="DK137" s="242"/>
      <c r="DL137" s="242"/>
      <c r="DM137" s="242"/>
      <c r="DN137" s="242"/>
      <c r="DO137" s="242"/>
      <c r="DP137" s="242"/>
      <c r="DQ137" s="242"/>
      <c r="DR137" s="242"/>
      <c r="DS137" s="242"/>
      <c r="DT137" s="242"/>
      <c r="DU137" s="242"/>
      <c r="DV137" s="242"/>
      <c r="DW137" s="242"/>
      <c r="DX137" s="242"/>
      <c r="DY137" s="242"/>
      <c r="DZ137" s="242"/>
      <c r="EA137" s="242"/>
      <c r="EB137" s="242"/>
      <c r="EC137" s="242"/>
      <c r="ED137" s="242"/>
      <c r="EE137" s="242"/>
      <c r="EF137" s="242"/>
      <c r="EG137" s="242"/>
      <c r="EH137" s="242"/>
      <c r="EI137" s="242"/>
      <c r="EJ137" s="242"/>
      <c r="EK137" s="242"/>
      <c r="EL137" s="242"/>
      <c r="EM137" s="242"/>
      <c r="EN137" s="242"/>
      <c r="EO137" s="242"/>
      <c r="EP137" s="242"/>
      <c r="EQ137" s="242"/>
      <c r="ER137" s="242"/>
      <c r="ES137" s="242"/>
      <c r="ET137" s="242"/>
      <c r="EU137" s="242"/>
      <c r="EV137" s="242"/>
      <c r="EW137" s="242"/>
      <c r="EX137" s="242"/>
      <c r="EY137" s="242"/>
      <c r="EZ137" s="242"/>
      <c r="FA137" s="242"/>
      <c r="FB137" s="242"/>
      <c r="FC137" s="242"/>
      <c r="FD137" s="242"/>
      <c r="FE137" s="242"/>
      <c r="FF137" s="242"/>
      <c r="FG137" s="242"/>
      <c r="FH137" s="242"/>
      <c r="FI137" s="242"/>
      <c r="FJ137" s="242"/>
      <c r="FK137" s="242"/>
      <c r="FL137" s="242"/>
      <c r="FM137" s="242"/>
      <c r="FN137" s="242"/>
      <c r="FO137" s="242"/>
      <c r="FP137" s="242"/>
      <c r="FQ137" s="242"/>
      <c r="FR137" s="242"/>
      <c r="FS137" s="242"/>
      <c r="FT137" s="242"/>
      <c r="FU137" s="242"/>
      <c r="FV137" s="242"/>
      <c r="FW137" s="242"/>
      <c r="FX137" s="242"/>
      <c r="FY137" s="242"/>
      <c r="FZ137" s="242"/>
      <c r="GA137" s="242"/>
      <c r="GB137" s="242"/>
      <c r="GC137" s="242"/>
      <c r="GD137" s="242"/>
      <c r="GE137" s="242"/>
      <c r="GF137" s="242"/>
      <c r="GG137" s="242"/>
      <c r="GH137" s="242"/>
      <c r="GI137" s="242"/>
      <c r="GJ137" s="242"/>
      <c r="GK137" s="242"/>
      <c r="GL137" s="242"/>
      <c r="GM137" s="242"/>
      <c r="GN137" s="242"/>
      <c r="GO137" s="242"/>
      <c r="GP137" s="242"/>
      <c r="GQ137" s="242"/>
      <c r="GR137" s="242"/>
      <c r="GS137" s="242"/>
      <c r="GT137" s="242"/>
      <c r="GU137" s="242"/>
      <c r="GV137" s="242"/>
      <c r="GW137" s="242"/>
      <c r="GX137" s="242"/>
      <c r="GY137" s="242"/>
      <c r="GZ137" s="242"/>
      <c r="HA137" s="242"/>
      <c r="HB137" s="242"/>
      <c r="HC137" s="242"/>
      <c r="HD137" s="242"/>
      <c r="HE137" s="242"/>
      <c r="HF137" s="242"/>
      <c r="HG137" s="242"/>
      <c r="HH137" s="242"/>
      <c r="HI137" s="242"/>
      <c r="HJ137" s="242"/>
      <c r="HK137" s="242"/>
      <c r="HL137" s="242"/>
      <c r="HM137" s="242"/>
      <c r="HN137" s="242"/>
      <c r="HO137" s="242"/>
      <c r="HP137" s="242"/>
      <c r="HQ137" s="242"/>
      <c r="HR137" s="242"/>
      <c r="HS137" s="242"/>
      <c r="HT137" s="242"/>
      <c r="HU137" s="242"/>
      <c r="HV137" s="242"/>
      <c r="HW137" s="242"/>
      <c r="HX137" s="242"/>
      <c r="HY137" s="242"/>
      <c r="HZ137" s="242"/>
      <c r="IA137" s="242"/>
      <c r="IB137" s="242"/>
      <c r="IC137" s="242"/>
      <c r="ID137" s="242"/>
      <c r="IE137" s="242"/>
      <c r="IF137" s="242"/>
      <c r="IG137" s="242"/>
      <c r="IH137" s="242"/>
      <c r="II137" s="242"/>
      <c r="IJ137" s="242"/>
      <c r="IK137" s="242"/>
      <c r="IL137" s="242"/>
    </row>
    <row r="138" spans="1:246" ht="15">
      <c r="A138" s="99" t="s">
        <v>428</v>
      </c>
      <c r="B138" s="212" t="s">
        <v>451</v>
      </c>
      <c r="C138" s="212">
        <v>0</v>
      </c>
      <c r="D138" s="212">
        <v>0</v>
      </c>
      <c r="E138" s="212">
        <v>0</v>
      </c>
      <c r="F138" s="212"/>
      <c r="G138" s="212"/>
      <c r="H138" s="212"/>
      <c r="I138" s="212"/>
      <c r="J138" s="245">
        <v>0</v>
      </c>
      <c r="K138" s="245">
        <v>0</v>
      </c>
      <c r="L138" s="245">
        <v>0</v>
      </c>
      <c r="M138" s="245">
        <v>0</v>
      </c>
      <c r="N138" s="245">
        <v>0</v>
      </c>
      <c r="O138" s="245">
        <v>0</v>
      </c>
      <c r="P138" s="245">
        <v>7866.04</v>
      </c>
      <c r="Q138" s="245"/>
      <c r="R138" s="245"/>
      <c r="S138" s="241"/>
      <c r="T138" s="224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  <c r="AJ138" s="242"/>
      <c r="AK138" s="242"/>
      <c r="AL138" s="242"/>
      <c r="AM138" s="242"/>
      <c r="AN138" s="242"/>
      <c r="AO138" s="242"/>
      <c r="AP138" s="242"/>
      <c r="AQ138" s="242"/>
      <c r="AR138" s="242"/>
      <c r="AS138" s="242"/>
      <c r="AT138" s="242"/>
      <c r="AU138" s="242"/>
      <c r="AV138" s="242"/>
      <c r="AW138" s="242"/>
      <c r="AX138" s="242"/>
      <c r="AY138" s="242"/>
      <c r="AZ138" s="242"/>
      <c r="BA138" s="242"/>
      <c r="BB138" s="242"/>
      <c r="BC138" s="242"/>
      <c r="BD138" s="242"/>
      <c r="BE138" s="242"/>
      <c r="BF138" s="242"/>
      <c r="BG138" s="242"/>
      <c r="BH138" s="242"/>
      <c r="BI138" s="242"/>
      <c r="BJ138" s="242"/>
      <c r="BK138" s="242"/>
      <c r="BL138" s="242"/>
      <c r="BM138" s="242"/>
      <c r="BN138" s="242"/>
      <c r="BO138" s="242"/>
      <c r="BP138" s="242"/>
      <c r="BQ138" s="242"/>
      <c r="BR138" s="242"/>
      <c r="BS138" s="242"/>
      <c r="BT138" s="242"/>
      <c r="BU138" s="242"/>
      <c r="BV138" s="242"/>
      <c r="BW138" s="242"/>
      <c r="BX138" s="242"/>
      <c r="BY138" s="242"/>
      <c r="BZ138" s="242"/>
      <c r="CA138" s="242"/>
      <c r="CB138" s="242"/>
      <c r="CC138" s="242"/>
      <c r="CD138" s="242"/>
      <c r="CE138" s="242"/>
      <c r="CF138" s="242"/>
      <c r="CG138" s="242"/>
      <c r="CH138" s="242"/>
      <c r="CI138" s="242"/>
      <c r="CJ138" s="242"/>
      <c r="CK138" s="242"/>
      <c r="CL138" s="242"/>
      <c r="CM138" s="242"/>
      <c r="CN138" s="242"/>
      <c r="CO138" s="242"/>
      <c r="CP138" s="242"/>
      <c r="CQ138" s="242"/>
      <c r="CR138" s="242"/>
      <c r="CS138" s="242"/>
      <c r="CT138" s="242"/>
      <c r="CU138" s="242"/>
      <c r="CV138" s="242"/>
      <c r="CW138" s="242"/>
      <c r="CX138" s="242"/>
      <c r="CY138" s="242"/>
      <c r="CZ138" s="242"/>
      <c r="DA138" s="242"/>
      <c r="DB138" s="242"/>
      <c r="DC138" s="242"/>
      <c r="DD138" s="242"/>
      <c r="DE138" s="242"/>
      <c r="DF138" s="242"/>
      <c r="DG138" s="242"/>
      <c r="DH138" s="242"/>
      <c r="DI138" s="242"/>
      <c r="DJ138" s="242"/>
      <c r="DK138" s="242"/>
      <c r="DL138" s="242"/>
      <c r="DM138" s="242"/>
      <c r="DN138" s="242"/>
      <c r="DO138" s="242"/>
      <c r="DP138" s="242"/>
      <c r="DQ138" s="242"/>
      <c r="DR138" s="242"/>
      <c r="DS138" s="242"/>
      <c r="DT138" s="242"/>
      <c r="DU138" s="242"/>
      <c r="DV138" s="242"/>
      <c r="DW138" s="242"/>
      <c r="DX138" s="242"/>
      <c r="DY138" s="242"/>
      <c r="DZ138" s="242"/>
      <c r="EA138" s="242"/>
      <c r="EB138" s="242"/>
      <c r="EC138" s="242"/>
      <c r="ED138" s="242"/>
      <c r="EE138" s="242"/>
      <c r="EF138" s="242"/>
      <c r="EG138" s="242"/>
      <c r="EH138" s="242"/>
      <c r="EI138" s="242"/>
      <c r="EJ138" s="242"/>
      <c r="EK138" s="242"/>
      <c r="EL138" s="242"/>
      <c r="EM138" s="242"/>
      <c r="EN138" s="242"/>
      <c r="EO138" s="242"/>
      <c r="EP138" s="242"/>
      <c r="EQ138" s="242"/>
      <c r="ER138" s="242"/>
      <c r="ES138" s="242"/>
      <c r="ET138" s="242"/>
      <c r="EU138" s="242"/>
      <c r="EV138" s="242"/>
      <c r="EW138" s="242"/>
      <c r="EX138" s="242"/>
      <c r="EY138" s="242"/>
      <c r="EZ138" s="242"/>
      <c r="FA138" s="242"/>
      <c r="FB138" s="242"/>
      <c r="FC138" s="242"/>
      <c r="FD138" s="242"/>
      <c r="FE138" s="242"/>
      <c r="FF138" s="242"/>
      <c r="FG138" s="242"/>
      <c r="FH138" s="242"/>
      <c r="FI138" s="242"/>
      <c r="FJ138" s="242"/>
      <c r="FK138" s="242"/>
      <c r="FL138" s="242"/>
      <c r="FM138" s="242"/>
      <c r="FN138" s="242"/>
      <c r="FO138" s="242"/>
      <c r="FP138" s="242"/>
      <c r="FQ138" s="242"/>
      <c r="FR138" s="242"/>
      <c r="FS138" s="242"/>
      <c r="FT138" s="242"/>
      <c r="FU138" s="242"/>
      <c r="FV138" s="242"/>
      <c r="FW138" s="242"/>
      <c r="FX138" s="242"/>
      <c r="FY138" s="242"/>
      <c r="FZ138" s="242"/>
      <c r="GA138" s="242"/>
      <c r="GB138" s="242"/>
      <c r="GC138" s="242"/>
      <c r="GD138" s="242"/>
      <c r="GE138" s="242"/>
      <c r="GF138" s="242"/>
      <c r="GG138" s="242"/>
      <c r="GH138" s="242"/>
      <c r="GI138" s="242"/>
      <c r="GJ138" s="242"/>
      <c r="GK138" s="242"/>
      <c r="GL138" s="242"/>
      <c r="GM138" s="242"/>
      <c r="GN138" s="242"/>
      <c r="GO138" s="242"/>
      <c r="GP138" s="242"/>
      <c r="GQ138" s="242"/>
      <c r="GR138" s="242"/>
      <c r="GS138" s="242"/>
      <c r="GT138" s="242"/>
      <c r="GU138" s="242"/>
      <c r="GV138" s="242"/>
      <c r="GW138" s="242"/>
      <c r="GX138" s="242"/>
      <c r="GY138" s="242"/>
      <c r="GZ138" s="242"/>
      <c r="HA138" s="242"/>
      <c r="HB138" s="242"/>
      <c r="HC138" s="242"/>
      <c r="HD138" s="242"/>
      <c r="HE138" s="242"/>
      <c r="HF138" s="242"/>
      <c r="HG138" s="242"/>
      <c r="HH138" s="242"/>
      <c r="HI138" s="242"/>
      <c r="HJ138" s="242"/>
      <c r="HK138" s="242"/>
      <c r="HL138" s="242"/>
      <c r="HM138" s="242"/>
      <c r="HN138" s="242"/>
      <c r="HO138" s="242"/>
      <c r="HP138" s="242"/>
      <c r="HQ138" s="242"/>
      <c r="HR138" s="242"/>
      <c r="HS138" s="242"/>
      <c r="HT138" s="242"/>
      <c r="HU138" s="242"/>
      <c r="HV138" s="242"/>
      <c r="HW138" s="242"/>
      <c r="HX138" s="242"/>
      <c r="HY138" s="242"/>
      <c r="HZ138" s="242"/>
      <c r="IA138" s="242"/>
      <c r="IB138" s="242"/>
      <c r="IC138" s="242"/>
      <c r="ID138" s="242"/>
      <c r="IE138" s="242"/>
      <c r="IF138" s="242"/>
      <c r="IG138" s="242"/>
      <c r="IH138" s="242"/>
      <c r="II138" s="242"/>
      <c r="IJ138" s="242"/>
      <c r="IK138" s="242"/>
      <c r="IL138" s="242"/>
    </row>
    <row r="139" spans="1:246" ht="15">
      <c r="A139" s="237" t="s">
        <v>428</v>
      </c>
      <c r="B139" s="238" t="s">
        <v>452</v>
      </c>
      <c r="C139" s="238">
        <v>0</v>
      </c>
      <c r="D139" s="238">
        <v>0</v>
      </c>
      <c r="E139" s="238">
        <v>0</v>
      </c>
      <c r="F139" s="238"/>
      <c r="G139" s="238"/>
      <c r="H139" s="238"/>
      <c r="I139" s="238"/>
      <c r="J139" s="240">
        <v>0</v>
      </c>
      <c r="K139" s="240">
        <v>0</v>
      </c>
      <c r="L139" s="240">
        <v>0</v>
      </c>
      <c r="M139" s="240">
        <v>0</v>
      </c>
      <c r="N139" s="240">
        <v>0</v>
      </c>
      <c r="O139" s="240">
        <v>0</v>
      </c>
      <c r="P139" s="240">
        <v>9490</v>
      </c>
      <c r="Q139" s="245"/>
      <c r="R139" s="245"/>
      <c r="S139" s="241"/>
      <c r="T139" s="224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  <c r="AJ139" s="242"/>
      <c r="AK139" s="242"/>
      <c r="AL139" s="242"/>
      <c r="AM139" s="242"/>
      <c r="AN139" s="242"/>
      <c r="AO139" s="242"/>
      <c r="AP139" s="242"/>
      <c r="AQ139" s="242"/>
      <c r="AR139" s="242"/>
      <c r="AS139" s="242"/>
      <c r="AT139" s="242"/>
      <c r="AU139" s="242"/>
      <c r="AV139" s="242"/>
      <c r="AW139" s="242"/>
      <c r="AX139" s="242"/>
      <c r="AY139" s="242"/>
      <c r="AZ139" s="242"/>
      <c r="BA139" s="242"/>
      <c r="BB139" s="242"/>
      <c r="BC139" s="242"/>
      <c r="BD139" s="242"/>
      <c r="BE139" s="242"/>
      <c r="BF139" s="242"/>
      <c r="BG139" s="242"/>
      <c r="BH139" s="242"/>
      <c r="BI139" s="242"/>
      <c r="BJ139" s="242"/>
      <c r="BK139" s="242"/>
      <c r="BL139" s="242"/>
      <c r="BM139" s="242"/>
      <c r="BN139" s="242"/>
      <c r="BO139" s="242"/>
      <c r="BP139" s="242"/>
      <c r="BQ139" s="242"/>
      <c r="BR139" s="242"/>
      <c r="BS139" s="242"/>
      <c r="BT139" s="242"/>
      <c r="BU139" s="242"/>
      <c r="BV139" s="242"/>
      <c r="BW139" s="242"/>
      <c r="BX139" s="242"/>
      <c r="BY139" s="242"/>
      <c r="BZ139" s="242"/>
      <c r="CA139" s="242"/>
      <c r="CB139" s="242"/>
      <c r="CC139" s="242"/>
      <c r="CD139" s="242"/>
      <c r="CE139" s="242"/>
      <c r="CF139" s="242"/>
      <c r="CG139" s="242"/>
      <c r="CH139" s="242"/>
      <c r="CI139" s="242"/>
      <c r="CJ139" s="242"/>
      <c r="CK139" s="242"/>
      <c r="CL139" s="242"/>
      <c r="CM139" s="242"/>
      <c r="CN139" s="242"/>
      <c r="CO139" s="242"/>
      <c r="CP139" s="242"/>
      <c r="CQ139" s="242"/>
      <c r="CR139" s="242"/>
      <c r="CS139" s="242"/>
      <c r="CT139" s="242"/>
      <c r="CU139" s="242"/>
      <c r="CV139" s="242"/>
      <c r="CW139" s="242"/>
      <c r="CX139" s="242"/>
      <c r="CY139" s="242"/>
      <c r="CZ139" s="242"/>
      <c r="DA139" s="242"/>
      <c r="DB139" s="242"/>
      <c r="DC139" s="242"/>
      <c r="DD139" s="242"/>
      <c r="DE139" s="242"/>
      <c r="DF139" s="242"/>
      <c r="DG139" s="242"/>
      <c r="DH139" s="242"/>
      <c r="DI139" s="242"/>
      <c r="DJ139" s="242"/>
      <c r="DK139" s="242"/>
      <c r="DL139" s="242"/>
      <c r="DM139" s="242"/>
      <c r="DN139" s="242"/>
      <c r="DO139" s="242"/>
      <c r="DP139" s="242"/>
      <c r="DQ139" s="242"/>
      <c r="DR139" s="242"/>
      <c r="DS139" s="242"/>
      <c r="DT139" s="242"/>
      <c r="DU139" s="242"/>
      <c r="DV139" s="242"/>
      <c r="DW139" s="242"/>
      <c r="DX139" s="242"/>
      <c r="DY139" s="242"/>
      <c r="DZ139" s="242"/>
      <c r="EA139" s="242"/>
      <c r="EB139" s="242"/>
      <c r="EC139" s="242"/>
      <c r="ED139" s="242"/>
      <c r="EE139" s="242"/>
      <c r="EF139" s="242"/>
      <c r="EG139" s="242"/>
      <c r="EH139" s="242"/>
      <c r="EI139" s="242"/>
      <c r="EJ139" s="242"/>
      <c r="EK139" s="242"/>
      <c r="EL139" s="242"/>
      <c r="EM139" s="242"/>
      <c r="EN139" s="242"/>
      <c r="EO139" s="242"/>
      <c r="EP139" s="242"/>
      <c r="EQ139" s="242"/>
      <c r="ER139" s="242"/>
      <c r="ES139" s="242"/>
      <c r="ET139" s="242"/>
      <c r="EU139" s="242"/>
      <c r="EV139" s="242"/>
      <c r="EW139" s="242"/>
      <c r="EX139" s="242"/>
      <c r="EY139" s="242"/>
      <c r="EZ139" s="242"/>
      <c r="FA139" s="242"/>
      <c r="FB139" s="242"/>
      <c r="FC139" s="242"/>
      <c r="FD139" s="242"/>
      <c r="FE139" s="242"/>
      <c r="FF139" s="242"/>
      <c r="FG139" s="242"/>
      <c r="FH139" s="242"/>
      <c r="FI139" s="242"/>
      <c r="FJ139" s="242"/>
      <c r="FK139" s="242"/>
      <c r="FL139" s="242"/>
      <c r="FM139" s="242"/>
      <c r="FN139" s="242"/>
      <c r="FO139" s="242"/>
      <c r="FP139" s="242"/>
      <c r="FQ139" s="242"/>
      <c r="FR139" s="242"/>
      <c r="FS139" s="242"/>
      <c r="FT139" s="242"/>
      <c r="FU139" s="242"/>
      <c r="FV139" s="242"/>
      <c r="FW139" s="242"/>
      <c r="FX139" s="242"/>
      <c r="FY139" s="242"/>
      <c r="FZ139" s="242"/>
      <c r="GA139" s="242"/>
      <c r="GB139" s="242"/>
      <c r="GC139" s="242"/>
      <c r="GD139" s="242"/>
      <c r="GE139" s="242"/>
      <c r="GF139" s="242"/>
      <c r="GG139" s="242"/>
      <c r="GH139" s="242"/>
      <c r="GI139" s="242"/>
      <c r="GJ139" s="242"/>
      <c r="GK139" s="242"/>
      <c r="GL139" s="242"/>
      <c r="GM139" s="242"/>
      <c r="GN139" s="242"/>
      <c r="GO139" s="242"/>
      <c r="GP139" s="242"/>
      <c r="GQ139" s="242"/>
      <c r="GR139" s="242"/>
      <c r="GS139" s="242"/>
      <c r="GT139" s="242"/>
      <c r="GU139" s="242"/>
      <c r="GV139" s="242"/>
      <c r="GW139" s="242"/>
      <c r="GX139" s="242"/>
      <c r="GY139" s="242"/>
      <c r="GZ139" s="242"/>
      <c r="HA139" s="242"/>
      <c r="HB139" s="242"/>
      <c r="HC139" s="242"/>
      <c r="HD139" s="242"/>
      <c r="HE139" s="242"/>
      <c r="HF139" s="242"/>
      <c r="HG139" s="242"/>
      <c r="HH139" s="242"/>
      <c r="HI139" s="242"/>
      <c r="HJ139" s="242"/>
      <c r="HK139" s="242"/>
      <c r="HL139" s="242"/>
      <c r="HM139" s="242"/>
      <c r="HN139" s="242"/>
      <c r="HO139" s="242"/>
      <c r="HP139" s="242"/>
      <c r="HQ139" s="242"/>
      <c r="HR139" s="242"/>
      <c r="HS139" s="242"/>
      <c r="HT139" s="242"/>
      <c r="HU139" s="242"/>
      <c r="HV139" s="242"/>
      <c r="HW139" s="242"/>
      <c r="HX139" s="242"/>
      <c r="HY139" s="242"/>
      <c r="HZ139" s="242"/>
      <c r="IA139" s="242"/>
      <c r="IB139" s="242"/>
      <c r="IC139" s="242"/>
      <c r="ID139" s="242"/>
      <c r="IE139" s="242"/>
      <c r="IF139" s="242"/>
      <c r="IG139" s="242"/>
      <c r="IH139" s="242"/>
      <c r="II139" s="242"/>
      <c r="IJ139" s="242"/>
      <c r="IK139" s="242"/>
      <c r="IL139" s="242"/>
    </row>
    <row r="140" spans="1:246" ht="15">
      <c r="A140" s="99" t="s">
        <v>428</v>
      </c>
      <c r="B140" s="212" t="s">
        <v>364</v>
      </c>
      <c r="C140" s="212">
        <v>0</v>
      </c>
      <c r="D140" s="212">
        <v>0</v>
      </c>
      <c r="E140" s="212">
        <v>0</v>
      </c>
      <c r="F140" s="212"/>
      <c r="G140" s="212"/>
      <c r="H140" s="212"/>
      <c r="I140" s="212"/>
      <c r="J140" s="245">
        <v>0</v>
      </c>
      <c r="K140" s="245">
        <v>0</v>
      </c>
      <c r="L140" s="245">
        <v>0</v>
      </c>
      <c r="M140" s="245">
        <v>0</v>
      </c>
      <c r="N140" s="245">
        <v>0</v>
      </c>
      <c r="O140" s="245">
        <v>0</v>
      </c>
      <c r="P140" s="245">
        <v>11230.22</v>
      </c>
      <c r="Q140" s="245"/>
      <c r="R140" s="245"/>
      <c r="S140" s="249"/>
      <c r="T140" s="224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  <c r="AJ140" s="242"/>
      <c r="AK140" s="242"/>
      <c r="AL140" s="242"/>
      <c r="AM140" s="242"/>
      <c r="AN140" s="242"/>
      <c r="AO140" s="242"/>
      <c r="AP140" s="242"/>
      <c r="AQ140" s="242"/>
      <c r="AR140" s="242"/>
      <c r="AS140" s="242"/>
      <c r="AT140" s="242"/>
      <c r="AU140" s="242"/>
      <c r="AV140" s="242"/>
      <c r="AW140" s="242"/>
      <c r="AX140" s="242"/>
      <c r="AY140" s="242"/>
      <c r="AZ140" s="242"/>
      <c r="BA140" s="242"/>
      <c r="BB140" s="242"/>
      <c r="BC140" s="242"/>
      <c r="BD140" s="242"/>
      <c r="BE140" s="242"/>
      <c r="BF140" s="242"/>
      <c r="BG140" s="242"/>
      <c r="BH140" s="242"/>
      <c r="BI140" s="242"/>
      <c r="BJ140" s="242"/>
      <c r="BK140" s="242"/>
      <c r="BL140" s="242"/>
      <c r="BM140" s="242"/>
      <c r="BN140" s="242"/>
      <c r="BO140" s="242"/>
      <c r="BP140" s="242"/>
      <c r="BQ140" s="242"/>
      <c r="BR140" s="242"/>
      <c r="BS140" s="242"/>
      <c r="BT140" s="242"/>
      <c r="BU140" s="242"/>
      <c r="BV140" s="242"/>
      <c r="BW140" s="242"/>
      <c r="BX140" s="242"/>
      <c r="BY140" s="242"/>
      <c r="BZ140" s="242"/>
      <c r="CA140" s="242"/>
      <c r="CB140" s="242"/>
      <c r="CC140" s="242"/>
      <c r="CD140" s="242"/>
      <c r="CE140" s="242"/>
      <c r="CF140" s="242"/>
      <c r="CG140" s="242"/>
      <c r="CH140" s="242"/>
      <c r="CI140" s="242"/>
      <c r="CJ140" s="242"/>
      <c r="CK140" s="242"/>
      <c r="CL140" s="242"/>
      <c r="CM140" s="242"/>
      <c r="CN140" s="242"/>
      <c r="CO140" s="242"/>
      <c r="CP140" s="242"/>
      <c r="CQ140" s="242"/>
      <c r="CR140" s="242"/>
      <c r="CS140" s="242"/>
      <c r="CT140" s="242"/>
      <c r="CU140" s="242"/>
      <c r="CV140" s="242"/>
      <c r="CW140" s="242"/>
      <c r="CX140" s="242"/>
      <c r="CY140" s="242"/>
      <c r="CZ140" s="242"/>
      <c r="DA140" s="242"/>
      <c r="DB140" s="242"/>
      <c r="DC140" s="242"/>
      <c r="DD140" s="242"/>
      <c r="DE140" s="242"/>
      <c r="DF140" s="242"/>
      <c r="DG140" s="242"/>
      <c r="DH140" s="242"/>
      <c r="DI140" s="242"/>
      <c r="DJ140" s="242"/>
      <c r="DK140" s="242"/>
      <c r="DL140" s="242"/>
      <c r="DM140" s="242"/>
      <c r="DN140" s="242"/>
      <c r="DO140" s="242"/>
      <c r="DP140" s="242"/>
      <c r="DQ140" s="242"/>
      <c r="DR140" s="242"/>
      <c r="DS140" s="242"/>
      <c r="DT140" s="242"/>
      <c r="DU140" s="242"/>
      <c r="DV140" s="242"/>
      <c r="DW140" s="242"/>
      <c r="DX140" s="242"/>
      <c r="DY140" s="242"/>
      <c r="DZ140" s="242"/>
      <c r="EA140" s="242"/>
      <c r="EB140" s="242"/>
      <c r="EC140" s="242"/>
      <c r="ED140" s="242"/>
      <c r="EE140" s="242"/>
      <c r="EF140" s="242"/>
      <c r="EG140" s="242"/>
      <c r="EH140" s="242"/>
      <c r="EI140" s="242"/>
      <c r="EJ140" s="242"/>
      <c r="EK140" s="242"/>
      <c r="EL140" s="242"/>
      <c r="EM140" s="242"/>
      <c r="EN140" s="242"/>
      <c r="EO140" s="242"/>
      <c r="EP140" s="242"/>
      <c r="EQ140" s="242"/>
      <c r="ER140" s="242"/>
      <c r="ES140" s="242"/>
      <c r="ET140" s="242"/>
      <c r="EU140" s="242"/>
      <c r="EV140" s="242"/>
      <c r="EW140" s="242"/>
      <c r="EX140" s="242"/>
      <c r="EY140" s="242"/>
      <c r="EZ140" s="242"/>
      <c r="FA140" s="242"/>
      <c r="FB140" s="242"/>
      <c r="FC140" s="242"/>
      <c r="FD140" s="242"/>
      <c r="FE140" s="242"/>
      <c r="FF140" s="242"/>
      <c r="FG140" s="242"/>
      <c r="FH140" s="242"/>
      <c r="FI140" s="242"/>
      <c r="FJ140" s="242"/>
      <c r="FK140" s="242"/>
      <c r="FL140" s="242"/>
      <c r="FM140" s="242"/>
      <c r="FN140" s="242"/>
      <c r="FO140" s="242"/>
      <c r="FP140" s="242"/>
      <c r="FQ140" s="242"/>
      <c r="FR140" s="242"/>
      <c r="FS140" s="242"/>
      <c r="FT140" s="242"/>
      <c r="FU140" s="242"/>
      <c r="FV140" s="242"/>
      <c r="FW140" s="242"/>
      <c r="FX140" s="242"/>
      <c r="FY140" s="242"/>
      <c r="FZ140" s="242"/>
      <c r="GA140" s="242"/>
      <c r="GB140" s="242"/>
      <c r="GC140" s="242"/>
      <c r="GD140" s="242"/>
      <c r="GE140" s="242"/>
      <c r="GF140" s="242"/>
      <c r="GG140" s="242"/>
      <c r="GH140" s="242"/>
      <c r="GI140" s="242"/>
      <c r="GJ140" s="242"/>
      <c r="GK140" s="242"/>
      <c r="GL140" s="242"/>
      <c r="GM140" s="242"/>
      <c r="GN140" s="242"/>
      <c r="GO140" s="242"/>
      <c r="GP140" s="242"/>
      <c r="GQ140" s="242"/>
      <c r="GR140" s="242"/>
      <c r="GS140" s="242"/>
      <c r="GT140" s="242"/>
      <c r="GU140" s="242"/>
      <c r="GV140" s="242"/>
      <c r="GW140" s="242"/>
      <c r="GX140" s="242"/>
      <c r="GY140" s="242"/>
      <c r="GZ140" s="242"/>
      <c r="HA140" s="242"/>
      <c r="HB140" s="242"/>
      <c r="HC140" s="242"/>
      <c r="HD140" s="242"/>
      <c r="HE140" s="242"/>
      <c r="HF140" s="242"/>
      <c r="HG140" s="242"/>
      <c r="HH140" s="242"/>
      <c r="HI140" s="242"/>
      <c r="HJ140" s="242"/>
      <c r="HK140" s="242"/>
      <c r="HL140" s="242"/>
      <c r="HM140" s="242"/>
      <c r="HN140" s="242"/>
      <c r="HO140" s="242"/>
      <c r="HP140" s="242"/>
      <c r="HQ140" s="242"/>
      <c r="HR140" s="242"/>
      <c r="HS140" s="242"/>
      <c r="HT140" s="242"/>
      <c r="HU140" s="242"/>
      <c r="HV140" s="242"/>
      <c r="HW140" s="242"/>
      <c r="HX140" s="242"/>
      <c r="HY140" s="242"/>
      <c r="HZ140" s="242"/>
      <c r="IA140" s="242"/>
      <c r="IB140" s="242"/>
      <c r="IC140" s="242"/>
      <c r="ID140" s="242"/>
      <c r="IE140" s="242"/>
      <c r="IF140" s="242"/>
      <c r="IG140" s="242"/>
      <c r="IH140" s="242"/>
      <c r="II140" s="242"/>
      <c r="IJ140" s="242"/>
      <c r="IK140" s="242"/>
      <c r="IL140" s="242"/>
    </row>
    <row r="141" spans="1:246" ht="15">
      <c r="A141" s="237" t="s">
        <v>428</v>
      </c>
      <c r="B141" s="238" t="s">
        <v>365</v>
      </c>
      <c r="C141" s="238">
        <v>0</v>
      </c>
      <c r="D141" s="238">
        <v>0</v>
      </c>
      <c r="E141" s="238">
        <v>0</v>
      </c>
      <c r="F141" s="238"/>
      <c r="G141" s="238"/>
      <c r="H141" s="238"/>
      <c r="I141" s="238"/>
      <c r="J141" s="240">
        <v>0</v>
      </c>
      <c r="K141" s="240">
        <v>0</v>
      </c>
      <c r="L141" s="240">
        <v>0</v>
      </c>
      <c r="M141" s="240">
        <v>0</v>
      </c>
      <c r="N141" s="240">
        <v>0</v>
      </c>
      <c r="O141" s="240">
        <v>9472.5</v>
      </c>
      <c r="P141" s="240">
        <v>9637.5</v>
      </c>
      <c r="Q141" s="245"/>
      <c r="R141" s="245"/>
      <c r="S141" s="249"/>
      <c r="T141" s="224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  <c r="AJ141" s="242"/>
      <c r="AK141" s="242"/>
      <c r="AL141" s="242"/>
      <c r="AM141" s="242"/>
      <c r="AN141" s="242"/>
      <c r="AO141" s="242"/>
      <c r="AP141" s="242"/>
      <c r="AQ141" s="242"/>
      <c r="AR141" s="242"/>
      <c r="AS141" s="242"/>
      <c r="AT141" s="242"/>
      <c r="AU141" s="242"/>
      <c r="AV141" s="242"/>
      <c r="AW141" s="242"/>
      <c r="AX141" s="242"/>
      <c r="AY141" s="242"/>
      <c r="AZ141" s="242"/>
      <c r="BA141" s="242"/>
      <c r="BB141" s="242"/>
      <c r="BC141" s="242"/>
      <c r="BD141" s="242"/>
      <c r="BE141" s="242"/>
      <c r="BF141" s="242"/>
      <c r="BG141" s="242"/>
      <c r="BH141" s="242"/>
      <c r="BI141" s="242"/>
      <c r="BJ141" s="242"/>
      <c r="BK141" s="242"/>
      <c r="BL141" s="242"/>
      <c r="BM141" s="242"/>
      <c r="BN141" s="242"/>
      <c r="BO141" s="242"/>
      <c r="BP141" s="242"/>
      <c r="BQ141" s="242"/>
      <c r="BR141" s="242"/>
      <c r="BS141" s="242"/>
      <c r="BT141" s="242"/>
      <c r="BU141" s="242"/>
      <c r="BV141" s="242"/>
      <c r="BW141" s="242"/>
      <c r="BX141" s="242"/>
      <c r="BY141" s="242"/>
      <c r="BZ141" s="242"/>
      <c r="CA141" s="242"/>
      <c r="CB141" s="242"/>
      <c r="CC141" s="242"/>
      <c r="CD141" s="242"/>
      <c r="CE141" s="242"/>
      <c r="CF141" s="242"/>
      <c r="CG141" s="242"/>
      <c r="CH141" s="242"/>
      <c r="CI141" s="242"/>
      <c r="CJ141" s="242"/>
      <c r="CK141" s="242"/>
      <c r="CL141" s="242"/>
      <c r="CM141" s="242"/>
      <c r="CN141" s="242"/>
      <c r="CO141" s="242"/>
      <c r="CP141" s="242"/>
      <c r="CQ141" s="242"/>
      <c r="CR141" s="242"/>
      <c r="CS141" s="242"/>
      <c r="CT141" s="242"/>
      <c r="CU141" s="242"/>
      <c r="CV141" s="242"/>
      <c r="CW141" s="242"/>
      <c r="CX141" s="242"/>
      <c r="CY141" s="242"/>
      <c r="CZ141" s="242"/>
      <c r="DA141" s="242"/>
      <c r="DB141" s="242"/>
      <c r="DC141" s="242"/>
      <c r="DD141" s="242"/>
      <c r="DE141" s="242"/>
      <c r="DF141" s="242"/>
      <c r="DG141" s="242"/>
      <c r="DH141" s="242"/>
      <c r="DI141" s="242"/>
      <c r="DJ141" s="242"/>
      <c r="DK141" s="242"/>
      <c r="DL141" s="242"/>
      <c r="DM141" s="242"/>
      <c r="DN141" s="242"/>
      <c r="DO141" s="242"/>
      <c r="DP141" s="242"/>
      <c r="DQ141" s="242"/>
      <c r="DR141" s="242"/>
      <c r="DS141" s="242"/>
      <c r="DT141" s="242"/>
      <c r="DU141" s="242"/>
      <c r="DV141" s="242"/>
      <c r="DW141" s="242"/>
      <c r="DX141" s="242"/>
      <c r="DY141" s="242"/>
      <c r="DZ141" s="242"/>
      <c r="EA141" s="242"/>
      <c r="EB141" s="242"/>
      <c r="EC141" s="242"/>
      <c r="ED141" s="242"/>
      <c r="EE141" s="242"/>
      <c r="EF141" s="242"/>
      <c r="EG141" s="242"/>
      <c r="EH141" s="242"/>
      <c r="EI141" s="242"/>
      <c r="EJ141" s="242"/>
      <c r="EK141" s="242"/>
      <c r="EL141" s="242"/>
      <c r="EM141" s="242"/>
      <c r="EN141" s="242"/>
      <c r="EO141" s="242"/>
      <c r="EP141" s="242"/>
      <c r="EQ141" s="242"/>
      <c r="ER141" s="242"/>
      <c r="ES141" s="242"/>
      <c r="ET141" s="242"/>
      <c r="EU141" s="242"/>
      <c r="EV141" s="242"/>
      <c r="EW141" s="242"/>
      <c r="EX141" s="242"/>
      <c r="EY141" s="242"/>
      <c r="EZ141" s="242"/>
      <c r="FA141" s="242"/>
      <c r="FB141" s="242"/>
      <c r="FC141" s="242"/>
      <c r="FD141" s="242"/>
      <c r="FE141" s="242"/>
      <c r="FF141" s="242"/>
      <c r="FG141" s="242"/>
      <c r="FH141" s="242"/>
      <c r="FI141" s="242"/>
      <c r="FJ141" s="242"/>
      <c r="FK141" s="242"/>
      <c r="FL141" s="242"/>
      <c r="FM141" s="242"/>
      <c r="FN141" s="242"/>
      <c r="FO141" s="242"/>
      <c r="FP141" s="242"/>
      <c r="FQ141" s="242"/>
      <c r="FR141" s="242"/>
      <c r="FS141" s="242"/>
      <c r="FT141" s="242"/>
      <c r="FU141" s="242"/>
      <c r="FV141" s="242"/>
      <c r="FW141" s="242"/>
      <c r="FX141" s="242"/>
      <c r="FY141" s="242"/>
      <c r="FZ141" s="242"/>
      <c r="GA141" s="242"/>
      <c r="GB141" s="242"/>
      <c r="GC141" s="242"/>
      <c r="GD141" s="242"/>
      <c r="GE141" s="242"/>
      <c r="GF141" s="242"/>
      <c r="GG141" s="242"/>
      <c r="GH141" s="242"/>
      <c r="GI141" s="242"/>
      <c r="GJ141" s="242"/>
      <c r="GK141" s="242"/>
      <c r="GL141" s="242"/>
      <c r="GM141" s="242"/>
      <c r="GN141" s="242"/>
      <c r="GO141" s="242"/>
      <c r="GP141" s="242"/>
      <c r="GQ141" s="242"/>
      <c r="GR141" s="242"/>
      <c r="GS141" s="242"/>
      <c r="GT141" s="242"/>
      <c r="GU141" s="242"/>
      <c r="GV141" s="242"/>
      <c r="GW141" s="242"/>
      <c r="GX141" s="242"/>
      <c r="GY141" s="242"/>
      <c r="GZ141" s="242"/>
      <c r="HA141" s="242"/>
      <c r="HB141" s="242"/>
      <c r="HC141" s="242"/>
      <c r="HD141" s="242"/>
      <c r="HE141" s="242"/>
      <c r="HF141" s="242"/>
      <c r="HG141" s="242"/>
      <c r="HH141" s="242"/>
      <c r="HI141" s="242"/>
      <c r="HJ141" s="242"/>
      <c r="HK141" s="242"/>
      <c r="HL141" s="242"/>
      <c r="HM141" s="242"/>
      <c r="HN141" s="242"/>
      <c r="HO141" s="242"/>
      <c r="HP141" s="242"/>
      <c r="HQ141" s="242"/>
      <c r="HR141" s="242"/>
      <c r="HS141" s="242"/>
      <c r="HT141" s="242"/>
      <c r="HU141" s="242"/>
      <c r="HV141" s="242"/>
      <c r="HW141" s="242"/>
      <c r="HX141" s="242"/>
      <c r="HY141" s="242"/>
      <c r="HZ141" s="242"/>
      <c r="IA141" s="242"/>
      <c r="IB141" s="242"/>
      <c r="IC141" s="242"/>
      <c r="ID141" s="242"/>
      <c r="IE141" s="242"/>
      <c r="IF141" s="242"/>
      <c r="IG141" s="242"/>
      <c r="IH141" s="242"/>
      <c r="II141" s="242"/>
      <c r="IJ141" s="242"/>
      <c r="IK141" s="242"/>
      <c r="IL141" s="242"/>
    </row>
    <row r="142" spans="1:246" ht="15">
      <c r="A142" s="99" t="s">
        <v>428</v>
      </c>
      <c r="B142" s="212" t="s">
        <v>459</v>
      </c>
      <c r="C142" s="246">
        <v>6</v>
      </c>
      <c r="D142" s="246"/>
      <c r="E142" s="247">
        <v>11273</v>
      </c>
      <c r="F142" s="247"/>
      <c r="G142" s="247"/>
      <c r="H142" s="247"/>
      <c r="I142" s="247"/>
      <c r="J142" s="99">
        <v>8408.42</v>
      </c>
      <c r="K142" s="99">
        <v>4080</v>
      </c>
      <c r="L142" s="99">
        <v>8539</v>
      </c>
      <c r="M142" s="99">
        <v>417.75</v>
      </c>
      <c r="N142" s="99">
        <v>0</v>
      </c>
      <c r="O142" s="248">
        <v>775.58</v>
      </c>
      <c r="P142" s="248">
        <v>22220.75</v>
      </c>
      <c r="Q142" s="99"/>
      <c r="R142" s="245"/>
      <c r="S142" s="255"/>
      <c r="T142" s="244"/>
      <c r="U142" s="245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  <c r="AJ142" s="242"/>
      <c r="AK142" s="242"/>
      <c r="AL142" s="242"/>
      <c r="AM142" s="242"/>
      <c r="AN142" s="242"/>
      <c r="AO142" s="242"/>
      <c r="AP142" s="242"/>
      <c r="AQ142" s="242"/>
      <c r="AR142" s="242"/>
      <c r="AS142" s="242"/>
      <c r="AT142" s="242"/>
      <c r="AU142" s="242"/>
      <c r="AV142" s="242"/>
      <c r="AW142" s="242"/>
      <c r="AX142" s="242"/>
      <c r="AY142" s="242"/>
      <c r="AZ142" s="242"/>
      <c r="BA142" s="242"/>
      <c r="BB142" s="242"/>
      <c r="BC142" s="242"/>
      <c r="BD142" s="242"/>
      <c r="BE142" s="242"/>
      <c r="BF142" s="242"/>
      <c r="BG142" s="242"/>
      <c r="BH142" s="242"/>
      <c r="BI142" s="242"/>
      <c r="BJ142" s="242"/>
      <c r="BK142" s="242"/>
      <c r="BL142" s="242"/>
      <c r="BM142" s="242"/>
      <c r="BN142" s="242"/>
      <c r="BO142" s="242"/>
      <c r="BP142" s="242"/>
      <c r="BQ142" s="242"/>
      <c r="BR142" s="242"/>
      <c r="BS142" s="242"/>
      <c r="BT142" s="242"/>
      <c r="BU142" s="242"/>
      <c r="BV142" s="242"/>
      <c r="BW142" s="242"/>
      <c r="BX142" s="242"/>
      <c r="BY142" s="242"/>
      <c r="BZ142" s="242"/>
      <c r="CA142" s="242"/>
      <c r="CB142" s="242"/>
      <c r="CC142" s="242"/>
      <c r="CD142" s="242"/>
      <c r="CE142" s="242"/>
      <c r="CF142" s="242"/>
      <c r="CG142" s="242"/>
      <c r="CH142" s="242"/>
      <c r="CI142" s="242"/>
      <c r="CJ142" s="242"/>
      <c r="CK142" s="242"/>
      <c r="CL142" s="242"/>
      <c r="CM142" s="242"/>
      <c r="CN142" s="242"/>
      <c r="CO142" s="242"/>
      <c r="CP142" s="242"/>
      <c r="CQ142" s="242"/>
      <c r="CR142" s="242"/>
      <c r="CS142" s="242"/>
      <c r="CT142" s="242"/>
      <c r="CU142" s="242"/>
      <c r="CV142" s="242"/>
      <c r="CW142" s="242"/>
      <c r="CX142" s="242"/>
      <c r="CY142" s="242"/>
      <c r="CZ142" s="242"/>
      <c r="DA142" s="242"/>
      <c r="DB142" s="242"/>
      <c r="DC142" s="242"/>
      <c r="DD142" s="242"/>
      <c r="DE142" s="242"/>
      <c r="DF142" s="242"/>
      <c r="DG142" s="242"/>
      <c r="DH142" s="242"/>
      <c r="DI142" s="242"/>
      <c r="DJ142" s="242"/>
      <c r="DK142" s="242"/>
      <c r="DL142" s="242"/>
      <c r="DM142" s="242"/>
      <c r="DN142" s="242"/>
      <c r="DO142" s="242"/>
      <c r="DP142" s="242"/>
      <c r="DQ142" s="242"/>
      <c r="DR142" s="242"/>
      <c r="DS142" s="242"/>
      <c r="DT142" s="242"/>
      <c r="DU142" s="242"/>
      <c r="DV142" s="242"/>
      <c r="DW142" s="242"/>
      <c r="DX142" s="242"/>
      <c r="DY142" s="242"/>
      <c r="DZ142" s="242"/>
      <c r="EA142" s="242"/>
      <c r="EB142" s="242"/>
      <c r="EC142" s="242"/>
      <c r="ED142" s="242"/>
      <c r="EE142" s="242"/>
      <c r="EF142" s="242"/>
      <c r="EG142" s="242"/>
      <c r="EH142" s="242"/>
      <c r="EI142" s="242"/>
      <c r="EJ142" s="242"/>
      <c r="EK142" s="242"/>
      <c r="EL142" s="242"/>
      <c r="EM142" s="242"/>
      <c r="EN142" s="242"/>
      <c r="EO142" s="242"/>
      <c r="EP142" s="242"/>
      <c r="EQ142" s="242"/>
      <c r="ER142" s="242"/>
      <c r="ES142" s="242"/>
      <c r="ET142" s="242"/>
      <c r="EU142" s="242"/>
      <c r="EV142" s="242"/>
      <c r="EW142" s="242"/>
      <c r="EX142" s="242"/>
      <c r="EY142" s="242"/>
      <c r="EZ142" s="242"/>
      <c r="FA142" s="242"/>
      <c r="FB142" s="242"/>
      <c r="FC142" s="242"/>
      <c r="FD142" s="242"/>
      <c r="FE142" s="242"/>
      <c r="FF142" s="242"/>
      <c r="FG142" s="242"/>
      <c r="FH142" s="242"/>
      <c r="FI142" s="242"/>
      <c r="FJ142" s="242"/>
      <c r="FK142" s="242"/>
      <c r="FL142" s="242"/>
      <c r="FM142" s="242"/>
      <c r="FN142" s="242"/>
      <c r="FO142" s="242"/>
      <c r="FP142" s="242"/>
      <c r="FQ142" s="242"/>
      <c r="FR142" s="242"/>
      <c r="FS142" s="242"/>
      <c r="FT142" s="242"/>
      <c r="FU142" s="242"/>
      <c r="FV142" s="242"/>
      <c r="FW142" s="242"/>
      <c r="FX142" s="242"/>
      <c r="FY142" s="242"/>
      <c r="FZ142" s="242"/>
      <c r="GA142" s="242"/>
      <c r="GB142" s="242"/>
      <c r="GC142" s="242"/>
      <c r="GD142" s="242"/>
      <c r="GE142" s="242"/>
      <c r="GF142" s="242"/>
      <c r="GG142" s="242"/>
      <c r="GH142" s="242"/>
      <c r="GI142" s="242"/>
      <c r="GJ142" s="242"/>
      <c r="GK142" s="242"/>
      <c r="GL142" s="242"/>
      <c r="GM142" s="242"/>
      <c r="GN142" s="242"/>
      <c r="GO142" s="242"/>
      <c r="GP142" s="242"/>
      <c r="GQ142" s="242"/>
      <c r="GR142" s="242"/>
      <c r="GS142" s="242"/>
      <c r="GT142" s="242"/>
      <c r="GU142" s="242"/>
      <c r="GV142" s="242"/>
      <c r="GW142" s="242"/>
      <c r="GX142" s="242"/>
      <c r="GY142" s="242"/>
      <c r="GZ142" s="242"/>
      <c r="HA142" s="242"/>
      <c r="HB142" s="242"/>
      <c r="HC142" s="242"/>
      <c r="HD142" s="242"/>
      <c r="HE142" s="242"/>
      <c r="HF142" s="242"/>
      <c r="HG142" s="242"/>
      <c r="HH142" s="242"/>
      <c r="HI142" s="242"/>
      <c r="HJ142" s="242"/>
      <c r="HK142" s="242"/>
      <c r="HL142" s="242"/>
      <c r="HM142" s="242"/>
      <c r="HN142" s="242"/>
      <c r="HO142" s="242"/>
      <c r="HP142" s="242"/>
      <c r="HQ142" s="242"/>
      <c r="HR142" s="242"/>
      <c r="HS142" s="242"/>
      <c r="HT142" s="242"/>
      <c r="HU142" s="242"/>
      <c r="HV142" s="242"/>
      <c r="HW142" s="242"/>
      <c r="HX142" s="242"/>
      <c r="HY142" s="242"/>
      <c r="HZ142" s="242"/>
      <c r="IA142" s="242"/>
      <c r="IB142" s="242"/>
      <c r="IC142" s="242"/>
      <c r="ID142" s="242"/>
      <c r="IE142" s="242"/>
      <c r="IF142" s="242"/>
      <c r="IG142" s="242"/>
      <c r="IH142" s="242"/>
      <c r="II142" s="242"/>
      <c r="IJ142" s="242"/>
      <c r="IK142" s="242"/>
      <c r="IL142" s="242"/>
    </row>
    <row r="143" spans="1:246" ht="15">
      <c r="A143" s="237" t="s">
        <v>428</v>
      </c>
      <c r="B143" s="238" t="s">
        <v>463</v>
      </c>
      <c r="C143" s="250">
        <v>6</v>
      </c>
      <c r="D143" s="250"/>
      <c r="E143" s="265">
        <v>14327</v>
      </c>
      <c r="F143" s="265"/>
      <c r="G143" s="265"/>
      <c r="H143" s="265"/>
      <c r="I143" s="265"/>
      <c r="J143" s="237">
        <v>12225.52</v>
      </c>
      <c r="K143" s="237">
        <v>4896</v>
      </c>
      <c r="L143" s="237">
        <v>12672</v>
      </c>
      <c r="M143" s="237">
        <v>0</v>
      </c>
      <c r="N143" s="237">
        <v>0</v>
      </c>
      <c r="O143" s="237">
        <v>131</v>
      </c>
      <c r="P143" s="237">
        <v>29924.52</v>
      </c>
      <c r="Q143" s="99"/>
      <c r="R143" s="99"/>
      <c r="S143" s="255"/>
      <c r="T143" s="244"/>
      <c r="U143" s="245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  <c r="AJ143" s="242"/>
      <c r="AK143" s="242"/>
      <c r="AL143" s="242"/>
      <c r="AM143" s="242"/>
      <c r="AN143" s="242"/>
      <c r="AO143" s="242"/>
      <c r="AP143" s="242"/>
      <c r="AQ143" s="242"/>
      <c r="AR143" s="242"/>
      <c r="AS143" s="242"/>
      <c r="AT143" s="242"/>
      <c r="AU143" s="242"/>
      <c r="AV143" s="242"/>
      <c r="AW143" s="242"/>
      <c r="AX143" s="242"/>
      <c r="AY143" s="242"/>
      <c r="AZ143" s="242"/>
      <c r="BA143" s="242"/>
      <c r="BB143" s="242"/>
      <c r="BC143" s="242"/>
      <c r="BD143" s="242"/>
      <c r="BE143" s="242"/>
      <c r="BF143" s="242"/>
      <c r="BG143" s="242"/>
      <c r="BH143" s="242"/>
      <c r="BI143" s="242"/>
      <c r="BJ143" s="242"/>
      <c r="BK143" s="242"/>
      <c r="BL143" s="242"/>
      <c r="BM143" s="242"/>
      <c r="BN143" s="242"/>
      <c r="BO143" s="242"/>
      <c r="BP143" s="242"/>
      <c r="BQ143" s="242"/>
      <c r="BR143" s="242"/>
      <c r="BS143" s="242"/>
      <c r="BT143" s="242"/>
      <c r="BU143" s="242"/>
      <c r="BV143" s="242"/>
      <c r="BW143" s="242"/>
      <c r="BX143" s="242"/>
      <c r="BY143" s="242"/>
      <c r="BZ143" s="242"/>
      <c r="CA143" s="242"/>
      <c r="CB143" s="242"/>
      <c r="CC143" s="242"/>
      <c r="CD143" s="242"/>
      <c r="CE143" s="242"/>
      <c r="CF143" s="242"/>
      <c r="CG143" s="242"/>
      <c r="CH143" s="242"/>
      <c r="CI143" s="242"/>
      <c r="CJ143" s="242"/>
      <c r="CK143" s="242"/>
      <c r="CL143" s="242"/>
      <c r="CM143" s="242"/>
      <c r="CN143" s="242"/>
      <c r="CO143" s="242"/>
      <c r="CP143" s="242"/>
      <c r="CQ143" s="242"/>
      <c r="CR143" s="242"/>
      <c r="CS143" s="242"/>
      <c r="CT143" s="242"/>
      <c r="CU143" s="242"/>
      <c r="CV143" s="242"/>
      <c r="CW143" s="242"/>
      <c r="CX143" s="242"/>
      <c r="CY143" s="242"/>
      <c r="CZ143" s="242"/>
      <c r="DA143" s="242"/>
      <c r="DB143" s="242"/>
      <c r="DC143" s="242"/>
      <c r="DD143" s="242"/>
      <c r="DE143" s="242"/>
      <c r="DF143" s="242"/>
      <c r="DG143" s="242"/>
      <c r="DH143" s="242"/>
      <c r="DI143" s="242"/>
      <c r="DJ143" s="242"/>
      <c r="DK143" s="242"/>
      <c r="DL143" s="242"/>
      <c r="DM143" s="242"/>
      <c r="DN143" s="242"/>
      <c r="DO143" s="242"/>
      <c r="DP143" s="242"/>
      <c r="DQ143" s="242"/>
      <c r="DR143" s="242"/>
      <c r="DS143" s="242"/>
      <c r="DT143" s="242"/>
      <c r="DU143" s="242"/>
      <c r="DV143" s="242"/>
      <c r="DW143" s="242"/>
      <c r="DX143" s="242"/>
      <c r="DY143" s="242"/>
      <c r="DZ143" s="242"/>
      <c r="EA143" s="242"/>
      <c r="EB143" s="242"/>
      <c r="EC143" s="242"/>
      <c r="ED143" s="242"/>
      <c r="EE143" s="242"/>
      <c r="EF143" s="242"/>
      <c r="EG143" s="242"/>
      <c r="EH143" s="242"/>
      <c r="EI143" s="242"/>
      <c r="EJ143" s="242"/>
      <c r="EK143" s="242"/>
      <c r="EL143" s="242"/>
      <c r="EM143" s="242"/>
      <c r="EN143" s="242"/>
      <c r="EO143" s="242"/>
      <c r="EP143" s="242"/>
      <c r="EQ143" s="242"/>
      <c r="ER143" s="242"/>
      <c r="ES143" s="242"/>
      <c r="ET143" s="242"/>
      <c r="EU143" s="242"/>
      <c r="EV143" s="242"/>
      <c r="EW143" s="242"/>
      <c r="EX143" s="242"/>
      <c r="EY143" s="242"/>
      <c r="EZ143" s="242"/>
      <c r="FA143" s="242"/>
      <c r="FB143" s="242"/>
      <c r="FC143" s="242"/>
      <c r="FD143" s="242"/>
      <c r="FE143" s="242"/>
      <c r="FF143" s="242"/>
      <c r="FG143" s="242"/>
      <c r="FH143" s="242"/>
      <c r="FI143" s="242"/>
      <c r="FJ143" s="242"/>
      <c r="FK143" s="242"/>
      <c r="FL143" s="242"/>
      <c r="FM143" s="242"/>
      <c r="FN143" s="242"/>
      <c r="FO143" s="242"/>
      <c r="FP143" s="242"/>
      <c r="FQ143" s="242"/>
      <c r="FR143" s="242"/>
      <c r="FS143" s="242"/>
      <c r="FT143" s="242"/>
      <c r="FU143" s="242"/>
      <c r="FV143" s="242"/>
      <c r="FW143" s="242"/>
      <c r="FX143" s="242"/>
      <c r="FY143" s="242"/>
      <c r="FZ143" s="242"/>
      <c r="GA143" s="242"/>
      <c r="GB143" s="242"/>
      <c r="GC143" s="242"/>
      <c r="GD143" s="242"/>
      <c r="GE143" s="242"/>
      <c r="GF143" s="242"/>
      <c r="GG143" s="242"/>
      <c r="GH143" s="242"/>
      <c r="GI143" s="242"/>
      <c r="GJ143" s="242"/>
      <c r="GK143" s="242"/>
      <c r="GL143" s="242"/>
      <c r="GM143" s="242"/>
      <c r="GN143" s="242"/>
      <c r="GO143" s="242"/>
      <c r="GP143" s="242"/>
      <c r="GQ143" s="242"/>
      <c r="GR143" s="242"/>
      <c r="GS143" s="242"/>
      <c r="GT143" s="242"/>
      <c r="GU143" s="242"/>
      <c r="GV143" s="242"/>
      <c r="GW143" s="242"/>
      <c r="GX143" s="242"/>
      <c r="GY143" s="242"/>
      <c r="GZ143" s="242"/>
      <c r="HA143" s="242"/>
      <c r="HB143" s="242"/>
      <c r="HC143" s="242"/>
      <c r="HD143" s="242"/>
      <c r="HE143" s="242"/>
      <c r="HF143" s="242"/>
      <c r="HG143" s="242"/>
      <c r="HH143" s="242"/>
      <c r="HI143" s="242"/>
      <c r="HJ143" s="242"/>
      <c r="HK143" s="242"/>
      <c r="HL143" s="242"/>
      <c r="HM143" s="242"/>
      <c r="HN143" s="242"/>
      <c r="HO143" s="242"/>
      <c r="HP143" s="242"/>
      <c r="HQ143" s="242"/>
      <c r="HR143" s="242"/>
      <c r="HS143" s="242"/>
      <c r="HT143" s="242"/>
      <c r="HU143" s="242"/>
      <c r="HV143" s="242"/>
      <c r="HW143" s="242"/>
      <c r="HX143" s="242"/>
      <c r="HY143" s="242"/>
      <c r="HZ143" s="242"/>
      <c r="IA143" s="242"/>
      <c r="IB143" s="242"/>
      <c r="IC143" s="242"/>
      <c r="ID143" s="242"/>
      <c r="IE143" s="242"/>
      <c r="IF143" s="242"/>
      <c r="IG143" s="242"/>
      <c r="IH143" s="242"/>
      <c r="II143" s="242"/>
      <c r="IJ143" s="242"/>
      <c r="IK143" s="242"/>
      <c r="IL143" s="242"/>
    </row>
    <row r="144" spans="1:246" ht="15">
      <c r="A144" s="99" t="s">
        <v>428</v>
      </c>
      <c r="B144" s="212" t="s">
        <v>490</v>
      </c>
      <c r="C144" s="246">
        <f>C16</f>
        <v>2</v>
      </c>
      <c r="D144" s="246">
        <f aca="true" t="shared" si="13" ref="D144:P144">D16</f>
        <v>2</v>
      </c>
      <c r="E144" s="247">
        <f t="shared" si="13"/>
        <v>13126</v>
      </c>
      <c r="F144" s="247"/>
      <c r="G144" s="247"/>
      <c r="H144" s="247"/>
      <c r="I144" s="247"/>
      <c r="J144" s="99">
        <f t="shared" si="13"/>
        <v>3281.5</v>
      </c>
      <c r="K144" s="99">
        <f t="shared" si="13"/>
        <v>544</v>
      </c>
      <c r="L144" s="99">
        <f t="shared" si="13"/>
        <v>3150</v>
      </c>
      <c r="M144" s="99">
        <f t="shared" si="13"/>
        <v>0</v>
      </c>
      <c r="N144" s="99">
        <f t="shared" si="13"/>
        <v>0</v>
      </c>
      <c r="O144" s="248">
        <f t="shared" si="13"/>
        <v>0</v>
      </c>
      <c r="P144" s="248">
        <f t="shared" si="13"/>
        <v>6975.5</v>
      </c>
      <c r="Q144" s="99"/>
      <c r="R144" s="245"/>
      <c r="S144" s="255"/>
      <c r="T144" s="244"/>
      <c r="U144" s="245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  <c r="AJ144" s="242"/>
      <c r="AK144" s="242"/>
      <c r="AL144" s="242"/>
      <c r="AM144" s="242"/>
      <c r="AN144" s="242"/>
      <c r="AO144" s="242"/>
      <c r="AP144" s="242"/>
      <c r="AQ144" s="242"/>
      <c r="AR144" s="242"/>
      <c r="AS144" s="242"/>
      <c r="AT144" s="242"/>
      <c r="AU144" s="242"/>
      <c r="AV144" s="242"/>
      <c r="AW144" s="242"/>
      <c r="AX144" s="242"/>
      <c r="AY144" s="242"/>
      <c r="AZ144" s="242"/>
      <c r="BA144" s="242"/>
      <c r="BB144" s="242"/>
      <c r="BC144" s="242"/>
      <c r="BD144" s="242"/>
      <c r="BE144" s="242"/>
      <c r="BF144" s="242"/>
      <c r="BG144" s="242"/>
      <c r="BH144" s="242"/>
      <c r="BI144" s="242"/>
      <c r="BJ144" s="242"/>
      <c r="BK144" s="242"/>
      <c r="BL144" s="242"/>
      <c r="BM144" s="242"/>
      <c r="BN144" s="242"/>
      <c r="BO144" s="242"/>
      <c r="BP144" s="242"/>
      <c r="BQ144" s="242"/>
      <c r="BR144" s="242"/>
      <c r="BS144" s="242"/>
      <c r="BT144" s="242"/>
      <c r="BU144" s="242"/>
      <c r="BV144" s="242"/>
      <c r="BW144" s="242"/>
      <c r="BX144" s="242"/>
      <c r="BY144" s="242"/>
      <c r="BZ144" s="242"/>
      <c r="CA144" s="242"/>
      <c r="CB144" s="242"/>
      <c r="CC144" s="242"/>
      <c r="CD144" s="242"/>
      <c r="CE144" s="242"/>
      <c r="CF144" s="242"/>
      <c r="CG144" s="242"/>
      <c r="CH144" s="242"/>
      <c r="CI144" s="242"/>
      <c r="CJ144" s="242"/>
      <c r="CK144" s="242"/>
      <c r="CL144" s="242"/>
      <c r="CM144" s="242"/>
      <c r="CN144" s="242"/>
      <c r="CO144" s="242"/>
      <c r="CP144" s="242"/>
      <c r="CQ144" s="242"/>
      <c r="CR144" s="242"/>
      <c r="CS144" s="242"/>
      <c r="CT144" s="242"/>
      <c r="CU144" s="242"/>
      <c r="CV144" s="242"/>
      <c r="CW144" s="242"/>
      <c r="CX144" s="242"/>
      <c r="CY144" s="242"/>
      <c r="CZ144" s="242"/>
      <c r="DA144" s="242"/>
      <c r="DB144" s="242"/>
      <c r="DC144" s="242"/>
      <c r="DD144" s="242"/>
      <c r="DE144" s="242"/>
      <c r="DF144" s="242"/>
      <c r="DG144" s="242"/>
      <c r="DH144" s="242"/>
      <c r="DI144" s="242"/>
      <c r="DJ144" s="242"/>
      <c r="DK144" s="242"/>
      <c r="DL144" s="242"/>
      <c r="DM144" s="242"/>
      <c r="DN144" s="242"/>
      <c r="DO144" s="242"/>
      <c r="DP144" s="242"/>
      <c r="DQ144" s="242"/>
      <c r="DR144" s="242"/>
      <c r="DS144" s="242"/>
      <c r="DT144" s="242"/>
      <c r="DU144" s="242"/>
      <c r="DV144" s="242"/>
      <c r="DW144" s="242"/>
      <c r="DX144" s="242"/>
      <c r="DY144" s="242"/>
      <c r="DZ144" s="242"/>
      <c r="EA144" s="242"/>
      <c r="EB144" s="242"/>
      <c r="EC144" s="242"/>
      <c r="ED144" s="242"/>
      <c r="EE144" s="242"/>
      <c r="EF144" s="242"/>
      <c r="EG144" s="242"/>
      <c r="EH144" s="242"/>
      <c r="EI144" s="242"/>
      <c r="EJ144" s="242"/>
      <c r="EK144" s="242"/>
      <c r="EL144" s="242"/>
      <c r="EM144" s="242"/>
      <c r="EN144" s="242"/>
      <c r="EO144" s="242"/>
      <c r="EP144" s="242"/>
      <c r="EQ144" s="242"/>
      <c r="ER144" s="242"/>
      <c r="ES144" s="242"/>
      <c r="ET144" s="242"/>
      <c r="EU144" s="242"/>
      <c r="EV144" s="242"/>
      <c r="EW144" s="242"/>
      <c r="EX144" s="242"/>
      <c r="EY144" s="242"/>
      <c r="EZ144" s="242"/>
      <c r="FA144" s="242"/>
      <c r="FB144" s="242"/>
      <c r="FC144" s="242"/>
      <c r="FD144" s="242"/>
      <c r="FE144" s="242"/>
      <c r="FF144" s="242"/>
      <c r="FG144" s="242"/>
      <c r="FH144" s="242"/>
      <c r="FI144" s="242"/>
      <c r="FJ144" s="242"/>
      <c r="FK144" s="242"/>
      <c r="FL144" s="242"/>
      <c r="FM144" s="242"/>
      <c r="FN144" s="242"/>
      <c r="FO144" s="242"/>
      <c r="FP144" s="242"/>
      <c r="FQ144" s="242"/>
      <c r="FR144" s="242"/>
      <c r="FS144" s="242"/>
      <c r="FT144" s="242"/>
      <c r="FU144" s="242"/>
      <c r="FV144" s="242"/>
      <c r="FW144" s="242"/>
      <c r="FX144" s="242"/>
      <c r="FY144" s="242"/>
      <c r="FZ144" s="242"/>
      <c r="GA144" s="242"/>
      <c r="GB144" s="242"/>
      <c r="GC144" s="242"/>
      <c r="GD144" s="242"/>
      <c r="GE144" s="242"/>
      <c r="GF144" s="242"/>
      <c r="GG144" s="242"/>
      <c r="GH144" s="242"/>
      <c r="GI144" s="242"/>
      <c r="GJ144" s="242"/>
      <c r="GK144" s="242"/>
      <c r="GL144" s="242"/>
      <c r="GM144" s="242"/>
      <c r="GN144" s="242"/>
      <c r="GO144" s="242"/>
      <c r="GP144" s="242"/>
      <c r="GQ144" s="242"/>
      <c r="GR144" s="242"/>
      <c r="GS144" s="242"/>
      <c r="GT144" s="242"/>
      <c r="GU144" s="242"/>
      <c r="GV144" s="242"/>
      <c r="GW144" s="242"/>
      <c r="GX144" s="242"/>
      <c r="GY144" s="242"/>
      <c r="GZ144" s="242"/>
      <c r="HA144" s="242"/>
      <c r="HB144" s="242"/>
      <c r="HC144" s="242"/>
      <c r="HD144" s="242"/>
      <c r="HE144" s="242"/>
      <c r="HF144" s="242"/>
      <c r="HG144" s="242"/>
      <c r="HH144" s="242"/>
      <c r="HI144" s="242"/>
      <c r="HJ144" s="242"/>
      <c r="HK144" s="242"/>
      <c r="HL144" s="242"/>
      <c r="HM144" s="242"/>
      <c r="HN144" s="242"/>
      <c r="HO144" s="242"/>
      <c r="HP144" s="242"/>
      <c r="HQ144" s="242"/>
      <c r="HR144" s="242"/>
      <c r="HS144" s="242"/>
      <c r="HT144" s="242"/>
      <c r="HU144" s="242"/>
      <c r="HV144" s="242"/>
      <c r="HW144" s="242"/>
      <c r="HX144" s="242"/>
      <c r="HY144" s="242"/>
      <c r="HZ144" s="242"/>
      <c r="IA144" s="242"/>
      <c r="IB144" s="242"/>
      <c r="IC144" s="242"/>
      <c r="ID144" s="242"/>
      <c r="IE144" s="242"/>
      <c r="IF144" s="242"/>
      <c r="IG144" s="242"/>
      <c r="IH144" s="242"/>
      <c r="II144" s="242"/>
      <c r="IJ144" s="242"/>
      <c r="IK144" s="242"/>
      <c r="IL144" s="242"/>
    </row>
    <row r="145" spans="1:246" ht="15.75">
      <c r="A145" s="122"/>
      <c r="B145" s="122"/>
      <c r="C145" s="222"/>
      <c r="D145" s="222"/>
      <c r="E145" s="247"/>
      <c r="F145" s="247"/>
      <c r="G145" s="247"/>
      <c r="H145" s="247"/>
      <c r="I145" s="247"/>
      <c r="J145" s="145"/>
      <c r="K145" s="145"/>
      <c r="L145" s="270"/>
      <c r="M145" s="145"/>
      <c r="N145" s="145"/>
      <c r="O145" s="271"/>
      <c r="P145" s="271"/>
      <c r="Q145" s="145"/>
      <c r="R145" s="270"/>
      <c r="S145" s="223"/>
      <c r="T145" s="224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  <c r="EE145" s="75"/>
      <c r="EF145" s="75"/>
      <c r="EG145" s="75"/>
      <c r="EH145" s="75"/>
      <c r="EI145" s="75"/>
      <c r="EJ145" s="75"/>
      <c r="EK145" s="75"/>
      <c r="EL145" s="75"/>
      <c r="EM145" s="75"/>
      <c r="EN145" s="75"/>
      <c r="EO145" s="75"/>
      <c r="EP145" s="75"/>
      <c r="EQ145" s="75"/>
      <c r="ER145" s="75"/>
      <c r="ES145" s="75"/>
      <c r="ET145" s="75"/>
      <c r="EU145" s="75"/>
      <c r="EV145" s="75"/>
      <c r="EW145" s="75"/>
      <c r="EX145" s="75"/>
      <c r="EY145" s="75"/>
      <c r="EZ145" s="75"/>
      <c r="FA145" s="75"/>
      <c r="FB145" s="75"/>
      <c r="FC145" s="75"/>
      <c r="FD145" s="75"/>
      <c r="FE145" s="75"/>
      <c r="FF145" s="75"/>
      <c r="FG145" s="75"/>
      <c r="FH145" s="75"/>
      <c r="FI145" s="75"/>
      <c r="FJ145" s="75"/>
      <c r="FK145" s="75"/>
      <c r="FL145" s="75"/>
      <c r="FM145" s="75"/>
      <c r="FN145" s="75"/>
      <c r="FO145" s="75"/>
      <c r="FP145" s="75"/>
      <c r="FQ145" s="75"/>
      <c r="FR145" s="75"/>
      <c r="FS145" s="75"/>
      <c r="FT145" s="75"/>
      <c r="FU145" s="75"/>
      <c r="FV145" s="75"/>
      <c r="FW145" s="75"/>
      <c r="FX145" s="75"/>
      <c r="FY145" s="75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/>
      <c r="GK145" s="75"/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  <c r="HE145" s="75"/>
      <c r="HF145" s="75"/>
      <c r="HG145" s="75"/>
      <c r="HH145" s="75"/>
      <c r="HI145" s="75"/>
      <c r="HJ145" s="75"/>
      <c r="HK145" s="75"/>
      <c r="HL145" s="75"/>
      <c r="HM145" s="75"/>
      <c r="HN145" s="75"/>
      <c r="HO145" s="75"/>
      <c r="HP145" s="75"/>
      <c r="HQ145" s="75"/>
      <c r="HR145" s="75"/>
      <c r="HS145" s="75"/>
      <c r="HT145" s="75"/>
      <c r="HU145" s="75"/>
      <c r="HV145" s="75"/>
      <c r="HW145" s="75"/>
      <c r="HX145" s="75"/>
      <c r="HY145" s="75"/>
      <c r="HZ145" s="75"/>
      <c r="IA145" s="75"/>
      <c r="IB145" s="75"/>
      <c r="IC145" s="75"/>
      <c r="ID145" s="75"/>
      <c r="IE145" s="75"/>
      <c r="IF145" s="75"/>
      <c r="IG145" s="75"/>
      <c r="IH145" s="75"/>
      <c r="II145" s="75"/>
      <c r="IJ145" s="75"/>
      <c r="IK145" s="75"/>
      <c r="IL145" s="75"/>
    </row>
    <row r="146" spans="1:246" ht="15">
      <c r="A146" s="237" t="s">
        <v>277</v>
      </c>
      <c r="B146" s="238" t="s">
        <v>444</v>
      </c>
      <c r="C146" s="238">
        <v>8</v>
      </c>
      <c r="D146" s="238"/>
      <c r="E146" s="265">
        <v>49296</v>
      </c>
      <c r="F146" s="265"/>
      <c r="G146" s="265"/>
      <c r="H146" s="265"/>
      <c r="I146" s="265"/>
      <c r="J146" s="240">
        <v>13081.17</v>
      </c>
      <c r="K146" s="240">
        <v>3360</v>
      </c>
      <c r="L146" s="240">
        <v>8135</v>
      </c>
      <c r="M146" s="240">
        <v>928</v>
      </c>
      <c r="N146" s="240">
        <v>3675</v>
      </c>
      <c r="O146" s="240">
        <v>0</v>
      </c>
      <c r="P146" s="237">
        <v>29179.17</v>
      </c>
      <c r="Q146" s="245"/>
      <c r="R146" s="99"/>
      <c r="S146" s="241"/>
      <c r="T146" s="224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  <c r="AJ146" s="242"/>
      <c r="AK146" s="242"/>
      <c r="AL146" s="242"/>
      <c r="AM146" s="242"/>
      <c r="AN146" s="242"/>
      <c r="AO146" s="242"/>
      <c r="AP146" s="242"/>
      <c r="AQ146" s="242"/>
      <c r="AR146" s="242"/>
      <c r="AS146" s="242"/>
      <c r="AT146" s="242"/>
      <c r="AU146" s="242"/>
      <c r="AV146" s="242"/>
      <c r="AW146" s="242"/>
      <c r="AX146" s="242"/>
      <c r="AY146" s="242"/>
      <c r="AZ146" s="242"/>
      <c r="BA146" s="242"/>
      <c r="BB146" s="242"/>
      <c r="BC146" s="242"/>
      <c r="BD146" s="242"/>
      <c r="BE146" s="242"/>
      <c r="BF146" s="242"/>
      <c r="BG146" s="242"/>
      <c r="BH146" s="242"/>
      <c r="BI146" s="242"/>
      <c r="BJ146" s="242"/>
      <c r="BK146" s="242"/>
      <c r="BL146" s="242"/>
      <c r="BM146" s="242"/>
      <c r="BN146" s="242"/>
      <c r="BO146" s="242"/>
      <c r="BP146" s="242"/>
      <c r="BQ146" s="242"/>
      <c r="BR146" s="242"/>
      <c r="BS146" s="242"/>
      <c r="BT146" s="242"/>
      <c r="BU146" s="242"/>
      <c r="BV146" s="242"/>
      <c r="BW146" s="242"/>
      <c r="BX146" s="242"/>
      <c r="BY146" s="242"/>
      <c r="BZ146" s="242"/>
      <c r="CA146" s="242"/>
      <c r="CB146" s="242"/>
      <c r="CC146" s="242"/>
      <c r="CD146" s="242"/>
      <c r="CE146" s="242"/>
      <c r="CF146" s="242"/>
      <c r="CG146" s="242"/>
      <c r="CH146" s="242"/>
      <c r="CI146" s="242"/>
      <c r="CJ146" s="242"/>
      <c r="CK146" s="242"/>
      <c r="CL146" s="242"/>
      <c r="CM146" s="242"/>
      <c r="CN146" s="242"/>
      <c r="CO146" s="242"/>
      <c r="CP146" s="242"/>
      <c r="CQ146" s="242"/>
      <c r="CR146" s="242"/>
      <c r="CS146" s="242"/>
      <c r="CT146" s="242"/>
      <c r="CU146" s="242"/>
      <c r="CV146" s="242"/>
      <c r="CW146" s="242"/>
      <c r="CX146" s="242"/>
      <c r="CY146" s="242"/>
      <c r="CZ146" s="242"/>
      <c r="DA146" s="242"/>
      <c r="DB146" s="242"/>
      <c r="DC146" s="242"/>
      <c r="DD146" s="242"/>
      <c r="DE146" s="242"/>
      <c r="DF146" s="242"/>
      <c r="DG146" s="242"/>
      <c r="DH146" s="242"/>
      <c r="DI146" s="242"/>
      <c r="DJ146" s="242"/>
      <c r="DK146" s="242"/>
      <c r="DL146" s="242"/>
      <c r="DM146" s="242"/>
      <c r="DN146" s="242"/>
      <c r="DO146" s="242"/>
      <c r="DP146" s="242"/>
      <c r="DQ146" s="242"/>
      <c r="DR146" s="242"/>
      <c r="DS146" s="242"/>
      <c r="DT146" s="242"/>
      <c r="DU146" s="242"/>
      <c r="DV146" s="242"/>
      <c r="DW146" s="242"/>
      <c r="DX146" s="242"/>
      <c r="DY146" s="242"/>
      <c r="DZ146" s="242"/>
      <c r="EA146" s="242"/>
      <c r="EB146" s="242"/>
      <c r="EC146" s="242"/>
      <c r="ED146" s="242"/>
      <c r="EE146" s="242"/>
      <c r="EF146" s="242"/>
      <c r="EG146" s="242"/>
      <c r="EH146" s="242"/>
      <c r="EI146" s="242"/>
      <c r="EJ146" s="242"/>
      <c r="EK146" s="242"/>
      <c r="EL146" s="242"/>
      <c r="EM146" s="242"/>
      <c r="EN146" s="242"/>
      <c r="EO146" s="242"/>
      <c r="EP146" s="242"/>
      <c r="EQ146" s="242"/>
      <c r="ER146" s="242"/>
      <c r="ES146" s="242"/>
      <c r="ET146" s="242"/>
      <c r="EU146" s="242"/>
      <c r="EV146" s="242"/>
      <c r="EW146" s="242"/>
      <c r="EX146" s="242"/>
      <c r="EY146" s="242"/>
      <c r="EZ146" s="242"/>
      <c r="FA146" s="242"/>
      <c r="FB146" s="242"/>
      <c r="FC146" s="242"/>
      <c r="FD146" s="242"/>
      <c r="FE146" s="242"/>
      <c r="FF146" s="242"/>
      <c r="FG146" s="242"/>
      <c r="FH146" s="242"/>
      <c r="FI146" s="242"/>
      <c r="FJ146" s="242"/>
      <c r="FK146" s="242"/>
      <c r="FL146" s="242"/>
      <c r="FM146" s="242"/>
      <c r="FN146" s="242"/>
      <c r="FO146" s="242"/>
      <c r="FP146" s="242"/>
      <c r="FQ146" s="242"/>
      <c r="FR146" s="242"/>
      <c r="FS146" s="242"/>
      <c r="FT146" s="242"/>
      <c r="FU146" s="242"/>
      <c r="FV146" s="242"/>
      <c r="FW146" s="242"/>
      <c r="FX146" s="242"/>
      <c r="FY146" s="242"/>
      <c r="FZ146" s="242"/>
      <c r="GA146" s="242"/>
      <c r="GB146" s="242"/>
      <c r="GC146" s="242"/>
      <c r="GD146" s="242"/>
      <c r="GE146" s="242"/>
      <c r="GF146" s="242"/>
      <c r="GG146" s="242"/>
      <c r="GH146" s="242"/>
      <c r="GI146" s="242"/>
      <c r="GJ146" s="242"/>
      <c r="GK146" s="242"/>
      <c r="GL146" s="242"/>
      <c r="GM146" s="242"/>
      <c r="GN146" s="242"/>
      <c r="GO146" s="242"/>
      <c r="GP146" s="242"/>
      <c r="GQ146" s="242"/>
      <c r="GR146" s="242"/>
      <c r="GS146" s="242"/>
      <c r="GT146" s="242"/>
      <c r="GU146" s="242"/>
      <c r="GV146" s="242"/>
      <c r="GW146" s="242"/>
      <c r="GX146" s="242"/>
      <c r="GY146" s="242"/>
      <c r="GZ146" s="242"/>
      <c r="HA146" s="242"/>
      <c r="HB146" s="242"/>
      <c r="HC146" s="242"/>
      <c r="HD146" s="242"/>
      <c r="HE146" s="242"/>
      <c r="HF146" s="242"/>
      <c r="HG146" s="242"/>
      <c r="HH146" s="242"/>
      <c r="HI146" s="242"/>
      <c r="HJ146" s="242"/>
      <c r="HK146" s="242"/>
      <c r="HL146" s="242"/>
      <c r="HM146" s="242"/>
      <c r="HN146" s="242"/>
      <c r="HO146" s="242"/>
      <c r="HP146" s="242"/>
      <c r="HQ146" s="242"/>
      <c r="HR146" s="242"/>
      <c r="HS146" s="242"/>
      <c r="HT146" s="242"/>
      <c r="HU146" s="242"/>
      <c r="HV146" s="242"/>
      <c r="HW146" s="242"/>
      <c r="HX146" s="242"/>
      <c r="HY146" s="242"/>
      <c r="HZ146" s="242"/>
      <c r="IA146" s="242"/>
      <c r="IB146" s="242"/>
      <c r="IC146" s="242"/>
      <c r="ID146" s="242"/>
      <c r="IE146" s="242"/>
      <c r="IF146" s="242"/>
      <c r="IG146" s="242"/>
      <c r="IH146" s="242"/>
      <c r="II146" s="242"/>
      <c r="IJ146" s="242"/>
      <c r="IK146" s="242"/>
      <c r="IL146" s="242"/>
    </row>
    <row r="147" spans="1:246" ht="15">
      <c r="A147" s="99" t="s">
        <v>277</v>
      </c>
      <c r="B147" s="212" t="s">
        <v>446</v>
      </c>
      <c r="C147" s="269">
        <v>7</v>
      </c>
      <c r="D147" s="269"/>
      <c r="E147" s="247">
        <v>9972</v>
      </c>
      <c r="F147" s="247"/>
      <c r="G147" s="247"/>
      <c r="H147" s="247"/>
      <c r="I147" s="247"/>
      <c r="J147" s="99">
        <v>23938.571866666654</v>
      </c>
      <c r="K147" s="99">
        <v>3192</v>
      </c>
      <c r="L147" s="245">
        <v>8135</v>
      </c>
      <c r="M147" s="99">
        <v>0</v>
      </c>
      <c r="N147" s="99">
        <v>0</v>
      </c>
      <c r="O147" s="248">
        <v>0</v>
      </c>
      <c r="P147" s="248">
        <v>35265.57186666665</v>
      </c>
      <c r="Q147" s="99"/>
      <c r="R147" s="245"/>
      <c r="S147" s="241"/>
      <c r="T147" s="224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  <c r="AJ147" s="242"/>
      <c r="AK147" s="242"/>
      <c r="AL147" s="242"/>
      <c r="AM147" s="242"/>
      <c r="AN147" s="242"/>
      <c r="AO147" s="242"/>
      <c r="AP147" s="242"/>
      <c r="AQ147" s="242"/>
      <c r="AR147" s="242"/>
      <c r="AS147" s="242"/>
      <c r="AT147" s="242"/>
      <c r="AU147" s="242"/>
      <c r="AV147" s="242"/>
      <c r="AW147" s="242"/>
      <c r="AX147" s="242"/>
      <c r="AY147" s="242"/>
      <c r="AZ147" s="242"/>
      <c r="BA147" s="242"/>
      <c r="BB147" s="242"/>
      <c r="BC147" s="242"/>
      <c r="BD147" s="242"/>
      <c r="BE147" s="242"/>
      <c r="BF147" s="242"/>
      <c r="BG147" s="242"/>
      <c r="BH147" s="242"/>
      <c r="BI147" s="242"/>
      <c r="BJ147" s="242"/>
      <c r="BK147" s="242"/>
      <c r="BL147" s="242"/>
      <c r="BM147" s="242"/>
      <c r="BN147" s="242"/>
      <c r="BO147" s="242"/>
      <c r="BP147" s="242"/>
      <c r="BQ147" s="242"/>
      <c r="BR147" s="242"/>
      <c r="BS147" s="242"/>
      <c r="BT147" s="242"/>
      <c r="BU147" s="242"/>
      <c r="BV147" s="242"/>
      <c r="BW147" s="242"/>
      <c r="BX147" s="242"/>
      <c r="BY147" s="242"/>
      <c r="BZ147" s="242"/>
      <c r="CA147" s="242"/>
      <c r="CB147" s="242"/>
      <c r="CC147" s="242"/>
      <c r="CD147" s="242"/>
      <c r="CE147" s="242"/>
      <c r="CF147" s="242"/>
      <c r="CG147" s="242"/>
      <c r="CH147" s="242"/>
      <c r="CI147" s="242"/>
      <c r="CJ147" s="242"/>
      <c r="CK147" s="242"/>
      <c r="CL147" s="242"/>
      <c r="CM147" s="242"/>
      <c r="CN147" s="242"/>
      <c r="CO147" s="242"/>
      <c r="CP147" s="242"/>
      <c r="CQ147" s="242"/>
      <c r="CR147" s="242"/>
      <c r="CS147" s="242"/>
      <c r="CT147" s="242"/>
      <c r="CU147" s="242"/>
      <c r="CV147" s="242"/>
      <c r="CW147" s="242"/>
      <c r="CX147" s="242"/>
      <c r="CY147" s="242"/>
      <c r="CZ147" s="242"/>
      <c r="DA147" s="242"/>
      <c r="DB147" s="242"/>
      <c r="DC147" s="242"/>
      <c r="DD147" s="242"/>
      <c r="DE147" s="242"/>
      <c r="DF147" s="242"/>
      <c r="DG147" s="242"/>
      <c r="DH147" s="242"/>
      <c r="DI147" s="242"/>
      <c r="DJ147" s="242"/>
      <c r="DK147" s="242"/>
      <c r="DL147" s="242"/>
      <c r="DM147" s="242"/>
      <c r="DN147" s="242"/>
      <c r="DO147" s="242"/>
      <c r="DP147" s="242"/>
      <c r="DQ147" s="242"/>
      <c r="DR147" s="242"/>
      <c r="DS147" s="242"/>
      <c r="DT147" s="242"/>
      <c r="DU147" s="242"/>
      <c r="DV147" s="242"/>
      <c r="DW147" s="242"/>
      <c r="DX147" s="242"/>
      <c r="DY147" s="242"/>
      <c r="DZ147" s="242"/>
      <c r="EA147" s="242"/>
      <c r="EB147" s="242"/>
      <c r="EC147" s="242"/>
      <c r="ED147" s="242"/>
      <c r="EE147" s="242"/>
      <c r="EF147" s="242"/>
      <c r="EG147" s="242"/>
      <c r="EH147" s="242"/>
      <c r="EI147" s="242"/>
      <c r="EJ147" s="242"/>
      <c r="EK147" s="242"/>
      <c r="EL147" s="242"/>
      <c r="EM147" s="242"/>
      <c r="EN147" s="242"/>
      <c r="EO147" s="242"/>
      <c r="EP147" s="242"/>
      <c r="EQ147" s="242"/>
      <c r="ER147" s="242"/>
      <c r="ES147" s="242"/>
      <c r="ET147" s="242"/>
      <c r="EU147" s="242"/>
      <c r="EV147" s="242"/>
      <c r="EW147" s="242"/>
      <c r="EX147" s="242"/>
      <c r="EY147" s="242"/>
      <c r="EZ147" s="242"/>
      <c r="FA147" s="242"/>
      <c r="FB147" s="242"/>
      <c r="FC147" s="242"/>
      <c r="FD147" s="242"/>
      <c r="FE147" s="242"/>
      <c r="FF147" s="242"/>
      <c r="FG147" s="242"/>
      <c r="FH147" s="242"/>
      <c r="FI147" s="242"/>
      <c r="FJ147" s="242"/>
      <c r="FK147" s="242"/>
      <c r="FL147" s="242"/>
      <c r="FM147" s="242"/>
      <c r="FN147" s="242"/>
      <c r="FO147" s="242"/>
      <c r="FP147" s="242"/>
      <c r="FQ147" s="242"/>
      <c r="FR147" s="242"/>
      <c r="FS147" s="242"/>
      <c r="FT147" s="242"/>
      <c r="FU147" s="242"/>
      <c r="FV147" s="242"/>
      <c r="FW147" s="242"/>
      <c r="FX147" s="242"/>
      <c r="FY147" s="242"/>
      <c r="FZ147" s="242"/>
      <c r="GA147" s="242"/>
      <c r="GB147" s="242"/>
      <c r="GC147" s="242"/>
      <c r="GD147" s="242"/>
      <c r="GE147" s="242"/>
      <c r="GF147" s="242"/>
      <c r="GG147" s="242"/>
      <c r="GH147" s="242"/>
      <c r="GI147" s="242"/>
      <c r="GJ147" s="242"/>
      <c r="GK147" s="242"/>
      <c r="GL147" s="242"/>
      <c r="GM147" s="242"/>
      <c r="GN147" s="242"/>
      <c r="GO147" s="242"/>
      <c r="GP147" s="242"/>
      <c r="GQ147" s="242"/>
      <c r="GR147" s="242"/>
      <c r="GS147" s="242"/>
      <c r="GT147" s="242"/>
      <c r="GU147" s="242"/>
      <c r="GV147" s="242"/>
      <c r="GW147" s="242"/>
      <c r="GX147" s="242"/>
      <c r="GY147" s="242"/>
      <c r="GZ147" s="242"/>
      <c r="HA147" s="242"/>
      <c r="HB147" s="242"/>
      <c r="HC147" s="242"/>
      <c r="HD147" s="242"/>
      <c r="HE147" s="242"/>
      <c r="HF147" s="242"/>
      <c r="HG147" s="242"/>
      <c r="HH147" s="242"/>
      <c r="HI147" s="242"/>
      <c r="HJ147" s="242"/>
      <c r="HK147" s="242"/>
      <c r="HL147" s="242"/>
      <c r="HM147" s="242"/>
      <c r="HN147" s="242"/>
      <c r="HO147" s="242"/>
      <c r="HP147" s="242"/>
      <c r="HQ147" s="242"/>
      <c r="HR147" s="242"/>
      <c r="HS147" s="242"/>
      <c r="HT147" s="242"/>
      <c r="HU147" s="242"/>
      <c r="HV147" s="242"/>
      <c r="HW147" s="242"/>
      <c r="HX147" s="242"/>
      <c r="HY147" s="242"/>
      <c r="HZ147" s="242"/>
      <c r="IA147" s="242"/>
      <c r="IB147" s="242"/>
      <c r="IC147" s="242"/>
      <c r="ID147" s="242"/>
      <c r="IE147" s="242"/>
      <c r="IF147" s="242"/>
      <c r="IG147" s="242"/>
      <c r="IH147" s="242"/>
      <c r="II147" s="242"/>
      <c r="IJ147" s="242"/>
      <c r="IK147" s="242"/>
      <c r="IL147" s="242"/>
    </row>
    <row r="148" spans="1:246" ht="15">
      <c r="A148" s="237" t="s">
        <v>277</v>
      </c>
      <c r="B148" s="238" t="s">
        <v>448</v>
      </c>
      <c r="C148" s="238">
        <v>7</v>
      </c>
      <c r="D148" s="238">
        <v>2</v>
      </c>
      <c r="E148" s="265">
        <v>9477</v>
      </c>
      <c r="F148" s="265"/>
      <c r="G148" s="265"/>
      <c r="H148" s="265"/>
      <c r="I148" s="265"/>
      <c r="J148" s="240">
        <v>14333.562876</v>
      </c>
      <c r="K148" s="240">
        <v>3192</v>
      </c>
      <c r="L148" s="240">
        <v>8136</v>
      </c>
      <c r="M148" s="240">
        <v>5235.87</v>
      </c>
      <c r="N148" s="240">
        <v>0</v>
      </c>
      <c r="O148" s="240">
        <v>0</v>
      </c>
      <c r="P148" s="237">
        <v>30897.432876</v>
      </c>
      <c r="Q148" s="245"/>
      <c r="R148" s="99"/>
      <c r="S148" s="241"/>
      <c r="T148" s="224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  <c r="AJ148" s="242"/>
      <c r="AK148" s="242"/>
      <c r="AL148" s="242"/>
      <c r="AM148" s="242"/>
      <c r="AN148" s="242"/>
      <c r="AO148" s="242"/>
      <c r="AP148" s="242"/>
      <c r="AQ148" s="242"/>
      <c r="AR148" s="242"/>
      <c r="AS148" s="242"/>
      <c r="AT148" s="242"/>
      <c r="AU148" s="242"/>
      <c r="AV148" s="242"/>
      <c r="AW148" s="242"/>
      <c r="AX148" s="242"/>
      <c r="AY148" s="242"/>
      <c r="AZ148" s="242"/>
      <c r="BA148" s="242"/>
      <c r="BB148" s="242"/>
      <c r="BC148" s="242"/>
      <c r="BD148" s="242"/>
      <c r="BE148" s="242"/>
      <c r="BF148" s="242"/>
      <c r="BG148" s="242"/>
      <c r="BH148" s="242"/>
      <c r="BI148" s="242"/>
      <c r="BJ148" s="242"/>
      <c r="BK148" s="242"/>
      <c r="BL148" s="242"/>
      <c r="BM148" s="242"/>
      <c r="BN148" s="242"/>
      <c r="BO148" s="242"/>
      <c r="BP148" s="242"/>
      <c r="BQ148" s="242"/>
      <c r="BR148" s="242"/>
      <c r="BS148" s="242"/>
      <c r="BT148" s="242"/>
      <c r="BU148" s="242"/>
      <c r="BV148" s="242"/>
      <c r="BW148" s="242"/>
      <c r="BX148" s="242"/>
      <c r="BY148" s="242"/>
      <c r="BZ148" s="242"/>
      <c r="CA148" s="242"/>
      <c r="CB148" s="242"/>
      <c r="CC148" s="242"/>
      <c r="CD148" s="242"/>
      <c r="CE148" s="242"/>
      <c r="CF148" s="242"/>
      <c r="CG148" s="242"/>
      <c r="CH148" s="242"/>
      <c r="CI148" s="242"/>
      <c r="CJ148" s="242"/>
      <c r="CK148" s="242"/>
      <c r="CL148" s="242"/>
      <c r="CM148" s="242"/>
      <c r="CN148" s="242"/>
      <c r="CO148" s="242"/>
      <c r="CP148" s="242"/>
      <c r="CQ148" s="242"/>
      <c r="CR148" s="242"/>
      <c r="CS148" s="242"/>
      <c r="CT148" s="242"/>
      <c r="CU148" s="242"/>
      <c r="CV148" s="242"/>
      <c r="CW148" s="242"/>
      <c r="CX148" s="242"/>
      <c r="CY148" s="242"/>
      <c r="CZ148" s="242"/>
      <c r="DA148" s="242"/>
      <c r="DB148" s="242"/>
      <c r="DC148" s="242"/>
      <c r="DD148" s="242"/>
      <c r="DE148" s="242"/>
      <c r="DF148" s="242"/>
      <c r="DG148" s="242"/>
      <c r="DH148" s="242"/>
      <c r="DI148" s="242"/>
      <c r="DJ148" s="242"/>
      <c r="DK148" s="242"/>
      <c r="DL148" s="242"/>
      <c r="DM148" s="242"/>
      <c r="DN148" s="242"/>
      <c r="DO148" s="242"/>
      <c r="DP148" s="242"/>
      <c r="DQ148" s="242"/>
      <c r="DR148" s="242"/>
      <c r="DS148" s="242"/>
      <c r="DT148" s="242"/>
      <c r="DU148" s="242"/>
      <c r="DV148" s="242"/>
      <c r="DW148" s="242"/>
      <c r="DX148" s="242"/>
      <c r="DY148" s="242"/>
      <c r="DZ148" s="242"/>
      <c r="EA148" s="242"/>
      <c r="EB148" s="242"/>
      <c r="EC148" s="242"/>
      <c r="ED148" s="242"/>
      <c r="EE148" s="242"/>
      <c r="EF148" s="242"/>
      <c r="EG148" s="242"/>
      <c r="EH148" s="242"/>
      <c r="EI148" s="242"/>
      <c r="EJ148" s="242"/>
      <c r="EK148" s="242"/>
      <c r="EL148" s="242"/>
      <c r="EM148" s="242"/>
      <c r="EN148" s="242"/>
      <c r="EO148" s="242"/>
      <c r="EP148" s="242"/>
      <c r="EQ148" s="242"/>
      <c r="ER148" s="242"/>
      <c r="ES148" s="242"/>
      <c r="ET148" s="242"/>
      <c r="EU148" s="242"/>
      <c r="EV148" s="242"/>
      <c r="EW148" s="242"/>
      <c r="EX148" s="242"/>
      <c r="EY148" s="242"/>
      <c r="EZ148" s="242"/>
      <c r="FA148" s="242"/>
      <c r="FB148" s="242"/>
      <c r="FC148" s="242"/>
      <c r="FD148" s="242"/>
      <c r="FE148" s="242"/>
      <c r="FF148" s="242"/>
      <c r="FG148" s="242"/>
      <c r="FH148" s="242"/>
      <c r="FI148" s="242"/>
      <c r="FJ148" s="242"/>
      <c r="FK148" s="242"/>
      <c r="FL148" s="242"/>
      <c r="FM148" s="242"/>
      <c r="FN148" s="242"/>
      <c r="FO148" s="242"/>
      <c r="FP148" s="242"/>
      <c r="FQ148" s="242"/>
      <c r="FR148" s="242"/>
      <c r="FS148" s="242"/>
      <c r="FT148" s="242"/>
      <c r="FU148" s="242"/>
      <c r="FV148" s="242"/>
      <c r="FW148" s="242"/>
      <c r="FX148" s="242"/>
      <c r="FY148" s="242"/>
      <c r="FZ148" s="242"/>
      <c r="GA148" s="242"/>
      <c r="GB148" s="242"/>
      <c r="GC148" s="242"/>
      <c r="GD148" s="242"/>
      <c r="GE148" s="242"/>
      <c r="GF148" s="242"/>
      <c r="GG148" s="242"/>
      <c r="GH148" s="242"/>
      <c r="GI148" s="242"/>
      <c r="GJ148" s="242"/>
      <c r="GK148" s="242"/>
      <c r="GL148" s="242"/>
      <c r="GM148" s="242"/>
      <c r="GN148" s="242"/>
      <c r="GO148" s="242"/>
      <c r="GP148" s="242"/>
      <c r="GQ148" s="242"/>
      <c r="GR148" s="242"/>
      <c r="GS148" s="242"/>
      <c r="GT148" s="242"/>
      <c r="GU148" s="242"/>
      <c r="GV148" s="242"/>
      <c r="GW148" s="242"/>
      <c r="GX148" s="242"/>
      <c r="GY148" s="242"/>
      <c r="GZ148" s="242"/>
      <c r="HA148" s="242"/>
      <c r="HB148" s="242"/>
      <c r="HC148" s="242"/>
      <c r="HD148" s="242"/>
      <c r="HE148" s="242"/>
      <c r="HF148" s="242"/>
      <c r="HG148" s="242"/>
      <c r="HH148" s="242"/>
      <c r="HI148" s="242"/>
      <c r="HJ148" s="242"/>
      <c r="HK148" s="242"/>
      <c r="HL148" s="242"/>
      <c r="HM148" s="242"/>
      <c r="HN148" s="242"/>
      <c r="HO148" s="242"/>
      <c r="HP148" s="242"/>
      <c r="HQ148" s="242"/>
      <c r="HR148" s="242"/>
      <c r="HS148" s="242"/>
      <c r="HT148" s="242"/>
      <c r="HU148" s="242"/>
      <c r="HV148" s="242"/>
      <c r="HW148" s="242"/>
      <c r="HX148" s="242"/>
      <c r="HY148" s="242"/>
      <c r="HZ148" s="242"/>
      <c r="IA148" s="242"/>
      <c r="IB148" s="242"/>
      <c r="IC148" s="242"/>
      <c r="ID148" s="242"/>
      <c r="IE148" s="242"/>
      <c r="IF148" s="242"/>
      <c r="IG148" s="242"/>
      <c r="IH148" s="242"/>
      <c r="II148" s="242"/>
      <c r="IJ148" s="242"/>
      <c r="IK148" s="242"/>
      <c r="IL148" s="242"/>
    </row>
    <row r="149" spans="1:246" ht="15">
      <c r="A149" s="99" t="s">
        <v>277</v>
      </c>
      <c r="B149" s="212" t="s">
        <v>449</v>
      </c>
      <c r="C149" s="269">
        <v>8</v>
      </c>
      <c r="D149" s="269">
        <v>3</v>
      </c>
      <c r="E149" s="247">
        <v>17014</v>
      </c>
      <c r="F149" s="247"/>
      <c r="G149" s="247"/>
      <c r="H149" s="247"/>
      <c r="I149" s="247"/>
      <c r="J149" s="99">
        <v>25738.426119999996</v>
      </c>
      <c r="K149" s="99">
        <v>3840</v>
      </c>
      <c r="L149" s="245">
        <v>9519</v>
      </c>
      <c r="M149" s="99">
        <v>3620.01318</v>
      </c>
      <c r="N149" s="99">
        <v>0</v>
      </c>
      <c r="O149" s="248">
        <v>811</v>
      </c>
      <c r="P149" s="248">
        <v>43528.4393</v>
      </c>
      <c r="Q149" s="99"/>
      <c r="R149" s="245"/>
      <c r="S149" s="241"/>
      <c r="T149" s="224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  <c r="AJ149" s="242"/>
      <c r="AK149" s="242"/>
      <c r="AL149" s="242"/>
      <c r="AM149" s="242"/>
      <c r="AN149" s="242"/>
      <c r="AO149" s="242"/>
      <c r="AP149" s="242"/>
      <c r="AQ149" s="242"/>
      <c r="AR149" s="242"/>
      <c r="AS149" s="242"/>
      <c r="AT149" s="242"/>
      <c r="AU149" s="242"/>
      <c r="AV149" s="242"/>
      <c r="AW149" s="242"/>
      <c r="AX149" s="242"/>
      <c r="AY149" s="242"/>
      <c r="AZ149" s="242"/>
      <c r="BA149" s="242"/>
      <c r="BB149" s="242"/>
      <c r="BC149" s="242"/>
      <c r="BD149" s="242"/>
      <c r="BE149" s="242"/>
      <c r="BF149" s="242"/>
      <c r="BG149" s="242"/>
      <c r="BH149" s="242"/>
      <c r="BI149" s="242"/>
      <c r="BJ149" s="242"/>
      <c r="BK149" s="242"/>
      <c r="BL149" s="242"/>
      <c r="BM149" s="242"/>
      <c r="BN149" s="242"/>
      <c r="BO149" s="242"/>
      <c r="BP149" s="242"/>
      <c r="BQ149" s="242"/>
      <c r="BR149" s="242"/>
      <c r="BS149" s="242"/>
      <c r="BT149" s="242"/>
      <c r="BU149" s="242"/>
      <c r="BV149" s="242"/>
      <c r="BW149" s="242"/>
      <c r="BX149" s="242"/>
      <c r="BY149" s="242"/>
      <c r="BZ149" s="242"/>
      <c r="CA149" s="242"/>
      <c r="CB149" s="242"/>
      <c r="CC149" s="242"/>
      <c r="CD149" s="242"/>
      <c r="CE149" s="242"/>
      <c r="CF149" s="242"/>
      <c r="CG149" s="242"/>
      <c r="CH149" s="242"/>
      <c r="CI149" s="242"/>
      <c r="CJ149" s="242"/>
      <c r="CK149" s="242"/>
      <c r="CL149" s="242"/>
      <c r="CM149" s="242"/>
      <c r="CN149" s="242"/>
      <c r="CO149" s="242"/>
      <c r="CP149" s="242"/>
      <c r="CQ149" s="242"/>
      <c r="CR149" s="242"/>
      <c r="CS149" s="242"/>
      <c r="CT149" s="242"/>
      <c r="CU149" s="242"/>
      <c r="CV149" s="242"/>
      <c r="CW149" s="242"/>
      <c r="CX149" s="242"/>
      <c r="CY149" s="242"/>
      <c r="CZ149" s="242"/>
      <c r="DA149" s="242"/>
      <c r="DB149" s="242"/>
      <c r="DC149" s="242"/>
      <c r="DD149" s="242"/>
      <c r="DE149" s="242"/>
      <c r="DF149" s="242"/>
      <c r="DG149" s="242"/>
      <c r="DH149" s="242"/>
      <c r="DI149" s="242"/>
      <c r="DJ149" s="242"/>
      <c r="DK149" s="242"/>
      <c r="DL149" s="242"/>
      <c r="DM149" s="242"/>
      <c r="DN149" s="242"/>
      <c r="DO149" s="242"/>
      <c r="DP149" s="242"/>
      <c r="DQ149" s="242"/>
      <c r="DR149" s="242"/>
      <c r="DS149" s="242"/>
      <c r="DT149" s="242"/>
      <c r="DU149" s="242"/>
      <c r="DV149" s="242"/>
      <c r="DW149" s="242"/>
      <c r="DX149" s="242"/>
      <c r="DY149" s="242"/>
      <c r="DZ149" s="242"/>
      <c r="EA149" s="242"/>
      <c r="EB149" s="242"/>
      <c r="EC149" s="242"/>
      <c r="ED149" s="242"/>
      <c r="EE149" s="242"/>
      <c r="EF149" s="242"/>
      <c r="EG149" s="242"/>
      <c r="EH149" s="242"/>
      <c r="EI149" s="242"/>
      <c r="EJ149" s="242"/>
      <c r="EK149" s="242"/>
      <c r="EL149" s="242"/>
      <c r="EM149" s="242"/>
      <c r="EN149" s="242"/>
      <c r="EO149" s="242"/>
      <c r="EP149" s="242"/>
      <c r="EQ149" s="242"/>
      <c r="ER149" s="242"/>
      <c r="ES149" s="242"/>
      <c r="ET149" s="242"/>
      <c r="EU149" s="242"/>
      <c r="EV149" s="242"/>
      <c r="EW149" s="242"/>
      <c r="EX149" s="242"/>
      <c r="EY149" s="242"/>
      <c r="EZ149" s="242"/>
      <c r="FA149" s="242"/>
      <c r="FB149" s="242"/>
      <c r="FC149" s="242"/>
      <c r="FD149" s="242"/>
      <c r="FE149" s="242"/>
      <c r="FF149" s="242"/>
      <c r="FG149" s="242"/>
      <c r="FH149" s="242"/>
      <c r="FI149" s="242"/>
      <c r="FJ149" s="242"/>
      <c r="FK149" s="242"/>
      <c r="FL149" s="242"/>
      <c r="FM149" s="242"/>
      <c r="FN149" s="242"/>
      <c r="FO149" s="242"/>
      <c r="FP149" s="242"/>
      <c r="FQ149" s="242"/>
      <c r="FR149" s="242"/>
      <c r="FS149" s="242"/>
      <c r="FT149" s="242"/>
      <c r="FU149" s="242"/>
      <c r="FV149" s="242"/>
      <c r="FW149" s="242"/>
      <c r="FX149" s="242"/>
      <c r="FY149" s="242"/>
      <c r="FZ149" s="242"/>
      <c r="GA149" s="242"/>
      <c r="GB149" s="242"/>
      <c r="GC149" s="242"/>
      <c r="GD149" s="242"/>
      <c r="GE149" s="242"/>
      <c r="GF149" s="242"/>
      <c r="GG149" s="242"/>
      <c r="GH149" s="242"/>
      <c r="GI149" s="242"/>
      <c r="GJ149" s="242"/>
      <c r="GK149" s="242"/>
      <c r="GL149" s="242"/>
      <c r="GM149" s="242"/>
      <c r="GN149" s="242"/>
      <c r="GO149" s="242"/>
      <c r="GP149" s="242"/>
      <c r="GQ149" s="242"/>
      <c r="GR149" s="242"/>
      <c r="GS149" s="242"/>
      <c r="GT149" s="242"/>
      <c r="GU149" s="242"/>
      <c r="GV149" s="242"/>
      <c r="GW149" s="242"/>
      <c r="GX149" s="242"/>
      <c r="GY149" s="242"/>
      <c r="GZ149" s="242"/>
      <c r="HA149" s="242"/>
      <c r="HB149" s="242"/>
      <c r="HC149" s="242"/>
      <c r="HD149" s="242"/>
      <c r="HE149" s="242"/>
      <c r="HF149" s="242"/>
      <c r="HG149" s="242"/>
      <c r="HH149" s="242"/>
      <c r="HI149" s="242"/>
      <c r="HJ149" s="242"/>
      <c r="HK149" s="242"/>
      <c r="HL149" s="242"/>
      <c r="HM149" s="242"/>
      <c r="HN149" s="242"/>
      <c r="HO149" s="242"/>
      <c r="HP149" s="242"/>
      <c r="HQ149" s="242"/>
      <c r="HR149" s="242"/>
      <c r="HS149" s="242"/>
      <c r="HT149" s="242"/>
      <c r="HU149" s="242"/>
      <c r="HV149" s="242"/>
      <c r="HW149" s="242"/>
      <c r="HX149" s="242"/>
      <c r="HY149" s="242"/>
      <c r="HZ149" s="242"/>
      <c r="IA149" s="242"/>
      <c r="IB149" s="242"/>
      <c r="IC149" s="242"/>
      <c r="ID149" s="242"/>
      <c r="IE149" s="242"/>
      <c r="IF149" s="242"/>
      <c r="IG149" s="242"/>
      <c r="IH149" s="242"/>
      <c r="II149" s="242"/>
      <c r="IJ149" s="242"/>
      <c r="IK149" s="242"/>
      <c r="IL149" s="242"/>
    </row>
    <row r="150" spans="1:246" ht="15">
      <c r="A150" s="237" t="s">
        <v>277</v>
      </c>
      <c r="B150" s="238" t="s">
        <v>450</v>
      </c>
      <c r="C150" s="250">
        <v>8</v>
      </c>
      <c r="D150" s="250">
        <v>3</v>
      </c>
      <c r="E150" s="265">
        <v>18333</v>
      </c>
      <c r="F150" s="265"/>
      <c r="G150" s="265"/>
      <c r="H150" s="265"/>
      <c r="I150" s="265"/>
      <c r="J150" s="240">
        <v>26784.9698</v>
      </c>
      <c r="K150" s="240">
        <v>4800</v>
      </c>
      <c r="L150" s="240">
        <v>14731</v>
      </c>
      <c r="M150" s="240">
        <v>0</v>
      </c>
      <c r="N150" s="240">
        <v>0</v>
      </c>
      <c r="O150" s="240">
        <v>0</v>
      </c>
      <c r="P150" s="237">
        <v>46315.9698</v>
      </c>
      <c r="Q150" s="245"/>
      <c r="R150" s="245"/>
      <c r="S150" s="241"/>
      <c r="T150" s="224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  <c r="AJ150" s="242"/>
      <c r="AK150" s="242"/>
      <c r="AL150" s="242"/>
      <c r="AM150" s="242"/>
      <c r="AN150" s="242"/>
      <c r="AO150" s="242"/>
      <c r="AP150" s="242"/>
      <c r="AQ150" s="242"/>
      <c r="AR150" s="242"/>
      <c r="AS150" s="242"/>
      <c r="AT150" s="242"/>
      <c r="AU150" s="242"/>
      <c r="AV150" s="242"/>
      <c r="AW150" s="242"/>
      <c r="AX150" s="242"/>
      <c r="AY150" s="242"/>
      <c r="AZ150" s="242"/>
      <c r="BA150" s="242"/>
      <c r="BB150" s="242"/>
      <c r="BC150" s="242"/>
      <c r="BD150" s="242"/>
      <c r="BE150" s="242"/>
      <c r="BF150" s="242"/>
      <c r="BG150" s="242"/>
      <c r="BH150" s="242"/>
      <c r="BI150" s="242"/>
      <c r="BJ150" s="242"/>
      <c r="BK150" s="242"/>
      <c r="BL150" s="242"/>
      <c r="BM150" s="242"/>
      <c r="BN150" s="242"/>
      <c r="BO150" s="242"/>
      <c r="BP150" s="242"/>
      <c r="BQ150" s="242"/>
      <c r="BR150" s="242"/>
      <c r="BS150" s="242"/>
      <c r="BT150" s="242"/>
      <c r="BU150" s="242"/>
      <c r="BV150" s="242"/>
      <c r="BW150" s="242"/>
      <c r="BX150" s="242"/>
      <c r="BY150" s="242"/>
      <c r="BZ150" s="242"/>
      <c r="CA150" s="242"/>
      <c r="CB150" s="242"/>
      <c r="CC150" s="242"/>
      <c r="CD150" s="242"/>
      <c r="CE150" s="242"/>
      <c r="CF150" s="242"/>
      <c r="CG150" s="242"/>
      <c r="CH150" s="242"/>
      <c r="CI150" s="242"/>
      <c r="CJ150" s="242"/>
      <c r="CK150" s="242"/>
      <c r="CL150" s="242"/>
      <c r="CM150" s="242"/>
      <c r="CN150" s="242"/>
      <c r="CO150" s="242"/>
      <c r="CP150" s="242"/>
      <c r="CQ150" s="242"/>
      <c r="CR150" s="242"/>
      <c r="CS150" s="242"/>
      <c r="CT150" s="242"/>
      <c r="CU150" s="242"/>
      <c r="CV150" s="242"/>
      <c r="CW150" s="242"/>
      <c r="CX150" s="242"/>
      <c r="CY150" s="242"/>
      <c r="CZ150" s="242"/>
      <c r="DA150" s="242"/>
      <c r="DB150" s="242"/>
      <c r="DC150" s="242"/>
      <c r="DD150" s="242"/>
      <c r="DE150" s="242"/>
      <c r="DF150" s="242"/>
      <c r="DG150" s="242"/>
      <c r="DH150" s="242"/>
      <c r="DI150" s="242"/>
      <c r="DJ150" s="242"/>
      <c r="DK150" s="242"/>
      <c r="DL150" s="242"/>
      <c r="DM150" s="242"/>
      <c r="DN150" s="242"/>
      <c r="DO150" s="242"/>
      <c r="DP150" s="242"/>
      <c r="DQ150" s="242"/>
      <c r="DR150" s="242"/>
      <c r="DS150" s="242"/>
      <c r="DT150" s="242"/>
      <c r="DU150" s="242"/>
      <c r="DV150" s="242"/>
      <c r="DW150" s="242"/>
      <c r="DX150" s="242"/>
      <c r="DY150" s="242"/>
      <c r="DZ150" s="242"/>
      <c r="EA150" s="242"/>
      <c r="EB150" s="242"/>
      <c r="EC150" s="242"/>
      <c r="ED150" s="242"/>
      <c r="EE150" s="242"/>
      <c r="EF150" s="242"/>
      <c r="EG150" s="242"/>
      <c r="EH150" s="242"/>
      <c r="EI150" s="242"/>
      <c r="EJ150" s="242"/>
      <c r="EK150" s="242"/>
      <c r="EL150" s="242"/>
      <c r="EM150" s="242"/>
      <c r="EN150" s="242"/>
      <c r="EO150" s="242"/>
      <c r="EP150" s="242"/>
      <c r="EQ150" s="242"/>
      <c r="ER150" s="242"/>
      <c r="ES150" s="242"/>
      <c r="ET150" s="242"/>
      <c r="EU150" s="242"/>
      <c r="EV150" s="242"/>
      <c r="EW150" s="242"/>
      <c r="EX150" s="242"/>
      <c r="EY150" s="242"/>
      <c r="EZ150" s="242"/>
      <c r="FA150" s="242"/>
      <c r="FB150" s="242"/>
      <c r="FC150" s="242"/>
      <c r="FD150" s="242"/>
      <c r="FE150" s="242"/>
      <c r="FF150" s="242"/>
      <c r="FG150" s="242"/>
      <c r="FH150" s="242"/>
      <c r="FI150" s="242"/>
      <c r="FJ150" s="242"/>
      <c r="FK150" s="242"/>
      <c r="FL150" s="242"/>
      <c r="FM150" s="242"/>
      <c r="FN150" s="242"/>
      <c r="FO150" s="242"/>
      <c r="FP150" s="242"/>
      <c r="FQ150" s="242"/>
      <c r="FR150" s="242"/>
      <c r="FS150" s="242"/>
      <c r="FT150" s="242"/>
      <c r="FU150" s="242"/>
      <c r="FV150" s="242"/>
      <c r="FW150" s="242"/>
      <c r="FX150" s="242"/>
      <c r="FY150" s="242"/>
      <c r="FZ150" s="242"/>
      <c r="GA150" s="242"/>
      <c r="GB150" s="242"/>
      <c r="GC150" s="242"/>
      <c r="GD150" s="242"/>
      <c r="GE150" s="242"/>
      <c r="GF150" s="242"/>
      <c r="GG150" s="242"/>
      <c r="GH150" s="242"/>
      <c r="GI150" s="242"/>
      <c r="GJ150" s="242"/>
      <c r="GK150" s="242"/>
      <c r="GL150" s="242"/>
      <c r="GM150" s="242"/>
      <c r="GN150" s="242"/>
      <c r="GO150" s="242"/>
      <c r="GP150" s="242"/>
      <c r="GQ150" s="242"/>
      <c r="GR150" s="242"/>
      <c r="GS150" s="242"/>
      <c r="GT150" s="242"/>
      <c r="GU150" s="242"/>
      <c r="GV150" s="242"/>
      <c r="GW150" s="242"/>
      <c r="GX150" s="242"/>
      <c r="GY150" s="242"/>
      <c r="GZ150" s="242"/>
      <c r="HA150" s="242"/>
      <c r="HB150" s="242"/>
      <c r="HC150" s="242"/>
      <c r="HD150" s="242"/>
      <c r="HE150" s="242"/>
      <c r="HF150" s="242"/>
      <c r="HG150" s="242"/>
      <c r="HH150" s="242"/>
      <c r="HI150" s="242"/>
      <c r="HJ150" s="242"/>
      <c r="HK150" s="242"/>
      <c r="HL150" s="242"/>
      <c r="HM150" s="242"/>
      <c r="HN150" s="242"/>
      <c r="HO150" s="242"/>
      <c r="HP150" s="242"/>
      <c r="HQ150" s="242"/>
      <c r="HR150" s="242"/>
      <c r="HS150" s="242"/>
      <c r="HT150" s="242"/>
      <c r="HU150" s="242"/>
      <c r="HV150" s="242"/>
      <c r="HW150" s="242"/>
      <c r="HX150" s="242"/>
      <c r="HY150" s="242"/>
      <c r="HZ150" s="242"/>
      <c r="IA150" s="242"/>
      <c r="IB150" s="242"/>
      <c r="IC150" s="242"/>
      <c r="ID150" s="242"/>
      <c r="IE150" s="242"/>
      <c r="IF150" s="242"/>
      <c r="IG150" s="242"/>
      <c r="IH150" s="242"/>
      <c r="II150" s="242"/>
      <c r="IJ150" s="242"/>
      <c r="IK150" s="242"/>
      <c r="IL150" s="242"/>
    </row>
    <row r="151" spans="1:246" ht="15">
      <c r="A151" s="99" t="s">
        <v>277</v>
      </c>
      <c r="B151" s="212" t="s">
        <v>451</v>
      </c>
      <c r="C151" s="266">
        <v>9</v>
      </c>
      <c r="D151" s="266">
        <v>4</v>
      </c>
      <c r="E151" s="267">
        <v>28818</v>
      </c>
      <c r="F151" s="267"/>
      <c r="G151" s="267"/>
      <c r="H151" s="267"/>
      <c r="I151" s="267"/>
      <c r="J151" s="245">
        <v>32244.94</v>
      </c>
      <c r="K151" s="245">
        <v>6588</v>
      </c>
      <c r="L151" s="245">
        <v>16176</v>
      </c>
      <c r="M151" s="245">
        <v>6036.02</v>
      </c>
      <c r="N151" s="245">
        <v>0</v>
      </c>
      <c r="O151" s="245">
        <v>0</v>
      </c>
      <c r="P151" s="248">
        <v>61044.96</v>
      </c>
      <c r="Q151" s="245"/>
      <c r="R151" s="245"/>
      <c r="S151" s="241"/>
      <c r="T151" s="224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  <c r="AJ151" s="242"/>
      <c r="AK151" s="242"/>
      <c r="AL151" s="242"/>
      <c r="AM151" s="242"/>
      <c r="AN151" s="242"/>
      <c r="AO151" s="242"/>
      <c r="AP151" s="242"/>
      <c r="AQ151" s="242"/>
      <c r="AR151" s="242"/>
      <c r="AS151" s="242"/>
      <c r="AT151" s="242"/>
      <c r="AU151" s="242"/>
      <c r="AV151" s="242"/>
      <c r="AW151" s="242"/>
      <c r="AX151" s="242"/>
      <c r="AY151" s="242"/>
      <c r="AZ151" s="242"/>
      <c r="BA151" s="242"/>
      <c r="BB151" s="242"/>
      <c r="BC151" s="242"/>
      <c r="BD151" s="242"/>
      <c r="BE151" s="242"/>
      <c r="BF151" s="242"/>
      <c r="BG151" s="242"/>
      <c r="BH151" s="242"/>
      <c r="BI151" s="242"/>
      <c r="BJ151" s="242"/>
      <c r="BK151" s="242"/>
      <c r="BL151" s="242"/>
      <c r="BM151" s="242"/>
      <c r="BN151" s="242"/>
      <c r="BO151" s="242"/>
      <c r="BP151" s="242"/>
      <c r="BQ151" s="242"/>
      <c r="BR151" s="242"/>
      <c r="BS151" s="242"/>
      <c r="BT151" s="242"/>
      <c r="BU151" s="242"/>
      <c r="BV151" s="242"/>
      <c r="BW151" s="242"/>
      <c r="BX151" s="242"/>
      <c r="BY151" s="242"/>
      <c r="BZ151" s="242"/>
      <c r="CA151" s="242"/>
      <c r="CB151" s="242"/>
      <c r="CC151" s="242"/>
      <c r="CD151" s="242"/>
      <c r="CE151" s="242"/>
      <c r="CF151" s="242"/>
      <c r="CG151" s="242"/>
      <c r="CH151" s="242"/>
      <c r="CI151" s="242"/>
      <c r="CJ151" s="242"/>
      <c r="CK151" s="242"/>
      <c r="CL151" s="242"/>
      <c r="CM151" s="242"/>
      <c r="CN151" s="242"/>
      <c r="CO151" s="242"/>
      <c r="CP151" s="242"/>
      <c r="CQ151" s="242"/>
      <c r="CR151" s="242"/>
      <c r="CS151" s="242"/>
      <c r="CT151" s="242"/>
      <c r="CU151" s="242"/>
      <c r="CV151" s="242"/>
      <c r="CW151" s="242"/>
      <c r="CX151" s="242"/>
      <c r="CY151" s="242"/>
      <c r="CZ151" s="242"/>
      <c r="DA151" s="242"/>
      <c r="DB151" s="242"/>
      <c r="DC151" s="242"/>
      <c r="DD151" s="242"/>
      <c r="DE151" s="242"/>
      <c r="DF151" s="242"/>
      <c r="DG151" s="242"/>
      <c r="DH151" s="242"/>
      <c r="DI151" s="242"/>
      <c r="DJ151" s="242"/>
      <c r="DK151" s="242"/>
      <c r="DL151" s="242"/>
      <c r="DM151" s="242"/>
      <c r="DN151" s="242"/>
      <c r="DO151" s="242"/>
      <c r="DP151" s="242"/>
      <c r="DQ151" s="242"/>
      <c r="DR151" s="242"/>
      <c r="DS151" s="242"/>
      <c r="DT151" s="242"/>
      <c r="DU151" s="242"/>
      <c r="DV151" s="242"/>
      <c r="DW151" s="242"/>
      <c r="DX151" s="242"/>
      <c r="DY151" s="242"/>
      <c r="DZ151" s="242"/>
      <c r="EA151" s="242"/>
      <c r="EB151" s="242"/>
      <c r="EC151" s="242"/>
      <c r="ED151" s="242"/>
      <c r="EE151" s="242"/>
      <c r="EF151" s="242"/>
      <c r="EG151" s="242"/>
      <c r="EH151" s="242"/>
      <c r="EI151" s="242"/>
      <c r="EJ151" s="242"/>
      <c r="EK151" s="242"/>
      <c r="EL151" s="242"/>
      <c r="EM151" s="242"/>
      <c r="EN151" s="242"/>
      <c r="EO151" s="242"/>
      <c r="EP151" s="242"/>
      <c r="EQ151" s="242"/>
      <c r="ER151" s="242"/>
      <c r="ES151" s="242"/>
      <c r="ET151" s="242"/>
      <c r="EU151" s="242"/>
      <c r="EV151" s="242"/>
      <c r="EW151" s="242"/>
      <c r="EX151" s="242"/>
      <c r="EY151" s="242"/>
      <c r="EZ151" s="242"/>
      <c r="FA151" s="242"/>
      <c r="FB151" s="242"/>
      <c r="FC151" s="242"/>
      <c r="FD151" s="242"/>
      <c r="FE151" s="242"/>
      <c r="FF151" s="242"/>
      <c r="FG151" s="242"/>
      <c r="FH151" s="242"/>
      <c r="FI151" s="242"/>
      <c r="FJ151" s="242"/>
      <c r="FK151" s="242"/>
      <c r="FL151" s="242"/>
      <c r="FM151" s="242"/>
      <c r="FN151" s="242"/>
      <c r="FO151" s="242"/>
      <c r="FP151" s="242"/>
      <c r="FQ151" s="242"/>
      <c r="FR151" s="242"/>
      <c r="FS151" s="242"/>
      <c r="FT151" s="242"/>
      <c r="FU151" s="242"/>
      <c r="FV151" s="242"/>
      <c r="FW151" s="242"/>
      <c r="FX151" s="242"/>
      <c r="FY151" s="242"/>
      <c r="FZ151" s="242"/>
      <c r="GA151" s="242"/>
      <c r="GB151" s="242"/>
      <c r="GC151" s="242"/>
      <c r="GD151" s="242"/>
      <c r="GE151" s="242"/>
      <c r="GF151" s="242"/>
      <c r="GG151" s="242"/>
      <c r="GH151" s="242"/>
      <c r="GI151" s="242"/>
      <c r="GJ151" s="242"/>
      <c r="GK151" s="242"/>
      <c r="GL151" s="242"/>
      <c r="GM151" s="242"/>
      <c r="GN151" s="242"/>
      <c r="GO151" s="242"/>
      <c r="GP151" s="242"/>
      <c r="GQ151" s="242"/>
      <c r="GR151" s="242"/>
      <c r="GS151" s="242"/>
      <c r="GT151" s="242"/>
      <c r="GU151" s="242"/>
      <c r="GV151" s="242"/>
      <c r="GW151" s="242"/>
      <c r="GX151" s="242"/>
      <c r="GY151" s="242"/>
      <c r="GZ151" s="242"/>
      <c r="HA151" s="242"/>
      <c r="HB151" s="242"/>
      <c r="HC151" s="242"/>
      <c r="HD151" s="242"/>
      <c r="HE151" s="242"/>
      <c r="HF151" s="242"/>
      <c r="HG151" s="242"/>
      <c r="HH151" s="242"/>
      <c r="HI151" s="242"/>
      <c r="HJ151" s="242"/>
      <c r="HK151" s="242"/>
      <c r="HL151" s="242"/>
      <c r="HM151" s="242"/>
      <c r="HN151" s="242"/>
      <c r="HO151" s="242"/>
      <c r="HP151" s="242"/>
      <c r="HQ151" s="242"/>
      <c r="HR151" s="242"/>
      <c r="HS151" s="242"/>
      <c r="HT151" s="242"/>
      <c r="HU151" s="242"/>
      <c r="HV151" s="242"/>
      <c r="HW151" s="242"/>
      <c r="HX151" s="242"/>
      <c r="HY151" s="242"/>
      <c r="HZ151" s="242"/>
      <c r="IA151" s="242"/>
      <c r="IB151" s="242"/>
      <c r="IC151" s="242"/>
      <c r="ID151" s="242"/>
      <c r="IE151" s="242"/>
      <c r="IF151" s="242"/>
      <c r="IG151" s="242"/>
      <c r="IH151" s="242"/>
      <c r="II151" s="242"/>
      <c r="IJ151" s="242"/>
      <c r="IK151" s="242"/>
      <c r="IL151" s="242"/>
    </row>
    <row r="152" spans="1:246" ht="15">
      <c r="A152" s="237" t="s">
        <v>277</v>
      </c>
      <c r="B152" s="238" t="s">
        <v>452</v>
      </c>
      <c r="C152" s="250">
        <v>9</v>
      </c>
      <c r="D152" s="250">
        <v>4</v>
      </c>
      <c r="E152" s="265">
        <v>21109</v>
      </c>
      <c r="F152" s="265"/>
      <c r="G152" s="265"/>
      <c r="H152" s="265"/>
      <c r="I152" s="265"/>
      <c r="J152" s="240">
        <v>57675.02</v>
      </c>
      <c r="K152" s="240">
        <v>7020</v>
      </c>
      <c r="L152" s="240">
        <v>13398</v>
      </c>
      <c r="M152" s="240">
        <v>1967.82</v>
      </c>
      <c r="N152" s="240">
        <v>3500</v>
      </c>
      <c r="O152" s="240">
        <v>0</v>
      </c>
      <c r="P152" s="237">
        <v>83560.84</v>
      </c>
      <c r="Q152" s="245"/>
      <c r="R152" s="245"/>
      <c r="S152" s="241"/>
      <c r="T152" s="224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  <c r="AH152" s="242"/>
      <c r="AI152" s="242"/>
      <c r="AJ152" s="242"/>
      <c r="AK152" s="242"/>
      <c r="AL152" s="242"/>
      <c r="AM152" s="242"/>
      <c r="AN152" s="242"/>
      <c r="AO152" s="242"/>
      <c r="AP152" s="242"/>
      <c r="AQ152" s="242"/>
      <c r="AR152" s="242"/>
      <c r="AS152" s="242"/>
      <c r="AT152" s="242"/>
      <c r="AU152" s="242"/>
      <c r="AV152" s="242"/>
      <c r="AW152" s="242"/>
      <c r="AX152" s="242"/>
      <c r="AY152" s="242"/>
      <c r="AZ152" s="242"/>
      <c r="BA152" s="242"/>
      <c r="BB152" s="242"/>
      <c r="BC152" s="242"/>
      <c r="BD152" s="242"/>
      <c r="BE152" s="242"/>
      <c r="BF152" s="242"/>
      <c r="BG152" s="242"/>
      <c r="BH152" s="242"/>
      <c r="BI152" s="242"/>
      <c r="BJ152" s="242"/>
      <c r="BK152" s="242"/>
      <c r="BL152" s="242"/>
      <c r="BM152" s="242"/>
      <c r="BN152" s="242"/>
      <c r="BO152" s="242"/>
      <c r="BP152" s="242"/>
      <c r="BQ152" s="242"/>
      <c r="BR152" s="242"/>
      <c r="BS152" s="242"/>
      <c r="BT152" s="242"/>
      <c r="BU152" s="242"/>
      <c r="BV152" s="242"/>
      <c r="BW152" s="242"/>
      <c r="BX152" s="242"/>
      <c r="BY152" s="242"/>
      <c r="BZ152" s="242"/>
      <c r="CA152" s="242"/>
      <c r="CB152" s="242"/>
      <c r="CC152" s="242"/>
      <c r="CD152" s="242"/>
      <c r="CE152" s="242"/>
      <c r="CF152" s="242"/>
      <c r="CG152" s="242"/>
      <c r="CH152" s="242"/>
      <c r="CI152" s="242"/>
      <c r="CJ152" s="242"/>
      <c r="CK152" s="242"/>
      <c r="CL152" s="242"/>
      <c r="CM152" s="242"/>
      <c r="CN152" s="242"/>
      <c r="CO152" s="242"/>
      <c r="CP152" s="242"/>
      <c r="CQ152" s="242"/>
      <c r="CR152" s="242"/>
      <c r="CS152" s="242"/>
      <c r="CT152" s="242"/>
      <c r="CU152" s="242"/>
      <c r="CV152" s="242"/>
      <c r="CW152" s="242"/>
      <c r="CX152" s="242"/>
      <c r="CY152" s="242"/>
      <c r="CZ152" s="242"/>
      <c r="DA152" s="242"/>
      <c r="DB152" s="242"/>
      <c r="DC152" s="242"/>
      <c r="DD152" s="242"/>
      <c r="DE152" s="242"/>
      <c r="DF152" s="242"/>
      <c r="DG152" s="242"/>
      <c r="DH152" s="242"/>
      <c r="DI152" s="242"/>
      <c r="DJ152" s="242"/>
      <c r="DK152" s="242"/>
      <c r="DL152" s="242"/>
      <c r="DM152" s="242"/>
      <c r="DN152" s="242"/>
      <c r="DO152" s="242"/>
      <c r="DP152" s="242"/>
      <c r="DQ152" s="242"/>
      <c r="DR152" s="242"/>
      <c r="DS152" s="242"/>
      <c r="DT152" s="242"/>
      <c r="DU152" s="242"/>
      <c r="DV152" s="242"/>
      <c r="DW152" s="242"/>
      <c r="DX152" s="242"/>
      <c r="DY152" s="242"/>
      <c r="DZ152" s="242"/>
      <c r="EA152" s="242"/>
      <c r="EB152" s="242"/>
      <c r="EC152" s="242"/>
      <c r="ED152" s="242"/>
      <c r="EE152" s="242"/>
      <c r="EF152" s="242"/>
      <c r="EG152" s="242"/>
      <c r="EH152" s="242"/>
      <c r="EI152" s="242"/>
      <c r="EJ152" s="242"/>
      <c r="EK152" s="242"/>
      <c r="EL152" s="242"/>
      <c r="EM152" s="242"/>
      <c r="EN152" s="242"/>
      <c r="EO152" s="242"/>
      <c r="EP152" s="242"/>
      <c r="EQ152" s="242"/>
      <c r="ER152" s="242"/>
      <c r="ES152" s="242"/>
      <c r="ET152" s="242"/>
      <c r="EU152" s="242"/>
      <c r="EV152" s="242"/>
      <c r="EW152" s="242"/>
      <c r="EX152" s="242"/>
      <c r="EY152" s="242"/>
      <c r="EZ152" s="242"/>
      <c r="FA152" s="242"/>
      <c r="FB152" s="242"/>
      <c r="FC152" s="242"/>
      <c r="FD152" s="242"/>
      <c r="FE152" s="242"/>
      <c r="FF152" s="242"/>
      <c r="FG152" s="242"/>
      <c r="FH152" s="242"/>
      <c r="FI152" s="242"/>
      <c r="FJ152" s="242"/>
      <c r="FK152" s="242"/>
      <c r="FL152" s="242"/>
      <c r="FM152" s="242"/>
      <c r="FN152" s="242"/>
      <c r="FO152" s="242"/>
      <c r="FP152" s="242"/>
      <c r="FQ152" s="242"/>
      <c r="FR152" s="242"/>
      <c r="FS152" s="242"/>
      <c r="FT152" s="242"/>
      <c r="FU152" s="242"/>
      <c r="FV152" s="242"/>
      <c r="FW152" s="242"/>
      <c r="FX152" s="242"/>
      <c r="FY152" s="242"/>
      <c r="FZ152" s="242"/>
      <c r="GA152" s="242"/>
      <c r="GB152" s="242"/>
      <c r="GC152" s="242"/>
      <c r="GD152" s="242"/>
      <c r="GE152" s="242"/>
      <c r="GF152" s="242"/>
      <c r="GG152" s="242"/>
      <c r="GH152" s="242"/>
      <c r="GI152" s="242"/>
      <c r="GJ152" s="242"/>
      <c r="GK152" s="242"/>
      <c r="GL152" s="242"/>
      <c r="GM152" s="242"/>
      <c r="GN152" s="242"/>
      <c r="GO152" s="242"/>
      <c r="GP152" s="242"/>
      <c r="GQ152" s="242"/>
      <c r="GR152" s="242"/>
      <c r="GS152" s="242"/>
      <c r="GT152" s="242"/>
      <c r="GU152" s="242"/>
      <c r="GV152" s="242"/>
      <c r="GW152" s="242"/>
      <c r="GX152" s="242"/>
      <c r="GY152" s="242"/>
      <c r="GZ152" s="242"/>
      <c r="HA152" s="242"/>
      <c r="HB152" s="242"/>
      <c r="HC152" s="242"/>
      <c r="HD152" s="242"/>
      <c r="HE152" s="242"/>
      <c r="HF152" s="242"/>
      <c r="HG152" s="242"/>
      <c r="HH152" s="242"/>
      <c r="HI152" s="242"/>
      <c r="HJ152" s="242"/>
      <c r="HK152" s="242"/>
      <c r="HL152" s="242"/>
      <c r="HM152" s="242"/>
      <c r="HN152" s="242"/>
      <c r="HO152" s="242"/>
      <c r="HP152" s="242"/>
      <c r="HQ152" s="242"/>
      <c r="HR152" s="242"/>
      <c r="HS152" s="242"/>
      <c r="HT152" s="242"/>
      <c r="HU152" s="242"/>
      <c r="HV152" s="242"/>
      <c r="HW152" s="242"/>
      <c r="HX152" s="242"/>
      <c r="HY152" s="242"/>
      <c r="HZ152" s="242"/>
      <c r="IA152" s="242"/>
      <c r="IB152" s="242"/>
      <c r="IC152" s="242"/>
      <c r="ID152" s="242"/>
      <c r="IE152" s="242"/>
      <c r="IF152" s="242"/>
      <c r="IG152" s="242"/>
      <c r="IH152" s="242"/>
      <c r="II152" s="242"/>
      <c r="IJ152" s="242"/>
      <c r="IK152" s="242"/>
      <c r="IL152" s="242"/>
    </row>
    <row r="153" spans="1:246" ht="15">
      <c r="A153" s="99" t="s">
        <v>277</v>
      </c>
      <c r="B153" s="212" t="s">
        <v>364</v>
      </c>
      <c r="C153" s="266">
        <v>9</v>
      </c>
      <c r="D153" s="266">
        <v>0</v>
      </c>
      <c r="E153" s="267">
        <v>0</v>
      </c>
      <c r="F153" s="267"/>
      <c r="G153" s="267"/>
      <c r="H153" s="267"/>
      <c r="I153" s="267"/>
      <c r="J153" s="245">
        <v>34707.352746000004</v>
      </c>
      <c r="K153" s="245">
        <v>7020</v>
      </c>
      <c r="L153" s="245">
        <v>17150</v>
      </c>
      <c r="M153" s="245">
        <v>1639.19</v>
      </c>
      <c r="N153" s="245">
        <v>1939</v>
      </c>
      <c r="O153" s="245">
        <v>25</v>
      </c>
      <c r="P153" s="248">
        <v>62480.54274600001</v>
      </c>
      <c r="Q153" s="245"/>
      <c r="R153" s="245"/>
      <c r="S153" s="249"/>
      <c r="T153" s="224"/>
      <c r="U153" s="242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242"/>
      <c r="AI153" s="242"/>
      <c r="AJ153" s="242"/>
      <c r="AK153" s="242"/>
      <c r="AL153" s="242"/>
      <c r="AM153" s="242"/>
      <c r="AN153" s="242"/>
      <c r="AO153" s="242"/>
      <c r="AP153" s="242"/>
      <c r="AQ153" s="242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242"/>
      <c r="BD153" s="242"/>
      <c r="BE153" s="242"/>
      <c r="BF153" s="242"/>
      <c r="BG153" s="242"/>
      <c r="BH153" s="242"/>
      <c r="BI153" s="242"/>
      <c r="BJ153" s="242"/>
      <c r="BK153" s="242"/>
      <c r="BL153" s="242"/>
      <c r="BM153" s="242"/>
      <c r="BN153" s="242"/>
      <c r="BO153" s="242"/>
      <c r="BP153" s="242"/>
      <c r="BQ153" s="242"/>
      <c r="BR153" s="242"/>
      <c r="BS153" s="242"/>
      <c r="BT153" s="242"/>
      <c r="BU153" s="242"/>
      <c r="BV153" s="242"/>
      <c r="BW153" s="242"/>
      <c r="BX153" s="242"/>
      <c r="BY153" s="242"/>
      <c r="BZ153" s="242"/>
      <c r="CA153" s="242"/>
      <c r="CB153" s="242"/>
      <c r="CC153" s="242"/>
      <c r="CD153" s="242"/>
      <c r="CE153" s="242"/>
      <c r="CF153" s="242"/>
      <c r="CG153" s="242"/>
      <c r="CH153" s="242"/>
      <c r="CI153" s="242"/>
      <c r="CJ153" s="242"/>
      <c r="CK153" s="242"/>
      <c r="CL153" s="242"/>
      <c r="CM153" s="242"/>
      <c r="CN153" s="242"/>
      <c r="CO153" s="242"/>
      <c r="CP153" s="242"/>
      <c r="CQ153" s="242"/>
      <c r="CR153" s="242"/>
      <c r="CS153" s="242"/>
      <c r="CT153" s="242"/>
      <c r="CU153" s="242"/>
      <c r="CV153" s="242"/>
      <c r="CW153" s="242"/>
      <c r="CX153" s="242"/>
      <c r="CY153" s="242"/>
      <c r="CZ153" s="242"/>
      <c r="DA153" s="242"/>
      <c r="DB153" s="242"/>
      <c r="DC153" s="242"/>
      <c r="DD153" s="242"/>
      <c r="DE153" s="242"/>
      <c r="DF153" s="242"/>
      <c r="DG153" s="242"/>
      <c r="DH153" s="242"/>
      <c r="DI153" s="242"/>
      <c r="DJ153" s="242"/>
      <c r="DK153" s="242"/>
      <c r="DL153" s="242"/>
      <c r="DM153" s="242"/>
      <c r="DN153" s="242"/>
      <c r="DO153" s="242"/>
      <c r="DP153" s="242"/>
      <c r="DQ153" s="242"/>
      <c r="DR153" s="242"/>
      <c r="DS153" s="242"/>
      <c r="DT153" s="242"/>
      <c r="DU153" s="242"/>
      <c r="DV153" s="242"/>
      <c r="DW153" s="242"/>
      <c r="DX153" s="242"/>
      <c r="DY153" s="242"/>
      <c r="DZ153" s="242"/>
      <c r="EA153" s="242"/>
      <c r="EB153" s="242"/>
      <c r="EC153" s="242"/>
      <c r="ED153" s="242"/>
      <c r="EE153" s="242"/>
      <c r="EF153" s="242"/>
      <c r="EG153" s="242"/>
      <c r="EH153" s="242"/>
      <c r="EI153" s="242"/>
      <c r="EJ153" s="242"/>
      <c r="EK153" s="242"/>
      <c r="EL153" s="242"/>
      <c r="EM153" s="242"/>
      <c r="EN153" s="242"/>
      <c r="EO153" s="242"/>
      <c r="EP153" s="242"/>
      <c r="EQ153" s="242"/>
      <c r="ER153" s="242"/>
      <c r="ES153" s="242"/>
      <c r="ET153" s="242"/>
      <c r="EU153" s="242"/>
      <c r="EV153" s="242"/>
      <c r="EW153" s="242"/>
      <c r="EX153" s="242"/>
      <c r="EY153" s="242"/>
      <c r="EZ153" s="242"/>
      <c r="FA153" s="242"/>
      <c r="FB153" s="242"/>
      <c r="FC153" s="242"/>
      <c r="FD153" s="242"/>
      <c r="FE153" s="242"/>
      <c r="FF153" s="242"/>
      <c r="FG153" s="242"/>
      <c r="FH153" s="242"/>
      <c r="FI153" s="242"/>
      <c r="FJ153" s="242"/>
      <c r="FK153" s="242"/>
      <c r="FL153" s="242"/>
      <c r="FM153" s="242"/>
      <c r="FN153" s="242"/>
      <c r="FO153" s="242"/>
      <c r="FP153" s="242"/>
      <c r="FQ153" s="242"/>
      <c r="FR153" s="242"/>
      <c r="FS153" s="242"/>
      <c r="FT153" s="242"/>
      <c r="FU153" s="242"/>
      <c r="FV153" s="242"/>
      <c r="FW153" s="242"/>
      <c r="FX153" s="242"/>
      <c r="FY153" s="242"/>
      <c r="FZ153" s="242"/>
      <c r="GA153" s="242"/>
      <c r="GB153" s="242"/>
      <c r="GC153" s="242"/>
      <c r="GD153" s="242"/>
      <c r="GE153" s="242"/>
      <c r="GF153" s="242"/>
      <c r="GG153" s="242"/>
      <c r="GH153" s="242"/>
      <c r="GI153" s="242"/>
      <c r="GJ153" s="242"/>
      <c r="GK153" s="242"/>
      <c r="GL153" s="242"/>
      <c r="GM153" s="242"/>
      <c r="GN153" s="242"/>
      <c r="GO153" s="242"/>
      <c r="GP153" s="242"/>
      <c r="GQ153" s="242"/>
      <c r="GR153" s="242"/>
      <c r="GS153" s="242"/>
      <c r="GT153" s="242"/>
      <c r="GU153" s="242"/>
      <c r="GV153" s="242"/>
      <c r="GW153" s="242"/>
      <c r="GX153" s="242"/>
      <c r="GY153" s="242"/>
      <c r="GZ153" s="242"/>
      <c r="HA153" s="242"/>
      <c r="HB153" s="242"/>
      <c r="HC153" s="242"/>
      <c r="HD153" s="242"/>
      <c r="HE153" s="242"/>
      <c r="HF153" s="242"/>
      <c r="HG153" s="242"/>
      <c r="HH153" s="242"/>
      <c r="HI153" s="242"/>
      <c r="HJ153" s="242"/>
      <c r="HK153" s="242"/>
      <c r="HL153" s="242"/>
      <c r="HM153" s="242"/>
      <c r="HN153" s="242"/>
      <c r="HO153" s="242"/>
      <c r="HP153" s="242"/>
      <c r="HQ153" s="242"/>
      <c r="HR153" s="242"/>
      <c r="HS153" s="242"/>
      <c r="HT153" s="242"/>
      <c r="HU153" s="242"/>
      <c r="HV153" s="242"/>
      <c r="HW153" s="242"/>
      <c r="HX153" s="242"/>
      <c r="HY153" s="242"/>
      <c r="HZ153" s="242"/>
      <c r="IA153" s="242"/>
      <c r="IB153" s="242"/>
      <c r="IC153" s="242"/>
      <c r="ID153" s="242"/>
      <c r="IE153" s="242"/>
      <c r="IF153" s="242"/>
      <c r="IG153" s="242"/>
      <c r="IH153" s="242"/>
      <c r="II153" s="242"/>
      <c r="IJ153" s="242"/>
      <c r="IK153" s="242"/>
      <c r="IL153" s="242"/>
    </row>
    <row r="154" spans="1:246" ht="15">
      <c r="A154" s="237" t="s">
        <v>277</v>
      </c>
      <c r="B154" s="238" t="s">
        <v>365</v>
      </c>
      <c r="C154" s="250">
        <v>10</v>
      </c>
      <c r="D154" s="250">
        <v>0</v>
      </c>
      <c r="E154" s="250">
        <v>21672</v>
      </c>
      <c r="F154" s="265"/>
      <c r="G154" s="265"/>
      <c r="H154" s="265"/>
      <c r="I154" s="265"/>
      <c r="J154" s="240">
        <v>35896.286148499996</v>
      </c>
      <c r="K154" s="240">
        <v>7344</v>
      </c>
      <c r="L154" s="240">
        <v>26010</v>
      </c>
      <c r="M154" s="240">
        <v>127.5</v>
      </c>
      <c r="N154" s="240">
        <v>0</v>
      </c>
      <c r="O154" s="240">
        <v>1382.6</v>
      </c>
      <c r="P154" s="237">
        <v>70760.3861485</v>
      </c>
      <c r="Q154" s="245"/>
      <c r="R154" s="245"/>
      <c r="S154" s="249"/>
      <c r="T154" s="224"/>
      <c r="U154" s="242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  <c r="AJ154" s="242"/>
      <c r="AK154" s="242"/>
      <c r="AL154" s="242"/>
      <c r="AM154" s="242"/>
      <c r="AN154" s="242"/>
      <c r="AO154" s="242"/>
      <c r="AP154" s="242"/>
      <c r="AQ154" s="242"/>
      <c r="AR154" s="242"/>
      <c r="AS154" s="242"/>
      <c r="AT154" s="242"/>
      <c r="AU154" s="242"/>
      <c r="AV154" s="242"/>
      <c r="AW154" s="242"/>
      <c r="AX154" s="242"/>
      <c r="AY154" s="242"/>
      <c r="AZ154" s="242"/>
      <c r="BA154" s="242"/>
      <c r="BB154" s="242"/>
      <c r="BC154" s="242"/>
      <c r="BD154" s="242"/>
      <c r="BE154" s="242"/>
      <c r="BF154" s="242"/>
      <c r="BG154" s="242"/>
      <c r="BH154" s="242"/>
      <c r="BI154" s="242"/>
      <c r="BJ154" s="242"/>
      <c r="BK154" s="242"/>
      <c r="BL154" s="242"/>
      <c r="BM154" s="242"/>
      <c r="BN154" s="242"/>
      <c r="BO154" s="242"/>
      <c r="BP154" s="242"/>
      <c r="BQ154" s="242"/>
      <c r="BR154" s="242"/>
      <c r="BS154" s="242"/>
      <c r="BT154" s="242"/>
      <c r="BU154" s="242"/>
      <c r="BV154" s="242"/>
      <c r="BW154" s="242"/>
      <c r="BX154" s="242"/>
      <c r="BY154" s="242"/>
      <c r="BZ154" s="242"/>
      <c r="CA154" s="242"/>
      <c r="CB154" s="242"/>
      <c r="CC154" s="242"/>
      <c r="CD154" s="242"/>
      <c r="CE154" s="242"/>
      <c r="CF154" s="242"/>
      <c r="CG154" s="242"/>
      <c r="CH154" s="242"/>
      <c r="CI154" s="242"/>
      <c r="CJ154" s="242"/>
      <c r="CK154" s="242"/>
      <c r="CL154" s="242"/>
      <c r="CM154" s="242"/>
      <c r="CN154" s="242"/>
      <c r="CO154" s="242"/>
      <c r="CP154" s="242"/>
      <c r="CQ154" s="242"/>
      <c r="CR154" s="242"/>
      <c r="CS154" s="242"/>
      <c r="CT154" s="242"/>
      <c r="CU154" s="242"/>
      <c r="CV154" s="242"/>
      <c r="CW154" s="242"/>
      <c r="CX154" s="242"/>
      <c r="CY154" s="242"/>
      <c r="CZ154" s="242"/>
      <c r="DA154" s="242"/>
      <c r="DB154" s="242"/>
      <c r="DC154" s="242"/>
      <c r="DD154" s="242"/>
      <c r="DE154" s="242"/>
      <c r="DF154" s="242"/>
      <c r="DG154" s="242"/>
      <c r="DH154" s="242"/>
      <c r="DI154" s="242"/>
      <c r="DJ154" s="242"/>
      <c r="DK154" s="242"/>
      <c r="DL154" s="242"/>
      <c r="DM154" s="242"/>
      <c r="DN154" s="242"/>
      <c r="DO154" s="242"/>
      <c r="DP154" s="242"/>
      <c r="DQ154" s="242"/>
      <c r="DR154" s="242"/>
      <c r="DS154" s="242"/>
      <c r="DT154" s="242"/>
      <c r="DU154" s="242"/>
      <c r="DV154" s="242"/>
      <c r="DW154" s="242"/>
      <c r="DX154" s="242"/>
      <c r="DY154" s="242"/>
      <c r="DZ154" s="242"/>
      <c r="EA154" s="242"/>
      <c r="EB154" s="242"/>
      <c r="EC154" s="242"/>
      <c r="ED154" s="242"/>
      <c r="EE154" s="242"/>
      <c r="EF154" s="242"/>
      <c r="EG154" s="242"/>
      <c r="EH154" s="242"/>
      <c r="EI154" s="242"/>
      <c r="EJ154" s="242"/>
      <c r="EK154" s="242"/>
      <c r="EL154" s="242"/>
      <c r="EM154" s="242"/>
      <c r="EN154" s="242"/>
      <c r="EO154" s="242"/>
      <c r="EP154" s="242"/>
      <c r="EQ154" s="242"/>
      <c r="ER154" s="242"/>
      <c r="ES154" s="242"/>
      <c r="ET154" s="242"/>
      <c r="EU154" s="242"/>
      <c r="EV154" s="242"/>
      <c r="EW154" s="242"/>
      <c r="EX154" s="242"/>
      <c r="EY154" s="242"/>
      <c r="EZ154" s="242"/>
      <c r="FA154" s="242"/>
      <c r="FB154" s="242"/>
      <c r="FC154" s="242"/>
      <c r="FD154" s="242"/>
      <c r="FE154" s="242"/>
      <c r="FF154" s="242"/>
      <c r="FG154" s="242"/>
      <c r="FH154" s="242"/>
      <c r="FI154" s="242"/>
      <c r="FJ154" s="242"/>
      <c r="FK154" s="242"/>
      <c r="FL154" s="242"/>
      <c r="FM154" s="242"/>
      <c r="FN154" s="242"/>
      <c r="FO154" s="242"/>
      <c r="FP154" s="242"/>
      <c r="FQ154" s="242"/>
      <c r="FR154" s="242"/>
      <c r="FS154" s="242"/>
      <c r="FT154" s="242"/>
      <c r="FU154" s="242"/>
      <c r="FV154" s="242"/>
      <c r="FW154" s="242"/>
      <c r="FX154" s="242"/>
      <c r="FY154" s="242"/>
      <c r="FZ154" s="242"/>
      <c r="GA154" s="242"/>
      <c r="GB154" s="242"/>
      <c r="GC154" s="242"/>
      <c r="GD154" s="242"/>
      <c r="GE154" s="242"/>
      <c r="GF154" s="242"/>
      <c r="GG154" s="242"/>
      <c r="GH154" s="242"/>
      <c r="GI154" s="242"/>
      <c r="GJ154" s="242"/>
      <c r="GK154" s="242"/>
      <c r="GL154" s="242"/>
      <c r="GM154" s="242"/>
      <c r="GN154" s="242"/>
      <c r="GO154" s="242"/>
      <c r="GP154" s="242"/>
      <c r="GQ154" s="242"/>
      <c r="GR154" s="242"/>
      <c r="GS154" s="242"/>
      <c r="GT154" s="242"/>
      <c r="GU154" s="242"/>
      <c r="GV154" s="242"/>
      <c r="GW154" s="242"/>
      <c r="GX154" s="242"/>
      <c r="GY154" s="242"/>
      <c r="GZ154" s="242"/>
      <c r="HA154" s="242"/>
      <c r="HB154" s="242"/>
      <c r="HC154" s="242"/>
      <c r="HD154" s="242"/>
      <c r="HE154" s="242"/>
      <c r="HF154" s="242"/>
      <c r="HG154" s="242"/>
      <c r="HH154" s="242"/>
      <c r="HI154" s="242"/>
      <c r="HJ154" s="242"/>
      <c r="HK154" s="242"/>
      <c r="HL154" s="242"/>
      <c r="HM154" s="242"/>
      <c r="HN154" s="242"/>
      <c r="HO154" s="242"/>
      <c r="HP154" s="242"/>
      <c r="HQ154" s="242"/>
      <c r="HR154" s="242"/>
      <c r="HS154" s="242"/>
      <c r="HT154" s="242"/>
      <c r="HU154" s="242"/>
      <c r="HV154" s="242"/>
      <c r="HW154" s="242"/>
      <c r="HX154" s="242"/>
      <c r="HY154" s="242"/>
      <c r="HZ154" s="242"/>
      <c r="IA154" s="242"/>
      <c r="IB154" s="242"/>
      <c r="IC154" s="242"/>
      <c r="ID154" s="242"/>
      <c r="IE154" s="242"/>
      <c r="IF154" s="242"/>
      <c r="IG154" s="242"/>
      <c r="IH154" s="242"/>
      <c r="II154" s="242"/>
      <c r="IJ154" s="242"/>
      <c r="IK154" s="242"/>
      <c r="IL154" s="242"/>
    </row>
    <row r="155" spans="1:246" ht="15">
      <c r="A155" s="99" t="s">
        <v>277</v>
      </c>
      <c r="B155" s="212" t="s">
        <v>459</v>
      </c>
      <c r="C155" s="246">
        <v>10</v>
      </c>
      <c r="D155" s="246"/>
      <c r="E155" s="247">
        <v>155845</v>
      </c>
      <c r="F155" s="247"/>
      <c r="G155" s="247"/>
      <c r="H155" s="247"/>
      <c r="I155" s="247"/>
      <c r="J155" s="99">
        <v>25783.46</v>
      </c>
      <c r="K155" s="99">
        <v>7344</v>
      </c>
      <c r="L155" s="99">
        <v>17663</v>
      </c>
      <c r="M155" s="99">
        <v>2496.33</v>
      </c>
      <c r="N155" s="99">
        <v>774</v>
      </c>
      <c r="O155" s="248">
        <v>64.5</v>
      </c>
      <c r="P155" s="248">
        <v>54125.29</v>
      </c>
      <c r="Q155" s="99"/>
      <c r="R155" s="245"/>
      <c r="S155" s="255"/>
      <c r="T155" s="244"/>
      <c r="U155" s="245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  <c r="AJ155" s="242"/>
      <c r="AK155" s="242"/>
      <c r="AL155" s="242"/>
      <c r="AM155" s="242"/>
      <c r="AN155" s="242"/>
      <c r="AO155" s="242"/>
      <c r="AP155" s="242"/>
      <c r="AQ155" s="242"/>
      <c r="AR155" s="242"/>
      <c r="AS155" s="242"/>
      <c r="AT155" s="242"/>
      <c r="AU155" s="242"/>
      <c r="AV155" s="242"/>
      <c r="AW155" s="242"/>
      <c r="AX155" s="242"/>
      <c r="AY155" s="242"/>
      <c r="AZ155" s="242"/>
      <c r="BA155" s="242"/>
      <c r="BB155" s="242"/>
      <c r="BC155" s="242"/>
      <c r="BD155" s="242"/>
      <c r="BE155" s="242"/>
      <c r="BF155" s="242"/>
      <c r="BG155" s="242"/>
      <c r="BH155" s="242"/>
      <c r="BI155" s="242"/>
      <c r="BJ155" s="242"/>
      <c r="BK155" s="242"/>
      <c r="BL155" s="242"/>
      <c r="BM155" s="242"/>
      <c r="BN155" s="242"/>
      <c r="BO155" s="242"/>
      <c r="BP155" s="242"/>
      <c r="BQ155" s="242"/>
      <c r="BR155" s="242"/>
      <c r="BS155" s="242"/>
      <c r="BT155" s="242"/>
      <c r="BU155" s="242"/>
      <c r="BV155" s="242"/>
      <c r="BW155" s="242"/>
      <c r="BX155" s="242"/>
      <c r="BY155" s="242"/>
      <c r="BZ155" s="242"/>
      <c r="CA155" s="242"/>
      <c r="CB155" s="242"/>
      <c r="CC155" s="242"/>
      <c r="CD155" s="242"/>
      <c r="CE155" s="242"/>
      <c r="CF155" s="242"/>
      <c r="CG155" s="242"/>
      <c r="CH155" s="242"/>
      <c r="CI155" s="242"/>
      <c r="CJ155" s="242"/>
      <c r="CK155" s="242"/>
      <c r="CL155" s="242"/>
      <c r="CM155" s="242"/>
      <c r="CN155" s="242"/>
      <c r="CO155" s="242"/>
      <c r="CP155" s="242"/>
      <c r="CQ155" s="242"/>
      <c r="CR155" s="242"/>
      <c r="CS155" s="242"/>
      <c r="CT155" s="242"/>
      <c r="CU155" s="242"/>
      <c r="CV155" s="242"/>
      <c r="CW155" s="242"/>
      <c r="CX155" s="242"/>
      <c r="CY155" s="242"/>
      <c r="CZ155" s="242"/>
      <c r="DA155" s="242"/>
      <c r="DB155" s="242"/>
      <c r="DC155" s="242"/>
      <c r="DD155" s="242"/>
      <c r="DE155" s="242"/>
      <c r="DF155" s="242"/>
      <c r="DG155" s="242"/>
      <c r="DH155" s="242"/>
      <c r="DI155" s="242"/>
      <c r="DJ155" s="242"/>
      <c r="DK155" s="242"/>
      <c r="DL155" s="242"/>
      <c r="DM155" s="242"/>
      <c r="DN155" s="242"/>
      <c r="DO155" s="242"/>
      <c r="DP155" s="242"/>
      <c r="DQ155" s="242"/>
      <c r="DR155" s="242"/>
      <c r="DS155" s="242"/>
      <c r="DT155" s="242"/>
      <c r="DU155" s="242"/>
      <c r="DV155" s="242"/>
      <c r="DW155" s="242"/>
      <c r="DX155" s="242"/>
      <c r="DY155" s="242"/>
      <c r="DZ155" s="242"/>
      <c r="EA155" s="242"/>
      <c r="EB155" s="242"/>
      <c r="EC155" s="242"/>
      <c r="ED155" s="242"/>
      <c r="EE155" s="242"/>
      <c r="EF155" s="242"/>
      <c r="EG155" s="242"/>
      <c r="EH155" s="242"/>
      <c r="EI155" s="242"/>
      <c r="EJ155" s="242"/>
      <c r="EK155" s="242"/>
      <c r="EL155" s="242"/>
      <c r="EM155" s="242"/>
      <c r="EN155" s="242"/>
      <c r="EO155" s="242"/>
      <c r="EP155" s="242"/>
      <c r="EQ155" s="242"/>
      <c r="ER155" s="242"/>
      <c r="ES155" s="242"/>
      <c r="ET155" s="242"/>
      <c r="EU155" s="242"/>
      <c r="EV155" s="242"/>
      <c r="EW155" s="242"/>
      <c r="EX155" s="242"/>
      <c r="EY155" s="242"/>
      <c r="EZ155" s="242"/>
      <c r="FA155" s="242"/>
      <c r="FB155" s="242"/>
      <c r="FC155" s="242"/>
      <c r="FD155" s="242"/>
      <c r="FE155" s="242"/>
      <c r="FF155" s="242"/>
      <c r="FG155" s="242"/>
      <c r="FH155" s="242"/>
      <c r="FI155" s="242"/>
      <c r="FJ155" s="242"/>
      <c r="FK155" s="242"/>
      <c r="FL155" s="242"/>
      <c r="FM155" s="242"/>
      <c r="FN155" s="242"/>
      <c r="FO155" s="242"/>
      <c r="FP155" s="242"/>
      <c r="FQ155" s="242"/>
      <c r="FR155" s="242"/>
      <c r="FS155" s="242"/>
      <c r="FT155" s="242"/>
      <c r="FU155" s="242"/>
      <c r="FV155" s="242"/>
      <c r="FW155" s="242"/>
      <c r="FX155" s="242"/>
      <c r="FY155" s="242"/>
      <c r="FZ155" s="242"/>
      <c r="GA155" s="242"/>
      <c r="GB155" s="242"/>
      <c r="GC155" s="242"/>
      <c r="GD155" s="242"/>
      <c r="GE155" s="242"/>
      <c r="GF155" s="242"/>
      <c r="GG155" s="242"/>
      <c r="GH155" s="242"/>
      <c r="GI155" s="242"/>
      <c r="GJ155" s="242"/>
      <c r="GK155" s="242"/>
      <c r="GL155" s="242"/>
      <c r="GM155" s="242"/>
      <c r="GN155" s="242"/>
      <c r="GO155" s="242"/>
      <c r="GP155" s="242"/>
      <c r="GQ155" s="242"/>
      <c r="GR155" s="242"/>
      <c r="GS155" s="242"/>
      <c r="GT155" s="242"/>
      <c r="GU155" s="242"/>
      <c r="GV155" s="242"/>
      <c r="GW155" s="242"/>
      <c r="GX155" s="242"/>
      <c r="GY155" s="242"/>
      <c r="GZ155" s="242"/>
      <c r="HA155" s="242"/>
      <c r="HB155" s="242"/>
      <c r="HC155" s="242"/>
      <c r="HD155" s="242"/>
      <c r="HE155" s="242"/>
      <c r="HF155" s="242"/>
      <c r="HG155" s="242"/>
      <c r="HH155" s="242"/>
      <c r="HI155" s="242"/>
      <c r="HJ155" s="242"/>
      <c r="HK155" s="242"/>
      <c r="HL155" s="242"/>
      <c r="HM155" s="242"/>
      <c r="HN155" s="242"/>
      <c r="HO155" s="242"/>
      <c r="HP155" s="242"/>
      <c r="HQ155" s="242"/>
      <c r="HR155" s="242"/>
      <c r="HS155" s="242"/>
      <c r="HT155" s="242"/>
      <c r="HU155" s="242"/>
      <c r="HV155" s="242"/>
      <c r="HW155" s="242"/>
      <c r="HX155" s="242"/>
      <c r="HY155" s="242"/>
      <c r="HZ155" s="242"/>
      <c r="IA155" s="242"/>
      <c r="IB155" s="242"/>
      <c r="IC155" s="242"/>
      <c r="ID155" s="242"/>
      <c r="IE155" s="242"/>
      <c r="IF155" s="242"/>
      <c r="IG155" s="242"/>
      <c r="IH155" s="242"/>
      <c r="II155" s="242"/>
      <c r="IJ155" s="242"/>
      <c r="IK155" s="242"/>
      <c r="IL155" s="242"/>
    </row>
    <row r="156" spans="1:246" ht="15">
      <c r="A156" s="237" t="s">
        <v>277</v>
      </c>
      <c r="B156" s="238" t="s">
        <v>463</v>
      </c>
      <c r="C156" s="250">
        <v>12</v>
      </c>
      <c r="D156" s="250"/>
      <c r="E156" s="265">
        <v>146754</v>
      </c>
      <c r="F156" s="265"/>
      <c r="G156" s="265"/>
      <c r="H156" s="265"/>
      <c r="I156" s="265"/>
      <c r="J156" s="237">
        <v>35048.05</v>
      </c>
      <c r="K156" s="237">
        <v>8976</v>
      </c>
      <c r="L156" s="237">
        <v>26360</v>
      </c>
      <c r="M156" s="237">
        <v>0</v>
      </c>
      <c r="N156" s="237">
        <v>0</v>
      </c>
      <c r="O156" s="237">
        <v>236.5</v>
      </c>
      <c r="P156" s="237">
        <v>70620.55</v>
      </c>
      <c r="Q156" s="99"/>
      <c r="R156" s="99"/>
      <c r="S156" s="255"/>
      <c r="T156" s="244"/>
      <c r="U156" s="245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242"/>
      <c r="AG156" s="242"/>
      <c r="AH156" s="242"/>
      <c r="AI156" s="242"/>
      <c r="AJ156" s="242"/>
      <c r="AK156" s="242"/>
      <c r="AL156" s="242"/>
      <c r="AM156" s="242"/>
      <c r="AN156" s="242"/>
      <c r="AO156" s="242"/>
      <c r="AP156" s="242"/>
      <c r="AQ156" s="242"/>
      <c r="AR156" s="242"/>
      <c r="AS156" s="242"/>
      <c r="AT156" s="242"/>
      <c r="AU156" s="242"/>
      <c r="AV156" s="242"/>
      <c r="AW156" s="242"/>
      <c r="AX156" s="242"/>
      <c r="AY156" s="242"/>
      <c r="AZ156" s="242"/>
      <c r="BA156" s="242"/>
      <c r="BB156" s="242"/>
      <c r="BC156" s="242"/>
      <c r="BD156" s="242"/>
      <c r="BE156" s="242"/>
      <c r="BF156" s="242"/>
      <c r="BG156" s="242"/>
      <c r="BH156" s="242"/>
      <c r="BI156" s="242"/>
      <c r="BJ156" s="242"/>
      <c r="BK156" s="242"/>
      <c r="BL156" s="242"/>
      <c r="BM156" s="242"/>
      <c r="BN156" s="242"/>
      <c r="BO156" s="242"/>
      <c r="BP156" s="242"/>
      <c r="BQ156" s="242"/>
      <c r="BR156" s="242"/>
      <c r="BS156" s="242"/>
      <c r="BT156" s="242"/>
      <c r="BU156" s="242"/>
      <c r="BV156" s="242"/>
      <c r="BW156" s="242"/>
      <c r="BX156" s="242"/>
      <c r="BY156" s="242"/>
      <c r="BZ156" s="242"/>
      <c r="CA156" s="242"/>
      <c r="CB156" s="242"/>
      <c r="CC156" s="242"/>
      <c r="CD156" s="242"/>
      <c r="CE156" s="242"/>
      <c r="CF156" s="242"/>
      <c r="CG156" s="242"/>
      <c r="CH156" s="242"/>
      <c r="CI156" s="242"/>
      <c r="CJ156" s="242"/>
      <c r="CK156" s="242"/>
      <c r="CL156" s="242"/>
      <c r="CM156" s="242"/>
      <c r="CN156" s="242"/>
      <c r="CO156" s="242"/>
      <c r="CP156" s="242"/>
      <c r="CQ156" s="242"/>
      <c r="CR156" s="242"/>
      <c r="CS156" s="242"/>
      <c r="CT156" s="242"/>
      <c r="CU156" s="242"/>
      <c r="CV156" s="242"/>
      <c r="CW156" s="242"/>
      <c r="CX156" s="242"/>
      <c r="CY156" s="242"/>
      <c r="CZ156" s="242"/>
      <c r="DA156" s="242"/>
      <c r="DB156" s="242"/>
      <c r="DC156" s="242"/>
      <c r="DD156" s="242"/>
      <c r="DE156" s="242"/>
      <c r="DF156" s="242"/>
      <c r="DG156" s="242"/>
      <c r="DH156" s="242"/>
      <c r="DI156" s="242"/>
      <c r="DJ156" s="242"/>
      <c r="DK156" s="242"/>
      <c r="DL156" s="242"/>
      <c r="DM156" s="242"/>
      <c r="DN156" s="242"/>
      <c r="DO156" s="242"/>
      <c r="DP156" s="242"/>
      <c r="DQ156" s="242"/>
      <c r="DR156" s="242"/>
      <c r="DS156" s="242"/>
      <c r="DT156" s="242"/>
      <c r="DU156" s="242"/>
      <c r="DV156" s="242"/>
      <c r="DW156" s="242"/>
      <c r="DX156" s="242"/>
      <c r="DY156" s="242"/>
      <c r="DZ156" s="242"/>
      <c r="EA156" s="242"/>
      <c r="EB156" s="242"/>
      <c r="EC156" s="242"/>
      <c r="ED156" s="242"/>
      <c r="EE156" s="242"/>
      <c r="EF156" s="242"/>
      <c r="EG156" s="242"/>
      <c r="EH156" s="242"/>
      <c r="EI156" s="242"/>
      <c r="EJ156" s="242"/>
      <c r="EK156" s="242"/>
      <c r="EL156" s="242"/>
      <c r="EM156" s="242"/>
      <c r="EN156" s="242"/>
      <c r="EO156" s="242"/>
      <c r="EP156" s="242"/>
      <c r="EQ156" s="242"/>
      <c r="ER156" s="242"/>
      <c r="ES156" s="242"/>
      <c r="ET156" s="242"/>
      <c r="EU156" s="242"/>
      <c r="EV156" s="242"/>
      <c r="EW156" s="242"/>
      <c r="EX156" s="242"/>
      <c r="EY156" s="242"/>
      <c r="EZ156" s="242"/>
      <c r="FA156" s="242"/>
      <c r="FB156" s="242"/>
      <c r="FC156" s="242"/>
      <c r="FD156" s="242"/>
      <c r="FE156" s="242"/>
      <c r="FF156" s="242"/>
      <c r="FG156" s="242"/>
      <c r="FH156" s="242"/>
      <c r="FI156" s="242"/>
      <c r="FJ156" s="242"/>
      <c r="FK156" s="242"/>
      <c r="FL156" s="242"/>
      <c r="FM156" s="242"/>
      <c r="FN156" s="242"/>
      <c r="FO156" s="242"/>
      <c r="FP156" s="242"/>
      <c r="FQ156" s="242"/>
      <c r="FR156" s="242"/>
      <c r="FS156" s="242"/>
      <c r="FT156" s="242"/>
      <c r="FU156" s="242"/>
      <c r="FV156" s="242"/>
      <c r="FW156" s="242"/>
      <c r="FX156" s="242"/>
      <c r="FY156" s="242"/>
      <c r="FZ156" s="242"/>
      <c r="GA156" s="242"/>
      <c r="GB156" s="242"/>
      <c r="GC156" s="242"/>
      <c r="GD156" s="242"/>
      <c r="GE156" s="242"/>
      <c r="GF156" s="242"/>
      <c r="GG156" s="242"/>
      <c r="GH156" s="242"/>
      <c r="GI156" s="242"/>
      <c r="GJ156" s="242"/>
      <c r="GK156" s="242"/>
      <c r="GL156" s="242"/>
      <c r="GM156" s="242"/>
      <c r="GN156" s="242"/>
      <c r="GO156" s="242"/>
      <c r="GP156" s="242"/>
      <c r="GQ156" s="242"/>
      <c r="GR156" s="242"/>
      <c r="GS156" s="242"/>
      <c r="GT156" s="242"/>
      <c r="GU156" s="242"/>
      <c r="GV156" s="242"/>
      <c r="GW156" s="242"/>
      <c r="GX156" s="242"/>
      <c r="GY156" s="242"/>
      <c r="GZ156" s="242"/>
      <c r="HA156" s="242"/>
      <c r="HB156" s="242"/>
      <c r="HC156" s="242"/>
      <c r="HD156" s="242"/>
      <c r="HE156" s="242"/>
      <c r="HF156" s="242"/>
      <c r="HG156" s="242"/>
      <c r="HH156" s="242"/>
      <c r="HI156" s="242"/>
      <c r="HJ156" s="242"/>
      <c r="HK156" s="242"/>
      <c r="HL156" s="242"/>
      <c r="HM156" s="242"/>
      <c r="HN156" s="242"/>
      <c r="HO156" s="242"/>
      <c r="HP156" s="242"/>
      <c r="HQ156" s="242"/>
      <c r="HR156" s="242"/>
      <c r="HS156" s="242"/>
      <c r="HT156" s="242"/>
      <c r="HU156" s="242"/>
      <c r="HV156" s="242"/>
      <c r="HW156" s="242"/>
      <c r="HX156" s="242"/>
      <c r="HY156" s="242"/>
      <c r="HZ156" s="242"/>
      <c r="IA156" s="242"/>
      <c r="IB156" s="242"/>
      <c r="IC156" s="242"/>
      <c r="ID156" s="242"/>
      <c r="IE156" s="242"/>
      <c r="IF156" s="242"/>
      <c r="IG156" s="242"/>
      <c r="IH156" s="242"/>
      <c r="II156" s="242"/>
      <c r="IJ156" s="242"/>
      <c r="IK156" s="242"/>
      <c r="IL156" s="242"/>
    </row>
    <row r="157" spans="1:246" ht="15">
      <c r="A157" s="99" t="s">
        <v>277</v>
      </c>
      <c r="B157" s="212" t="s">
        <v>490</v>
      </c>
      <c r="C157" s="246">
        <f>C14</f>
        <v>12</v>
      </c>
      <c r="D157" s="246">
        <f aca="true" t="shared" si="14" ref="D157:P157">D14</f>
        <v>6</v>
      </c>
      <c r="E157" s="247">
        <f t="shared" si="14"/>
        <v>26802</v>
      </c>
      <c r="F157" s="247"/>
      <c r="G157" s="247"/>
      <c r="H157" s="247"/>
      <c r="I157" s="247"/>
      <c r="J157" s="99">
        <f t="shared" si="14"/>
        <v>45151.2</v>
      </c>
      <c r="K157" s="99">
        <f t="shared" si="14"/>
        <v>8976</v>
      </c>
      <c r="L157" s="99">
        <f t="shared" si="14"/>
        <v>27770</v>
      </c>
      <c r="M157" s="99">
        <f t="shared" si="14"/>
        <v>0</v>
      </c>
      <c r="N157" s="99">
        <f t="shared" si="14"/>
        <v>0</v>
      </c>
      <c r="O157" s="248">
        <f t="shared" si="14"/>
        <v>0</v>
      </c>
      <c r="P157" s="248">
        <f t="shared" si="14"/>
        <v>81897.2</v>
      </c>
      <c r="Q157" s="99"/>
      <c r="R157" s="245"/>
      <c r="S157" s="255"/>
      <c r="T157" s="244"/>
      <c r="U157" s="245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  <c r="AH157" s="242"/>
      <c r="AI157" s="242"/>
      <c r="AJ157" s="242"/>
      <c r="AK157" s="242"/>
      <c r="AL157" s="242"/>
      <c r="AM157" s="242"/>
      <c r="AN157" s="242"/>
      <c r="AO157" s="242"/>
      <c r="AP157" s="242"/>
      <c r="AQ157" s="242"/>
      <c r="AR157" s="242"/>
      <c r="AS157" s="242"/>
      <c r="AT157" s="242"/>
      <c r="AU157" s="242"/>
      <c r="AV157" s="242"/>
      <c r="AW157" s="242"/>
      <c r="AX157" s="242"/>
      <c r="AY157" s="242"/>
      <c r="AZ157" s="242"/>
      <c r="BA157" s="242"/>
      <c r="BB157" s="242"/>
      <c r="BC157" s="242"/>
      <c r="BD157" s="242"/>
      <c r="BE157" s="242"/>
      <c r="BF157" s="242"/>
      <c r="BG157" s="242"/>
      <c r="BH157" s="242"/>
      <c r="BI157" s="242"/>
      <c r="BJ157" s="242"/>
      <c r="BK157" s="242"/>
      <c r="BL157" s="242"/>
      <c r="BM157" s="242"/>
      <c r="BN157" s="242"/>
      <c r="BO157" s="242"/>
      <c r="BP157" s="242"/>
      <c r="BQ157" s="242"/>
      <c r="BR157" s="242"/>
      <c r="BS157" s="242"/>
      <c r="BT157" s="242"/>
      <c r="BU157" s="242"/>
      <c r="BV157" s="242"/>
      <c r="BW157" s="242"/>
      <c r="BX157" s="242"/>
      <c r="BY157" s="242"/>
      <c r="BZ157" s="242"/>
      <c r="CA157" s="242"/>
      <c r="CB157" s="242"/>
      <c r="CC157" s="242"/>
      <c r="CD157" s="242"/>
      <c r="CE157" s="242"/>
      <c r="CF157" s="242"/>
      <c r="CG157" s="242"/>
      <c r="CH157" s="242"/>
      <c r="CI157" s="242"/>
      <c r="CJ157" s="242"/>
      <c r="CK157" s="242"/>
      <c r="CL157" s="242"/>
      <c r="CM157" s="242"/>
      <c r="CN157" s="242"/>
      <c r="CO157" s="242"/>
      <c r="CP157" s="242"/>
      <c r="CQ157" s="242"/>
      <c r="CR157" s="242"/>
      <c r="CS157" s="242"/>
      <c r="CT157" s="242"/>
      <c r="CU157" s="242"/>
      <c r="CV157" s="242"/>
      <c r="CW157" s="242"/>
      <c r="CX157" s="242"/>
      <c r="CY157" s="242"/>
      <c r="CZ157" s="242"/>
      <c r="DA157" s="242"/>
      <c r="DB157" s="242"/>
      <c r="DC157" s="242"/>
      <c r="DD157" s="242"/>
      <c r="DE157" s="242"/>
      <c r="DF157" s="242"/>
      <c r="DG157" s="242"/>
      <c r="DH157" s="242"/>
      <c r="DI157" s="242"/>
      <c r="DJ157" s="242"/>
      <c r="DK157" s="242"/>
      <c r="DL157" s="242"/>
      <c r="DM157" s="242"/>
      <c r="DN157" s="242"/>
      <c r="DO157" s="242"/>
      <c r="DP157" s="242"/>
      <c r="DQ157" s="242"/>
      <c r="DR157" s="242"/>
      <c r="DS157" s="242"/>
      <c r="DT157" s="242"/>
      <c r="DU157" s="242"/>
      <c r="DV157" s="242"/>
      <c r="DW157" s="242"/>
      <c r="DX157" s="242"/>
      <c r="DY157" s="242"/>
      <c r="DZ157" s="242"/>
      <c r="EA157" s="242"/>
      <c r="EB157" s="242"/>
      <c r="EC157" s="242"/>
      <c r="ED157" s="242"/>
      <c r="EE157" s="242"/>
      <c r="EF157" s="242"/>
      <c r="EG157" s="242"/>
      <c r="EH157" s="242"/>
      <c r="EI157" s="242"/>
      <c r="EJ157" s="242"/>
      <c r="EK157" s="242"/>
      <c r="EL157" s="242"/>
      <c r="EM157" s="242"/>
      <c r="EN157" s="242"/>
      <c r="EO157" s="242"/>
      <c r="EP157" s="242"/>
      <c r="EQ157" s="242"/>
      <c r="ER157" s="242"/>
      <c r="ES157" s="242"/>
      <c r="ET157" s="242"/>
      <c r="EU157" s="242"/>
      <c r="EV157" s="242"/>
      <c r="EW157" s="242"/>
      <c r="EX157" s="242"/>
      <c r="EY157" s="242"/>
      <c r="EZ157" s="242"/>
      <c r="FA157" s="242"/>
      <c r="FB157" s="242"/>
      <c r="FC157" s="242"/>
      <c r="FD157" s="242"/>
      <c r="FE157" s="242"/>
      <c r="FF157" s="242"/>
      <c r="FG157" s="242"/>
      <c r="FH157" s="242"/>
      <c r="FI157" s="242"/>
      <c r="FJ157" s="242"/>
      <c r="FK157" s="242"/>
      <c r="FL157" s="242"/>
      <c r="FM157" s="242"/>
      <c r="FN157" s="242"/>
      <c r="FO157" s="242"/>
      <c r="FP157" s="242"/>
      <c r="FQ157" s="242"/>
      <c r="FR157" s="242"/>
      <c r="FS157" s="242"/>
      <c r="FT157" s="242"/>
      <c r="FU157" s="242"/>
      <c r="FV157" s="242"/>
      <c r="FW157" s="242"/>
      <c r="FX157" s="242"/>
      <c r="FY157" s="242"/>
      <c r="FZ157" s="242"/>
      <c r="GA157" s="242"/>
      <c r="GB157" s="242"/>
      <c r="GC157" s="242"/>
      <c r="GD157" s="242"/>
      <c r="GE157" s="242"/>
      <c r="GF157" s="242"/>
      <c r="GG157" s="242"/>
      <c r="GH157" s="242"/>
      <c r="GI157" s="242"/>
      <c r="GJ157" s="242"/>
      <c r="GK157" s="242"/>
      <c r="GL157" s="242"/>
      <c r="GM157" s="242"/>
      <c r="GN157" s="242"/>
      <c r="GO157" s="242"/>
      <c r="GP157" s="242"/>
      <c r="GQ157" s="242"/>
      <c r="GR157" s="242"/>
      <c r="GS157" s="242"/>
      <c r="GT157" s="242"/>
      <c r="GU157" s="242"/>
      <c r="GV157" s="242"/>
      <c r="GW157" s="242"/>
      <c r="GX157" s="242"/>
      <c r="GY157" s="242"/>
      <c r="GZ157" s="242"/>
      <c r="HA157" s="242"/>
      <c r="HB157" s="242"/>
      <c r="HC157" s="242"/>
      <c r="HD157" s="242"/>
      <c r="HE157" s="242"/>
      <c r="HF157" s="242"/>
      <c r="HG157" s="242"/>
      <c r="HH157" s="242"/>
      <c r="HI157" s="242"/>
      <c r="HJ157" s="242"/>
      <c r="HK157" s="242"/>
      <c r="HL157" s="242"/>
      <c r="HM157" s="242"/>
      <c r="HN157" s="242"/>
      <c r="HO157" s="242"/>
      <c r="HP157" s="242"/>
      <c r="HQ157" s="242"/>
      <c r="HR157" s="242"/>
      <c r="HS157" s="242"/>
      <c r="HT157" s="242"/>
      <c r="HU157" s="242"/>
      <c r="HV157" s="242"/>
      <c r="HW157" s="242"/>
      <c r="HX157" s="242"/>
      <c r="HY157" s="242"/>
      <c r="HZ157" s="242"/>
      <c r="IA157" s="242"/>
      <c r="IB157" s="242"/>
      <c r="IC157" s="242"/>
      <c r="ID157" s="242"/>
      <c r="IE157" s="242"/>
      <c r="IF157" s="242"/>
      <c r="IG157" s="242"/>
      <c r="IH157" s="242"/>
      <c r="II157" s="242"/>
      <c r="IJ157" s="242"/>
      <c r="IK157" s="242"/>
      <c r="IL157" s="242"/>
    </row>
    <row r="158" spans="1:246" ht="15">
      <c r="A158" s="99"/>
      <c r="B158" s="212"/>
      <c r="C158" s="246"/>
      <c r="D158" s="246"/>
      <c r="E158" s="247"/>
      <c r="F158" s="247"/>
      <c r="G158" s="247"/>
      <c r="H158" s="247"/>
      <c r="I158" s="247"/>
      <c r="J158" s="99"/>
      <c r="K158" s="99"/>
      <c r="L158" s="99"/>
      <c r="M158" s="99"/>
      <c r="N158" s="99"/>
      <c r="O158" s="248"/>
      <c r="P158" s="248"/>
      <c r="Q158" s="99"/>
      <c r="R158" s="245"/>
      <c r="S158" s="255"/>
      <c r="T158" s="244"/>
      <c r="U158" s="245"/>
      <c r="V158" s="242"/>
      <c r="W158" s="242"/>
      <c r="X158" s="242"/>
      <c r="Y158" s="242"/>
      <c r="Z158" s="242"/>
      <c r="AA158" s="242"/>
      <c r="AB158" s="242"/>
      <c r="AC158" s="242"/>
      <c r="AD158" s="242"/>
      <c r="AE158" s="242"/>
      <c r="AF158" s="242"/>
      <c r="AG158" s="242"/>
      <c r="AH158" s="242"/>
      <c r="AI158" s="242"/>
      <c r="AJ158" s="242"/>
      <c r="AK158" s="242"/>
      <c r="AL158" s="242"/>
      <c r="AM158" s="242"/>
      <c r="AN158" s="242"/>
      <c r="AO158" s="242"/>
      <c r="AP158" s="242"/>
      <c r="AQ158" s="242"/>
      <c r="AR158" s="242"/>
      <c r="AS158" s="242"/>
      <c r="AT158" s="242"/>
      <c r="AU158" s="242"/>
      <c r="AV158" s="242"/>
      <c r="AW158" s="242"/>
      <c r="AX158" s="242"/>
      <c r="AY158" s="242"/>
      <c r="AZ158" s="242"/>
      <c r="BA158" s="242"/>
      <c r="BB158" s="242"/>
      <c r="BC158" s="242"/>
      <c r="BD158" s="242"/>
      <c r="BE158" s="242"/>
      <c r="BF158" s="242"/>
      <c r="BG158" s="242"/>
      <c r="BH158" s="242"/>
      <c r="BI158" s="242"/>
      <c r="BJ158" s="242"/>
      <c r="BK158" s="242"/>
      <c r="BL158" s="242"/>
      <c r="BM158" s="242"/>
      <c r="BN158" s="242"/>
      <c r="BO158" s="242"/>
      <c r="BP158" s="242"/>
      <c r="BQ158" s="242"/>
      <c r="BR158" s="242"/>
      <c r="BS158" s="242"/>
      <c r="BT158" s="242"/>
      <c r="BU158" s="242"/>
      <c r="BV158" s="242"/>
      <c r="BW158" s="242"/>
      <c r="BX158" s="242"/>
      <c r="BY158" s="242"/>
      <c r="BZ158" s="242"/>
      <c r="CA158" s="242"/>
      <c r="CB158" s="242"/>
      <c r="CC158" s="242"/>
      <c r="CD158" s="242"/>
      <c r="CE158" s="242"/>
      <c r="CF158" s="242"/>
      <c r="CG158" s="242"/>
      <c r="CH158" s="242"/>
      <c r="CI158" s="242"/>
      <c r="CJ158" s="242"/>
      <c r="CK158" s="242"/>
      <c r="CL158" s="242"/>
      <c r="CM158" s="242"/>
      <c r="CN158" s="242"/>
      <c r="CO158" s="242"/>
      <c r="CP158" s="242"/>
      <c r="CQ158" s="242"/>
      <c r="CR158" s="242"/>
      <c r="CS158" s="242"/>
      <c r="CT158" s="242"/>
      <c r="CU158" s="242"/>
      <c r="CV158" s="242"/>
      <c r="CW158" s="242"/>
      <c r="CX158" s="242"/>
      <c r="CY158" s="242"/>
      <c r="CZ158" s="242"/>
      <c r="DA158" s="242"/>
      <c r="DB158" s="242"/>
      <c r="DC158" s="242"/>
      <c r="DD158" s="242"/>
      <c r="DE158" s="242"/>
      <c r="DF158" s="242"/>
      <c r="DG158" s="242"/>
      <c r="DH158" s="242"/>
      <c r="DI158" s="242"/>
      <c r="DJ158" s="242"/>
      <c r="DK158" s="242"/>
      <c r="DL158" s="242"/>
      <c r="DM158" s="242"/>
      <c r="DN158" s="242"/>
      <c r="DO158" s="242"/>
      <c r="DP158" s="242"/>
      <c r="DQ158" s="242"/>
      <c r="DR158" s="242"/>
      <c r="DS158" s="242"/>
      <c r="DT158" s="242"/>
      <c r="DU158" s="242"/>
      <c r="DV158" s="242"/>
      <c r="DW158" s="242"/>
      <c r="DX158" s="242"/>
      <c r="DY158" s="242"/>
      <c r="DZ158" s="242"/>
      <c r="EA158" s="242"/>
      <c r="EB158" s="242"/>
      <c r="EC158" s="242"/>
      <c r="ED158" s="242"/>
      <c r="EE158" s="242"/>
      <c r="EF158" s="242"/>
      <c r="EG158" s="242"/>
      <c r="EH158" s="242"/>
      <c r="EI158" s="242"/>
      <c r="EJ158" s="242"/>
      <c r="EK158" s="242"/>
      <c r="EL158" s="242"/>
      <c r="EM158" s="242"/>
      <c r="EN158" s="242"/>
      <c r="EO158" s="242"/>
      <c r="EP158" s="242"/>
      <c r="EQ158" s="242"/>
      <c r="ER158" s="242"/>
      <c r="ES158" s="242"/>
      <c r="ET158" s="242"/>
      <c r="EU158" s="242"/>
      <c r="EV158" s="242"/>
      <c r="EW158" s="242"/>
      <c r="EX158" s="242"/>
      <c r="EY158" s="242"/>
      <c r="EZ158" s="242"/>
      <c r="FA158" s="242"/>
      <c r="FB158" s="242"/>
      <c r="FC158" s="242"/>
      <c r="FD158" s="242"/>
      <c r="FE158" s="242"/>
      <c r="FF158" s="242"/>
      <c r="FG158" s="242"/>
      <c r="FH158" s="242"/>
      <c r="FI158" s="242"/>
      <c r="FJ158" s="242"/>
      <c r="FK158" s="242"/>
      <c r="FL158" s="242"/>
      <c r="FM158" s="242"/>
      <c r="FN158" s="242"/>
      <c r="FO158" s="242"/>
      <c r="FP158" s="242"/>
      <c r="FQ158" s="242"/>
      <c r="FR158" s="242"/>
      <c r="FS158" s="242"/>
      <c r="FT158" s="242"/>
      <c r="FU158" s="242"/>
      <c r="FV158" s="242"/>
      <c r="FW158" s="242"/>
      <c r="FX158" s="242"/>
      <c r="FY158" s="242"/>
      <c r="FZ158" s="242"/>
      <c r="GA158" s="242"/>
      <c r="GB158" s="242"/>
      <c r="GC158" s="242"/>
      <c r="GD158" s="242"/>
      <c r="GE158" s="242"/>
      <c r="GF158" s="242"/>
      <c r="GG158" s="242"/>
      <c r="GH158" s="242"/>
      <c r="GI158" s="242"/>
      <c r="GJ158" s="242"/>
      <c r="GK158" s="242"/>
      <c r="GL158" s="242"/>
      <c r="GM158" s="242"/>
      <c r="GN158" s="242"/>
      <c r="GO158" s="242"/>
      <c r="GP158" s="242"/>
      <c r="GQ158" s="242"/>
      <c r="GR158" s="242"/>
      <c r="GS158" s="242"/>
      <c r="GT158" s="242"/>
      <c r="GU158" s="242"/>
      <c r="GV158" s="242"/>
      <c r="GW158" s="242"/>
      <c r="GX158" s="242"/>
      <c r="GY158" s="242"/>
      <c r="GZ158" s="242"/>
      <c r="HA158" s="242"/>
      <c r="HB158" s="242"/>
      <c r="HC158" s="242"/>
      <c r="HD158" s="242"/>
      <c r="HE158" s="242"/>
      <c r="HF158" s="242"/>
      <c r="HG158" s="242"/>
      <c r="HH158" s="242"/>
      <c r="HI158" s="242"/>
      <c r="HJ158" s="242"/>
      <c r="HK158" s="242"/>
      <c r="HL158" s="242"/>
      <c r="HM158" s="242"/>
      <c r="HN158" s="242"/>
      <c r="HO158" s="242"/>
      <c r="HP158" s="242"/>
      <c r="HQ158" s="242"/>
      <c r="HR158" s="242"/>
      <c r="HS158" s="242"/>
      <c r="HT158" s="242"/>
      <c r="HU158" s="242"/>
      <c r="HV158" s="242"/>
      <c r="HW158" s="242"/>
      <c r="HX158" s="242"/>
      <c r="HY158" s="242"/>
      <c r="HZ158" s="242"/>
      <c r="IA158" s="242"/>
      <c r="IB158" s="242"/>
      <c r="IC158" s="242"/>
      <c r="ID158" s="242"/>
      <c r="IE158" s="242"/>
      <c r="IF158" s="242"/>
      <c r="IG158" s="242"/>
      <c r="IH158" s="242"/>
      <c r="II158" s="242"/>
      <c r="IJ158" s="242"/>
      <c r="IK158" s="242"/>
      <c r="IL158" s="242"/>
    </row>
    <row r="159" spans="1:246" ht="15">
      <c r="A159" s="99" t="s">
        <v>480</v>
      </c>
      <c r="B159" s="212" t="s">
        <v>490</v>
      </c>
      <c r="C159" s="246">
        <f>C8</f>
        <v>70</v>
      </c>
      <c r="D159" s="246">
        <f aca="true" t="shared" si="15" ref="D159:P159">D8</f>
        <v>57</v>
      </c>
      <c r="E159" s="247">
        <f t="shared" si="15"/>
        <v>453512</v>
      </c>
      <c r="F159" s="247"/>
      <c r="G159" s="247"/>
      <c r="H159" s="247"/>
      <c r="I159" s="247"/>
      <c r="J159" s="99">
        <f t="shared" si="15"/>
        <v>237839.44999999998</v>
      </c>
      <c r="K159" s="99">
        <f t="shared" si="15"/>
        <v>48144</v>
      </c>
      <c r="L159" s="99">
        <f t="shared" si="15"/>
        <v>114945</v>
      </c>
      <c r="M159" s="99">
        <f t="shared" si="15"/>
        <v>6842.87</v>
      </c>
      <c r="N159" s="99">
        <f t="shared" si="15"/>
        <v>34499.69</v>
      </c>
      <c r="O159" s="248">
        <f t="shared" si="15"/>
        <v>240</v>
      </c>
      <c r="P159" s="248">
        <f t="shared" si="15"/>
        <v>442511.00999999995</v>
      </c>
      <c r="Q159" s="99"/>
      <c r="R159" s="245"/>
      <c r="S159" s="255"/>
      <c r="T159" s="244"/>
      <c r="U159" s="245"/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  <c r="AH159" s="242"/>
      <c r="AI159" s="242"/>
      <c r="AJ159" s="242"/>
      <c r="AK159" s="242"/>
      <c r="AL159" s="242"/>
      <c r="AM159" s="242"/>
      <c r="AN159" s="242"/>
      <c r="AO159" s="242"/>
      <c r="AP159" s="242"/>
      <c r="AQ159" s="242"/>
      <c r="AR159" s="242"/>
      <c r="AS159" s="242"/>
      <c r="AT159" s="242"/>
      <c r="AU159" s="242"/>
      <c r="AV159" s="242"/>
      <c r="AW159" s="242"/>
      <c r="AX159" s="242"/>
      <c r="AY159" s="242"/>
      <c r="AZ159" s="242"/>
      <c r="BA159" s="242"/>
      <c r="BB159" s="242"/>
      <c r="BC159" s="242"/>
      <c r="BD159" s="242"/>
      <c r="BE159" s="242"/>
      <c r="BF159" s="242"/>
      <c r="BG159" s="242"/>
      <c r="BH159" s="242"/>
      <c r="BI159" s="242"/>
      <c r="BJ159" s="242"/>
      <c r="BK159" s="242"/>
      <c r="BL159" s="242"/>
      <c r="BM159" s="242"/>
      <c r="BN159" s="242"/>
      <c r="BO159" s="242"/>
      <c r="BP159" s="242"/>
      <c r="BQ159" s="242"/>
      <c r="BR159" s="242"/>
      <c r="BS159" s="242"/>
      <c r="BT159" s="242"/>
      <c r="BU159" s="242"/>
      <c r="BV159" s="242"/>
      <c r="BW159" s="242"/>
      <c r="BX159" s="242"/>
      <c r="BY159" s="242"/>
      <c r="BZ159" s="242"/>
      <c r="CA159" s="242"/>
      <c r="CB159" s="242"/>
      <c r="CC159" s="242"/>
      <c r="CD159" s="242"/>
      <c r="CE159" s="242"/>
      <c r="CF159" s="242"/>
      <c r="CG159" s="242"/>
      <c r="CH159" s="242"/>
      <c r="CI159" s="242"/>
      <c r="CJ159" s="242"/>
      <c r="CK159" s="242"/>
      <c r="CL159" s="242"/>
      <c r="CM159" s="242"/>
      <c r="CN159" s="242"/>
      <c r="CO159" s="242"/>
      <c r="CP159" s="242"/>
      <c r="CQ159" s="242"/>
      <c r="CR159" s="242"/>
      <c r="CS159" s="242"/>
      <c r="CT159" s="242"/>
      <c r="CU159" s="242"/>
      <c r="CV159" s="242"/>
      <c r="CW159" s="242"/>
      <c r="CX159" s="242"/>
      <c r="CY159" s="242"/>
      <c r="CZ159" s="242"/>
      <c r="DA159" s="242"/>
      <c r="DB159" s="242"/>
      <c r="DC159" s="242"/>
      <c r="DD159" s="242"/>
      <c r="DE159" s="242"/>
      <c r="DF159" s="242"/>
      <c r="DG159" s="242"/>
      <c r="DH159" s="242"/>
      <c r="DI159" s="242"/>
      <c r="DJ159" s="242"/>
      <c r="DK159" s="242"/>
      <c r="DL159" s="242"/>
      <c r="DM159" s="242"/>
      <c r="DN159" s="242"/>
      <c r="DO159" s="242"/>
      <c r="DP159" s="242"/>
      <c r="DQ159" s="242"/>
      <c r="DR159" s="242"/>
      <c r="DS159" s="242"/>
      <c r="DT159" s="242"/>
      <c r="DU159" s="242"/>
      <c r="DV159" s="242"/>
      <c r="DW159" s="242"/>
      <c r="DX159" s="242"/>
      <c r="DY159" s="242"/>
      <c r="DZ159" s="242"/>
      <c r="EA159" s="242"/>
      <c r="EB159" s="242"/>
      <c r="EC159" s="242"/>
      <c r="ED159" s="242"/>
      <c r="EE159" s="242"/>
      <c r="EF159" s="242"/>
      <c r="EG159" s="242"/>
      <c r="EH159" s="242"/>
      <c r="EI159" s="242"/>
      <c r="EJ159" s="242"/>
      <c r="EK159" s="242"/>
      <c r="EL159" s="242"/>
      <c r="EM159" s="242"/>
      <c r="EN159" s="242"/>
      <c r="EO159" s="242"/>
      <c r="EP159" s="242"/>
      <c r="EQ159" s="242"/>
      <c r="ER159" s="242"/>
      <c r="ES159" s="242"/>
      <c r="ET159" s="242"/>
      <c r="EU159" s="242"/>
      <c r="EV159" s="242"/>
      <c r="EW159" s="242"/>
      <c r="EX159" s="242"/>
      <c r="EY159" s="242"/>
      <c r="EZ159" s="242"/>
      <c r="FA159" s="242"/>
      <c r="FB159" s="242"/>
      <c r="FC159" s="242"/>
      <c r="FD159" s="242"/>
      <c r="FE159" s="242"/>
      <c r="FF159" s="242"/>
      <c r="FG159" s="242"/>
      <c r="FH159" s="242"/>
      <c r="FI159" s="242"/>
      <c r="FJ159" s="242"/>
      <c r="FK159" s="242"/>
      <c r="FL159" s="242"/>
      <c r="FM159" s="242"/>
      <c r="FN159" s="242"/>
      <c r="FO159" s="242"/>
      <c r="FP159" s="242"/>
      <c r="FQ159" s="242"/>
      <c r="FR159" s="242"/>
      <c r="FS159" s="242"/>
      <c r="FT159" s="242"/>
      <c r="FU159" s="242"/>
      <c r="FV159" s="242"/>
      <c r="FW159" s="242"/>
      <c r="FX159" s="242"/>
      <c r="FY159" s="242"/>
      <c r="FZ159" s="242"/>
      <c r="GA159" s="242"/>
      <c r="GB159" s="242"/>
      <c r="GC159" s="242"/>
      <c r="GD159" s="242"/>
      <c r="GE159" s="242"/>
      <c r="GF159" s="242"/>
      <c r="GG159" s="242"/>
      <c r="GH159" s="242"/>
      <c r="GI159" s="242"/>
      <c r="GJ159" s="242"/>
      <c r="GK159" s="242"/>
      <c r="GL159" s="242"/>
      <c r="GM159" s="242"/>
      <c r="GN159" s="242"/>
      <c r="GO159" s="242"/>
      <c r="GP159" s="242"/>
      <c r="GQ159" s="242"/>
      <c r="GR159" s="242"/>
      <c r="GS159" s="242"/>
      <c r="GT159" s="242"/>
      <c r="GU159" s="242"/>
      <c r="GV159" s="242"/>
      <c r="GW159" s="242"/>
      <c r="GX159" s="242"/>
      <c r="GY159" s="242"/>
      <c r="GZ159" s="242"/>
      <c r="HA159" s="242"/>
      <c r="HB159" s="242"/>
      <c r="HC159" s="242"/>
      <c r="HD159" s="242"/>
      <c r="HE159" s="242"/>
      <c r="HF159" s="242"/>
      <c r="HG159" s="242"/>
      <c r="HH159" s="242"/>
      <c r="HI159" s="242"/>
      <c r="HJ159" s="242"/>
      <c r="HK159" s="242"/>
      <c r="HL159" s="242"/>
      <c r="HM159" s="242"/>
      <c r="HN159" s="242"/>
      <c r="HO159" s="242"/>
      <c r="HP159" s="242"/>
      <c r="HQ159" s="242"/>
      <c r="HR159" s="242"/>
      <c r="HS159" s="242"/>
      <c r="HT159" s="242"/>
      <c r="HU159" s="242"/>
      <c r="HV159" s="242"/>
      <c r="HW159" s="242"/>
      <c r="HX159" s="242"/>
      <c r="HY159" s="242"/>
      <c r="HZ159" s="242"/>
      <c r="IA159" s="242"/>
      <c r="IB159" s="242"/>
      <c r="IC159" s="242"/>
      <c r="ID159" s="242"/>
      <c r="IE159" s="242"/>
      <c r="IF159" s="242"/>
      <c r="IG159" s="242"/>
      <c r="IH159" s="242"/>
      <c r="II159" s="242"/>
      <c r="IJ159" s="242"/>
      <c r="IK159" s="242"/>
      <c r="IL159" s="242"/>
    </row>
    <row r="160" spans="1:246" ht="15">
      <c r="A160" s="99"/>
      <c r="B160" s="212"/>
      <c r="C160" s="246"/>
      <c r="D160" s="246"/>
      <c r="E160" s="247"/>
      <c r="F160" s="247"/>
      <c r="G160" s="247"/>
      <c r="H160" s="247"/>
      <c r="I160" s="247"/>
      <c r="J160" s="99"/>
      <c r="K160" s="99"/>
      <c r="L160" s="99"/>
      <c r="M160" s="99"/>
      <c r="N160" s="99"/>
      <c r="O160" s="248"/>
      <c r="P160" s="248"/>
      <c r="Q160" s="99"/>
      <c r="R160" s="245"/>
      <c r="S160" s="255"/>
      <c r="T160" s="244"/>
      <c r="U160" s="245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  <c r="AJ160" s="242"/>
      <c r="AK160" s="242"/>
      <c r="AL160" s="242"/>
      <c r="AM160" s="242"/>
      <c r="AN160" s="242"/>
      <c r="AO160" s="242"/>
      <c r="AP160" s="242"/>
      <c r="AQ160" s="242"/>
      <c r="AR160" s="242"/>
      <c r="AS160" s="242"/>
      <c r="AT160" s="242"/>
      <c r="AU160" s="242"/>
      <c r="AV160" s="242"/>
      <c r="AW160" s="242"/>
      <c r="AX160" s="242"/>
      <c r="AY160" s="242"/>
      <c r="AZ160" s="242"/>
      <c r="BA160" s="242"/>
      <c r="BB160" s="242"/>
      <c r="BC160" s="242"/>
      <c r="BD160" s="242"/>
      <c r="BE160" s="242"/>
      <c r="BF160" s="242"/>
      <c r="BG160" s="242"/>
      <c r="BH160" s="242"/>
      <c r="BI160" s="242"/>
      <c r="BJ160" s="242"/>
      <c r="BK160" s="242"/>
      <c r="BL160" s="242"/>
      <c r="BM160" s="242"/>
      <c r="BN160" s="242"/>
      <c r="BO160" s="242"/>
      <c r="BP160" s="242"/>
      <c r="BQ160" s="242"/>
      <c r="BR160" s="242"/>
      <c r="BS160" s="242"/>
      <c r="BT160" s="242"/>
      <c r="BU160" s="242"/>
      <c r="BV160" s="242"/>
      <c r="BW160" s="242"/>
      <c r="BX160" s="242"/>
      <c r="BY160" s="242"/>
      <c r="BZ160" s="242"/>
      <c r="CA160" s="242"/>
      <c r="CB160" s="242"/>
      <c r="CC160" s="242"/>
      <c r="CD160" s="242"/>
      <c r="CE160" s="242"/>
      <c r="CF160" s="242"/>
      <c r="CG160" s="242"/>
      <c r="CH160" s="242"/>
      <c r="CI160" s="242"/>
      <c r="CJ160" s="242"/>
      <c r="CK160" s="242"/>
      <c r="CL160" s="242"/>
      <c r="CM160" s="242"/>
      <c r="CN160" s="242"/>
      <c r="CO160" s="242"/>
      <c r="CP160" s="242"/>
      <c r="CQ160" s="242"/>
      <c r="CR160" s="242"/>
      <c r="CS160" s="242"/>
      <c r="CT160" s="242"/>
      <c r="CU160" s="242"/>
      <c r="CV160" s="242"/>
      <c r="CW160" s="242"/>
      <c r="CX160" s="242"/>
      <c r="CY160" s="242"/>
      <c r="CZ160" s="242"/>
      <c r="DA160" s="242"/>
      <c r="DB160" s="242"/>
      <c r="DC160" s="242"/>
      <c r="DD160" s="242"/>
      <c r="DE160" s="242"/>
      <c r="DF160" s="242"/>
      <c r="DG160" s="242"/>
      <c r="DH160" s="242"/>
      <c r="DI160" s="242"/>
      <c r="DJ160" s="242"/>
      <c r="DK160" s="242"/>
      <c r="DL160" s="242"/>
      <c r="DM160" s="242"/>
      <c r="DN160" s="242"/>
      <c r="DO160" s="242"/>
      <c r="DP160" s="242"/>
      <c r="DQ160" s="242"/>
      <c r="DR160" s="242"/>
      <c r="DS160" s="242"/>
      <c r="DT160" s="242"/>
      <c r="DU160" s="242"/>
      <c r="DV160" s="242"/>
      <c r="DW160" s="242"/>
      <c r="DX160" s="242"/>
      <c r="DY160" s="242"/>
      <c r="DZ160" s="242"/>
      <c r="EA160" s="242"/>
      <c r="EB160" s="242"/>
      <c r="EC160" s="242"/>
      <c r="ED160" s="242"/>
      <c r="EE160" s="242"/>
      <c r="EF160" s="242"/>
      <c r="EG160" s="242"/>
      <c r="EH160" s="242"/>
      <c r="EI160" s="242"/>
      <c r="EJ160" s="242"/>
      <c r="EK160" s="242"/>
      <c r="EL160" s="242"/>
      <c r="EM160" s="242"/>
      <c r="EN160" s="242"/>
      <c r="EO160" s="242"/>
      <c r="EP160" s="242"/>
      <c r="EQ160" s="242"/>
      <c r="ER160" s="242"/>
      <c r="ES160" s="242"/>
      <c r="ET160" s="242"/>
      <c r="EU160" s="242"/>
      <c r="EV160" s="242"/>
      <c r="EW160" s="242"/>
      <c r="EX160" s="242"/>
      <c r="EY160" s="242"/>
      <c r="EZ160" s="242"/>
      <c r="FA160" s="242"/>
      <c r="FB160" s="242"/>
      <c r="FC160" s="242"/>
      <c r="FD160" s="242"/>
      <c r="FE160" s="242"/>
      <c r="FF160" s="242"/>
      <c r="FG160" s="242"/>
      <c r="FH160" s="242"/>
      <c r="FI160" s="242"/>
      <c r="FJ160" s="242"/>
      <c r="FK160" s="242"/>
      <c r="FL160" s="242"/>
      <c r="FM160" s="242"/>
      <c r="FN160" s="242"/>
      <c r="FO160" s="242"/>
      <c r="FP160" s="242"/>
      <c r="FQ160" s="242"/>
      <c r="FR160" s="242"/>
      <c r="FS160" s="242"/>
      <c r="FT160" s="242"/>
      <c r="FU160" s="242"/>
      <c r="FV160" s="242"/>
      <c r="FW160" s="242"/>
      <c r="FX160" s="242"/>
      <c r="FY160" s="242"/>
      <c r="FZ160" s="242"/>
      <c r="GA160" s="242"/>
      <c r="GB160" s="242"/>
      <c r="GC160" s="242"/>
      <c r="GD160" s="242"/>
      <c r="GE160" s="242"/>
      <c r="GF160" s="242"/>
      <c r="GG160" s="242"/>
      <c r="GH160" s="242"/>
      <c r="GI160" s="242"/>
      <c r="GJ160" s="242"/>
      <c r="GK160" s="242"/>
      <c r="GL160" s="242"/>
      <c r="GM160" s="242"/>
      <c r="GN160" s="242"/>
      <c r="GO160" s="242"/>
      <c r="GP160" s="242"/>
      <c r="GQ160" s="242"/>
      <c r="GR160" s="242"/>
      <c r="GS160" s="242"/>
      <c r="GT160" s="242"/>
      <c r="GU160" s="242"/>
      <c r="GV160" s="242"/>
      <c r="GW160" s="242"/>
      <c r="GX160" s="242"/>
      <c r="GY160" s="242"/>
      <c r="GZ160" s="242"/>
      <c r="HA160" s="242"/>
      <c r="HB160" s="242"/>
      <c r="HC160" s="242"/>
      <c r="HD160" s="242"/>
      <c r="HE160" s="242"/>
      <c r="HF160" s="242"/>
      <c r="HG160" s="242"/>
      <c r="HH160" s="242"/>
      <c r="HI160" s="242"/>
      <c r="HJ160" s="242"/>
      <c r="HK160" s="242"/>
      <c r="HL160" s="242"/>
      <c r="HM160" s="242"/>
      <c r="HN160" s="242"/>
      <c r="HO160" s="242"/>
      <c r="HP160" s="242"/>
      <c r="HQ160" s="242"/>
      <c r="HR160" s="242"/>
      <c r="HS160" s="242"/>
      <c r="HT160" s="242"/>
      <c r="HU160" s="242"/>
      <c r="HV160" s="242"/>
      <c r="HW160" s="242"/>
      <c r="HX160" s="242"/>
      <c r="HY160" s="242"/>
      <c r="HZ160" s="242"/>
      <c r="IA160" s="242"/>
      <c r="IB160" s="242"/>
      <c r="IC160" s="242"/>
      <c r="ID160" s="242"/>
      <c r="IE160" s="242"/>
      <c r="IF160" s="242"/>
      <c r="IG160" s="242"/>
      <c r="IH160" s="242"/>
      <c r="II160" s="242"/>
      <c r="IJ160" s="242"/>
      <c r="IK160" s="242"/>
      <c r="IL160" s="242"/>
    </row>
    <row r="161" spans="1:246" ht="15.75">
      <c r="A161" s="122"/>
      <c r="B161" s="212"/>
      <c r="C161" s="222"/>
      <c r="D161" s="222"/>
      <c r="E161" s="247"/>
      <c r="F161" s="247"/>
      <c r="G161" s="247"/>
      <c r="H161" s="247"/>
      <c r="I161" s="247"/>
      <c r="J161" s="145"/>
      <c r="K161" s="145"/>
      <c r="L161" s="270"/>
      <c r="M161" s="145"/>
      <c r="N161" s="145"/>
      <c r="O161" s="271"/>
      <c r="P161" s="271"/>
      <c r="Q161" s="145"/>
      <c r="R161" s="270"/>
      <c r="S161" s="223"/>
      <c r="T161" s="224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  <c r="CH161" s="75"/>
      <c r="CI161" s="75"/>
      <c r="CJ161" s="75"/>
      <c r="CK161" s="75"/>
      <c r="CL161" s="75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75"/>
      <c r="DJ161" s="75"/>
      <c r="DK161" s="75"/>
      <c r="DL161" s="75"/>
      <c r="DM161" s="75"/>
      <c r="DN161" s="75"/>
      <c r="DO161" s="75"/>
      <c r="DP161" s="75"/>
      <c r="DQ161" s="75"/>
      <c r="DR161" s="75"/>
      <c r="DS161" s="75"/>
      <c r="DT161" s="75"/>
      <c r="DU161" s="75"/>
      <c r="DV161" s="75"/>
      <c r="DW161" s="75"/>
      <c r="DX161" s="75"/>
      <c r="DY161" s="75"/>
      <c r="DZ161" s="75"/>
      <c r="EA161" s="75"/>
      <c r="EB161" s="75"/>
      <c r="EC161" s="75"/>
      <c r="ED161" s="75"/>
      <c r="EE161" s="75"/>
      <c r="EF161" s="75"/>
      <c r="EG161" s="75"/>
      <c r="EH161" s="75"/>
      <c r="EI161" s="75"/>
      <c r="EJ161" s="75"/>
      <c r="EK161" s="75"/>
      <c r="EL161" s="75"/>
      <c r="EM161" s="75"/>
      <c r="EN161" s="75"/>
      <c r="EO161" s="75"/>
      <c r="EP161" s="75"/>
      <c r="EQ161" s="75"/>
      <c r="ER161" s="75"/>
      <c r="ES161" s="75"/>
      <c r="ET161" s="75"/>
      <c r="EU161" s="75"/>
      <c r="EV161" s="75"/>
      <c r="EW161" s="75"/>
      <c r="EX161" s="75"/>
      <c r="EY161" s="75"/>
      <c r="EZ161" s="75"/>
      <c r="FA161" s="75"/>
      <c r="FB161" s="75"/>
      <c r="FC161" s="75"/>
      <c r="FD161" s="75"/>
      <c r="FE161" s="75"/>
      <c r="FF161" s="75"/>
      <c r="FG161" s="75"/>
      <c r="FH161" s="75"/>
      <c r="FI161" s="75"/>
      <c r="FJ161" s="75"/>
      <c r="FK161" s="75"/>
      <c r="FL161" s="75"/>
      <c r="FM161" s="75"/>
      <c r="FN161" s="75"/>
      <c r="FO161" s="75"/>
      <c r="FP161" s="75"/>
      <c r="FQ161" s="75"/>
      <c r="FR161" s="75"/>
      <c r="FS161" s="75"/>
      <c r="FT161" s="75"/>
      <c r="FU161" s="75"/>
      <c r="FV161" s="75"/>
      <c r="FW161" s="75"/>
      <c r="FX161" s="75"/>
      <c r="FY161" s="75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/>
      <c r="GK161" s="75"/>
      <c r="GL161" s="75"/>
      <c r="GM161" s="75"/>
      <c r="GN161" s="75"/>
      <c r="GO161" s="75"/>
      <c r="GP161" s="75"/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  <c r="HE161" s="75"/>
      <c r="HF161" s="75"/>
      <c r="HG161" s="75"/>
      <c r="HH161" s="75"/>
      <c r="HI161" s="75"/>
      <c r="HJ161" s="75"/>
      <c r="HK161" s="75"/>
      <c r="HL161" s="75"/>
      <c r="HM161" s="75"/>
      <c r="HN161" s="75"/>
      <c r="HO161" s="75"/>
      <c r="HP161" s="75"/>
      <c r="HQ161" s="75"/>
      <c r="HR161" s="75"/>
      <c r="HS161" s="75"/>
      <c r="HT161" s="75"/>
      <c r="HU161" s="75"/>
      <c r="HV161" s="75"/>
      <c r="HW161" s="75"/>
      <c r="HX161" s="75"/>
      <c r="HY161" s="75"/>
      <c r="HZ161" s="75"/>
      <c r="IA161" s="75"/>
      <c r="IB161" s="75"/>
      <c r="IC161" s="75"/>
      <c r="ID161" s="75"/>
      <c r="IE161" s="75"/>
      <c r="IF161" s="75"/>
      <c r="IG161" s="75"/>
      <c r="IH161" s="75"/>
      <c r="II161" s="75"/>
      <c r="IJ161" s="75"/>
      <c r="IK161" s="75"/>
      <c r="IL161" s="75"/>
    </row>
    <row r="162" spans="1:246" ht="15.75">
      <c r="A162" s="272" t="s">
        <v>429</v>
      </c>
      <c r="B162" s="238" t="s">
        <v>444</v>
      </c>
      <c r="C162" s="273">
        <v>804</v>
      </c>
      <c r="D162" s="273"/>
      <c r="E162" s="274">
        <v>4766109</v>
      </c>
      <c r="F162" s="274"/>
      <c r="G162" s="274"/>
      <c r="H162" s="274"/>
      <c r="I162" s="274"/>
      <c r="J162" s="275">
        <v>1631349.02</v>
      </c>
      <c r="K162" s="276">
        <v>280181</v>
      </c>
      <c r="L162" s="275">
        <v>1431440</v>
      </c>
      <c r="M162" s="275">
        <v>188581</v>
      </c>
      <c r="N162" s="275">
        <v>45948</v>
      </c>
      <c r="O162" s="275">
        <v>0</v>
      </c>
      <c r="P162" s="276">
        <v>3577499.02</v>
      </c>
      <c r="Q162" s="145"/>
      <c r="R162" s="145"/>
      <c r="S162" s="277"/>
      <c r="T162" s="224"/>
      <c r="U162" s="191"/>
      <c r="V162" s="191"/>
      <c r="W162" s="191"/>
      <c r="X162" s="191"/>
      <c r="Y162" s="191"/>
      <c r="Z162" s="191"/>
      <c r="AA162" s="191"/>
      <c r="AB162" s="191"/>
      <c r="AC162" s="191"/>
      <c r="AD162" s="191"/>
      <c r="AE162" s="191"/>
      <c r="AF162" s="191"/>
      <c r="AG162" s="191"/>
      <c r="AH162" s="191"/>
      <c r="AI162" s="191"/>
      <c r="AJ162" s="191"/>
      <c r="AK162" s="191"/>
      <c r="AL162" s="191"/>
      <c r="AM162" s="191"/>
      <c r="AN162" s="191"/>
      <c r="AO162" s="191"/>
      <c r="AP162" s="191"/>
      <c r="AQ162" s="191"/>
      <c r="AR162" s="191"/>
      <c r="AS162" s="191"/>
      <c r="AT162" s="191"/>
      <c r="AU162" s="191"/>
      <c r="AV162" s="191"/>
      <c r="AW162" s="191"/>
      <c r="AX162" s="191"/>
      <c r="AY162" s="191"/>
      <c r="AZ162" s="191"/>
      <c r="BA162" s="191"/>
      <c r="BB162" s="191"/>
      <c r="BC162" s="191"/>
      <c r="BD162" s="191"/>
      <c r="BE162" s="191"/>
      <c r="BF162" s="191"/>
      <c r="BG162" s="191"/>
      <c r="BH162" s="191"/>
      <c r="BI162" s="191"/>
      <c r="BJ162" s="191"/>
      <c r="BK162" s="191"/>
      <c r="BL162" s="191"/>
      <c r="BM162" s="191"/>
      <c r="BN162" s="191"/>
      <c r="BO162" s="191"/>
      <c r="BP162" s="191"/>
      <c r="BQ162" s="191"/>
      <c r="BR162" s="191"/>
      <c r="BS162" s="191"/>
      <c r="BT162" s="191"/>
      <c r="BU162" s="191"/>
      <c r="BV162" s="191"/>
      <c r="BW162" s="191"/>
      <c r="BX162" s="191"/>
      <c r="BY162" s="191"/>
      <c r="BZ162" s="191"/>
      <c r="CA162" s="191"/>
      <c r="CB162" s="191"/>
      <c r="CC162" s="191"/>
      <c r="CD162" s="191"/>
      <c r="CE162" s="191"/>
      <c r="CF162" s="191"/>
      <c r="CG162" s="191"/>
      <c r="CH162" s="191"/>
      <c r="CI162" s="191"/>
      <c r="CJ162" s="191"/>
      <c r="CK162" s="191"/>
      <c r="CL162" s="191"/>
      <c r="CM162" s="191"/>
      <c r="CN162" s="191"/>
      <c r="CO162" s="191"/>
      <c r="CP162" s="191"/>
      <c r="CQ162" s="191"/>
      <c r="CR162" s="191"/>
      <c r="CS162" s="191"/>
      <c r="CT162" s="191"/>
      <c r="CU162" s="191"/>
      <c r="CV162" s="191"/>
      <c r="CW162" s="191"/>
      <c r="CX162" s="191"/>
      <c r="CY162" s="191"/>
      <c r="CZ162" s="191"/>
      <c r="DA162" s="191"/>
      <c r="DB162" s="191"/>
      <c r="DC162" s="191"/>
      <c r="DD162" s="191"/>
      <c r="DE162" s="191"/>
      <c r="DF162" s="191"/>
      <c r="DG162" s="191"/>
      <c r="DH162" s="191"/>
      <c r="DI162" s="191"/>
      <c r="DJ162" s="191"/>
      <c r="DK162" s="191"/>
      <c r="DL162" s="191"/>
      <c r="DM162" s="191"/>
      <c r="DN162" s="191"/>
      <c r="DO162" s="191"/>
      <c r="DP162" s="191"/>
      <c r="DQ162" s="191"/>
      <c r="DR162" s="191"/>
      <c r="DS162" s="191"/>
      <c r="DT162" s="191"/>
      <c r="DU162" s="191"/>
      <c r="DV162" s="191"/>
      <c r="DW162" s="191"/>
      <c r="DX162" s="191"/>
      <c r="DY162" s="191"/>
      <c r="DZ162" s="191"/>
      <c r="EA162" s="191"/>
      <c r="EB162" s="191"/>
      <c r="EC162" s="191"/>
      <c r="ED162" s="191"/>
      <c r="EE162" s="191"/>
      <c r="EF162" s="191"/>
      <c r="EG162" s="191"/>
      <c r="EH162" s="191"/>
      <c r="EI162" s="191"/>
      <c r="EJ162" s="191"/>
      <c r="EK162" s="191"/>
      <c r="EL162" s="191"/>
      <c r="EM162" s="191"/>
      <c r="EN162" s="191"/>
      <c r="EO162" s="191"/>
      <c r="EP162" s="191"/>
      <c r="EQ162" s="191"/>
      <c r="ER162" s="191"/>
      <c r="ES162" s="191"/>
      <c r="ET162" s="191"/>
      <c r="EU162" s="191"/>
      <c r="EV162" s="191"/>
      <c r="EW162" s="191"/>
      <c r="EX162" s="191"/>
      <c r="EY162" s="191"/>
      <c r="EZ162" s="191"/>
      <c r="FA162" s="191"/>
      <c r="FB162" s="191"/>
      <c r="FC162" s="191"/>
      <c r="FD162" s="191"/>
      <c r="FE162" s="191"/>
      <c r="FF162" s="191"/>
      <c r="FG162" s="191"/>
      <c r="FH162" s="191"/>
      <c r="FI162" s="191"/>
      <c r="FJ162" s="191"/>
      <c r="FK162" s="191"/>
      <c r="FL162" s="191"/>
      <c r="FM162" s="191"/>
      <c r="FN162" s="191"/>
      <c r="FO162" s="191"/>
      <c r="FP162" s="191"/>
      <c r="FQ162" s="191"/>
      <c r="FR162" s="191"/>
      <c r="FS162" s="191"/>
      <c r="FT162" s="191"/>
      <c r="FU162" s="191"/>
      <c r="FV162" s="191"/>
      <c r="FW162" s="191"/>
      <c r="FX162" s="191"/>
      <c r="FY162" s="191"/>
      <c r="FZ162" s="191"/>
      <c r="GA162" s="191"/>
      <c r="GB162" s="191"/>
      <c r="GC162" s="191"/>
      <c r="GD162" s="191"/>
      <c r="GE162" s="191"/>
      <c r="GF162" s="191"/>
      <c r="GG162" s="191"/>
      <c r="GH162" s="191"/>
      <c r="GI162" s="191"/>
      <c r="GJ162" s="191"/>
      <c r="GK162" s="191"/>
      <c r="GL162" s="191"/>
      <c r="GM162" s="191"/>
      <c r="GN162" s="191"/>
      <c r="GO162" s="191"/>
      <c r="GP162" s="191"/>
      <c r="GQ162" s="191"/>
      <c r="GR162" s="191"/>
      <c r="GS162" s="191"/>
      <c r="GT162" s="191"/>
      <c r="GU162" s="191"/>
      <c r="GV162" s="191"/>
      <c r="GW162" s="191"/>
      <c r="GX162" s="191"/>
      <c r="GY162" s="191"/>
      <c r="GZ162" s="191"/>
      <c r="HA162" s="191"/>
      <c r="HB162" s="191"/>
      <c r="HC162" s="191"/>
      <c r="HD162" s="191"/>
      <c r="HE162" s="191"/>
      <c r="HF162" s="191"/>
      <c r="HG162" s="191"/>
      <c r="HH162" s="191"/>
      <c r="HI162" s="191"/>
      <c r="HJ162" s="191"/>
      <c r="HK162" s="191"/>
      <c r="HL162" s="191"/>
      <c r="HM162" s="191"/>
      <c r="HN162" s="191"/>
      <c r="HO162" s="191"/>
      <c r="HP162" s="191"/>
      <c r="HQ162" s="191"/>
      <c r="HR162" s="191"/>
      <c r="HS162" s="191"/>
      <c r="HT162" s="191"/>
      <c r="HU162" s="191"/>
      <c r="HV162" s="191"/>
      <c r="HW162" s="191"/>
      <c r="HX162" s="191"/>
      <c r="HY162" s="191"/>
      <c r="HZ162" s="191"/>
      <c r="IA162" s="191"/>
      <c r="IB162" s="191"/>
      <c r="IC162" s="191"/>
      <c r="ID162" s="191"/>
      <c r="IE162" s="191"/>
      <c r="IF162" s="191"/>
      <c r="IG162" s="191"/>
      <c r="IH162" s="191"/>
      <c r="II162" s="191"/>
      <c r="IJ162" s="191"/>
      <c r="IK162" s="191"/>
      <c r="IL162" s="191"/>
    </row>
    <row r="163" spans="1:246" ht="15.75">
      <c r="A163" s="191" t="s">
        <v>429</v>
      </c>
      <c r="B163" s="212" t="s">
        <v>446</v>
      </c>
      <c r="C163" s="278">
        <v>755</v>
      </c>
      <c r="D163" s="279"/>
      <c r="E163" s="280">
        <v>4240631</v>
      </c>
      <c r="F163" s="280"/>
      <c r="G163" s="280"/>
      <c r="H163" s="280"/>
      <c r="I163" s="280"/>
      <c r="J163" s="145">
        <v>1645943.3525666667</v>
      </c>
      <c r="K163" s="145">
        <v>286483.92</v>
      </c>
      <c r="L163" s="145">
        <v>1285820</v>
      </c>
      <c r="M163" s="145">
        <v>51771.05333333334</v>
      </c>
      <c r="N163" s="145">
        <v>73646.66666666666</v>
      </c>
      <c r="O163" s="145">
        <v>0</v>
      </c>
      <c r="P163" s="145">
        <v>3343664.9925666666</v>
      </c>
      <c r="Q163" s="145"/>
      <c r="R163" s="145"/>
      <c r="S163" s="281"/>
      <c r="T163" s="224"/>
      <c r="U163" s="191"/>
      <c r="V163" s="191"/>
      <c r="W163" s="191"/>
      <c r="X163" s="191"/>
      <c r="Y163" s="191"/>
      <c r="Z163" s="191"/>
      <c r="AA163" s="191"/>
      <c r="AB163" s="191"/>
      <c r="AC163" s="191"/>
      <c r="AD163" s="191"/>
      <c r="AE163" s="191"/>
      <c r="AF163" s="191"/>
      <c r="AG163" s="191"/>
      <c r="AH163" s="191"/>
      <c r="AI163" s="191"/>
      <c r="AJ163" s="191"/>
      <c r="AK163" s="191"/>
      <c r="AL163" s="191"/>
      <c r="AM163" s="191"/>
      <c r="AN163" s="191"/>
      <c r="AO163" s="191"/>
      <c r="AP163" s="191"/>
      <c r="AQ163" s="191"/>
      <c r="AR163" s="191"/>
      <c r="AS163" s="191"/>
      <c r="AT163" s="191"/>
      <c r="AU163" s="191"/>
      <c r="AV163" s="191"/>
      <c r="AW163" s="191"/>
      <c r="AX163" s="191"/>
      <c r="AY163" s="191"/>
      <c r="AZ163" s="191"/>
      <c r="BA163" s="191"/>
      <c r="BB163" s="191"/>
      <c r="BC163" s="191"/>
      <c r="BD163" s="191"/>
      <c r="BE163" s="191"/>
      <c r="BF163" s="191"/>
      <c r="BG163" s="191"/>
      <c r="BH163" s="191"/>
      <c r="BI163" s="191"/>
      <c r="BJ163" s="191"/>
      <c r="BK163" s="191"/>
      <c r="BL163" s="191"/>
      <c r="BM163" s="191"/>
      <c r="BN163" s="191"/>
      <c r="BO163" s="191"/>
      <c r="BP163" s="191"/>
      <c r="BQ163" s="191"/>
      <c r="BR163" s="191"/>
      <c r="BS163" s="191"/>
      <c r="BT163" s="191"/>
      <c r="BU163" s="191"/>
      <c r="BV163" s="191"/>
      <c r="BW163" s="191"/>
      <c r="BX163" s="191"/>
      <c r="BY163" s="191"/>
      <c r="BZ163" s="191"/>
      <c r="CA163" s="191"/>
      <c r="CB163" s="191"/>
      <c r="CC163" s="191"/>
      <c r="CD163" s="191"/>
      <c r="CE163" s="191"/>
      <c r="CF163" s="191"/>
      <c r="CG163" s="191"/>
      <c r="CH163" s="191"/>
      <c r="CI163" s="191"/>
      <c r="CJ163" s="191"/>
      <c r="CK163" s="191"/>
      <c r="CL163" s="191"/>
      <c r="CM163" s="191"/>
      <c r="CN163" s="191"/>
      <c r="CO163" s="191"/>
      <c r="CP163" s="191"/>
      <c r="CQ163" s="191"/>
      <c r="CR163" s="191"/>
      <c r="CS163" s="191"/>
      <c r="CT163" s="191"/>
      <c r="CU163" s="191"/>
      <c r="CV163" s="191"/>
      <c r="CW163" s="191"/>
      <c r="CX163" s="191"/>
      <c r="CY163" s="191"/>
      <c r="CZ163" s="191"/>
      <c r="DA163" s="191"/>
      <c r="DB163" s="191"/>
      <c r="DC163" s="191"/>
      <c r="DD163" s="191"/>
      <c r="DE163" s="191"/>
      <c r="DF163" s="191"/>
      <c r="DG163" s="191"/>
      <c r="DH163" s="191"/>
      <c r="DI163" s="191"/>
      <c r="DJ163" s="191"/>
      <c r="DK163" s="191"/>
      <c r="DL163" s="191"/>
      <c r="DM163" s="191"/>
      <c r="DN163" s="191"/>
      <c r="DO163" s="191"/>
      <c r="DP163" s="191"/>
      <c r="DQ163" s="191"/>
      <c r="DR163" s="191"/>
      <c r="DS163" s="191"/>
      <c r="DT163" s="191"/>
      <c r="DU163" s="191"/>
      <c r="DV163" s="191"/>
      <c r="DW163" s="191"/>
      <c r="DX163" s="191"/>
      <c r="DY163" s="191"/>
      <c r="DZ163" s="191"/>
      <c r="EA163" s="191"/>
      <c r="EB163" s="191"/>
      <c r="EC163" s="191"/>
      <c r="ED163" s="191"/>
      <c r="EE163" s="191"/>
      <c r="EF163" s="191"/>
      <c r="EG163" s="191"/>
      <c r="EH163" s="191"/>
      <c r="EI163" s="191"/>
      <c r="EJ163" s="191"/>
      <c r="EK163" s="191"/>
      <c r="EL163" s="191"/>
      <c r="EM163" s="191"/>
      <c r="EN163" s="191"/>
      <c r="EO163" s="191"/>
      <c r="EP163" s="191"/>
      <c r="EQ163" s="191"/>
      <c r="ER163" s="191"/>
      <c r="ES163" s="191"/>
      <c r="ET163" s="191"/>
      <c r="EU163" s="191"/>
      <c r="EV163" s="191"/>
      <c r="EW163" s="191"/>
      <c r="EX163" s="191"/>
      <c r="EY163" s="191"/>
      <c r="EZ163" s="191"/>
      <c r="FA163" s="191"/>
      <c r="FB163" s="191"/>
      <c r="FC163" s="191"/>
      <c r="FD163" s="191"/>
      <c r="FE163" s="191"/>
      <c r="FF163" s="191"/>
      <c r="FG163" s="191"/>
      <c r="FH163" s="191"/>
      <c r="FI163" s="191"/>
      <c r="FJ163" s="191"/>
      <c r="FK163" s="191"/>
      <c r="FL163" s="191"/>
      <c r="FM163" s="191"/>
      <c r="FN163" s="191"/>
      <c r="FO163" s="191"/>
      <c r="FP163" s="191"/>
      <c r="FQ163" s="191"/>
      <c r="FR163" s="191"/>
      <c r="FS163" s="191"/>
      <c r="FT163" s="191"/>
      <c r="FU163" s="191"/>
      <c r="FV163" s="191"/>
      <c r="FW163" s="191"/>
      <c r="FX163" s="191"/>
      <c r="FY163" s="191"/>
      <c r="FZ163" s="191"/>
      <c r="GA163" s="191"/>
      <c r="GB163" s="191"/>
      <c r="GC163" s="191"/>
      <c r="GD163" s="191"/>
      <c r="GE163" s="191"/>
      <c r="GF163" s="191"/>
      <c r="GG163" s="191"/>
      <c r="GH163" s="191"/>
      <c r="GI163" s="191"/>
      <c r="GJ163" s="191"/>
      <c r="GK163" s="191"/>
      <c r="GL163" s="191"/>
      <c r="GM163" s="191"/>
      <c r="GN163" s="191"/>
      <c r="GO163" s="191"/>
      <c r="GP163" s="191"/>
      <c r="GQ163" s="191"/>
      <c r="GR163" s="191"/>
      <c r="GS163" s="191"/>
      <c r="GT163" s="191"/>
      <c r="GU163" s="191"/>
      <c r="GV163" s="191"/>
      <c r="GW163" s="191"/>
      <c r="GX163" s="191"/>
      <c r="GY163" s="191"/>
      <c r="GZ163" s="191"/>
      <c r="HA163" s="191"/>
      <c r="HB163" s="191"/>
      <c r="HC163" s="191"/>
      <c r="HD163" s="191"/>
      <c r="HE163" s="191"/>
      <c r="HF163" s="191"/>
      <c r="HG163" s="191"/>
      <c r="HH163" s="191"/>
      <c r="HI163" s="191"/>
      <c r="HJ163" s="191"/>
      <c r="HK163" s="191"/>
      <c r="HL163" s="191"/>
      <c r="HM163" s="191"/>
      <c r="HN163" s="191"/>
      <c r="HO163" s="191"/>
      <c r="HP163" s="191"/>
      <c r="HQ163" s="191"/>
      <c r="HR163" s="191"/>
      <c r="HS163" s="191"/>
      <c r="HT163" s="191"/>
      <c r="HU163" s="191"/>
      <c r="HV163" s="191"/>
      <c r="HW163" s="191"/>
      <c r="HX163" s="191"/>
      <c r="HY163" s="191"/>
      <c r="HZ163" s="191"/>
      <c r="IA163" s="191"/>
      <c r="IB163" s="191"/>
      <c r="IC163" s="191"/>
      <c r="ID163" s="191"/>
      <c r="IE163" s="191"/>
      <c r="IF163" s="191"/>
      <c r="IG163" s="191"/>
      <c r="IH163" s="191"/>
      <c r="II163" s="191"/>
      <c r="IJ163" s="191"/>
      <c r="IK163" s="191"/>
      <c r="IL163" s="191"/>
    </row>
    <row r="164" spans="1:246" ht="15.75">
      <c r="A164" s="272" t="s">
        <v>429</v>
      </c>
      <c r="B164" s="238" t="s">
        <v>448</v>
      </c>
      <c r="C164" s="273">
        <v>738</v>
      </c>
      <c r="D164" s="273">
        <v>432</v>
      </c>
      <c r="E164" s="274">
        <v>4117609</v>
      </c>
      <c r="F164" s="274"/>
      <c r="G164" s="274"/>
      <c r="H164" s="274"/>
      <c r="I164" s="274"/>
      <c r="J164" s="275">
        <v>1668275.351584</v>
      </c>
      <c r="K164" s="276">
        <v>270762</v>
      </c>
      <c r="L164" s="275">
        <v>1327632</v>
      </c>
      <c r="M164" s="275">
        <v>69454.33</v>
      </c>
      <c r="N164" s="275">
        <v>34816.55</v>
      </c>
      <c r="O164" s="275">
        <v>727.59</v>
      </c>
      <c r="P164" s="276">
        <v>3371667.821584</v>
      </c>
      <c r="Q164" s="145"/>
      <c r="R164" s="145"/>
      <c r="S164" s="281"/>
      <c r="T164" s="224"/>
      <c r="U164" s="191"/>
      <c r="V164" s="191"/>
      <c r="W164" s="191"/>
      <c r="X164" s="191"/>
      <c r="Y164" s="191"/>
      <c r="Z164" s="191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191"/>
      <c r="AL164" s="191"/>
      <c r="AM164" s="191"/>
      <c r="AN164" s="191"/>
      <c r="AO164" s="191"/>
      <c r="AP164" s="191"/>
      <c r="AQ164" s="191"/>
      <c r="AR164" s="191"/>
      <c r="AS164" s="191"/>
      <c r="AT164" s="191"/>
      <c r="AU164" s="191"/>
      <c r="AV164" s="191"/>
      <c r="AW164" s="191"/>
      <c r="AX164" s="191"/>
      <c r="AY164" s="191"/>
      <c r="AZ164" s="191"/>
      <c r="BA164" s="191"/>
      <c r="BB164" s="191"/>
      <c r="BC164" s="191"/>
      <c r="BD164" s="191"/>
      <c r="BE164" s="191"/>
      <c r="BF164" s="191"/>
      <c r="BG164" s="191"/>
      <c r="BH164" s="191"/>
      <c r="BI164" s="191"/>
      <c r="BJ164" s="191"/>
      <c r="BK164" s="191"/>
      <c r="BL164" s="191"/>
      <c r="BM164" s="191"/>
      <c r="BN164" s="191"/>
      <c r="BO164" s="191"/>
      <c r="BP164" s="191"/>
      <c r="BQ164" s="191"/>
      <c r="BR164" s="191"/>
      <c r="BS164" s="191"/>
      <c r="BT164" s="191"/>
      <c r="BU164" s="191"/>
      <c r="BV164" s="191"/>
      <c r="BW164" s="191"/>
      <c r="BX164" s="191"/>
      <c r="BY164" s="191"/>
      <c r="BZ164" s="191"/>
      <c r="CA164" s="191"/>
      <c r="CB164" s="191"/>
      <c r="CC164" s="191"/>
      <c r="CD164" s="191"/>
      <c r="CE164" s="191"/>
      <c r="CF164" s="191"/>
      <c r="CG164" s="191"/>
      <c r="CH164" s="191"/>
      <c r="CI164" s="191"/>
      <c r="CJ164" s="191"/>
      <c r="CK164" s="191"/>
      <c r="CL164" s="191"/>
      <c r="CM164" s="191"/>
      <c r="CN164" s="191"/>
      <c r="CO164" s="191"/>
      <c r="CP164" s="191"/>
      <c r="CQ164" s="191"/>
      <c r="CR164" s="191"/>
      <c r="CS164" s="191"/>
      <c r="CT164" s="191"/>
      <c r="CU164" s="191"/>
      <c r="CV164" s="191"/>
      <c r="CW164" s="191"/>
      <c r="CX164" s="191"/>
      <c r="CY164" s="191"/>
      <c r="CZ164" s="191"/>
      <c r="DA164" s="191"/>
      <c r="DB164" s="191"/>
      <c r="DC164" s="191"/>
      <c r="DD164" s="191"/>
      <c r="DE164" s="191"/>
      <c r="DF164" s="191"/>
      <c r="DG164" s="191"/>
      <c r="DH164" s="191"/>
      <c r="DI164" s="191"/>
      <c r="DJ164" s="191"/>
      <c r="DK164" s="191"/>
      <c r="DL164" s="191"/>
      <c r="DM164" s="191"/>
      <c r="DN164" s="191"/>
      <c r="DO164" s="191"/>
      <c r="DP164" s="191"/>
      <c r="DQ164" s="191"/>
      <c r="DR164" s="191"/>
      <c r="DS164" s="191"/>
      <c r="DT164" s="191"/>
      <c r="DU164" s="191"/>
      <c r="DV164" s="191"/>
      <c r="DW164" s="191"/>
      <c r="DX164" s="191"/>
      <c r="DY164" s="191"/>
      <c r="DZ164" s="191"/>
      <c r="EA164" s="191"/>
      <c r="EB164" s="191"/>
      <c r="EC164" s="191"/>
      <c r="ED164" s="191"/>
      <c r="EE164" s="191"/>
      <c r="EF164" s="191"/>
      <c r="EG164" s="191"/>
      <c r="EH164" s="191"/>
      <c r="EI164" s="191"/>
      <c r="EJ164" s="191"/>
      <c r="EK164" s="191"/>
      <c r="EL164" s="191"/>
      <c r="EM164" s="191"/>
      <c r="EN164" s="191"/>
      <c r="EO164" s="191"/>
      <c r="EP164" s="191"/>
      <c r="EQ164" s="191"/>
      <c r="ER164" s="191"/>
      <c r="ES164" s="191"/>
      <c r="ET164" s="191"/>
      <c r="EU164" s="191"/>
      <c r="EV164" s="191"/>
      <c r="EW164" s="191"/>
      <c r="EX164" s="191"/>
      <c r="EY164" s="191"/>
      <c r="EZ164" s="191"/>
      <c r="FA164" s="191"/>
      <c r="FB164" s="191"/>
      <c r="FC164" s="191"/>
      <c r="FD164" s="191"/>
      <c r="FE164" s="191"/>
      <c r="FF164" s="191"/>
      <c r="FG164" s="191"/>
      <c r="FH164" s="191"/>
      <c r="FI164" s="191"/>
      <c r="FJ164" s="191"/>
      <c r="FK164" s="191"/>
      <c r="FL164" s="191"/>
      <c r="FM164" s="191"/>
      <c r="FN164" s="191"/>
      <c r="FO164" s="191"/>
      <c r="FP164" s="191"/>
      <c r="FQ164" s="191"/>
      <c r="FR164" s="191"/>
      <c r="FS164" s="191"/>
      <c r="FT164" s="191"/>
      <c r="FU164" s="191"/>
      <c r="FV164" s="191"/>
      <c r="FW164" s="191"/>
      <c r="FX164" s="191"/>
      <c r="FY164" s="191"/>
      <c r="FZ164" s="191"/>
      <c r="GA164" s="191"/>
      <c r="GB164" s="191"/>
      <c r="GC164" s="191"/>
      <c r="GD164" s="191"/>
      <c r="GE164" s="191"/>
      <c r="GF164" s="191"/>
      <c r="GG164" s="191"/>
      <c r="GH164" s="191"/>
      <c r="GI164" s="191"/>
      <c r="GJ164" s="191"/>
      <c r="GK164" s="191"/>
      <c r="GL164" s="191"/>
      <c r="GM164" s="191"/>
      <c r="GN164" s="191"/>
      <c r="GO164" s="191"/>
      <c r="GP164" s="191"/>
      <c r="GQ164" s="191"/>
      <c r="GR164" s="191"/>
      <c r="GS164" s="191"/>
      <c r="GT164" s="191"/>
      <c r="GU164" s="191"/>
      <c r="GV164" s="191"/>
      <c r="GW164" s="191"/>
      <c r="GX164" s="191"/>
      <c r="GY164" s="191"/>
      <c r="GZ164" s="191"/>
      <c r="HA164" s="191"/>
      <c r="HB164" s="191"/>
      <c r="HC164" s="191"/>
      <c r="HD164" s="191"/>
      <c r="HE164" s="191"/>
      <c r="HF164" s="191"/>
      <c r="HG164" s="191"/>
      <c r="HH164" s="191"/>
      <c r="HI164" s="191"/>
      <c r="HJ164" s="191"/>
      <c r="HK164" s="191"/>
      <c r="HL164" s="191"/>
      <c r="HM164" s="191"/>
      <c r="HN164" s="191"/>
      <c r="HO164" s="191"/>
      <c r="HP164" s="191"/>
      <c r="HQ164" s="191"/>
      <c r="HR164" s="191"/>
      <c r="HS164" s="191"/>
      <c r="HT164" s="191"/>
      <c r="HU164" s="191"/>
      <c r="HV164" s="191"/>
      <c r="HW164" s="191"/>
      <c r="HX164" s="191"/>
      <c r="HY164" s="191"/>
      <c r="HZ164" s="191"/>
      <c r="IA164" s="191"/>
      <c r="IB164" s="191"/>
      <c r="IC164" s="191"/>
      <c r="ID164" s="191"/>
      <c r="IE164" s="191"/>
      <c r="IF164" s="191"/>
      <c r="IG164" s="191"/>
      <c r="IH164" s="191"/>
      <c r="II164" s="191"/>
      <c r="IJ164" s="191"/>
      <c r="IK164" s="191"/>
      <c r="IL164" s="191"/>
    </row>
    <row r="165" spans="1:246" ht="15.75">
      <c r="A165" s="191" t="s">
        <v>429</v>
      </c>
      <c r="B165" s="212" t="s">
        <v>449</v>
      </c>
      <c r="C165" s="278">
        <v>719</v>
      </c>
      <c r="D165" s="279">
        <v>402</v>
      </c>
      <c r="E165" s="280">
        <v>3789281</v>
      </c>
      <c r="F165" s="280"/>
      <c r="G165" s="280"/>
      <c r="H165" s="280"/>
      <c r="I165" s="280"/>
      <c r="J165" s="145">
        <v>1714712.0326999999</v>
      </c>
      <c r="K165" s="145">
        <v>264120</v>
      </c>
      <c r="L165" s="145">
        <v>1295943</v>
      </c>
      <c r="M165" s="145">
        <v>43607.98870000001</v>
      </c>
      <c r="N165" s="145">
        <v>47784.33370000002</v>
      </c>
      <c r="O165" s="145">
        <v>11594.34</v>
      </c>
      <c r="P165" s="145">
        <v>3377761.6950999997</v>
      </c>
      <c r="Q165" s="145"/>
      <c r="R165" s="145"/>
      <c r="S165" s="281"/>
      <c r="T165" s="224"/>
      <c r="U165" s="191"/>
      <c r="V165" s="191"/>
      <c r="W165" s="191"/>
      <c r="X165" s="191"/>
      <c r="Y165" s="191"/>
      <c r="Z165" s="191"/>
      <c r="AA165" s="191"/>
      <c r="AB165" s="191"/>
      <c r="AC165" s="191"/>
      <c r="AD165" s="191"/>
      <c r="AE165" s="191"/>
      <c r="AF165" s="191"/>
      <c r="AG165" s="191"/>
      <c r="AH165" s="191"/>
      <c r="AI165" s="191"/>
      <c r="AJ165" s="191"/>
      <c r="AK165" s="191"/>
      <c r="AL165" s="191"/>
      <c r="AM165" s="191"/>
      <c r="AN165" s="191"/>
      <c r="AO165" s="191"/>
      <c r="AP165" s="191"/>
      <c r="AQ165" s="191"/>
      <c r="AR165" s="191"/>
      <c r="AS165" s="191"/>
      <c r="AT165" s="191"/>
      <c r="AU165" s="191"/>
      <c r="AV165" s="191"/>
      <c r="AW165" s="191"/>
      <c r="AX165" s="191"/>
      <c r="AY165" s="191"/>
      <c r="AZ165" s="191"/>
      <c r="BA165" s="191"/>
      <c r="BB165" s="191"/>
      <c r="BC165" s="191"/>
      <c r="BD165" s="191"/>
      <c r="BE165" s="191"/>
      <c r="BF165" s="191"/>
      <c r="BG165" s="191"/>
      <c r="BH165" s="191"/>
      <c r="BI165" s="191"/>
      <c r="BJ165" s="191"/>
      <c r="BK165" s="191"/>
      <c r="BL165" s="191"/>
      <c r="BM165" s="191"/>
      <c r="BN165" s="191"/>
      <c r="BO165" s="191"/>
      <c r="BP165" s="191"/>
      <c r="BQ165" s="191"/>
      <c r="BR165" s="191"/>
      <c r="BS165" s="191"/>
      <c r="BT165" s="191"/>
      <c r="BU165" s="191"/>
      <c r="BV165" s="191"/>
      <c r="BW165" s="191"/>
      <c r="BX165" s="191"/>
      <c r="BY165" s="191"/>
      <c r="BZ165" s="191"/>
      <c r="CA165" s="191"/>
      <c r="CB165" s="191"/>
      <c r="CC165" s="191"/>
      <c r="CD165" s="191"/>
      <c r="CE165" s="191"/>
      <c r="CF165" s="191"/>
      <c r="CG165" s="191"/>
      <c r="CH165" s="191"/>
      <c r="CI165" s="191"/>
      <c r="CJ165" s="191"/>
      <c r="CK165" s="191"/>
      <c r="CL165" s="191"/>
      <c r="CM165" s="191"/>
      <c r="CN165" s="191"/>
      <c r="CO165" s="191"/>
      <c r="CP165" s="191"/>
      <c r="CQ165" s="191"/>
      <c r="CR165" s="191"/>
      <c r="CS165" s="191"/>
      <c r="CT165" s="191"/>
      <c r="CU165" s="191"/>
      <c r="CV165" s="191"/>
      <c r="CW165" s="191"/>
      <c r="CX165" s="191"/>
      <c r="CY165" s="191"/>
      <c r="CZ165" s="191"/>
      <c r="DA165" s="191"/>
      <c r="DB165" s="191"/>
      <c r="DC165" s="191"/>
      <c r="DD165" s="191"/>
      <c r="DE165" s="191"/>
      <c r="DF165" s="191"/>
      <c r="DG165" s="191"/>
      <c r="DH165" s="191"/>
      <c r="DI165" s="191"/>
      <c r="DJ165" s="191"/>
      <c r="DK165" s="191"/>
      <c r="DL165" s="191"/>
      <c r="DM165" s="191"/>
      <c r="DN165" s="191"/>
      <c r="DO165" s="191"/>
      <c r="DP165" s="191"/>
      <c r="DQ165" s="191"/>
      <c r="DR165" s="191"/>
      <c r="DS165" s="191"/>
      <c r="DT165" s="191"/>
      <c r="DU165" s="191"/>
      <c r="DV165" s="191"/>
      <c r="DW165" s="191"/>
      <c r="DX165" s="191"/>
      <c r="DY165" s="191"/>
      <c r="DZ165" s="191"/>
      <c r="EA165" s="191"/>
      <c r="EB165" s="191"/>
      <c r="EC165" s="191"/>
      <c r="ED165" s="191"/>
      <c r="EE165" s="191"/>
      <c r="EF165" s="191"/>
      <c r="EG165" s="191"/>
      <c r="EH165" s="191"/>
      <c r="EI165" s="191"/>
      <c r="EJ165" s="191"/>
      <c r="EK165" s="191"/>
      <c r="EL165" s="191"/>
      <c r="EM165" s="191"/>
      <c r="EN165" s="191"/>
      <c r="EO165" s="191"/>
      <c r="EP165" s="191"/>
      <c r="EQ165" s="191"/>
      <c r="ER165" s="191"/>
      <c r="ES165" s="191"/>
      <c r="ET165" s="191"/>
      <c r="EU165" s="191"/>
      <c r="EV165" s="191"/>
      <c r="EW165" s="191"/>
      <c r="EX165" s="191"/>
      <c r="EY165" s="191"/>
      <c r="EZ165" s="191"/>
      <c r="FA165" s="191"/>
      <c r="FB165" s="191"/>
      <c r="FC165" s="191"/>
      <c r="FD165" s="191"/>
      <c r="FE165" s="191"/>
      <c r="FF165" s="191"/>
      <c r="FG165" s="191"/>
      <c r="FH165" s="191"/>
      <c r="FI165" s="191"/>
      <c r="FJ165" s="191"/>
      <c r="FK165" s="191"/>
      <c r="FL165" s="191"/>
      <c r="FM165" s="191"/>
      <c r="FN165" s="191"/>
      <c r="FO165" s="191"/>
      <c r="FP165" s="191"/>
      <c r="FQ165" s="191"/>
      <c r="FR165" s="191"/>
      <c r="FS165" s="191"/>
      <c r="FT165" s="191"/>
      <c r="FU165" s="191"/>
      <c r="FV165" s="191"/>
      <c r="FW165" s="191"/>
      <c r="FX165" s="191"/>
      <c r="FY165" s="191"/>
      <c r="FZ165" s="191"/>
      <c r="GA165" s="191"/>
      <c r="GB165" s="191"/>
      <c r="GC165" s="191"/>
      <c r="GD165" s="191"/>
      <c r="GE165" s="191"/>
      <c r="GF165" s="191"/>
      <c r="GG165" s="191"/>
      <c r="GH165" s="191"/>
      <c r="GI165" s="191"/>
      <c r="GJ165" s="191"/>
      <c r="GK165" s="191"/>
      <c r="GL165" s="191"/>
      <c r="GM165" s="191"/>
      <c r="GN165" s="191"/>
      <c r="GO165" s="191"/>
      <c r="GP165" s="191"/>
      <c r="GQ165" s="191"/>
      <c r="GR165" s="191"/>
      <c r="GS165" s="191"/>
      <c r="GT165" s="191"/>
      <c r="GU165" s="191"/>
      <c r="GV165" s="191"/>
      <c r="GW165" s="191"/>
      <c r="GX165" s="191"/>
      <c r="GY165" s="191"/>
      <c r="GZ165" s="191"/>
      <c r="HA165" s="191"/>
      <c r="HB165" s="191"/>
      <c r="HC165" s="191"/>
      <c r="HD165" s="191"/>
      <c r="HE165" s="191"/>
      <c r="HF165" s="191"/>
      <c r="HG165" s="191"/>
      <c r="HH165" s="191"/>
      <c r="HI165" s="191"/>
      <c r="HJ165" s="191"/>
      <c r="HK165" s="191"/>
      <c r="HL165" s="191"/>
      <c r="HM165" s="191"/>
      <c r="HN165" s="191"/>
      <c r="HO165" s="191"/>
      <c r="HP165" s="191"/>
      <c r="HQ165" s="191"/>
      <c r="HR165" s="191"/>
      <c r="HS165" s="191"/>
      <c r="HT165" s="191"/>
      <c r="HU165" s="191"/>
      <c r="HV165" s="191"/>
      <c r="HW165" s="191"/>
      <c r="HX165" s="191"/>
      <c r="HY165" s="191"/>
      <c r="HZ165" s="191"/>
      <c r="IA165" s="191"/>
      <c r="IB165" s="191"/>
      <c r="IC165" s="191"/>
      <c r="ID165" s="191"/>
      <c r="IE165" s="191"/>
      <c r="IF165" s="191"/>
      <c r="IG165" s="191"/>
      <c r="IH165" s="191"/>
      <c r="II165" s="191"/>
      <c r="IJ165" s="191"/>
      <c r="IK165" s="191"/>
      <c r="IL165" s="191"/>
    </row>
    <row r="166" spans="1:246" ht="15.75">
      <c r="A166" s="272" t="s">
        <v>429</v>
      </c>
      <c r="B166" s="238" t="s">
        <v>450</v>
      </c>
      <c r="C166" s="273">
        <v>687</v>
      </c>
      <c r="D166" s="273">
        <v>406</v>
      </c>
      <c r="E166" s="274">
        <v>4029342</v>
      </c>
      <c r="F166" s="274"/>
      <c r="G166" s="274"/>
      <c r="H166" s="274"/>
      <c r="I166" s="274"/>
      <c r="J166" s="275">
        <v>1946675.878</v>
      </c>
      <c r="K166" s="276">
        <v>327640</v>
      </c>
      <c r="L166" s="275">
        <v>1309569</v>
      </c>
      <c r="M166" s="275">
        <v>54483.32</v>
      </c>
      <c r="N166" s="275">
        <v>61417.42</v>
      </c>
      <c r="O166" s="275">
        <v>11573.26</v>
      </c>
      <c r="P166" s="276">
        <v>3711358.8779999996</v>
      </c>
      <c r="Q166" s="145"/>
      <c r="R166" s="145"/>
      <c r="S166" s="281"/>
      <c r="T166" s="224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1"/>
      <c r="AE166" s="191"/>
      <c r="AF166" s="191"/>
      <c r="AG166" s="191"/>
      <c r="AH166" s="191"/>
      <c r="AI166" s="191"/>
      <c r="AJ166" s="191"/>
      <c r="AK166" s="191"/>
      <c r="AL166" s="191"/>
      <c r="AM166" s="191"/>
      <c r="AN166" s="191"/>
      <c r="AO166" s="191"/>
      <c r="AP166" s="191"/>
      <c r="AQ166" s="191"/>
      <c r="AR166" s="191"/>
      <c r="AS166" s="191"/>
      <c r="AT166" s="191"/>
      <c r="AU166" s="191"/>
      <c r="AV166" s="191"/>
      <c r="AW166" s="191"/>
      <c r="AX166" s="191"/>
      <c r="AY166" s="191"/>
      <c r="AZ166" s="191"/>
      <c r="BA166" s="191"/>
      <c r="BB166" s="191"/>
      <c r="BC166" s="191"/>
      <c r="BD166" s="191"/>
      <c r="BE166" s="191"/>
      <c r="BF166" s="191"/>
      <c r="BG166" s="191"/>
      <c r="BH166" s="191"/>
      <c r="BI166" s="191"/>
      <c r="BJ166" s="191"/>
      <c r="BK166" s="191"/>
      <c r="BL166" s="191"/>
      <c r="BM166" s="191"/>
      <c r="BN166" s="191"/>
      <c r="BO166" s="191"/>
      <c r="BP166" s="191"/>
      <c r="BQ166" s="191"/>
      <c r="BR166" s="191"/>
      <c r="BS166" s="191"/>
      <c r="BT166" s="191"/>
      <c r="BU166" s="191"/>
      <c r="BV166" s="191"/>
      <c r="BW166" s="191"/>
      <c r="BX166" s="191"/>
      <c r="BY166" s="191"/>
      <c r="BZ166" s="191"/>
      <c r="CA166" s="191"/>
      <c r="CB166" s="191"/>
      <c r="CC166" s="191"/>
      <c r="CD166" s="191"/>
      <c r="CE166" s="191"/>
      <c r="CF166" s="191"/>
      <c r="CG166" s="191"/>
      <c r="CH166" s="191"/>
      <c r="CI166" s="191"/>
      <c r="CJ166" s="191"/>
      <c r="CK166" s="191"/>
      <c r="CL166" s="191"/>
      <c r="CM166" s="191"/>
      <c r="CN166" s="191"/>
      <c r="CO166" s="191"/>
      <c r="CP166" s="191"/>
      <c r="CQ166" s="191"/>
      <c r="CR166" s="191"/>
      <c r="CS166" s="191"/>
      <c r="CT166" s="191"/>
      <c r="CU166" s="191"/>
      <c r="CV166" s="191"/>
      <c r="CW166" s="191"/>
      <c r="CX166" s="191"/>
      <c r="CY166" s="191"/>
      <c r="CZ166" s="191"/>
      <c r="DA166" s="191"/>
      <c r="DB166" s="191"/>
      <c r="DC166" s="191"/>
      <c r="DD166" s="191"/>
      <c r="DE166" s="191"/>
      <c r="DF166" s="191"/>
      <c r="DG166" s="191"/>
      <c r="DH166" s="191"/>
      <c r="DI166" s="191"/>
      <c r="DJ166" s="191"/>
      <c r="DK166" s="191"/>
      <c r="DL166" s="191"/>
      <c r="DM166" s="191"/>
      <c r="DN166" s="191"/>
      <c r="DO166" s="191"/>
      <c r="DP166" s="191"/>
      <c r="DQ166" s="191"/>
      <c r="DR166" s="191"/>
      <c r="DS166" s="191"/>
      <c r="DT166" s="191"/>
      <c r="DU166" s="191"/>
      <c r="DV166" s="191"/>
      <c r="DW166" s="191"/>
      <c r="DX166" s="191"/>
      <c r="DY166" s="191"/>
      <c r="DZ166" s="191"/>
      <c r="EA166" s="191"/>
      <c r="EB166" s="191"/>
      <c r="EC166" s="191"/>
      <c r="ED166" s="191"/>
      <c r="EE166" s="191"/>
      <c r="EF166" s="191"/>
      <c r="EG166" s="191"/>
      <c r="EH166" s="191"/>
      <c r="EI166" s="191"/>
      <c r="EJ166" s="191"/>
      <c r="EK166" s="191"/>
      <c r="EL166" s="191"/>
      <c r="EM166" s="191"/>
      <c r="EN166" s="191"/>
      <c r="EO166" s="191"/>
      <c r="EP166" s="191"/>
      <c r="EQ166" s="191"/>
      <c r="ER166" s="191"/>
      <c r="ES166" s="191"/>
      <c r="ET166" s="191"/>
      <c r="EU166" s="191"/>
      <c r="EV166" s="191"/>
      <c r="EW166" s="191"/>
      <c r="EX166" s="191"/>
      <c r="EY166" s="191"/>
      <c r="EZ166" s="191"/>
      <c r="FA166" s="191"/>
      <c r="FB166" s="191"/>
      <c r="FC166" s="191"/>
      <c r="FD166" s="191"/>
      <c r="FE166" s="191"/>
      <c r="FF166" s="191"/>
      <c r="FG166" s="191"/>
      <c r="FH166" s="191"/>
      <c r="FI166" s="191"/>
      <c r="FJ166" s="191"/>
      <c r="FK166" s="191"/>
      <c r="FL166" s="191"/>
      <c r="FM166" s="191"/>
      <c r="FN166" s="191"/>
      <c r="FO166" s="191"/>
      <c r="FP166" s="191"/>
      <c r="FQ166" s="191"/>
      <c r="FR166" s="191"/>
      <c r="FS166" s="191"/>
      <c r="FT166" s="191"/>
      <c r="FU166" s="191"/>
      <c r="FV166" s="191"/>
      <c r="FW166" s="191"/>
      <c r="FX166" s="191"/>
      <c r="FY166" s="191"/>
      <c r="FZ166" s="191"/>
      <c r="GA166" s="191"/>
      <c r="GB166" s="191"/>
      <c r="GC166" s="191"/>
      <c r="GD166" s="191"/>
      <c r="GE166" s="191"/>
      <c r="GF166" s="191"/>
      <c r="GG166" s="191"/>
      <c r="GH166" s="191"/>
      <c r="GI166" s="191"/>
      <c r="GJ166" s="191"/>
      <c r="GK166" s="191"/>
      <c r="GL166" s="191"/>
      <c r="GM166" s="191"/>
      <c r="GN166" s="191"/>
      <c r="GO166" s="191"/>
      <c r="GP166" s="191"/>
      <c r="GQ166" s="191"/>
      <c r="GR166" s="191"/>
      <c r="GS166" s="191"/>
      <c r="GT166" s="191"/>
      <c r="GU166" s="191"/>
      <c r="GV166" s="191"/>
      <c r="GW166" s="191"/>
      <c r="GX166" s="191"/>
      <c r="GY166" s="191"/>
      <c r="GZ166" s="191"/>
      <c r="HA166" s="191"/>
      <c r="HB166" s="191"/>
      <c r="HC166" s="191"/>
      <c r="HD166" s="191"/>
      <c r="HE166" s="191"/>
      <c r="HF166" s="191"/>
      <c r="HG166" s="191"/>
      <c r="HH166" s="191"/>
      <c r="HI166" s="191"/>
      <c r="HJ166" s="191"/>
      <c r="HK166" s="191"/>
      <c r="HL166" s="191"/>
      <c r="HM166" s="191"/>
      <c r="HN166" s="191"/>
      <c r="HO166" s="191"/>
      <c r="HP166" s="191"/>
      <c r="HQ166" s="191"/>
      <c r="HR166" s="191"/>
      <c r="HS166" s="191"/>
      <c r="HT166" s="191"/>
      <c r="HU166" s="191"/>
      <c r="HV166" s="191"/>
      <c r="HW166" s="191"/>
      <c r="HX166" s="191"/>
      <c r="HY166" s="191"/>
      <c r="HZ166" s="191"/>
      <c r="IA166" s="191"/>
      <c r="IB166" s="191"/>
      <c r="IC166" s="191"/>
      <c r="ID166" s="191"/>
      <c r="IE166" s="191"/>
      <c r="IF166" s="191"/>
      <c r="IG166" s="191"/>
      <c r="IH166" s="191"/>
      <c r="II166" s="191"/>
      <c r="IJ166" s="191"/>
      <c r="IK166" s="191"/>
      <c r="IL166" s="191"/>
    </row>
    <row r="167" spans="1:246" ht="15.75">
      <c r="A167" s="191" t="s">
        <v>429</v>
      </c>
      <c r="B167" s="212" t="s">
        <v>451</v>
      </c>
      <c r="C167" s="236">
        <v>723</v>
      </c>
      <c r="D167" s="236">
        <v>413</v>
      </c>
      <c r="E167" s="282">
        <v>3925152</v>
      </c>
      <c r="F167" s="282"/>
      <c r="G167" s="282"/>
      <c r="H167" s="282"/>
      <c r="I167" s="282"/>
      <c r="J167" s="270">
        <v>2273384.34</v>
      </c>
      <c r="K167" s="145">
        <v>396012</v>
      </c>
      <c r="L167" s="270">
        <v>1457573</v>
      </c>
      <c r="M167" s="270">
        <v>72554.91</v>
      </c>
      <c r="N167" s="270">
        <v>85383.19</v>
      </c>
      <c r="O167" s="270">
        <v>0</v>
      </c>
      <c r="P167" s="145">
        <v>4284907.44</v>
      </c>
      <c r="Q167" s="145"/>
      <c r="R167" s="145"/>
      <c r="S167" s="281"/>
      <c r="T167" s="224"/>
      <c r="U167" s="191"/>
      <c r="V167" s="191"/>
      <c r="W167" s="191"/>
      <c r="X167" s="191"/>
      <c r="Y167" s="191"/>
      <c r="Z167" s="191"/>
      <c r="AA167" s="191"/>
      <c r="AB167" s="191"/>
      <c r="AC167" s="191"/>
      <c r="AD167" s="191"/>
      <c r="AE167" s="191"/>
      <c r="AF167" s="191"/>
      <c r="AG167" s="191"/>
      <c r="AH167" s="191"/>
      <c r="AI167" s="191"/>
      <c r="AJ167" s="191"/>
      <c r="AK167" s="191"/>
      <c r="AL167" s="191"/>
      <c r="AM167" s="191"/>
      <c r="AN167" s="191"/>
      <c r="AO167" s="191"/>
      <c r="AP167" s="191"/>
      <c r="AQ167" s="191"/>
      <c r="AR167" s="191"/>
      <c r="AS167" s="191"/>
      <c r="AT167" s="191"/>
      <c r="AU167" s="191"/>
      <c r="AV167" s="191"/>
      <c r="AW167" s="191"/>
      <c r="AX167" s="191"/>
      <c r="AY167" s="191"/>
      <c r="AZ167" s="191"/>
      <c r="BA167" s="191"/>
      <c r="BB167" s="191"/>
      <c r="BC167" s="191"/>
      <c r="BD167" s="191"/>
      <c r="BE167" s="191"/>
      <c r="BF167" s="191"/>
      <c r="BG167" s="191"/>
      <c r="BH167" s="191"/>
      <c r="BI167" s="191"/>
      <c r="BJ167" s="191"/>
      <c r="BK167" s="191"/>
      <c r="BL167" s="191"/>
      <c r="BM167" s="191"/>
      <c r="BN167" s="191"/>
      <c r="BO167" s="191"/>
      <c r="BP167" s="191"/>
      <c r="BQ167" s="191"/>
      <c r="BR167" s="191"/>
      <c r="BS167" s="191"/>
      <c r="BT167" s="191"/>
      <c r="BU167" s="191"/>
      <c r="BV167" s="191"/>
      <c r="BW167" s="191"/>
      <c r="BX167" s="191"/>
      <c r="BY167" s="191"/>
      <c r="BZ167" s="191"/>
      <c r="CA167" s="191"/>
      <c r="CB167" s="191"/>
      <c r="CC167" s="191"/>
      <c r="CD167" s="191"/>
      <c r="CE167" s="191"/>
      <c r="CF167" s="191"/>
      <c r="CG167" s="191"/>
      <c r="CH167" s="191"/>
      <c r="CI167" s="191"/>
      <c r="CJ167" s="191"/>
      <c r="CK167" s="191"/>
      <c r="CL167" s="191"/>
      <c r="CM167" s="191"/>
      <c r="CN167" s="191"/>
      <c r="CO167" s="191"/>
      <c r="CP167" s="191"/>
      <c r="CQ167" s="191"/>
      <c r="CR167" s="191"/>
      <c r="CS167" s="191"/>
      <c r="CT167" s="191"/>
      <c r="CU167" s="191"/>
      <c r="CV167" s="191"/>
      <c r="CW167" s="191"/>
      <c r="CX167" s="191"/>
      <c r="CY167" s="191"/>
      <c r="CZ167" s="191"/>
      <c r="DA167" s="191"/>
      <c r="DB167" s="191"/>
      <c r="DC167" s="191"/>
      <c r="DD167" s="191"/>
      <c r="DE167" s="191"/>
      <c r="DF167" s="191"/>
      <c r="DG167" s="191"/>
      <c r="DH167" s="191"/>
      <c r="DI167" s="191"/>
      <c r="DJ167" s="191"/>
      <c r="DK167" s="191"/>
      <c r="DL167" s="191"/>
      <c r="DM167" s="191"/>
      <c r="DN167" s="191"/>
      <c r="DO167" s="191"/>
      <c r="DP167" s="191"/>
      <c r="DQ167" s="191"/>
      <c r="DR167" s="191"/>
      <c r="DS167" s="191"/>
      <c r="DT167" s="191"/>
      <c r="DU167" s="191"/>
      <c r="DV167" s="191"/>
      <c r="DW167" s="191"/>
      <c r="DX167" s="191"/>
      <c r="DY167" s="191"/>
      <c r="DZ167" s="191"/>
      <c r="EA167" s="191"/>
      <c r="EB167" s="191"/>
      <c r="EC167" s="191"/>
      <c r="ED167" s="191"/>
      <c r="EE167" s="191"/>
      <c r="EF167" s="191"/>
      <c r="EG167" s="191"/>
      <c r="EH167" s="191"/>
      <c r="EI167" s="191"/>
      <c r="EJ167" s="191"/>
      <c r="EK167" s="191"/>
      <c r="EL167" s="191"/>
      <c r="EM167" s="191"/>
      <c r="EN167" s="191"/>
      <c r="EO167" s="191"/>
      <c r="EP167" s="191"/>
      <c r="EQ167" s="191"/>
      <c r="ER167" s="191"/>
      <c r="ES167" s="191"/>
      <c r="ET167" s="191"/>
      <c r="EU167" s="191"/>
      <c r="EV167" s="191"/>
      <c r="EW167" s="191"/>
      <c r="EX167" s="191"/>
      <c r="EY167" s="191"/>
      <c r="EZ167" s="191"/>
      <c r="FA167" s="191"/>
      <c r="FB167" s="191"/>
      <c r="FC167" s="191"/>
      <c r="FD167" s="191"/>
      <c r="FE167" s="191"/>
      <c r="FF167" s="191"/>
      <c r="FG167" s="191"/>
      <c r="FH167" s="191"/>
      <c r="FI167" s="191"/>
      <c r="FJ167" s="191"/>
      <c r="FK167" s="191"/>
      <c r="FL167" s="191"/>
      <c r="FM167" s="191"/>
      <c r="FN167" s="191"/>
      <c r="FO167" s="191"/>
      <c r="FP167" s="191"/>
      <c r="FQ167" s="191"/>
      <c r="FR167" s="191"/>
      <c r="FS167" s="191"/>
      <c r="FT167" s="191"/>
      <c r="FU167" s="191"/>
      <c r="FV167" s="191"/>
      <c r="FW167" s="191"/>
      <c r="FX167" s="191"/>
      <c r="FY167" s="191"/>
      <c r="FZ167" s="191"/>
      <c r="GA167" s="191"/>
      <c r="GB167" s="191"/>
      <c r="GC167" s="191"/>
      <c r="GD167" s="191"/>
      <c r="GE167" s="191"/>
      <c r="GF167" s="191"/>
      <c r="GG167" s="191"/>
      <c r="GH167" s="191"/>
      <c r="GI167" s="191"/>
      <c r="GJ167" s="191"/>
      <c r="GK167" s="191"/>
      <c r="GL167" s="191"/>
      <c r="GM167" s="191"/>
      <c r="GN167" s="191"/>
      <c r="GO167" s="191"/>
      <c r="GP167" s="191"/>
      <c r="GQ167" s="191"/>
      <c r="GR167" s="191"/>
      <c r="GS167" s="191"/>
      <c r="GT167" s="191"/>
      <c r="GU167" s="191"/>
      <c r="GV167" s="191"/>
      <c r="GW167" s="191"/>
      <c r="GX167" s="191"/>
      <c r="GY167" s="191"/>
      <c r="GZ167" s="191"/>
      <c r="HA167" s="191"/>
      <c r="HB167" s="191"/>
      <c r="HC167" s="191"/>
      <c r="HD167" s="191"/>
      <c r="HE167" s="191"/>
      <c r="HF167" s="191"/>
      <c r="HG167" s="191"/>
      <c r="HH167" s="191"/>
      <c r="HI167" s="191"/>
      <c r="HJ167" s="191"/>
      <c r="HK167" s="191"/>
      <c r="HL167" s="191"/>
      <c r="HM167" s="191"/>
      <c r="HN167" s="191"/>
      <c r="HO167" s="191"/>
      <c r="HP167" s="191"/>
      <c r="HQ167" s="191"/>
      <c r="HR167" s="191"/>
      <c r="HS167" s="191"/>
      <c r="HT167" s="191"/>
      <c r="HU167" s="191"/>
      <c r="HV167" s="191"/>
      <c r="HW167" s="191"/>
      <c r="HX167" s="191"/>
      <c r="HY167" s="191"/>
      <c r="HZ167" s="191"/>
      <c r="IA167" s="191"/>
      <c r="IB167" s="191"/>
      <c r="IC167" s="191"/>
      <c r="ID167" s="191"/>
      <c r="IE167" s="191"/>
      <c r="IF167" s="191"/>
      <c r="IG167" s="191"/>
      <c r="IH167" s="191"/>
      <c r="II167" s="191"/>
      <c r="IJ167" s="191"/>
      <c r="IK167" s="191"/>
      <c r="IL167" s="191"/>
    </row>
    <row r="168" spans="1:246" ht="15.75">
      <c r="A168" s="272" t="s">
        <v>429</v>
      </c>
      <c r="B168" s="238" t="s">
        <v>452</v>
      </c>
      <c r="C168" s="273">
        <v>743</v>
      </c>
      <c r="D168" s="273">
        <v>394</v>
      </c>
      <c r="E168" s="274">
        <v>3585428</v>
      </c>
      <c r="F168" s="274"/>
      <c r="G168" s="274"/>
      <c r="H168" s="274"/>
      <c r="I168" s="274"/>
      <c r="J168" s="275">
        <v>2414415.57</v>
      </c>
      <c r="K168" s="276">
        <v>426075</v>
      </c>
      <c r="L168" s="275">
        <v>1377176</v>
      </c>
      <c r="M168" s="275">
        <v>103674.58</v>
      </c>
      <c r="N168" s="275">
        <v>156081.35</v>
      </c>
      <c r="O168" s="275">
        <v>4256.26</v>
      </c>
      <c r="P168" s="276">
        <v>4481678.76</v>
      </c>
      <c r="Q168" s="145"/>
      <c r="R168" s="145"/>
      <c r="S168" s="281"/>
      <c r="T168" s="224"/>
      <c r="U168" s="191"/>
      <c r="V168" s="191"/>
      <c r="W168" s="191"/>
      <c r="X168" s="191"/>
      <c r="Y168" s="191"/>
      <c r="Z168" s="191"/>
      <c r="AA168" s="191"/>
      <c r="AB168" s="191"/>
      <c r="AC168" s="191"/>
      <c r="AD168" s="191"/>
      <c r="AE168" s="191"/>
      <c r="AF168" s="191"/>
      <c r="AG168" s="191"/>
      <c r="AH168" s="191"/>
      <c r="AI168" s="191"/>
      <c r="AJ168" s="191"/>
      <c r="AK168" s="191"/>
      <c r="AL168" s="191"/>
      <c r="AM168" s="191"/>
      <c r="AN168" s="191"/>
      <c r="AO168" s="191"/>
      <c r="AP168" s="191"/>
      <c r="AQ168" s="191"/>
      <c r="AR168" s="191"/>
      <c r="AS168" s="191"/>
      <c r="AT168" s="191"/>
      <c r="AU168" s="191"/>
      <c r="AV168" s="191"/>
      <c r="AW168" s="191"/>
      <c r="AX168" s="191"/>
      <c r="AY168" s="191"/>
      <c r="AZ168" s="191"/>
      <c r="BA168" s="191"/>
      <c r="BB168" s="191"/>
      <c r="BC168" s="191"/>
      <c r="BD168" s="191"/>
      <c r="BE168" s="191"/>
      <c r="BF168" s="191"/>
      <c r="BG168" s="191"/>
      <c r="BH168" s="191"/>
      <c r="BI168" s="191"/>
      <c r="BJ168" s="191"/>
      <c r="BK168" s="191"/>
      <c r="BL168" s="191"/>
      <c r="BM168" s="191"/>
      <c r="BN168" s="191"/>
      <c r="BO168" s="191"/>
      <c r="BP168" s="191"/>
      <c r="BQ168" s="191"/>
      <c r="BR168" s="191"/>
      <c r="BS168" s="191"/>
      <c r="BT168" s="191"/>
      <c r="BU168" s="191"/>
      <c r="BV168" s="191"/>
      <c r="BW168" s="191"/>
      <c r="BX168" s="191"/>
      <c r="BY168" s="191"/>
      <c r="BZ168" s="191"/>
      <c r="CA168" s="191"/>
      <c r="CB168" s="191"/>
      <c r="CC168" s="191"/>
      <c r="CD168" s="191"/>
      <c r="CE168" s="191"/>
      <c r="CF168" s="191"/>
      <c r="CG168" s="191"/>
      <c r="CH168" s="191"/>
      <c r="CI168" s="191"/>
      <c r="CJ168" s="191"/>
      <c r="CK168" s="191"/>
      <c r="CL168" s="191"/>
      <c r="CM168" s="191"/>
      <c r="CN168" s="191"/>
      <c r="CO168" s="191"/>
      <c r="CP168" s="191"/>
      <c r="CQ168" s="191"/>
      <c r="CR168" s="191"/>
      <c r="CS168" s="191"/>
      <c r="CT168" s="191"/>
      <c r="CU168" s="191"/>
      <c r="CV168" s="191"/>
      <c r="CW168" s="191"/>
      <c r="CX168" s="191"/>
      <c r="CY168" s="191"/>
      <c r="CZ168" s="191"/>
      <c r="DA168" s="191"/>
      <c r="DB168" s="191"/>
      <c r="DC168" s="191"/>
      <c r="DD168" s="191"/>
      <c r="DE168" s="191"/>
      <c r="DF168" s="191"/>
      <c r="DG168" s="191"/>
      <c r="DH168" s="191"/>
      <c r="DI168" s="191"/>
      <c r="DJ168" s="191"/>
      <c r="DK168" s="191"/>
      <c r="DL168" s="191"/>
      <c r="DM168" s="191"/>
      <c r="DN168" s="191"/>
      <c r="DO168" s="191"/>
      <c r="DP168" s="191"/>
      <c r="DQ168" s="191"/>
      <c r="DR168" s="191"/>
      <c r="DS168" s="191"/>
      <c r="DT168" s="191"/>
      <c r="DU168" s="191"/>
      <c r="DV168" s="191"/>
      <c r="DW168" s="191"/>
      <c r="DX168" s="191"/>
      <c r="DY168" s="191"/>
      <c r="DZ168" s="191"/>
      <c r="EA168" s="191"/>
      <c r="EB168" s="191"/>
      <c r="EC168" s="191"/>
      <c r="ED168" s="191"/>
      <c r="EE168" s="191"/>
      <c r="EF168" s="191"/>
      <c r="EG168" s="191"/>
      <c r="EH168" s="191"/>
      <c r="EI168" s="191"/>
      <c r="EJ168" s="191"/>
      <c r="EK168" s="191"/>
      <c r="EL168" s="191"/>
      <c r="EM168" s="191"/>
      <c r="EN168" s="191"/>
      <c r="EO168" s="191"/>
      <c r="EP168" s="191"/>
      <c r="EQ168" s="191"/>
      <c r="ER168" s="191"/>
      <c r="ES168" s="191"/>
      <c r="ET168" s="191"/>
      <c r="EU168" s="191"/>
      <c r="EV168" s="191"/>
      <c r="EW168" s="191"/>
      <c r="EX168" s="191"/>
      <c r="EY168" s="191"/>
      <c r="EZ168" s="191"/>
      <c r="FA168" s="191"/>
      <c r="FB168" s="191"/>
      <c r="FC168" s="191"/>
      <c r="FD168" s="191"/>
      <c r="FE168" s="191"/>
      <c r="FF168" s="191"/>
      <c r="FG168" s="191"/>
      <c r="FH168" s="191"/>
      <c r="FI168" s="191"/>
      <c r="FJ168" s="191"/>
      <c r="FK168" s="191"/>
      <c r="FL168" s="191"/>
      <c r="FM168" s="191"/>
      <c r="FN168" s="191"/>
      <c r="FO168" s="191"/>
      <c r="FP168" s="191"/>
      <c r="FQ168" s="191"/>
      <c r="FR168" s="191"/>
      <c r="FS168" s="191"/>
      <c r="FT168" s="191"/>
      <c r="FU168" s="191"/>
      <c r="FV168" s="191"/>
      <c r="FW168" s="191"/>
      <c r="FX168" s="191"/>
      <c r="FY168" s="191"/>
      <c r="FZ168" s="191"/>
      <c r="GA168" s="191"/>
      <c r="GB168" s="191"/>
      <c r="GC168" s="191"/>
      <c r="GD168" s="191"/>
      <c r="GE168" s="191"/>
      <c r="GF168" s="191"/>
      <c r="GG168" s="191"/>
      <c r="GH168" s="191"/>
      <c r="GI168" s="191"/>
      <c r="GJ168" s="191"/>
      <c r="GK168" s="191"/>
      <c r="GL168" s="191"/>
      <c r="GM168" s="191"/>
      <c r="GN168" s="191"/>
      <c r="GO168" s="191"/>
      <c r="GP168" s="191"/>
      <c r="GQ168" s="191"/>
      <c r="GR168" s="191"/>
      <c r="GS168" s="191"/>
      <c r="GT168" s="191"/>
      <c r="GU168" s="191"/>
      <c r="GV168" s="191"/>
      <c r="GW168" s="191"/>
      <c r="GX168" s="191"/>
      <c r="GY168" s="191"/>
      <c r="GZ168" s="191"/>
      <c r="HA168" s="191"/>
      <c r="HB168" s="191"/>
      <c r="HC168" s="191"/>
      <c r="HD168" s="191"/>
      <c r="HE168" s="191"/>
      <c r="HF168" s="191"/>
      <c r="HG168" s="191"/>
      <c r="HH168" s="191"/>
      <c r="HI168" s="191"/>
      <c r="HJ168" s="191"/>
      <c r="HK168" s="191"/>
      <c r="HL168" s="191"/>
      <c r="HM168" s="191"/>
      <c r="HN168" s="191"/>
      <c r="HO168" s="191"/>
      <c r="HP168" s="191"/>
      <c r="HQ168" s="191"/>
      <c r="HR168" s="191"/>
      <c r="HS168" s="191"/>
      <c r="HT168" s="191"/>
      <c r="HU168" s="191"/>
      <c r="HV168" s="191"/>
      <c r="HW168" s="191"/>
      <c r="HX168" s="191"/>
      <c r="HY168" s="191"/>
      <c r="HZ168" s="191"/>
      <c r="IA168" s="191"/>
      <c r="IB168" s="191"/>
      <c r="IC168" s="191"/>
      <c r="ID168" s="191"/>
      <c r="IE168" s="191"/>
      <c r="IF168" s="191"/>
      <c r="IG168" s="191"/>
      <c r="IH168" s="191"/>
      <c r="II168" s="191"/>
      <c r="IJ168" s="191"/>
      <c r="IK168" s="191"/>
      <c r="IL168" s="191"/>
    </row>
    <row r="169" spans="1:246" ht="15.75">
      <c r="A169" s="191" t="s">
        <v>429</v>
      </c>
      <c r="B169" s="212" t="s">
        <v>364</v>
      </c>
      <c r="C169" s="236">
        <v>728</v>
      </c>
      <c r="D169" s="236">
        <v>0</v>
      </c>
      <c r="E169" s="282">
        <v>0</v>
      </c>
      <c r="F169" s="282"/>
      <c r="G169" s="282"/>
      <c r="H169" s="282"/>
      <c r="I169" s="282"/>
      <c r="J169" s="270">
        <v>2277602.846655909</v>
      </c>
      <c r="K169" s="145">
        <v>419965</v>
      </c>
      <c r="L169" s="270">
        <v>1377479</v>
      </c>
      <c r="M169" s="270">
        <v>77769.1</v>
      </c>
      <c r="N169" s="270">
        <v>127361.16</v>
      </c>
      <c r="O169" s="270">
        <v>27333.8</v>
      </c>
      <c r="P169" s="145">
        <v>4307510.906655909</v>
      </c>
      <c r="Q169" s="145"/>
      <c r="R169" s="145"/>
      <c r="S169" s="281"/>
      <c r="T169" s="224"/>
      <c r="U169" s="191"/>
      <c r="V169" s="191"/>
      <c r="W169" s="191"/>
      <c r="X169" s="191"/>
      <c r="Y169" s="191"/>
      <c r="Z169" s="191"/>
      <c r="AA169" s="191"/>
      <c r="AB169" s="191"/>
      <c r="AC169" s="191"/>
      <c r="AD169" s="191"/>
      <c r="AE169" s="191"/>
      <c r="AF169" s="191"/>
      <c r="AG169" s="191"/>
      <c r="AH169" s="191"/>
      <c r="AI169" s="191"/>
      <c r="AJ169" s="191"/>
      <c r="AK169" s="191"/>
      <c r="AL169" s="191"/>
      <c r="AM169" s="191"/>
      <c r="AN169" s="191"/>
      <c r="AO169" s="191"/>
      <c r="AP169" s="191"/>
      <c r="AQ169" s="191"/>
      <c r="AR169" s="191"/>
      <c r="AS169" s="191"/>
      <c r="AT169" s="191"/>
      <c r="AU169" s="191"/>
      <c r="AV169" s="191"/>
      <c r="AW169" s="191"/>
      <c r="AX169" s="191"/>
      <c r="AY169" s="191"/>
      <c r="AZ169" s="191"/>
      <c r="BA169" s="191"/>
      <c r="BB169" s="191"/>
      <c r="BC169" s="191"/>
      <c r="BD169" s="191"/>
      <c r="BE169" s="191"/>
      <c r="BF169" s="191"/>
      <c r="BG169" s="191"/>
      <c r="BH169" s="191"/>
      <c r="BI169" s="191"/>
      <c r="BJ169" s="191"/>
      <c r="BK169" s="191"/>
      <c r="BL169" s="191"/>
      <c r="BM169" s="191"/>
      <c r="BN169" s="191"/>
      <c r="BO169" s="191"/>
      <c r="BP169" s="191"/>
      <c r="BQ169" s="191"/>
      <c r="BR169" s="191"/>
      <c r="BS169" s="191"/>
      <c r="BT169" s="191"/>
      <c r="BU169" s="191"/>
      <c r="BV169" s="191"/>
      <c r="BW169" s="191"/>
      <c r="BX169" s="191"/>
      <c r="BY169" s="191"/>
      <c r="BZ169" s="191"/>
      <c r="CA169" s="191"/>
      <c r="CB169" s="191"/>
      <c r="CC169" s="191"/>
      <c r="CD169" s="191"/>
      <c r="CE169" s="191"/>
      <c r="CF169" s="191"/>
      <c r="CG169" s="191"/>
      <c r="CH169" s="191"/>
      <c r="CI169" s="191"/>
      <c r="CJ169" s="191"/>
      <c r="CK169" s="191"/>
      <c r="CL169" s="191"/>
      <c r="CM169" s="191"/>
      <c r="CN169" s="191"/>
      <c r="CO169" s="191"/>
      <c r="CP169" s="191"/>
      <c r="CQ169" s="191"/>
      <c r="CR169" s="191"/>
      <c r="CS169" s="191"/>
      <c r="CT169" s="191"/>
      <c r="CU169" s="191"/>
      <c r="CV169" s="191"/>
      <c r="CW169" s="191"/>
      <c r="CX169" s="191"/>
      <c r="CY169" s="191"/>
      <c r="CZ169" s="191"/>
      <c r="DA169" s="191"/>
      <c r="DB169" s="191"/>
      <c r="DC169" s="191"/>
      <c r="DD169" s="191"/>
      <c r="DE169" s="191"/>
      <c r="DF169" s="191"/>
      <c r="DG169" s="191"/>
      <c r="DH169" s="191"/>
      <c r="DI169" s="191"/>
      <c r="DJ169" s="191"/>
      <c r="DK169" s="191"/>
      <c r="DL169" s="191"/>
      <c r="DM169" s="191"/>
      <c r="DN169" s="191"/>
      <c r="DO169" s="191"/>
      <c r="DP169" s="191"/>
      <c r="DQ169" s="191"/>
      <c r="DR169" s="191"/>
      <c r="DS169" s="191"/>
      <c r="DT169" s="191"/>
      <c r="DU169" s="191"/>
      <c r="DV169" s="191"/>
      <c r="DW169" s="191"/>
      <c r="DX169" s="191"/>
      <c r="DY169" s="191"/>
      <c r="DZ169" s="191"/>
      <c r="EA169" s="191"/>
      <c r="EB169" s="191"/>
      <c r="EC169" s="191"/>
      <c r="ED169" s="191"/>
      <c r="EE169" s="191"/>
      <c r="EF169" s="191"/>
      <c r="EG169" s="191"/>
      <c r="EH169" s="191"/>
      <c r="EI169" s="191"/>
      <c r="EJ169" s="191"/>
      <c r="EK169" s="191"/>
      <c r="EL169" s="191"/>
      <c r="EM169" s="191"/>
      <c r="EN169" s="191"/>
      <c r="EO169" s="191"/>
      <c r="EP169" s="191"/>
      <c r="EQ169" s="191"/>
      <c r="ER169" s="191"/>
      <c r="ES169" s="191"/>
      <c r="ET169" s="191"/>
      <c r="EU169" s="191"/>
      <c r="EV169" s="191"/>
      <c r="EW169" s="191"/>
      <c r="EX169" s="191"/>
      <c r="EY169" s="191"/>
      <c r="EZ169" s="191"/>
      <c r="FA169" s="191"/>
      <c r="FB169" s="191"/>
      <c r="FC169" s="191"/>
      <c r="FD169" s="191"/>
      <c r="FE169" s="191"/>
      <c r="FF169" s="191"/>
      <c r="FG169" s="191"/>
      <c r="FH169" s="191"/>
      <c r="FI169" s="191"/>
      <c r="FJ169" s="191"/>
      <c r="FK169" s="191"/>
      <c r="FL169" s="191"/>
      <c r="FM169" s="191"/>
      <c r="FN169" s="191"/>
      <c r="FO169" s="191"/>
      <c r="FP169" s="191"/>
      <c r="FQ169" s="191"/>
      <c r="FR169" s="191"/>
      <c r="FS169" s="191"/>
      <c r="FT169" s="191"/>
      <c r="FU169" s="191"/>
      <c r="FV169" s="191"/>
      <c r="FW169" s="191"/>
      <c r="FX169" s="191"/>
      <c r="FY169" s="191"/>
      <c r="FZ169" s="191"/>
      <c r="GA169" s="191"/>
      <c r="GB169" s="191"/>
      <c r="GC169" s="191"/>
      <c r="GD169" s="191"/>
      <c r="GE169" s="191"/>
      <c r="GF169" s="191"/>
      <c r="GG169" s="191"/>
      <c r="GH169" s="191"/>
      <c r="GI169" s="191"/>
      <c r="GJ169" s="191"/>
      <c r="GK169" s="191"/>
      <c r="GL169" s="191"/>
      <c r="GM169" s="191"/>
      <c r="GN169" s="191"/>
      <c r="GO169" s="191"/>
      <c r="GP169" s="191"/>
      <c r="GQ169" s="191"/>
      <c r="GR169" s="191"/>
      <c r="GS169" s="191"/>
      <c r="GT169" s="191"/>
      <c r="GU169" s="191"/>
      <c r="GV169" s="191"/>
      <c r="GW169" s="191"/>
      <c r="GX169" s="191"/>
      <c r="GY169" s="191"/>
      <c r="GZ169" s="191"/>
      <c r="HA169" s="191"/>
      <c r="HB169" s="191"/>
      <c r="HC169" s="191"/>
      <c r="HD169" s="191"/>
      <c r="HE169" s="191"/>
      <c r="HF169" s="191"/>
      <c r="HG169" s="191"/>
      <c r="HH169" s="191"/>
      <c r="HI169" s="191"/>
      <c r="HJ169" s="191"/>
      <c r="HK169" s="191"/>
      <c r="HL169" s="191"/>
      <c r="HM169" s="191"/>
      <c r="HN169" s="191"/>
      <c r="HO169" s="191"/>
      <c r="HP169" s="191"/>
      <c r="HQ169" s="191"/>
      <c r="HR169" s="191"/>
      <c r="HS169" s="191"/>
      <c r="HT169" s="191"/>
      <c r="HU169" s="191"/>
      <c r="HV169" s="191"/>
      <c r="HW169" s="191"/>
      <c r="HX169" s="191"/>
      <c r="HY169" s="191"/>
      <c r="HZ169" s="191"/>
      <c r="IA169" s="191"/>
      <c r="IB169" s="191"/>
      <c r="IC169" s="191"/>
      <c r="ID169" s="191"/>
      <c r="IE169" s="191"/>
      <c r="IF169" s="191"/>
      <c r="IG169" s="191"/>
      <c r="IH169" s="191"/>
      <c r="II169" s="191"/>
      <c r="IJ169" s="191"/>
      <c r="IK169" s="191"/>
      <c r="IL169" s="191"/>
    </row>
    <row r="170" spans="1:246" ht="15.75">
      <c r="A170" s="272" t="s">
        <v>429</v>
      </c>
      <c r="B170" s="238" t="s">
        <v>365</v>
      </c>
      <c r="C170" s="273">
        <v>609</v>
      </c>
      <c r="D170" s="273">
        <v>0</v>
      </c>
      <c r="E170" s="274">
        <v>3298751</v>
      </c>
      <c r="F170" s="274"/>
      <c r="G170" s="274"/>
      <c r="H170" s="274"/>
      <c r="I170" s="274"/>
      <c r="J170" s="275">
        <v>2321477.518079</v>
      </c>
      <c r="K170" s="276">
        <v>441456</v>
      </c>
      <c r="L170" s="275">
        <v>1592710</v>
      </c>
      <c r="M170" s="275">
        <v>40562.2</v>
      </c>
      <c r="N170" s="275">
        <v>166670.04</v>
      </c>
      <c r="O170" s="275">
        <v>297700.77</v>
      </c>
      <c r="P170" s="276">
        <v>4860576.528078999</v>
      </c>
      <c r="Q170" s="145"/>
      <c r="R170" s="145"/>
      <c r="S170" s="281"/>
      <c r="T170" s="224"/>
      <c r="U170" s="191"/>
      <c r="V170" s="191"/>
      <c r="W170" s="191"/>
      <c r="X170" s="191"/>
      <c r="Y170" s="191"/>
      <c r="Z170" s="191"/>
      <c r="AA170" s="191"/>
      <c r="AB170" s="191"/>
      <c r="AC170" s="191"/>
      <c r="AD170" s="191"/>
      <c r="AE170" s="191"/>
      <c r="AF170" s="191"/>
      <c r="AG170" s="191"/>
      <c r="AH170" s="191"/>
      <c r="AI170" s="191"/>
      <c r="AJ170" s="191"/>
      <c r="AK170" s="191"/>
      <c r="AL170" s="191"/>
      <c r="AM170" s="191"/>
      <c r="AN170" s="191"/>
      <c r="AO170" s="191"/>
      <c r="AP170" s="191"/>
      <c r="AQ170" s="191"/>
      <c r="AR170" s="191"/>
      <c r="AS170" s="191"/>
      <c r="AT170" s="191"/>
      <c r="AU170" s="191"/>
      <c r="AV170" s="191"/>
      <c r="AW170" s="191"/>
      <c r="AX170" s="191"/>
      <c r="AY170" s="191"/>
      <c r="AZ170" s="191"/>
      <c r="BA170" s="191"/>
      <c r="BB170" s="191"/>
      <c r="BC170" s="191"/>
      <c r="BD170" s="191"/>
      <c r="BE170" s="191"/>
      <c r="BF170" s="191"/>
      <c r="BG170" s="191"/>
      <c r="BH170" s="191"/>
      <c r="BI170" s="191"/>
      <c r="BJ170" s="191"/>
      <c r="BK170" s="191"/>
      <c r="BL170" s="191"/>
      <c r="BM170" s="191"/>
      <c r="BN170" s="191"/>
      <c r="BO170" s="191"/>
      <c r="BP170" s="191"/>
      <c r="BQ170" s="191"/>
      <c r="BR170" s="191"/>
      <c r="BS170" s="191"/>
      <c r="BT170" s="191"/>
      <c r="BU170" s="191"/>
      <c r="BV170" s="191"/>
      <c r="BW170" s="191"/>
      <c r="BX170" s="191"/>
      <c r="BY170" s="191"/>
      <c r="BZ170" s="191"/>
      <c r="CA170" s="191"/>
      <c r="CB170" s="191"/>
      <c r="CC170" s="191"/>
      <c r="CD170" s="191"/>
      <c r="CE170" s="191"/>
      <c r="CF170" s="191"/>
      <c r="CG170" s="191"/>
      <c r="CH170" s="191"/>
      <c r="CI170" s="191"/>
      <c r="CJ170" s="191"/>
      <c r="CK170" s="191"/>
      <c r="CL170" s="191"/>
      <c r="CM170" s="191"/>
      <c r="CN170" s="191"/>
      <c r="CO170" s="191"/>
      <c r="CP170" s="191"/>
      <c r="CQ170" s="191"/>
      <c r="CR170" s="191"/>
      <c r="CS170" s="191"/>
      <c r="CT170" s="191"/>
      <c r="CU170" s="191"/>
      <c r="CV170" s="191"/>
      <c r="CW170" s="191"/>
      <c r="CX170" s="191"/>
      <c r="CY170" s="191"/>
      <c r="CZ170" s="191"/>
      <c r="DA170" s="191"/>
      <c r="DB170" s="191"/>
      <c r="DC170" s="191"/>
      <c r="DD170" s="191"/>
      <c r="DE170" s="191"/>
      <c r="DF170" s="191"/>
      <c r="DG170" s="191"/>
      <c r="DH170" s="191"/>
      <c r="DI170" s="191"/>
      <c r="DJ170" s="191"/>
      <c r="DK170" s="191"/>
      <c r="DL170" s="191"/>
      <c r="DM170" s="191"/>
      <c r="DN170" s="191"/>
      <c r="DO170" s="191"/>
      <c r="DP170" s="191"/>
      <c r="DQ170" s="191"/>
      <c r="DR170" s="191"/>
      <c r="DS170" s="191"/>
      <c r="DT170" s="191"/>
      <c r="DU170" s="191"/>
      <c r="DV170" s="191"/>
      <c r="DW170" s="191"/>
      <c r="DX170" s="191"/>
      <c r="DY170" s="191"/>
      <c r="DZ170" s="191"/>
      <c r="EA170" s="191"/>
      <c r="EB170" s="191"/>
      <c r="EC170" s="191"/>
      <c r="ED170" s="191"/>
      <c r="EE170" s="191"/>
      <c r="EF170" s="191"/>
      <c r="EG170" s="191"/>
      <c r="EH170" s="191"/>
      <c r="EI170" s="191"/>
      <c r="EJ170" s="191"/>
      <c r="EK170" s="191"/>
      <c r="EL170" s="191"/>
      <c r="EM170" s="191"/>
      <c r="EN170" s="191"/>
      <c r="EO170" s="191"/>
      <c r="EP170" s="191"/>
      <c r="EQ170" s="191"/>
      <c r="ER170" s="191"/>
      <c r="ES170" s="191"/>
      <c r="ET170" s="191"/>
      <c r="EU170" s="191"/>
      <c r="EV170" s="191"/>
      <c r="EW170" s="191"/>
      <c r="EX170" s="191"/>
      <c r="EY170" s="191"/>
      <c r="EZ170" s="191"/>
      <c r="FA170" s="191"/>
      <c r="FB170" s="191"/>
      <c r="FC170" s="191"/>
      <c r="FD170" s="191"/>
      <c r="FE170" s="191"/>
      <c r="FF170" s="191"/>
      <c r="FG170" s="191"/>
      <c r="FH170" s="191"/>
      <c r="FI170" s="191"/>
      <c r="FJ170" s="191"/>
      <c r="FK170" s="191"/>
      <c r="FL170" s="191"/>
      <c r="FM170" s="191"/>
      <c r="FN170" s="191"/>
      <c r="FO170" s="191"/>
      <c r="FP170" s="191"/>
      <c r="FQ170" s="191"/>
      <c r="FR170" s="191"/>
      <c r="FS170" s="191"/>
      <c r="FT170" s="191"/>
      <c r="FU170" s="191"/>
      <c r="FV170" s="191"/>
      <c r="FW170" s="191"/>
      <c r="FX170" s="191"/>
      <c r="FY170" s="191"/>
      <c r="FZ170" s="191"/>
      <c r="GA170" s="191"/>
      <c r="GB170" s="191"/>
      <c r="GC170" s="191"/>
      <c r="GD170" s="191"/>
      <c r="GE170" s="191"/>
      <c r="GF170" s="191"/>
      <c r="GG170" s="191"/>
      <c r="GH170" s="191"/>
      <c r="GI170" s="191"/>
      <c r="GJ170" s="191"/>
      <c r="GK170" s="191"/>
      <c r="GL170" s="191"/>
      <c r="GM170" s="191"/>
      <c r="GN170" s="191"/>
      <c r="GO170" s="191"/>
      <c r="GP170" s="191"/>
      <c r="GQ170" s="191"/>
      <c r="GR170" s="191"/>
      <c r="GS170" s="191"/>
      <c r="GT170" s="191"/>
      <c r="GU170" s="191"/>
      <c r="GV170" s="191"/>
      <c r="GW170" s="191"/>
      <c r="GX170" s="191"/>
      <c r="GY170" s="191"/>
      <c r="GZ170" s="191"/>
      <c r="HA170" s="191"/>
      <c r="HB170" s="191"/>
      <c r="HC170" s="191"/>
      <c r="HD170" s="191"/>
      <c r="HE170" s="191"/>
      <c r="HF170" s="191"/>
      <c r="HG170" s="191"/>
      <c r="HH170" s="191"/>
      <c r="HI170" s="191"/>
      <c r="HJ170" s="191"/>
      <c r="HK170" s="191"/>
      <c r="HL170" s="191"/>
      <c r="HM170" s="191"/>
      <c r="HN170" s="191"/>
      <c r="HO170" s="191"/>
      <c r="HP170" s="191"/>
      <c r="HQ170" s="191"/>
      <c r="HR170" s="191"/>
      <c r="HS170" s="191"/>
      <c r="HT170" s="191"/>
      <c r="HU170" s="191"/>
      <c r="HV170" s="191"/>
      <c r="HW170" s="191"/>
      <c r="HX170" s="191"/>
      <c r="HY170" s="191"/>
      <c r="HZ170" s="191"/>
      <c r="IA170" s="191"/>
      <c r="IB170" s="191"/>
      <c r="IC170" s="191"/>
      <c r="ID170" s="191"/>
      <c r="IE170" s="191"/>
      <c r="IF170" s="191"/>
      <c r="IG170" s="191"/>
      <c r="IH170" s="191"/>
      <c r="II170" s="191"/>
      <c r="IJ170" s="191"/>
      <c r="IK170" s="191"/>
      <c r="IL170" s="191"/>
    </row>
    <row r="171" spans="1:246" ht="15.75">
      <c r="A171" s="191" t="s">
        <v>429</v>
      </c>
      <c r="B171" s="212" t="s">
        <v>459</v>
      </c>
      <c r="C171" s="236">
        <v>645</v>
      </c>
      <c r="D171" s="236"/>
      <c r="E171" s="282">
        <v>3107525</v>
      </c>
      <c r="F171" s="282"/>
      <c r="G171" s="282"/>
      <c r="H171" s="282"/>
      <c r="I171" s="282"/>
      <c r="J171" s="270">
        <v>2316240</v>
      </c>
      <c r="K171" s="145">
        <v>436696</v>
      </c>
      <c r="L171" s="270">
        <v>1335235</v>
      </c>
      <c r="M171" s="270">
        <v>59887.21</v>
      </c>
      <c r="N171" s="270">
        <v>150771.97</v>
      </c>
      <c r="O171" s="270">
        <v>17410.34</v>
      </c>
      <c r="P171" s="145">
        <v>4316240.52</v>
      </c>
      <c r="Q171" s="145"/>
      <c r="R171" s="145"/>
      <c r="S171" s="281"/>
      <c r="T171" s="224"/>
      <c r="U171" s="191"/>
      <c r="V171" s="191"/>
      <c r="W171" s="191"/>
      <c r="X171" s="191"/>
      <c r="Y171" s="191"/>
      <c r="Z171" s="191"/>
      <c r="AA171" s="191"/>
      <c r="AB171" s="191"/>
      <c r="AC171" s="191"/>
      <c r="AD171" s="191"/>
      <c r="AE171" s="191"/>
      <c r="AF171" s="191"/>
      <c r="AG171" s="191"/>
      <c r="AH171" s="191"/>
      <c r="AI171" s="191"/>
      <c r="AJ171" s="191"/>
      <c r="AK171" s="191"/>
      <c r="AL171" s="191"/>
      <c r="AM171" s="191"/>
      <c r="AN171" s="191"/>
      <c r="AO171" s="191"/>
      <c r="AP171" s="191"/>
      <c r="AQ171" s="191"/>
      <c r="AR171" s="191"/>
      <c r="AS171" s="191"/>
      <c r="AT171" s="191"/>
      <c r="AU171" s="191"/>
      <c r="AV171" s="191"/>
      <c r="AW171" s="191"/>
      <c r="AX171" s="191"/>
      <c r="AY171" s="191"/>
      <c r="AZ171" s="191"/>
      <c r="BA171" s="191"/>
      <c r="BB171" s="191"/>
      <c r="BC171" s="191"/>
      <c r="BD171" s="191"/>
      <c r="BE171" s="191"/>
      <c r="BF171" s="191"/>
      <c r="BG171" s="191"/>
      <c r="BH171" s="191"/>
      <c r="BI171" s="191"/>
      <c r="BJ171" s="191"/>
      <c r="BK171" s="191"/>
      <c r="BL171" s="191"/>
      <c r="BM171" s="191"/>
      <c r="BN171" s="191"/>
      <c r="BO171" s="191"/>
      <c r="BP171" s="191"/>
      <c r="BQ171" s="191"/>
      <c r="BR171" s="191"/>
      <c r="BS171" s="191"/>
      <c r="BT171" s="191"/>
      <c r="BU171" s="191"/>
      <c r="BV171" s="191"/>
      <c r="BW171" s="191"/>
      <c r="BX171" s="191"/>
      <c r="BY171" s="191"/>
      <c r="BZ171" s="191"/>
      <c r="CA171" s="191"/>
      <c r="CB171" s="191"/>
      <c r="CC171" s="191"/>
      <c r="CD171" s="191"/>
      <c r="CE171" s="191"/>
      <c r="CF171" s="191"/>
      <c r="CG171" s="191"/>
      <c r="CH171" s="191"/>
      <c r="CI171" s="191"/>
      <c r="CJ171" s="191"/>
      <c r="CK171" s="191"/>
      <c r="CL171" s="191"/>
      <c r="CM171" s="191"/>
      <c r="CN171" s="191"/>
      <c r="CO171" s="191"/>
      <c r="CP171" s="191"/>
      <c r="CQ171" s="191"/>
      <c r="CR171" s="191"/>
      <c r="CS171" s="191"/>
      <c r="CT171" s="191"/>
      <c r="CU171" s="191"/>
      <c r="CV171" s="191"/>
      <c r="CW171" s="191"/>
      <c r="CX171" s="191"/>
      <c r="CY171" s="191"/>
      <c r="CZ171" s="191"/>
      <c r="DA171" s="191"/>
      <c r="DB171" s="191"/>
      <c r="DC171" s="191"/>
      <c r="DD171" s="191"/>
      <c r="DE171" s="191"/>
      <c r="DF171" s="191"/>
      <c r="DG171" s="191"/>
      <c r="DH171" s="191"/>
      <c r="DI171" s="191"/>
      <c r="DJ171" s="191"/>
      <c r="DK171" s="191"/>
      <c r="DL171" s="191"/>
      <c r="DM171" s="191"/>
      <c r="DN171" s="191"/>
      <c r="DO171" s="191"/>
      <c r="DP171" s="191"/>
      <c r="DQ171" s="191"/>
      <c r="DR171" s="191"/>
      <c r="DS171" s="191"/>
      <c r="DT171" s="191"/>
      <c r="DU171" s="191"/>
      <c r="DV171" s="191"/>
      <c r="DW171" s="191"/>
      <c r="DX171" s="191"/>
      <c r="DY171" s="191"/>
      <c r="DZ171" s="191"/>
      <c r="EA171" s="191"/>
      <c r="EB171" s="191"/>
      <c r="EC171" s="191"/>
      <c r="ED171" s="191"/>
      <c r="EE171" s="191"/>
      <c r="EF171" s="191"/>
      <c r="EG171" s="191"/>
      <c r="EH171" s="191"/>
      <c r="EI171" s="191"/>
      <c r="EJ171" s="191"/>
      <c r="EK171" s="191"/>
      <c r="EL171" s="191"/>
      <c r="EM171" s="191"/>
      <c r="EN171" s="191"/>
      <c r="EO171" s="191"/>
      <c r="EP171" s="191"/>
      <c r="EQ171" s="191"/>
      <c r="ER171" s="191"/>
      <c r="ES171" s="191"/>
      <c r="ET171" s="191"/>
      <c r="EU171" s="191"/>
      <c r="EV171" s="191"/>
      <c r="EW171" s="191"/>
      <c r="EX171" s="191"/>
      <c r="EY171" s="191"/>
      <c r="EZ171" s="191"/>
      <c r="FA171" s="191"/>
      <c r="FB171" s="191"/>
      <c r="FC171" s="191"/>
      <c r="FD171" s="191"/>
      <c r="FE171" s="191"/>
      <c r="FF171" s="191"/>
      <c r="FG171" s="191"/>
      <c r="FH171" s="191"/>
      <c r="FI171" s="191"/>
      <c r="FJ171" s="191"/>
      <c r="FK171" s="191"/>
      <c r="FL171" s="191"/>
      <c r="FM171" s="191"/>
      <c r="FN171" s="191"/>
      <c r="FO171" s="191"/>
      <c r="FP171" s="191"/>
      <c r="FQ171" s="191"/>
      <c r="FR171" s="191"/>
      <c r="FS171" s="191"/>
      <c r="FT171" s="191"/>
      <c r="FU171" s="191"/>
      <c r="FV171" s="191"/>
      <c r="FW171" s="191"/>
      <c r="FX171" s="191"/>
      <c r="FY171" s="191"/>
      <c r="FZ171" s="191"/>
      <c r="GA171" s="191"/>
      <c r="GB171" s="191"/>
      <c r="GC171" s="191"/>
      <c r="GD171" s="191"/>
      <c r="GE171" s="191"/>
      <c r="GF171" s="191"/>
      <c r="GG171" s="191"/>
      <c r="GH171" s="191"/>
      <c r="GI171" s="191"/>
      <c r="GJ171" s="191"/>
      <c r="GK171" s="191"/>
      <c r="GL171" s="191"/>
      <c r="GM171" s="191"/>
      <c r="GN171" s="191"/>
      <c r="GO171" s="191"/>
      <c r="GP171" s="191"/>
      <c r="GQ171" s="191"/>
      <c r="GR171" s="191"/>
      <c r="GS171" s="191"/>
      <c r="GT171" s="191"/>
      <c r="GU171" s="191"/>
      <c r="GV171" s="191"/>
      <c r="GW171" s="191"/>
      <c r="GX171" s="191"/>
      <c r="GY171" s="191"/>
      <c r="GZ171" s="191"/>
      <c r="HA171" s="191"/>
      <c r="HB171" s="191"/>
      <c r="HC171" s="191"/>
      <c r="HD171" s="191"/>
      <c r="HE171" s="191"/>
      <c r="HF171" s="191"/>
      <c r="HG171" s="191"/>
      <c r="HH171" s="191"/>
      <c r="HI171" s="191"/>
      <c r="HJ171" s="191"/>
      <c r="HK171" s="191"/>
      <c r="HL171" s="191"/>
      <c r="HM171" s="191"/>
      <c r="HN171" s="191"/>
      <c r="HO171" s="191"/>
      <c r="HP171" s="191"/>
      <c r="HQ171" s="191"/>
      <c r="HR171" s="191"/>
      <c r="HS171" s="191"/>
      <c r="HT171" s="191"/>
      <c r="HU171" s="191"/>
      <c r="HV171" s="191"/>
      <c r="HW171" s="191"/>
      <c r="HX171" s="191"/>
      <c r="HY171" s="191"/>
      <c r="HZ171" s="191"/>
      <c r="IA171" s="191"/>
      <c r="IB171" s="191"/>
      <c r="IC171" s="191"/>
      <c r="ID171" s="191"/>
      <c r="IE171" s="191"/>
      <c r="IF171" s="191"/>
      <c r="IG171" s="191"/>
      <c r="IH171" s="191"/>
      <c r="II171" s="191"/>
      <c r="IJ171" s="191"/>
      <c r="IK171" s="191"/>
      <c r="IL171" s="191"/>
    </row>
    <row r="172" spans="1:246" ht="15.75">
      <c r="A172" s="272" t="s">
        <v>429</v>
      </c>
      <c r="B172" s="238" t="s">
        <v>463</v>
      </c>
      <c r="C172" s="273">
        <v>703</v>
      </c>
      <c r="D172" s="273"/>
      <c r="E172" s="274">
        <v>3177610</v>
      </c>
      <c r="F172" s="274"/>
      <c r="G172" s="274"/>
      <c r="H172" s="274"/>
      <c r="I172" s="274"/>
      <c r="J172" s="275">
        <v>2219174.38</v>
      </c>
      <c r="K172" s="276">
        <v>439824</v>
      </c>
      <c r="L172" s="275">
        <v>1312190</v>
      </c>
      <c r="M172" s="275">
        <v>59912.77011320971</v>
      </c>
      <c r="N172" s="275">
        <v>177860.32</v>
      </c>
      <c r="O172" s="275">
        <v>21087.38</v>
      </c>
      <c r="P172" s="276">
        <v>4230048.85011321</v>
      </c>
      <c r="Q172" s="145"/>
      <c r="R172" s="145"/>
      <c r="S172" s="281"/>
      <c r="T172" s="224"/>
      <c r="U172" s="191"/>
      <c r="V172" s="191"/>
      <c r="W172" s="191"/>
      <c r="X172" s="191"/>
      <c r="Y172" s="191"/>
      <c r="Z172" s="191"/>
      <c r="AA172" s="191"/>
      <c r="AB172" s="191"/>
      <c r="AC172" s="191"/>
      <c r="AD172" s="191"/>
      <c r="AE172" s="191"/>
      <c r="AF172" s="191"/>
      <c r="AG172" s="191"/>
      <c r="AH172" s="191"/>
      <c r="AI172" s="191"/>
      <c r="AJ172" s="191"/>
      <c r="AK172" s="191"/>
      <c r="AL172" s="191"/>
      <c r="AM172" s="191"/>
      <c r="AN172" s="191"/>
      <c r="AO172" s="191"/>
      <c r="AP172" s="191"/>
      <c r="AQ172" s="191"/>
      <c r="AR172" s="191"/>
      <c r="AS172" s="191"/>
      <c r="AT172" s="191"/>
      <c r="AU172" s="191"/>
      <c r="AV172" s="191"/>
      <c r="AW172" s="191"/>
      <c r="AX172" s="191"/>
      <c r="AY172" s="191"/>
      <c r="AZ172" s="191"/>
      <c r="BA172" s="191"/>
      <c r="BB172" s="191"/>
      <c r="BC172" s="191"/>
      <c r="BD172" s="191"/>
      <c r="BE172" s="191"/>
      <c r="BF172" s="191"/>
      <c r="BG172" s="191"/>
      <c r="BH172" s="191"/>
      <c r="BI172" s="191"/>
      <c r="BJ172" s="191"/>
      <c r="BK172" s="191"/>
      <c r="BL172" s="191"/>
      <c r="BM172" s="191"/>
      <c r="BN172" s="191"/>
      <c r="BO172" s="191"/>
      <c r="BP172" s="191"/>
      <c r="BQ172" s="191"/>
      <c r="BR172" s="191"/>
      <c r="BS172" s="191"/>
      <c r="BT172" s="191"/>
      <c r="BU172" s="191"/>
      <c r="BV172" s="191"/>
      <c r="BW172" s="191"/>
      <c r="BX172" s="191"/>
      <c r="BY172" s="191"/>
      <c r="BZ172" s="191"/>
      <c r="CA172" s="191"/>
      <c r="CB172" s="191"/>
      <c r="CC172" s="191"/>
      <c r="CD172" s="191"/>
      <c r="CE172" s="191"/>
      <c r="CF172" s="191"/>
      <c r="CG172" s="191"/>
      <c r="CH172" s="191"/>
      <c r="CI172" s="191"/>
      <c r="CJ172" s="191"/>
      <c r="CK172" s="191"/>
      <c r="CL172" s="191"/>
      <c r="CM172" s="191"/>
      <c r="CN172" s="191"/>
      <c r="CO172" s="191"/>
      <c r="CP172" s="191"/>
      <c r="CQ172" s="191"/>
      <c r="CR172" s="191"/>
      <c r="CS172" s="191"/>
      <c r="CT172" s="191"/>
      <c r="CU172" s="191"/>
      <c r="CV172" s="191"/>
      <c r="CW172" s="191"/>
      <c r="CX172" s="191"/>
      <c r="CY172" s="191"/>
      <c r="CZ172" s="191"/>
      <c r="DA172" s="191"/>
      <c r="DB172" s="191"/>
      <c r="DC172" s="191"/>
      <c r="DD172" s="191"/>
      <c r="DE172" s="191"/>
      <c r="DF172" s="191"/>
      <c r="DG172" s="191"/>
      <c r="DH172" s="191"/>
      <c r="DI172" s="191"/>
      <c r="DJ172" s="191"/>
      <c r="DK172" s="191"/>
      <c r="DL172" s="191"/>
      <c r="DM172" s="191"/>
      <c r="DN172" s="191"/>
      <c r="DO172" s="191"/>
      <c r="DP172" s="191"/>
      <c r="DQ172" s="191"/>
      <c r="DR172" s="191"/>
      <c r="DS172" s="191"/>
      <c r="DT172" s="191"/>
      <c r="DU172" s="191"/>
      <c r="DV172" s="191"/>
      <c r="DW172" s="191"/>
      <c r="DX172" s="191"/>
      <c r="DY172" s="191"/>
      <c r="DZ172" s="191"/>
      <c r="EA172" s="191"/>
      <c r="EB172" s="191"/>
      <c r="EC172" s="191"/>
      <c r="ED172" s="191"/>
      <c r="EE172" s="191"/>
      <c r="EF172" s="191"/>
      <c r="EG172" s="191"/>
      <c r="EH172" s="191"/>
      <c r="EI172" s="191"/>
      <c r="EJ172" s="191"/>
      <c r="EK172" s="191"/>
      <c r="EL172" s="191"/>
      <c r="EM172" s="191"/>
      <c r="EN172" s="191"/>
      <c r="EO172" s="191"/>
      <c r="EP172" s="191"/>
      <c r="EQ172" s="191"/>
      <c r="ER172" s="191"/>
      <c r="ES172" s="191"/>
      <c r="ET172" s="191"/>
      <c r="EU172" s="191"/>
      <c r="EV172" s="191"/>
      <c r="EW172" s="191"/>
      <c r="EX172" s="191"/>
      <c r="EY172" s="191"/>
      <c r="EZ172" s="191"/>
      <c r="FA172" s="191"/>
      <c r="FB172" s="191"/>
      <c r="FC172" s="191"/>
      <c r="FD172" s="191"/>
      <c r="FE172" s="191"/>
      <c r="FF172" s="191"/>
      <c r="FG172" s="191"/>
      <c r="FH172" s="191"/>
      <c r="FI172" s="191"/>
      <c r="FJ172" s="191"/>
      <c r="FK172" s="191"/>
      <c r="FL172" s="191"/>
      <c r="FM172" s="191"/>
      <c r="FN172" s="191"/>
      <c r="FO172" s="191"/>
      <c r="FP172" s="191"/>
      <c r="FQ172" s="191"/>
      <c r="FR172" s="191"/>
      <c r="FS172" s="191"/>
      <c r="FT172" s="191"/>
      <c r="FU172" s="191"/>
      <c r="FV172" s="191"/>
      <c r="FW172" s="191"/>
      <c r="FX172" s="191"/>
      <c r="FY172" s="191"/>
      <c r="FZ172" s="191"/>
      <c r="GA172" s="191"/>
      <c r="GB172" s="191"/>
      <c r="GC172" s="191"/>
      <c r="GD172" s="191"/>
      <c r="GE172" s="191"/>
      <c r="GF172" s="191"/>
      <c r="GG172" s="191"/>
      <c r="GH172" s="191"/>
      <c r="GI172" s="191"/>
      <c r="GJ172" s="191"/>
      <c r="GK172" s="191"/>
      <c r="GL172" s="191"/>
      <c r="GM172" s="191"/>
      <c r="GN172" s="191"/>
      <c r="GO172" s="191"/>
      <c r="GP172" s="191"/>
      <c r="GQ172" s="191"/>
      <c r="GR172" s="191"/>
      <c r="GS172" s="191"/>
      <c r="GT172" s="191"/>
      <c r="GU172" s="191"/>
      <c r="GV172" s="191"/>
      <c r="GW172" s="191"/>
      <c r="GX172" s="191"/>
      <c r="GY172" s="191"/>
      <c r="GZ172" s="191"/>
      <c r="HA172" s="191"/>
      <c r="HB172" s="191"/>
      <c r="HC172" s="191"/>
      <c r="HD172" s="191"/>
      <c r="HE172" s="191"/>
      <c r="HF172" s="191"/>
      <c r="HG172" s="191"/>
      <c r="HH172" s="191"/>
      <c r="HI172" s="191"/>
      <c r="HJ172" s="191"/>
      <c r="HK172" s="191"/>
      <c r="HL172" s="191"/>
      <c r="HM172" s="191"/>
      <c r="HN172" s="191"/>
      <c r="HO172" s="191"/>
      <c r="HP172" s="191"/>
      <c r="HQ172" s="191"/>
      <c r="HR172" s="191"/>
      <c r="HS172" s="191"/>
      <c r="HT172" s="191"/>
      <c r="HU172" s="191"/>
      <c r="HV172" s="191"/>
      <c r="HW172" s="191"/>
      <c r="HX172" s="191"/>
      <c r="HY172" s="191"/>
      <c r="HZ172" s="191"/>
      <c r="IA172" s="191"/>
      <c r="IB172" s="191"/>
      <c r="IC172" s="191"/>
      <c r="ID172" s="191"/>
      <c r="IE172" s="191"/>
      <c r="IF172" s="191"/>
      <c r="IG172" s="191"/>
      <c r="IH172" s="191"/>
      <c r="II172" s="191"/>
      <c r="IJ172" s="191"/>
      <c r="IK172" s="191"/>
      <c r="IL172" s="191"/>
    </row>
    <row r="173" spans="1:246" ht="15.75">
      <c r="A173" s="191" t="s">
        <v>429</v>
      </c>
      <c r="B173" s="212" t="s">
        <v>490</v>
      </c>
      <c r="C173" s="236">
        <f>C17</f>
        <v>721</v>
      </c>
      <c r="D173" s="236">
        <f aca="true" t="shared" si="16" ref="D173:P173">D17</f>
        <v>402</v>
      </c>
      <c r="E173" s="282">
        <f t="shared" si="16"/>
        <v>3357676</v>
      </c>
      <c r="F173" s="282"/>
      <c r="G173" s="282"/>
      <c r="H173" s="282"/>
      <c r="I173" s="282"/>
      <c r="J173" s="270">
        <f t="shared" si="16"/>
        <v>2531466.211</v>
      </c>
      <c r="K173" s="145">
        <f t="shared" si="16"/>
        <v>440436</v>
      </c>
      <c r="L173" s="270">
        <f t="shared" si="16"/>
        <v>1583382.0499999998</v>
      </c>
      <c r="M173" s="270">
        <f t="shared" si="16"/>
        <v>72060.24</v>
      </c>
      <c r="N173" s="270">
        <f t="shared" si="16"/>
        <v>324888.21</v>
      </c>
      <c r="O173" s="270">
        <f t="shared" si="16"/>
        <v>13756.779999999999</v>
      </c>
      <c r="P173" s="145">
        <f t="shared" si="16"/>
        <v>4965989.491</v>
      </c>
      <c r="Q173" s="145"/>
      <c r="R173" s="145"/>
      <c r="S173" s="281"/>
      <c r="T173" s="224"/>
      <c r="U173" s="191"/>
      <c r="V173" s="191"/>
      <c r="W173" s="191"/>
      <c r="X173" s="191"/>
      <c r="Y173" s="191"/>
      <c r="Z173" s="191"/>
      <c r="AA173" s="191"/>
      <c r="AB173" s="191"/>
      <c r="AC173" s="191"/>
      <c r="AD173" s="191"/>
      <c r="AE173" s="191"/>
      <c r="AF173" s="191"/>
      <c r="AG173" s="191"/>
      <c r="AH173" s="191"/>
      <c r="AI173" s="191"/>
      <c r="AJ173" s="191"/>
      <c r="AK173" s="191"/>
      <c r="AL173" s="191"/>
      <c r="AM173" s="191"/>
      <c r="AN173" s="191"/>
      <c r="AO173" s="191"/>
      <c r="AP173" s="191"/>
      <c r="AQ173" s="191"/>
      <c r="AR173" s="191"/>
      <c r="AS173" s="191"/>
      <c r="AT173" s="191"/>
      <c r="AU173" s="191"/>
      <c r="AV173" s="191"/>
      <c r="AW173" s="191"/>
      <c r="AX173" s="191"/>
      <c r="AY173" s="191"/>
      <c r="AZ173" s="191"/>
      <c r="BA173" s="191"/>
      <c r="BB173" s="191"/>
      <c r="BC173" s="191"/>
      <c r="BD173" s="191"/>
      <c r="BE173" s="191"/>
      <c r="BF173" s="191"/>
      <c r="BG173" s="191"/>
      <c r="BH173" s="191"/>
      <c r="BI173" s="191"/>
      <c r="BJ173" s="191"/>
      <c r="BK173" s="191"/>
      <c r="BL173" s="191"/>
      <c r="BM173" s="191"/>
      <c r="BN173" s="191"/>
      <c r="BO173" s="191"/>
      <c r="BP173" s="191"/>
      <c r="BQ173" s="191"/>
      <c r="BR173" s="191"/>
      <c r="BS173" s="191"/>
      <c r="BT173" s="191"/>
      <c r="BU173" s="191"/>
      <c r="BV173" s="191"/>
      <c r="BW173" s="191"/>
      <c r="BX173" s="191"/>
      <c r="BY173" s="191"/>
      <c r="BZ173" s="191"/>
      <c r="CA173" s="191"/>
      <c r="CB173" s="191"/>
      <c r="CC173" s="191"/>
      <c r="CD173" s="191"/>
      <c r="CE173" s="191"/>
      <c r="CF173" s="191"/>
      <c r="CG173" s="191"/>
      <c r="CH173" s="191"/>
      <c r="CI173" s="191"/>
      <c r="CJ173" s="191"/>
      <c r="CK173" s="191"/>
      <c r="CL173" s="191"/>
      <c r="CM173" s="191"/>
      <c r="CN173" s="191"/>
      <c r="CO173" s="191"/>
      <c r="CP173" s="191"/>
      <c r="CQ173" s="191"/>
      <c r="CR173" s="191"/>
      <c r="CS173" s="191"/>
      <c r="CT173" s="191"/>
      <c r="CU173" s="191"/>
      <c r="CV173" s="191"/>
      <c r="CW173" s="191"/>
      <c r="CX173" s="191"/>
      <c r="CY173" s="191"/>
      <c r="CZ173" s="191"/>
      <c r="DA173" s="191"/>
      <c r="DB173" s="191"/>
      <c r="DC173" s="191"/>
      <c r="DD173" s="191"/>
      <c r="DE173" s="191"/>
      <c r="DF173" s="191"/>
      <c r="DG173" s="191"/>
      <c r="DH173" s="191"/>
      <c r="DI173" s="191"/>
      <c r="DJ173" s="191"/>
      <c r="DK173" s="191"/>
      <c r="DL173" s="191"/>
      <c r="DM173" s="191"/>
      <c r="DN173" s="191"/>
      <c r="DO173" s="191"/>
      <c r="DP173" s="191"/>
      <c r="DQ173" s="191"/>
      <c r="DR173" s="191"/>
      <c r="DS173" s="191"/>
      <c r="DT173" s="191"/>
      <c r="DU173" s="191"/>
      <c r="DV173" s="191"/>
      <c r="DW173" s="191"/>
      <c r="DX173" s="191"/>
      <c r="DY173" s="191"/>
      <c r="DZ173" s="191"/>
      <c r="EA173" s="191"/>
      <c r="EB173" s="191"/>
      <c r="EC173" s="191"/>
      <c r="ED173" s="191"/>
      <c r="EE173" s="191"/>
      <c r="EF173" s="191"/>
      <c r="EG173" s="191"/>
      <c r="EH173" s="191"/>
      <c r="EI173" s="191"/>
      <c r="EJ173" s="191"/>
      <c r="EK173" s="191"/>
      <c r="EL173" s="191"/>
      <c r="EM173" s="191"/>
      <c r="EN173" s="191"/>
      <c r="EO173" s="191"/>
      <c r="EP173" s="191"/>
      <c r="EQ173" s="191"/>
      <c r="ER173" s="191"/>
      <c r="ES173" s="191"/>
      <c r="ET173" s="191"/>
      <c r="EU173" s="191"/>
      <c r="EV173" s="191"/>
      <c r="EW173" s="191"/>
      <c r="EX173" s="191"/>
      <c r="EY173" s="191"/>
      <c r="EZ173" s="191"/>
      <c r="FA173" s="191"/>
      <c r="FB173" s="191"/>
      <c r="FC173" s="191"/>
      <c r="FD173" s="191"/>
      <c r="FE173" s="191"/>
      <c r="FF173" s="191"/>
      <c r="FG173" s="191"/>
      <c r="FH173" s="191"/>
      <c r="FI173" s="191"/>
      <c r="FJ173" s="191"/>
      <c r="FK173" s="191"/>
      <c r="FL173" s="191"/>
      <c r="FM173" s="191"/>
      <c r="FN173" s="191"/>
      <c r="FO173" s="191"/>
      <c r="FP173" s="191"/>
      <c r="FQ173" s="191"/>
      <c r="FR173" s="191"/>
      <c r="FS173" s="191"/>
      <c r="FT173" s="191"/>
      <c r="FU173" s="191"/>
      <c r="FV173" s="191"/>
      <c r="FW173" s="191"/>
      <c r="FX173" s="191"/>
      <c r="FY173" s="191"/>
      <c r="FZ173" s="191"/>
      <c r="GA173" s="191"/>
      <c r="GB173" s="191"/>
      <c r="GC173" s="191"/>
      <c r="GD173" s="191"/>
      <c r="GE173" s="191"/>
      <c r="GF173" s="191"/>
      <c r="GG173" s="191"/>
      <c r="GH173" s="191"/>
      <c r="GI173" s="191"/>
      <c r="GJ173" s="191"/>
      <c r="GK173" s="191"/>
      <c r="GL173" s="191"/>
      <c r="GM173" s="191"/>
      <c r="GN173" s="191"/>
      <c r="GO173" s="191"/>
      <c r="GP173" s="191"/>
      <c r="GQ173" s="191"/>
      <c r="GR173" s="191"/>
      <c r="GS173" s="191"/>
      <c r="GT173" s="191"/>
      <c r="GU173" s="191"/>
      <c r="GV173" s="191"/>
      <c r="GW173" s="191"/>
      <c r="GX173" s="191"/>
      <c r="GY173" s="191"/>
      <c r="GZ173" s="191"/>
      <c r="HA173" s="191"/>
      <c r="HB173" s="191"/>
      <c r="HC173" s="191"/>
      <c r="HD173" s="191"/>
      <c r="HE173" s="191"/>
      <c r="HF173" s="191"/>
      <c r="HG173" s="191"/>
      <c r="HH173" s="191"/>
      <c r="HI173" s="191"/>
      <c r="HJ173" s="191"/>
      <c r="HK173" s="191"/>
      <c r="HL173" s="191"/>
      <c r="HM173" s="191"/>
      <c r="HN173" s="191"/>
      <c r="HO173" s="191"/>
      <c r="HP173" s="191"/>
      <c r="HQ173" s="191"/>
      <c r="HR173" s="191"/>
      <c r="HS173" s="191"/>
      <c r="HT173" s="191"/>
      <c r="HU173" s="191"/>
      <c r="HV173" s="191"/>
      <c r="HW173" s="191"/>
      <c r="HX173" s="191"/>
      <c r="HY173" s="191"/>
      <c r="HZ173" s="191"/>
      <c r="IA173" s="191"/>
      <c r="IB173" s="191"/>
      <c r="IC173" s="191"/>
      <c r="ID173" s="191"/>
      <c r="IE173" s="191"/>
      <c r="IF173" s="191"/>
      <c r="IG173" s="191"/>
      <c r="IH173" s="191"/>
      <c r="II173" s="191"/>
      <c r="IJ173" s="191"/>
      <c r="IK173" s="191"/>
      <c r="IL173" s="191"/>
    </row>
    <row r="174" spans="1:246" ht="15.75">
      <c r="A174" s="75"/>
      <c r="B174" s="75"/>
      <c r="C174" s="210"/>
      <c r="D174" s="210"/>
      <c r="E174" s="267"/>
      <c r="F174" s="267"/>
      <c r="G174" s="267"/>
      <c r="H174" s="267"/>
      <c r="I174" s="267"/>
      <c r="J174" s="270"/>
      <c r="K174" s="145"/>
      <c r="L174" s="285">
        <v>0.1562499319408862</v>
      </c>
      <c r="M174" s="270"/>
      <c r="N174" s="270"/>
      <c r="O174" s="270"/>
      <c r="P174" s="145"/>
      <c r="Q174" s="270"/>
      <c r="R174" s="270"/>
      <c r="S174" s="223"/>
      <c r="T174" s="224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  <c r="DA174" s="75"/>
      <c r="DB174" s="75"/>
      <c r="DC174" s="75"/>
      <c r="DD174" s="75"/>
      <c r="DE174" s="75"/>
      <c r="DF174" s="75"/>
      <c r="DG174" s="75"/>
      <c r="DH174" s="75"/>
      <c r="DI174" s="75"/>
      <c r="DJ174" s="75"/>
      <c r="DK174" s="75"/>
      <c r="DL174" s="75"/>
      <c r="DM174" s="75"/>
      <c r="DN174" s="75"/>
      <c r="DO174" s="75"/>
      <c r="DP174" s="75"/>
      <c r="DQ174" s="75"/>
      <c r="DR174" s="75"/>
      <c r="DS174" s="75"/>
      <c r="DT174" s="75"/>
      <c r="DU174" s="75"/>
      <c r="DV174" s="75"/>
      <c r="DW174" s="75"/>
      <c r="DX174" s="75"/>
      <c r="DY174" s="75"/>
      <c r="DZ174" s="75"/>
      <c r="EA174" s="75"/>
      <c r="EB174" s="75"/>
      <c r="EC174" s="75"/>
      <c r="ED174" s="75"/>
      <c r="EE174" s="75"/>
      <c r="EF174" s="75"/>
      <c r="EG174" s="75"/>
      <c r="EH174" s="75"/>
      <c r="EI174" s="75"/>
      <c r="EJ174" s="75"/>
      <c r="EK174" s="75"/>
      <c r="EL174" s="75"/>
      <c r="EM174" s="75"/>
      <c r="EN174" s="75"/>
      <c r="EO174" s="75"/>
      <c r="EP174" s="75"/>
      <c r="EQ174" s="75"/>
      <c r="ER174" s="75"/>
      <c r="ES174" s="75"/>
      <c r="ET174" s="75"/>
      <c r="EU174" s="75"/>
      <c r="EV174" s="75"/>
      <c r="EW174" s="75"/>
      <c r="EX174" s="75"/>
      <c r="EY174" s="75"/>
      <c r="EZ174" s="75"/>
      <c r="FA174" s="75"/>
      <c r="FB174" s="75"/>
      <c r="FC174" s="75"/>
      <c r="FD174" s="75"/>
      <c r="FE174" s="75"/>
      <c r="FF174" s="75"/>
      <c r="FG174" s="75"/>
      <c r="FH174" s="75"/>
      <c r="FI174" s="75"/>
      <c r="FJ174" s="75"/>
      <c r="FK174" s="75"/>
      <c r="FL174" s="75"/>
      <c r="FM174" s="75"/>
      <c r="FN174" s="75"/>
      <c r="FO174" s="75"/>
      <c r="FP174" s="75"/>
      <c r="FQ174" s="75"/>
      <c r="FR174" s="75"/>
      <c r="FS174" s="75"/>
      <c r="FT174" s="75"/>
      <c r="FU174" s="75"/>
      <c r="FV174" s="75"/>
      <c r="FW174" s="75"/>
      <c r="FX174" s="75"/>
      <c r="FY174" s="75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/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  <c r="HE174" s="75"/>
      <c r="HF174" s="75"/>
      <c r="HG174" s="75"/>
      <c r="HH174" s="75"/>
      <c r="HI174" s="75"/>
      <c r="HJ174" s="75"/>
      <c r="HK174" s="75"/>
      <c r="HL174" s="75"/>
      <c r="HM174" s="75"/>
      <c r="HN174" s="75"/>
      <c r="HO174" s="75"/>
      <c r="HP174" s="75"/>
      <c r="HQ174" s="75"/>
      <c r="HR174" s="75"/>
      <c r="HS174" s="75"/>
      <c r="HT174" s="75"/>
      <c r="HU174" s="75"/>
      <c r="HV174" s="75"/>
      <c r="HW174" s="75"/>
      <c r="HX174" s="75"/>
      <c r="HY174" s="75"/>
      <c r="HZ174" s="75"/>
      <c r="IA174" s="75"/>
      <c r="IB174" s="75"/>
      <c r="IC174" s="75"/>
      <c r="ID174" s="75"/>
      <c r="IE174" s="75"/>
      <c r="IF174" s="75"/>
      <c r="IG174" s="75"/>
      <c r="IH174" s="75"/>
      <c r="II174" s="75"/>
      <c r="IJ174" s="75"/>
      <c r="IK174" s="75"/>
      <c r="IL174" s="75"/>
    </row>
    <row r="175" spans="1:246" ht="15">
      <c r="A175" s="268" t="s">
        <v>456</v>
      </c>
      <c r="B175" s="238" t="s">
        <v>444</v>
      </c>
      <c r="C175" s="238">
        <v>195</v>
      </c>
      <c r="D175" s="238"/>
      <c r="E175" s="265">
        <v>166189</v>
      </c>
      <c r="F175" s="265"/>
      <c r="G175" s="265"/>
      <c r="H175" s="265"/>
      <c r="I175" s="265"/>
      <c r="J175" s="240">
        <v>88522.15</v>
      </c>
      <c r="K175" s="237">
        <v>21000</v>
      </c>
      <c r="L175" s="240">
        <v>95376</v>
      </c>
      <c r="M175" s="240">
        <v>5526</v>
      </c>
      <c r="N175" s="240">
        <v>0</v>
      </c>
      <c r="O175" s="240"/>
      <c r="P175" s="237">
        <v>210771.15</v>
      </c>
      <c r="Q175" s="245"/>
      <c r="R175" s="99"/>
      <c r="S175" s="241"/>
      <c r="T175" s="224"/>
      <c r="U175" s="242"/>
      <c r="V175" s="242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242"/>
      <c r="AG175" s="242"/>
      <c r="AH175" s="242"/>
      <c r="AI175" s="242"/>
      <c r="AJ175" s="242"/>
      <c r="AK175" s="242"/>
      <c r="AL175" s="242"/>
      <c r="AM175" s="242"/>
      <c r="AN175" s="242"/>
      <c r="AO175" s="242"/>
      <c r="AP175" s="242"/>
      <c r="AQ175" s="242"/>
      <c r="AR175" s="242"/>
      <c r="AS175" s="242"/>
      <c r="AT175" s="242"/>
      <c r="AU175" s="242"/>
      <c r="AV175" s="242"/>
      <c r="AW175" s="242"/>
      <c r="AX175" s="242"/>
      <c r="AY175" s="242"/>
      <c r="AZ175" s="242"/>
      <c r="BA175" s="242"/>
      <c r="BB175" s="242"/>
      <c r="BC175" s="242"/>
      <c r="BD175" s="242"/>
      <c r="BE175" s="242"/>
      <c r="BF175" s="242"/>
      <c r="BG175" s="242"/>
      <c r="BH175" s="242"/>
      <c r="BI175" s="242"/>
      <c r="BJ175" s="242"/>
      <c r="BK175" s="242"/>
      <c r="BL175" s="242"/>
      <c r="BM175" s="242"/>
      <c r="BN175" s="242"/>
      <c r="BO175" s="242"/>
      <c r="BP175" s="242"/>
      <c r="BQ175" s="242"/>
      <c r="BR175" s="242"/>
      <c r="BS175" s="242"/>
      <c r="BT175" s="242"/>
      <c r="BU175" s="242"/>
      <c r="BV175" s="242"/>
      <c r="BW175" s="242"/>
      <c r="BX175" s="242"/>
      <c r="BY175" s="242"/>
      <c r="BZ175" s="242"/>
      <c r="CA175" s="242"/>
      <c r="CB175" s="242"/>
      <c r="CC175" s="242"/>
      <c r="CD175" s="242"/>
      <c r="CE175" s="242"/>
      <c r="CF175" s="242"/>
      <c r="CG175" s="242"/>
      <c r="CH175" s="242"/>
      <c r="CI175" s="242"/>
      <c r="CJ175" s="242"/>
      <c r="CK175" s="242"/>
      <c r="CL175" s="242"/>
      <c r="CM175" s="242"/>
      <c r="CN175" s="242"/>
      <c r="CO175" s="242"/>
      <c r="CP175" s="242"/>
      <c r="CQ175" s="242"/>
      <c r="CR175" s="242"/>
      <c r="CS175" s="242"/>
      <c r="CT175" s="242"/>
      <c r="CU175" s="242"/>
      <c r="CV175" s="242"/>
      <c r="CW175" s="242"/>
      <c r="CX175" s="242"/>
      <c r="CY175" s="242"/>
      <c r="CZ175" s="242"/>
      <c r="DA175" s="242"/>
      <c r="DB175" s="242"/>
      <c r="DC175" s="242"/>
      <c r="DD175" s="242"/>
      <c r="DE175" s="242"/>
      <c r="DF175" s="242"/>
      <c r="DG175" s="242"/>
      <c r="DH175" s="242"/>
      <c r="DI175" s="242"/>
      <c r="DJ175" s="242"/>
      <c r="DK175" s="242"/>
      <c r="DL175" s="242"/>
      <c r="DM175" s="242"/>
      <c r="DN175" s="242"/>
      <c r="DO175" s="242"/>
      <c r="DP175" s="242"/>
      <c r="DQ175" s="242"/>
      <c r="DR175" s="242"/>
      <c r="DS175" s="242"/>
      <c r="DT175" s="242"/>
      <c r="DU175" s="242"/>
      <c r="DV175" s="242"/>
      <c r="DW175" s="242"/>
      <c r="DX175" s="242"/>
      <c r="DY175" s="242"/>
      <c r="DZ175" s="242"/>
      <c r="EA175" s="242"/>
      <c r="EB175" s="242"/>
      <c r="EC175" s="242"/>
      <c r="ED175" s="242"/>
      <c r="EE175" s="242"/>
      <c r="EF175" s="242"/>
      <c r="EG175" s="242"/>
      <c r="EH175" s="242"/>
      <c r="EI175" s="242"/>
      <c r="EJ175" s="242"/>
      <c r="EK175" s="242"/>
      <c r="EL175" s="242"/>
      <c r="EM175" s="242"/>
      <c r="EN175" s="242"/>
      <c r="EO175" s="242"/>
      <c r="EP175" s="242"/>
      <c r="EQ175" s="242"/>
      <c r="ER175" s="242"/>
      <c r="ES175" s="242"/>
      <c r="ET175" s="242"/>
      <c r="EU175" s="242"/>
      <c r="EV175" s="242"/>
      <c r="EW175" s="242"/>
      <c r="EX175" s="242"/>
      <c r="EY175" s="242"/>
      <c r="EZ175" s="242"/>
      <c r="FA175" s="242"/>
      <c r="FB175" s="242"/>
      <c r="FC175" s="242"/>
      <c r="FD175" s="242"/>
      <c r="FE175" s="242"/>
      <c r="FF175" s="242"/>
      <c r="FG175" s="242"/>
      <c r="FH175" s="242"/>
      <c r="FI175" s="242"/>
      <c r="FJ175" s="242"/>
      <c r="FK175" s="242"/>
      <c r="FL175" s="242"/>
      <c r="FM175" s="242"/>
      <c r="FN175" s="242"/>
      <c r="FO175" s="242"/>
      <c r="FP175" s="242"/>
      <c r="FQ175" s="242"/>
      <c r="FR175" s="242"/>
      <c r="FS175" s="242"/>
      <c r="FT175" s="242"/>
      <c r="FU175" s="242"/>
      <c r="FV175" s="242"/>
      <c r="FW175" s="242"/>
      <c r="FX175" s="242"/>
      <c r="FY175" s="242"/>
      <c r="FZ175" s="242"/>
      <c r="GA175" s="242"/>
      <c r="GB175" s="242"/>
      <c r="GC175" s="242"/>
      <c r="GD175" s="242"/>
      <c r="GE175" s="242"/>
      <c r="GF175" s="242"/>
      <c r="GG175" s="242"/>
      <c r="GH175" s="242"/>
      <c r="GI175" s="242"/>
      <c r="GJ175" s="242"/>
      <c r="GK175" s="242"/>
      <c r="GL175" s="242"/>
      <c r="GM175" s="242"/>
      <c r="GN175" s="242"/>
      <c r="GO175" s="242"/>
      <c r="GP175" s="242"/>
      <c r="GQ175" s="242"/>
      <c r="GR175" s="242"/>
      <c r="GS175" s="242"/>
      <c r="GT175" s="242"/>
      <c r="GU175" s="242"/>
      <c r="GV175" s="242"/>
      <c r="GW175" s="242"/>
      <c r="GX175" s="242"/>
      <c r="GY175" s="242"/>
      <c r="GZ175" s="242"/>
      <c r="HA175" s="242"/>
      <c r="HB175" s="242"/>
      <c r="HC175" s="242"/>
      <c r="HD175" s="242"/>
      <c r="HE175" s="242"/>
      <c r="HF175" s="242"/>
      <c r="HG175" s="242"/>
      <c r="HH175" s="242"/>
      <c r="HI175" s="242"/>
      <c r="HJ175" s="242"/>
      <c r="HK175" s="242"/>
      <c r="HL175" s="242"/>
      <c r="HM175" s="242"/>
      <c r="HN175" s="242"/>
      <c r="HO175" s="242"/>
      <c r="HP175" s="242"/>
      <c r="HQ175" s="242"/>
      <c r="HR175" s="242"/>
      <c r="HS175" s="242"/>
      <c r="HT175" s="242"/>
      <c r="HU175" s="242"/>
      <c r="HV175" s="242"/>
      <c r="HW175" s="242"/>
      <c r="HX175" s="242"/>
      <c r="HY175" s="242"/>
      <c r="HZ175" s="242"/>
      <c r="IA175" s="242"/>
      <c r="IB175" s="242"/>
      <c r="IC175" s="242"/>
      <c r="ID175" s="242"/>
      <c r="IE175" s="242"/>
      <c r="IF175" s="242"/>
      <c r="IG175" s="242"/>
      <c r="IH175" s="242"/>
      <c r="II175" s="242"/>
      <c r="IJ175" s="242"/>
      <c r="IK175" s="242"/>
      <c r="IL175" s="242"/>
    </row>
    <row r="176" spans="1:246" ht="15.75">
      <c r="A176" s="242" t="s">
        <v>456</v>
      </c>
      <c r="B176" s="212" t="s">
        <v>446</v>
      </c>
      <c r="C176" s="242">
        <v>186</v>
      </c>
      <c r="D176" s="242"/>
      <c r="E176" s="247">
        <v>154373.33333333334</v>
      </c>
      <c r="F176" s="247"/>
      <c r="G176" s="247"/>
      <c r="H176" s="247"/>
      <c r="I176" s="247"/>
      <c r="J176" s="99">
        <v>79394.78533333333</v>
      </c>
      <c r="K176" s="99">
        <v>20976</v>
      </c>
      <c r="L176" s="245">
        <v>81710</v>
      </c>
      <c r="M176" s="99">
        <v>3731.8</v>
      </c>
      <c r="N176" s="99">
        <v>160.17333333333332</v>
      </c>
      <c r="O176" s="248"/>
      <c r="P176" s="248">
        <v>186106.93666666673</v>
      </c>
      <c r="Q176" s="286"/>
      <c r="R176" s="245"/>
      <c r="S176" s="281"/>
      <c r="T176" s="224"/>
      <c r="U176" s="242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  <c r="AJ176" s="242"/>
      <c r="AK176" s="242"/>
      <c r="AL176" s="242"/>
      <c r="AM176" s="242"/>
      <c r="AN176" s="242"/>
      <c r="AO176" s="242"/>
      <c r="AP176" s="242"/>
      <c r="AQ176" s="242"/>
      <c r="AR176" s="242"/>
      <c r="AS176" s="242"/>
      <c r="AT176" s="242"/>
      <c r="AU176" s="242"/>
      <c r="AV176" s="242"/>
      <c r="AW176" s="242"/>
      <c r="AX176" s="242"/>
      <c r="AY176" s="242"/>
      <c r="AZ176" s="242"/>
      <c r="BA176" s="242"/>
      <c r="BB176" s="242"/>
      <c r="BC176" s="242"/>
      <c r="BD176" s="242"/>
      <c r="BE176" s="242"/>
      <c r="BF176" s="242"/>
      <c r="BG176" s="242"/>
      <c r="BH176" s="242"/>
      <c r="BI176" s="242"/>
      <c r="BJ176" s="242"/>
      <c r="BK176" s="242"/>
      <c r="BL176" s="242"/>
      <c r="BM176" s="242"/>
      <c r="BN176" s="242"/>
      <c r="BO176" s="242"/>
      <c r="BP176" s="242"/>
      <c r="BQ176" s="242"/>
      <c r="BR176" s="242"/>
      <c r="BS176" s="242"/>
      <c r="BT176" s="242"/>
      <c r="BU176" s="242"/>
      <c r="BV176" s="242"/>
      <c r="BW176" s="242"/>
      <c r="BX176" s="242"/>
      <c r="BY176" s="242"/>
      <c r="BZ176" s="242"/>
      <c r="CA176" s="242"/>
      <c r="CB176" s="242"/>
      <c r="CC176" s="242"/>
      <c r="CD176" s="242"/>
      <c r="CE176" s="242"/>
      <c r="CF176" s="242"/>
      <c r="CG176" s="242"/>
      <c r="CH176" s="242"/>
      <c r="CI176" s="242"/>
      <c r="CJ176" s="242"/>
      <c r="CK176" s="242"/>
      <c r="CL176" s="242"/>
      <c r="CM176" s="242"/>
      <c r="CN176" s="242"/>
      <c r="CO176" s="242"/>
      <c r="CP176" s="242"/>
      <c r="CQ176" s="242"/>
      <c r="CR176" s="242"/>
      <c r="CS176" s="242"/>
      <c r="CT176" s="242"/>
      <c r="CU176" s="242"/>
      <c r="CV176" s="242"/>
      <c r="CW176" s="242"/>
      <c r="CX176" s="242"/>
      <c r="CY176" s="242"/>
      <c r="CZ176" s="242"/>
      <c r="DA176" s="242"/>
      <c r="DB176" s="242"/>
      <c r="DC176" s="242"/>
      <c r="DD176" s="242"/>
      <c r="DE176" s="242"/>
      <c r="DF176" s="242"/>
      <c r="DG176" s="242"/>
      <c r="DH176" s="242"/>
      <c r="DI176" s="242"/>
      <c r="DJ176" s="242"/>
      <c r="DK176" s="242"/>
      <c r="DL176" s="242"/>
      <c r="DM176" s="242"/>
      <c r="DN176" s="242"/>
      <c r="DO176" s="242"/>
      <c r="DP176" s="242"/>
      <c r="DQ176" s="242"/>
      <c r="DR176" s="242"/>
      <c r="DS176" s="242"/>
      <c r="DT176" s="242"/>
      <c r="DU176" s="242"/>
      <c r="DV176" s="242"/>
      <c r="DW176" s="242"/>
      <c r="DX176" s="242"/>
      <c r="DY176" s="242"/>
      <c r="DZ176" s="242"/>
      <c r="EA176" s="242"/>
      <c r="EB176" s="242"/>
      <c r="EC176" s="242"/>
      <c r="ED176" s="242"/>
      <c r="EE176" s="242"/>
      <c r="EF176" s="242"/>
      <c r="EG176" s="242"/>
      <c r="EH176" s="242"/>
      <c r="EI176" s="242"/>
      <c r="EJ176" s="242"/>
      <c r="EK176" s="242"/>
      <c r="EL176" s="242"/>
      <c r="EM176" s="242"/>
      <c r="EN176" s="242"/>
      <c r="EO176" s="242"/>
      <c r="EP176" s="242"/>
      <c r="EQ176" s="242"/>
      <c r="ER176" s="242"/>
      <c r="ES176" s="242"/>
      <c r="ET176" s="242"/>
      <c r="EU176" s="242"/>
      <c r="EV176" s="242"/>
      <c r="EW176" s="242"/>
      <c r="EX176" s="242"/>
      <c r="EY176" s="242"/>
      <c r="EZ176" s="242"/>
      <c r="FA176" s="242"/>
      <c r="FB176" s="242"/>
      <c r="FC176" s="242"/>
      <c r="FD176" s="242"/>
      <c r="FE176" s="242"/>
      <c r="FF176" s="242"/>
      <c r="FG176" s="242"/>
      <c r="FH176" s="242"/>
      <c r="FI176" s="242"/>
      <c r="FJ176" s="242"/>
      <c r="FK176" s="242"/>
      <c r="FL176" s="242"/>
      <c r="FM176" s="242"/>
      <c r="FN176" s="242"/>
      <c r="FO176" s="242"/>
      <c r="FP176" s="242"/>
      <c r="FQ176" s="242"/>
      <c r="FR176" s="242"/>
      <c r="FS176" s="242"/>
      <c r="FT176" s="242"/>
      <c r="FU176" s="242"/>
      <c r="FV176" s="242"/>
      <c r="FW176" s="242"/>
      <c r="FX176" s="242"/>
      <c r="FY176" s="242"/>
      <c r="FZ176" s="242"/>
      <c r="GA176" s="242"/>
      <c r="GB176" s="242"/>
      <c r="GC176" s="242"/>
      <c r="GD176" s="242"/>
      <c r="GE176" s="242"/>
      <c r="GF176" s="242"/>
      <c r="GG176" s="242"/>
      <c r="GH176" s="242"/>
      <c r="GI176" s="242"/>
      <c r="GJ176" s="242"/>
      <c r="GK176" s="242"/>
      <c r="GL176" s="242"/>
      <c r="GM176" s="242"/>
      <c r="GN176" s="242"/>
      <c r="GO176" s="242"/>
      <c r="GP176" s="242"/>
      <c r="GQ176" s="242"/>
      <c r="GR176" s="242"/>
      <c r="GS176" s="242"/>
      <c r="GT176" s="242"/>
      <c r="GU176" s="242"/>
      <c r="GV176" s="242"/>
      <c r="GW176" s="242"/>
      <c r="GX176" s="242"/>
      <c r="GY176" s="242"/>
      <c r="GZ176" s="242"/>
      <c r="HA176" s="242"/>
      <c r="HB176" s="242"/>
      <c r="HC176" s="242"/>
      <c r="HD176" s="242"/>
      <c r="HE176" s="242"/>
      <c r="HF176" s="242"/>
      <c r="HG176" s="242"/>
      <c r="HH176" s="242"/>
      <c r="HI176" s="242"/>
      <c r="HJ176" s="242"/>
      <c r="HK176" s="242"/>
      <c r="HL176" s="242"/>
      <c r="HM176" s="242"/>
      <c r="HN176" s="242"/>
      <c r="HO176" s="242"/>
      <c r="HP176" s="242"/>
      <c r="HQ176" s="242"/>
      <c r="HR176" s="242"/>
      <c r="HS176" s="242"/>
      <c r="HT176" s="242"/>
      <c r="HU176" s="242"/>
      <c r="HV176" s="242"/>
      <c r="HW176" s="242"/>
      <c r="HX176" s="242"/>
      <c r="HY176" s="242"/>
      <c r="HZ176" s="242"/>
      <c r="IA176" s="242"/>
      <c r="IB176" s="242"/>
      <c r="IC176" s="242"/>
      <c r="ID176" s="242"/>
      <c r="IE176" s="242"/>
      <c r="IF176" s="242"/>
      <c r="IG176" s="242"/>
      <c r="IH176" s="242"/>
      <c r="II176" s="242"/>
      <c r="IJ176" s="242"/>
      <c r="IK176" s="242"/>
      <c r="IL176" s="242"/>
    </row>
    <row r="177" spans="1:246" ht="15.75">
      <c r="A177" s="268" t="s">
        <v>456</v>
      </c>
      <c r="B177" s="238" t="s">
        <v>448</v>
      </c>
      <c r="C177" s="238">
        <v>101</v>
      </c>
      <c r="D177" s="238">
        <v>21</v>
      </c>
      <c r="E177" s="265">
        <v>142758</v>
      </c>
      <c r="F177" s="265"/>
      <c r="G177" s="265"/>
      <c r="H177" s="265"/>
      <c r="I177" s="265"/>
      <c r="J177" s="240">
        <v>76614.957654</v>
      </c>
      <c r="K177" s="237">
        <v>22344</v>
      </c>
      <c r="L177" s="240">
        <v>83412</v>
      </c>
      <c r="M177" s="240">
        <v>3864.32</v>
      </c>
      <c r="N177" s="240">
        <v>2504.51</v>
      </c>
      <c r="O177" s="240">
        <v>0</v>
      </c>
      <c r="P177" s="237">
        <v>188739.787654</v>
      </c>
      <c r="Q177" s="245"/>
      <c r="R177" s="99"/>
      <c r="S177" s="281"/>
      <c r="T177" s="224"/>
      <c r="U177" s="242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242"/>
      <c r="AG177" s="242"/>
      <c r="AH177" s="242"/>
      <c r="AI177" s="242"/>
      <c r="AJ177" s="242"/>
      <c r="AK177" s="242"/>
      <c r="AL177" s="242"/>
      <c r="AM177" s="242"/>
      <c r="AN177" s="242"/>
      <c r="AO177" s="242"/>
      <c r="AP177" s="242"/>
      <c r="AQ177" s="242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242"/>
      <c r="BD177" s="242"/>
      <c r="BE177" s="242"/>
      <c r="BF177" s="242"/>
      <c r="BG177" s="242"/>
      <c r="BH177" s="242"/>
      <c r="BI177" s="242"/>
      <c r="BJ177" s="242"/>
      <c r="BK177" s="242"/>
      <c r="BL177" s="242"/>
      <c r="BM177" s="242"/>
      <c r="BN177" s="242"/>
      <c r="BO177" s="242"/>
      <c r="BP177" s="242"/>
      <c r="BQ177" s="242"/>
      <c r="BR177" s="242"/>
      <c r="BS177" s="242"/>
      <c r="BT177" s="242"/>
      <c r="BU177" s="242"/>
      <c r="BV177" s="242"/>
      <c r="BW177" s="242"/>
      <c r="BX177" s="242"/>
      <c r="BY177" s="242"/>
      <c r="BZ177" s="242"/>
      <c r="CA177" s="242"/>
      <c r="CB177" s="242"/>
      <c r="CC177" s="242"/>
      <c r="CD177" s="242"/>
      <c r="CE177" s="242"/>
      <c r="CF177" s="242"/>
      <c r="CG177" s="242"/>
      <c r="CH177" s="242"/>
      <c r="CI177" s="242"/>
      <c r="CJ177" s="242"/>
      <c r="CK177" s="242"/>
      <c r="CL177" s="242"/>
      <c r="CM177" s="242"/>
      <c r="CN177" s="242"/>
      <c r="CO177" s="242"/>
      <c r="CP177" s="242"/>
      <c r="CQ177" s="242"/>
      <c r="CR177" s="242"/>
      <c r="CS177" s="242"/>
      <c r="CT177" s="242"/>
      <c r="CU177" s="242"/>
      <c r="CV177" s="242"/>
      <c r="CW177" s="242"/>
      <c r="CX177" s="242"/>
      <c r="CY177" s="242"/>
      <c r="CZ177" s="242"/>
      <c r="DA177" s="242"/>
      <c r="DB177" s="242"/>
      <c r="DC177" s="242"/>
      <c r="DD177" s="242"/>
      <c r="DE177" s="242"/>
      <c r="DF177" s="242"/>
      <c r="DG177" s="242"/>
      <c r="DH177" s="242"/>
      <c r="DI177" s="242"/>
      <c r="DJ177" s="242"/>
      <c r="DK177" s="242"/>
      <c r="DL177" s="242"/>
      <c r="DM177" s="242"/>
      <c r="DN177" s="242"/>
      <c r="DO177" s="242"/>
      <c r="DP177" s="242"/>
      <c r="DQ177" s="242"/>
      <c r="DR177" s="242"/>
      <c r="DS177" s="242"/>
      <c r="DT177" s="242"/>
      <c r="DU177" s="242"/>
      <c r="DV177" s="242"/>
      <c r="DW177" s="242"/>
      <c r="DX177" s="242"/>
      <c r="DY177" s="242"/>
      <c r="DZ177" s="242"/>
      <c r="EA177" s="242"/>
      <c r="EB177" s="242"/>
      <c r="EC177" s="242"/>
      <c r="ED177" s="242"/>
      <c r="EE177" s="242"/>
      <c r="EF177" s="242"/>
      <c r="EG177" s="242"/>
      <c r="EH177" s="242"/>
      <c r="EI177" s="242"/>
      <c r="EJ177" s="242"/>
      <c r="EK177" s="242"/>
      <c r="EL177" s="242"/>
      <c r="EM177" s="242"/>
      <c r="EN177" s="242"/>
      <c r="EO177" s="242"/>
      <c r="EP177" s="242"/>
      <c r="EQ177" s="242"/>
      <c r="ER177" s="242"/>
      <c r="ES177" s="242"/>
      <c r="ET177" s="242"/>
      <c r="EU177" s="242"/>
      <c r="EV177" s="242"/>
      <c r="EW177" s="242"/>
      <c r="EX177" s="242"/>
      <c r="EY177" s="242"/>
      <c r="EZ177" s="242"/>
      <c r="FA177" s="242"/>
      <c r="FB177" s="242"/>
      <c r="FC177" s="242"/>
      <c r="FD177" s="242"/>
      <c r="FE177" s="242"/>
      <c r="FF177" s="242"/>
      <c r="FG177" s="242"/>
      <c r="FH177" s="242"/>
      <c r="FI177" s="242"/>
      <c r="FJ177" s="242"/>
      <c r="FK177" s="242"/>
      <c r="FL177" s="242"/>
      <c r="FM177" s="242"/>
      <c r="FN177" s="242"/>
      <c r="FO177" s="242"/>
      <c r="FP177" s="242"/>
      <c r="FQ177" s="242"/>
      <c r="FR177" s="242"/>
      <c r="FS177" s="242"/>
      <c r="FT177" s="242"/>
      <c r="FU177" s="242"/>
      <c r="FV177" s="242"/>
      <c r="FW177" s="242"/>
      <c r="FX177" s="242"/>
      <c r="FY177" s="242"/>
      <c r="FZ177" s="242"/>
      <c r="GA177" s="242"/>
      <c r="GB177" s="242"/>
      <c r="GC177" s="242"/>
      <c r="GD177" s="242"/>
      <c r="GE177" s="242"/>
      <c r="GF177" s="242"/>
      <c r="GG177" s="242"/>
      <c r="GH177" s="242"/>
      <c r="GI177" s="242"/>
      <c r="GJ177" s="242"/>
      <c r="GK177" s="242"/>
      <c r="GL177" s="242"/>
      <c r="GM177" s="242"/>
      <c r="GN177" s="242"/>
      <c r="GO177" s="242"/>
      <c r="GP177" s="242"/>
      <c r="GQ177" s="242"/>
      <c r="GR177" s="242"/>
      <c r="GS177" s="242"/>
      <c r="GT177" s="242"/>
      <c r="GU177" s="242"/>
      <c r="GV177" s="242"/>
      <c r="GW177" s="242"/>
      <c r="GX177" s="242"/>
      <c r="GY177" s="242"/>
      <c r="GZ177" s="242"/>
      <c r="HA177" s="242"/>
      <c r="HB177" s="242"/>
      <c r="HC177" s="242"/>
      <c r="HD177" s="242"/>
      <c r="HE177" s="242"/>
      <c r="HF177" s="242"/>
      <c r="HG177" s="242"/>
      <c r="HH177" s="242"/>
      <c r="HI177" s="242"/>
      <c r="HJ177" s="242"/>
      <c r="HK177" s="242"/>
      <c r="HL177" s="242"/>
      <c r="HM177" s="242"/>
      <c r="HN177" s="242"/>
      <c r="HO177" s="242"/>
      <c r="HP177" s="242"/>
      <c r="HQ177" s="242"/>
      <c r="HR177" s="242"/>
      <c r="HS177" s="242"/>
      <c r="HT177" s="242"/>
      <c r="HU177" s="242"/>
      <c r="HV177" s="242"/>
      <c r="HW177" s="242"/>
      <c r="HX177" s="242"/>
      <c r="HY177" s="242"/>
      <c r="HZ177" s="242"/>
      <c r="IA177" s="242"/>
      <c r="IB177" s="242"/>
      <c r="IC177" s="242"/>
      <c r="ID177" s="242"/>
      <c r="IE177" s="242"/>
      <c r="IF177" s="242"/>
      <c r="IG177" s="242"/>
      <c r="IH177" s="242"/>
      <c r="II177" s="242"/>
      <c r="IJ177" s="242"/>
      <c r="IK177" s="242"/>
      <c r="IL177" s="242"/>
    </row>
    <row r="178" spans="1:246" ht="15.75">
      <c r="A178" s="242" t="s">
        <v>456</v>
      </c>
      <c r="B178" s="212" t="s">
        <v>449</v>
      </c>
      <c r="C178" s="242">
        <v>123</v>
      </c>
      <c r="D178" s="242">
        <v>21</v>
      </c>
      <c r="E178" s="247">
        <v>163998</v>
      </c>
      <c r="F178" s="247"/>
      <c r="G178" s="247"/>
      <c r="H178" s="247"/>
      <c r="I178" s="247"/>
      <c r="J178" s="99">
        <v>79036.41857000001</v>
      </c>
      <c r="K178" s="99">
        <v>23040</v>
      </c>
      <c r="L178" s="245">
        <v>94061</v>
      </c>
      <c r="M178" s="99">
        <v>210.62782</v>
      </c>
      <c r="N178" s="99">
        <v>257.11188000000004</v>
      </c>
      <c r="O178" s="248">
        <v>0</v>
      </c>
      <c r="P178" s="248">
        <v>196666.75827000002</v>
      </c>
      <c r="Q178" s="286"/>
      <c r="R178" s="245"/>
      <c r="S178" s="281"/>
      <c r="T178" s="224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  <c r="AJ178" s="242"/>
      <c r="AK178" s="242"/>
      <c r="AL178" s="242"/>
      <c r="AM178" s="242"/>
      <c r="AN178" s="242"/>
      <c r="AO178" s="242"/>
      <c r="AP178" s="242"/>
      <c r="AQ178" s="242"/>
      <c r="AR178" s="242"/>
      <c r="AS178" s="242"/>
      <c r="AT178" s="242"/>
      <c r="AU178" s="242"/>
      <c r="AV178" s="242"/>
      <c r="AW178" s="242"/>
      <c r="AX178" s="242"/>
      <c r="AY178" s="242"/>
      <c r="AZ178" s="242"/>
      <c r="BA178" s="242"/>
      <c r="BB178" s="242"/>
      <c r="BC178" s="242"/>
      <c r="BD178" s="242"/>
      <c r="BE178" s="242"/>
      <c r="BF178" s="242"/>
      <c r="BG178" s="242"/>
      <c r="BH178" s="242"/>
      <c r="BI178" s="242"/>
      <c r="BJ178" s="242"/>
      <c r="BK178" s="242"/>
      <c r="BL178" s="242"/>
      <c r="BM178" s="242"/>
      <c r="BN178" s="242"/>
      <c r="BO178" s="242"/>
      <c r="BP178" s="242"/>
      <c r="BQ178" s="242"/>
      <c r="BR178" s="242"/>
      <c r="BS178" s="242"/>
      <c r="BT178" s="242"/>
      <c r="BU178" s="242"/>
      <c r="BV178" s="242"/>
      <c r="BW178" s="242"/>
      <c r="BX178" s="242"/>
      <c r="BY178" s="242"/>
      <c r="BZ178" s="242"/>
      <c r="CA178" s="242"/>
      <c r="CB178" s="242"/>
      <c r="CC178" s="242"/>
      <c r="CD178" s="242"/>
      <c r="CE178" s="242"/>
      <c r="CF178" s="242"/>
      <c r="CG178" s="242"/>
      <c r="CH178" s="242"/>
      <c r="CI178" s="242"/>
      <c r="CJ178" s="242"/>
      <c r="CK178" s="242"/>
      <c r="CL178" s="242"/>
      <c r="CM178" s="242"/>
      <c r="CN178" s="242"/>
      <c r="CO178" s="242"/>
      <c r="CP178" s="242"/>
      <c r="CQ178" s="242"/>
      <c r="CR178" s="242"/>
      <c r="CS178" s="242"/>
      <c r="CT178" s="242"/>
      <c r="CU178" s="242"/>
      <c r="CV178" s="242"/>
      <c r="CW178" s="242"/>
      <c r="CX178" s="242"/>
      <c r="CY178" s="242"/>
      <c r="CZ178" s="242"/>
      <c r="DA178" s="242"/>
      <c r="DB178" s="242"/>
      <c r="DC178" s="242"/>
      <c r="DD178" s="242"/>
      <c r="DE178" s="242"/>
      <c r="DF178" s="242"/>
      <c r="DG178" s="242"/>
      <c r="DH178" s="242"/>
      <c r="DI178" s="242"/>
      <c r="DJ178" s="242"/>
      <c r="DK178" s="242"/>
      <c r="DL178" s="242"/>
      <c r="DM178" s="242"/>
      <c r="DN178" s="242"/>
      <c r="DO178" s="242"/>
      <c r="DP178" s="242"/>
      <c r="DQ178" s="242"/>
      <c r="DR178" s="242"/>
      <c r="DS178" s="242"/>
      <c r="DT178" s="242"/>
      <c r="DU178" s="242"/>
      <c r="DV178" s="242"/>
      <c r="DW178" s="242"/>
      <c r="DX178" s="242"/>
      <c r="DY178" s="242"/>
      <c r="DZ178" s="242"/>
      <c r="EA178" s="242"/>
      <c r="EB178" s="242"/>
      <c r="EC178" s="242"/>
      <c r="ED178" s="242"/>
      <c r="EE178" s="242"/>
      <c r="EF178" s="242"/>
      <c r="EG178" s="242"/>
      <c r="EH178" s="242"/>
      <c r="EI178" s="242"/>
      <c r="EJ178" s="242"/>
      <c r="EK178" s="242"/>
      <c r="EL178" s="242"/>
      <c r="EM178" s="242"/>
      <c r="EN178" s="242"/>
      <c r="EO178" s="242"/>
      <c r="EP178" s="242"/>
      <c r="EQ178" s="242"/>
      <c r="ER178" s="242"/>
      <c r="ES178" s="242"/>
      <c r="ET178" s="242"/>
      <c r="EU178" s="242"/>
      <c r="EV178" s="242"/>
      <c r="EW178" s="242"/>
      <c r="EX178" s="242"/>
      <c r="EY178" s="242"/>
      <c r="EZ178" s="242"/>
      <c r="FA178" s="242"/>
      <c r="FB178" s="242"/>
      <c r="FC178" s="242"/>
      <c r="FD178" s="242"/>
      <c r="FE178" s="242"/>
      <c r="FF178" s="242"/>
      <c r="FG178" s="242"/>
      <c r="FH178" s="242"/>
      <c r="FI178" s="242"/>
      <c r="FJ178" s="242"/>
      <c r="FK178" s="242"/>
      <c r="FL178" s="242"/>
      <c r="FM178" s="242"/>
      <c r="FN178" s="242"/>
      <c r="FO178" s="242"/>
      <c r="FP178" s="242"/>
      <c r="FQ178" s="242"/>
      <c r="FR178" s="242"/>
      <c r="FS178" s="242"/>
      <c r="FT178" s="242"/>
      <c r="FU178" s="242"/>
      <c r="FV178" s="242"/>
      <c r="FW178" s="242"/>
      <c r="FX178" s="242"/>
      <c r="FY178" s="242"/>
      <c r="FZ178" s="242"/>
      <c r="GA178" s="242"/>
      <c r="GB178" s="242"/>
      <c r="GC178" s="242"/>
      <c r="GD178" s="242"/>
      <c r="GE178" s="242"/>
      <c r="GF178" s="242"/>
      <c r="GG178" s="242"/>
      <c r="GH178" s="242"/>
      <c r="GI178" s="242"/>
      <c r="GJ178" s="242"/>
      <c r="GK178" s="242"/>
      <c r="GL178" s="242"/>
      <c r="GM178" s="242"/>
      <c r="GN178" s="242"/>
      <c r="GO178" s="242"/>
      <c r="GP178" s="242"/>
      <c r="GQ178" s="242"/>
      <c r="GR178" s="242"/>
      <c r="GS178" s="242"/>
      <c r="GT178" s="242"/>
      <c r="GU178" s="242"/>
      <c r="GV178" s="242"/>
      <c r="GW178" s="242"/>
      <c r="GX178" s="242"/>
      <c r="GY178" s="242"/>
      <c r="GZ178" s="242"/>
      <c r="HA178" s="242"/>
      <c r="HB178" s="242"/>
      <c r="HC178" s="242"/>
      <c r="HD178" s="242"/>
      <c r="HE178" s="242"/>
      <c r="HF178" s="242"/>
      <c r="HG178" s="242"/>
      <c r="HH178" s="242"/>
      <c r="HI178" s="242"/>
      <c r="HJ178" s="242"/>
      <c r="HK178" s="242"/>
      <c r="HL178" s="242"/>
      <c r="HM178" s="242"/>
      <c r="HN178" s="242"/>
      <c r="HO178" s="242"/>
      <c r="HP178" s="242"/>
      <c r="HQ178" s="242"/>
      <c r="HR178" s="242"/>
      <c r="HS178" s="242"/>
      <c r="HT178" s="242"/>
      <c r="HU178" s="242"/>
      <c r="HV178" s="242"/>
      <c r="HW178" s="242"/>
      <c r="HX178" s="242"/>
      <c r="HY178" s="242"/>
      <c r="HZ178" s="242"/>
      <c r="IA178" s="242"/>
      <c r="IB178" s="242"/>
      <c r="IC178" s="242"/>
      <c r="ID178" s="242"/>
      <c r="IE178" s="242"/>
      <c r="IF178" s="242"/>
      <c r="IG178" s="242"/>
      <c r="IH178" s="242"/>
      <c r="II178" s="242"/>
      <c r="IJ178" s="242"/>
      <c r="IK178" s="242"/>
      <c r="IL178" s="242"/>
    </row>
    <row r="179" spans="1:246" ht="15.75">
      <c r="A179" s="237" t="s">
        <v>456</v>
      </c>
      <c r="B179" s="238" t="s">
        <v>450</v>
      </c>
      <c r="C179" s="250">
        <v>157</v>
      </c>
      <c r="D179" s="250">
        <v>22</v>
      </c>
      <c r="E179" s="287">
        <v>169040</v>
      </c>
      <c r="F179" s="287"/>
      <c r="G179" s="287"/>
      <c r="H179" s="287"/>
      <c r="I179" s="287"/>
      <c r="J179" s="240">
        <v>90094.539638</v>
      </c>
      <c r="K179" s="240">
        <v>30000</v>
      </c>
      <c r="L179" s="240">
        <v>93466</v>
      </c>
      <c r="M179" s="240">
        <v>1329.12</v>
      </c>
      <c r="N179" s="240">
        <v>0</v>
      </c>
      <c r="O179" s="240">
        <v>0</v>
      </c>
      <c r="P179" s="240">
        <v>216117.409638</v>
      </c>
      <c r="Q179" s="245"/>
      <c r="R179" s="245"/>
      <c r="S179" s="281"/>
      <c r="T179" s="224"/>
      <c r="U179" s="242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242"/>
      <c r="AG179" s="242"/>
      <c r="AH179" s="242"/>
      <c r="AI179" s="242"/>
      <c r="AJ179" s="242"/>
      <c r="AK179" s="242"/>
      <c r="AL179" s="242"/>
      <c r="AM179" s="242"/>
      <c r="AN179" s="242"/>
      <c r="AO179" s="242"/>
      <c r="AP179" s="242"/>
      <c r="AQ179" s="242"/>
      <c r="AR179" s="242"/>
      <c r="AS179" s="242"/>
      <c r="AT179" s="242"/>
      <c r="AU179" s="242"/>
      <c r="AV179" s="242"/>
      <c r="AW179" s="242"/>
      <c r="AX179" s="242"/>
      <c r="AY179" s="242"/>
      <c r="AZ179" s="242"/>
      <c r="BA179" s="242"/>
      <c r="BB179" s="242"/>
      <c r="BC179" s="242"/>
      <c r="BD179" s="242"/>
      <c r="BE179" s="242"/>
      <c r="BF179" s="242"/>
      <c r="BG179" s="242"/>
      <c r="BH179" s="242"/>
      <c r="BI179" s="242"/>
      <c r="BJ179" s="242"/>
      <c r="BK179" s="242"/>
      <c r="BL179" s="242"/>
      <c r="BM179" s="242"/>
      <c r="BN179" s="242"/>
      <c r="BO179" s="242"/>
      <c r="BP179" s="242"/>
      <c r="BQ179" s="242"/>
      <c r="BR179" s="242"/>
      <c r="BS179" s="242"/>
      <c r="BT179" s="242"/>
      <c r="BU179" s="242"/>
      <c r="BV179" s="242"/>
      <c r="BW179" s="242"/>
      <c r="BX179" s="242"/>
      <c r="BY179" s="242"/>
      <c r="BZ179" s="242"/>
      <c r="CA179" s="242"/>
      <c r="CB179" s="242"/>
      <c r="CC179" s="242"/>
      <c r="CD179" s="242"/>
      <c r="CE179" s="242"/>
      <c r="CF179" s="242"/>
      <c r="CG179" s="242"/>
      <c r="CH179" s="242"/>
      <c r="CI179" s="242"/>
      <c r="CJ179" s="242"/>
      <c r="CK179" s="242"/>
      <c r="CL179" s="242"/>
      <c r="CM179" s="242"/>
      <c r="CN179" s="242"/>
      <c r="CO179" s="242"/>
      <c r="CP179" s="242"/>
      <c r="CQ179" s="242"/>
      <c r="CR179" s="242"/>
      <c r="CS179" s="242"/>
      <c r="CT179" s="242"/>
      <c r="CU179" s="242"/>
      <c r="CV179" s="242"/>
      <c r="CW179" s="242"/>
      <c r="CX179" s="242"/>
      <c r="CY179" s="242"/>
      <c r="CZ179" s="242"/>
      <c r="DA179" s="242"/>
      <c r="DB179" s="242"/>
      <c r="DC179" s="242"/>
      <c r="DD179" s="242"/>
      <c r="DE179" s="242"/>
      <c r="DF179" s="242"/>
      <c r="DG179" s="242"/>
      <c r="DH179" s="242"/>
      <c r="DI179" s="242"/>
      <c r="DJ179" s="242"/>
      <c r="DK179" s="242"/>
      <c r="DL179" s="242"/>
      <c r="DM179" s="242"/>
      <c r="DN179" s="242"/>
      <c r="DO179" s="242"/>
      <c r="DP179" s="242"/>
      <c r="DQ179" s="242"/>
      <c r="DR179" s="242"/>
      <c r="DS179" s="242"/>
      <c r="DT179" s="242"/>
      <c r="DU179" s="242"/>
      <c r="DV179" s="242"/>
      <c r="DW179" s="242"/>
      <c r="DX179" s="242"/>
      <c r="DY179" s="242"/>
      <c r="DZ179" s="242"/>
      <c r="EA179" s="242"/>
      <c r="EB179" s="242"/>
      <c r="EC179" s="242"/>
      <c r="ED179" s="242"/>
      <c r="EE179" s="242"/>
      <c r="EF179" s="242"/>
      <c r="EG179" s="242"/>
      <c r="EH179" s="242"/>
      <c r="EI179" s="242"/>
      <c r="EJ179" s="242"/>
      <c r="EK179" s="242"/>
      <c r="EL179" s="242"/>
      <c r="EM179" s="242"/>
      <c r="EN179" s="242"/>
      <c r="EO179" s="242"/>
      <c r="EP179" s="242"/>
      <c r="EQ179" s="242"/>
      <c r="ER179" s="242"/>
      <c r="ES179" s="242"/>
      <c r="ET179" s="242"/>
      <c r="EU179" s="242"/>
      <c r="EV179" s="242"/>
      <c r="EW179" s="242"/>
      <c r="EX179" s="242"/>
      <c r="EY179" s="242"/>
      <c r="EZ179" s="242"/>
      <c r="FA179" s="242"/>
      <c r="FB179" s="242"/>
      <c r="FC179" s="242"/>
      <c r="FD179" s="242"/>
      <c r="FE179" s="242"/>
      <c r="FF179" s="242"/>
      <c r="FG179" s="242"/>
      <c r="FH179" s="242"/>
      <c r="FI179" s="242"/>
      <c r="FJ179" s="242"/>
      <c r="FK179" s="242"/>
      <c r="FL179" s="242"/>
      <c r="FM179" s="242"/>
      <c r="FN179" s="242"/>
      <c r="FO179" s="242"/>
      <c r="FP179" s="242"/>
      <c r="FQ179" s="242"/>
      <c r="FR179" s="242"/>
      <c r="FS179" s="242"/>
      <c r="FT179" s="242"/>
      <c r="FU179" s="242"/>
      <c r="FV179" s="242"/>
      <c r="FW179" s="242"/>
      <c r="FX179" s="242"/>
      <c r="FY179" s="242"/>
      <c r="FZ179" s="242"/>
      <c r="GA179" s="242"/>
      <c r="GB179" s="242"/>
      <c r="GC179" s="242"/>
      <c r="GD179" s="242"/>
      <c r="GE179" s="242"/>
      <c r="GF179" s="242"/>
      <c r="GG179" s="242"/>
      <c r="GH179" s="242"/>
      <c r="GI179" s="242"/>
      <c r="GJ179" s="242"/>
      <c r="GK179" s="242"/>
      <c r="GL179" s="242"/>
      <c r="GM179" s="242"/>
      <c r="GN179" s="242"/>
      <c r="GO179" s="242"/>
      <c r="GP179" s="242"/>
      <c r="GQ179" s="242"/>
      <c r="GR179" s="242"/>
      <c r="GS179" s="242"/>
      <c r="GT179" s="242"/>
      <c r="GU179" s="242"/>
      <c r="GV179" s="242"/>
      <c r="GW179" s="242"/>
      <c r="GX179" s="242"/>
      <c r="GY179" s="242"/>
      <c r="GZ179" s="242"/>
      <c r="HA179" s="242"/>
      <c r="HB179" s="242"/>
      <c r="HC179" s="242"/>
      <c r="HD179" s="242"/>
      <c r="HE179" s="242"/>
      <c r="HF179" s="242"/>
      <c r="HG179" s="242"/>
      <c r="HH179" s="242"/>
      <c r="HI179" s="242"/>
      <c r="HJ179" s="242"/>
      <c r="HK179" s="242"/>
      <c r="HL179" s="242"/>
      <c r="HM179" s="242"/>
      <c r="HN179" s="242"/>
      <c r="HO179" s="242"/>
      <c r="HP179" s="242"/>
      <c r="HQ179" s="242"/>
      <c r="HR179" s="242"/>
      <c r="HS179" s="242"/>
      <c r="HT179" s="242"/>
      <c r="HU179" s="242"/>
      <c r="HV179" s="242"/>
      <c r="HW179" s="242"/>
      <c r="HX179" s="242"/>
      <c r="HY179" s="242"/>
      <c r="HZ179" s="242"/>
      <c r="IA179" s="242"/>
      <c r="IB179" s="242"/>
      <c r="IC179" s="242"/>
      <c r="ID179" s="242"/>
      <c r="IE179" s="242"/>
      <c r="IF179" s="242"/>
      <c r="IG179" s="242"/>
      <c r="IH179" s="242"/>
      <c r="II179" s="242"/>
      <c r="IJ179" s="242"/>
      <c r="IK179" s="242"/>
      <c r="IL179" s="242"/>
    </row>
    <row r="180" spans="1:246" s="290" customFormat="1" ht="15">
      <c r="A180" s="99" t="s">
        <v>456</v>
      </c>
      <c r="B180" s="212" t="s">
        <v>451</v>
      </c>
      <c r="C180" s="266">
        <v>60</v>
      </c>
      <c r="D180" s="266">
        <v>23</v>
      </c>
      <c r="E180" s="288">
        <v>161021</v>
      </c>
      <c r="F180" s="288"/>
      <c r="G180" s="288"/>
      <c r="H180" s="288"/>
      <c r="I180" s="288"/>
      <c r="J180" s="245">
        <v>115831.14</v>
      </c>
      <c r="K180" s="245">
        <v>37515</v>
      </c>
      <c r="L180" s="245">
        <v>105719</v>
      </c>
      <c r="M180" s="245">
        <v>520</v>
      </c>
      <c r="N180" s="245">
        <v>1039.62</v>
      </c>
      <c r="O180" s="245">
        <v>109.5</v>
      </c>
      <c r="P180" s="245">
        <v>261051.06</v>
      </c>
      <c r="Q180" s="245"/>
      <c r="R180" s="245"/>
      <c r="S180" s="289"/>
      <c r="T180" s="224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  <c r="AJ180" s="242"/>
      <c r="AK180" s="242"/>
      <c r="AL180" s="242"/>
      <c r="AM180" s="242"/>
      <c r="AN180" s="242"/>
      <c r="AO180" s="242"/>
      <c r="AP180" s="242"/>
      <c r="AQ180" s="242"/>
      <c r="AR180" s="242"/>
      <c r="AS180" s="242"/>
      <c r="AT180" s="242"/>
      <c r="AU180" s="242"/>
      <c r="AV180" s="242"/>
      <c r="AW180" s="242"/>
      <c r="AX180" s="242"/>
      <c r="AY180" s="242"/>
      <c r="AZ180" s="242"/>
      <c r="BA180" s="242"/>
      <c r="BB180" s="242"/>
      <c r="BC180" s="242"/>
      <c r="BD180" s="242"/>
      <c r="BE180" s="242"/>
      <c r="BF180" s="242"/>
      <c r="BG180" s="242"/>
      <c r="BH180" s="242"/>
      <c r="BI180" s="242"/>
      <c r="BJ180" s="242"/>
      <c r="BK180" s="242"/>
      <c r="BL180" s="242"/>
      <c r="BM180" s="242"/>
      <c r="BN180" s="242"/>
      <c r="BO180" s="242"/>
      <c r="BP180" s="242"/>
      <c r="BQ180" s="242"/>
      <c r="BR180" s="242"/>
      <c r="BS180" s="242"/>
      <c r="BT180" s="242"/>
      <c r="BU180" s="242"/>
      <c r="BV180" s="242"/>
      <c r="BW180" s="242"/>
      <c r="BX180" s="242"/>
      <c r="BY180" s="242"/>
      <c r="BZ180" s="242"/>
      <c r="CA180" s="242"/>
      <c r="CB180" s="242"/>
      <c r="CC180" s="242"/>
      <c r="CD180" s="242"/>
      <c r="CE180" s="242"/>
      <c r="CF180" s="242"/>
      <c r="CG180" s="242"/>
      <c r="CH180" s="242"/>
      <c r="CI180" s="242"/>
      <c r="CJ180" s="242"/>
      <c r="CK180" s="242"/>
      <c r="CL180" s="242"/>
      <c r="CM180" s="242"/>
      <c r="CN180" s="242"/>
      <c r="CO180" s="242"/>
      <c r="CP180" s="242"/>
      <c r="CQ180" s="242"/>
      <c r="CR180" s="242"/>
      <c r="CS180" s="242"/>
      <c r="CT180" s="242"/>
      <c r="CU180" s="242"/>
      <c r="CV180" s="242"/>
      <c r="CW180" s="242"/>
      <c r="CX180" s="242"/>
      <c r="CY180" s="242"/>
      <c r="CZ180" s="242"/>
      <c r="DA180" s="242"/>
      <c r="DB180" s="242"/>
      <c r="DC180" s="242"/>
      <c r="DD180" s="242"/>
      <c r="DE180" s="242"/>
      <c r="DF180" s="242"/>
      <c r="DG180" s="242"/>
      <c r="DH180" s="242"/>
      <c r="DI180" s="242"/>
      <c r="DJ180" s="242"/>
      <c r="DK180" s="242"/>
      <c r="DL180" s="242"/>
      <c r="DM180" s="242"/>
      <c r="DN180" s="242"/>
      <c r="DO180" s="242"/>
      <c r="DP180" s="242"/>
      <c r="DQ180" s="242"/>
      <c r="DR180" s="242"/>
      <c r="DS180" s="242"/>
      <c r="DT180" s="242"/>
      <c r="DU180" s="242"/>
      <c r="DV180" s="242"/>
      <c r="DW180" s="242"/>
      <c r="DX180" s="242"/>
      <c r="DY180" s="242"/>
      <c r="DZ180" s="242"/>
      <c r="EA180" s="242"/>
      <c r="EB180" s="242"/>
      <c r="EC180" s="242"/>
      <c r="ED180" s="242"/>
      <c r="EE180" s="242"/>
      <c r="EF180" s="242"/>
      <c r="EG180" s="242"/>
      <c r="EH180" s="242"/>
      <c r="EI180" s="242"/>
      <c r="EJ180" s="242"/>
      <c r="EK180" s="242"/>
      <c r="EL180" s="242"/>
      <c r="EM180" s="242"/>
      <c r="EN180" s="242"/>
      <c r="EO180" s="242"/>
      <c r="EP180" s="242"/>
      <c r="EQ180" s="242"/>
      <c r="ER180" s="242"/>
      <c r="ES180" s="242"/>
      <c r="ET180" s="242"/>
      <c r="EU180" s="242"/>
      <c r="EV180" s="242"/>
      <c r="EW180" s="242"/>
      <c r="EX180" s="242"/>
      <c r="EY180" s="242"/>
      <c r="EZ180" s="242"/>
      <c r="FA180" s="242"/>
      <c r="FB180" s="242"/>
      <c r="FC180" s="242"/>
      <c r="FD180" s="242"/>
      <c r="FE180" s="242"/>
      <c r="FF180" s="242"/>
      <c r="FG180" s="242"/>
      <c r="FH180" s="242"/>
      <c r="FI180" s="242"/>
      <c r="FJ180" s="242"/>
      <c r="FK180" s="242"/>
      <c r="FL180" s="242"/>
      <c r="FM180" s="242"/>
      <c r="FN180" s="242"/>
      <c r="FO180" s="242"/>
      <c r="FP180" s="242"/>
      <c r="FQ180" s="242"/>
      <c r="FR180" s="242"/>
      <c r="FS180" s="242"/>
      <c r="FT180" s="242"/>
      <c r="FU180" s="242"/>
      <c r="FV180" s="242"/>
      <c r="FW180" s="242"/>
      <c r="FX180" s="242"/>
      <c r="FY180" s="242"/>
      <c r="FZ180" s="242"/>
      <c r="GA180" s="242"/>
      <c r="GB180" s="242"/>
      <c r="GC180" s="242"/>
      <c r="GD180" s="242"/>
      <c r="GE180" s="242"/>
      <c r="GF180" s="242"/>
      <c r="GG180" s="242"/>
      <c r="GH180" s="242"/>
      <c r="GI180" s="242"/>
      <c r="GJ180" s="242"/>
      <c r="GK180" s="242"/>
      <c r="GL180" s="242"/>
      <c r="GM180" s="242"/>
      <c r="GN180" s="242"/>
      <c r="GO180" s="242"/>
      <c r="GP180" s="242"/>
      <c r="GQ180" s="242"/>
      <c r="GR180" s="242"/>
      <c r="GS180" s="242"/>
      <c r="GT180" s="242"/>
      <c r="GU180" s="242"/>
      <c r="GV180" s="242"/>
      <c r="GW180" s="242"/>
      <c r="GX180" s="242"/>
      <c r="GY180" s="242"/>
      <c r="GZ180" s="242"/>
      <c r="HA180" s="242"/>
      <c r="HB180" s="242"/>
      <c r="HC180" s="242"/>
      <c r="HD180" s="242"/>
      <c r="HE180" s="242"/>
      <c r="HF180" s="242"/>
      <c r="HG180" s="242"/>
      <c r="HH180" s="242"/>
      <c r="HI180" s="242"/>
      <c r="HJ180" s="242"/>
      <c r="HK180" s="242"/>
      <c r="HL180" s="242"/>
      <c r="HM180" s="242"/>
      <c r="HN180" s="242"/>
      <c r="HO180" s="242"/>
      <c r="HP180" s="242"/>
      <c r="HQ180" s="242"/>
      <c r="HR180" s="242"/>
      <c r="HS180" s="242"/>
      <c r="HT180" s="242"/>
      <c r="HU180" s="242"/>
      <c r="HV180" s="242"/>
      <c r="HW180" s="242"/>
      <c r="HX180" s="242"/>
      <c r="HY180" s="242"/>
      <c r="HZ180" s="242"/>
      <c r="IA180" s="242"/>
      <c r="IB180" s="242"/>
      <c r="IC180" s="242"/>
      <c r="ID180" s="242"/>
      <c r="IE180" s="242"/>
      <c r="IF180" s="242"/>
      <c r="IG180" s="242"/>
      <c r="IH180" s="242"/>
      <c r="II180" s="242"/>
      <c r="IJ180" s="242"/>
      <c r="IK180" s="242"/>
      <c r="IL180" s="242"/>
    </row>
    <row r="181" spans="1:246" s="290" customFormat="1" ht="15">
      <c r="A181" s="268" t="s">
        <v>456</v>
      </c>
      <c r="B181" s="238" t="s">
        <v>452</v>
      </c>
      <c r="C181" s="238">
        <v>77</v>
      </c>
      <c r="D181" s="238">
        <v>22</v>
      </c>
      <c r="E181" s="265">
        <v>151635</v>
      </c>
      <c r="F181" s="265"/>
      <c r="G181" s="265"/>
      <c r="H181" s="265"/>
      <c r="I181" s="265"/>
      <c r="J181" s="240">
        <v>117625.22</v>
      </c>
      <c r="K181" s="237">
        <v>29055</v>
      </c>
      <c r="L181" s="240">
        <v>116335</v>
      </c>
      <c r="M181" s="240">
        <v>11011.68</v>
      </c>
      <c r="N181" s="240">
        <v>12557.69</v>
      </c>
      <c r="O181" s="240">
        <v>352.5</v>
      </c>
      <c r="P181" s="237">
        <v>286937.09</v>
      </c>
      <c r="Q181" s="99"/>
      <c r="R181" s="99"/>
      <c r="S181" s="289"/>
      <c r="T181" s="224"/>
      <c r="U181" s="242"/>
      <c r="V181" s="242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242"/>
      <c r="AG181" s="242"/>
      <c r="AH181" s="242"/>
      <c r="AI181" s="242"/>
      <c r="AJ181" s="242"/>
      <c r="AK181" s="242"/>
      <c r="AL181" s="242"/>
      <c r="AM181" s="242"/>
      <c r="AN181" s="242"/>
      <c r="AO181" s="242"/>
      <c r="AP181" s="242"/>
      <c r="AQ181" s="242"/>
      <c r="AR181" s="242"/>
      <c r="AS181" s="242"/>
      <c r="AT181" s="242"/>
      <c r="AU181" s="242"/>
      <c r="AV181" s="242"/>
      <c r="AW181" s="242"/>
      <c r="AX181" s="242"/>
      <c r="AY181" s="242"/>
      <c r="AZ181" s="242"/>
      <c r="BA181" s="242"/>
      <c r="BB181" s="242"/>
      <c r="BC181" s="242"/>
      <c r="BD181" s="242"/>
      <c r="BE181" s="242"/>
      <c r="BF181" s="242"/>
      <c r="BG181" s="242"/>
      <c r="BH181" s="242"/>
      <c r="BI181" s="242"/>
      <c r="BJ181" s="242"/>
      <c r="BK181" s="242"/>
      <c r="BL181" s="242"/>
      <c r="BM181" s="242"/>
      <c r="BN181" s="242"/>
      <c r="BO181" s="242"/>
      <c r="BP181" s="242"/>
      <c r="BQ181" s="242"/>
      <c r="BR181" s="242"/>
      <c r="BS181" s="242"/>
      <c r="BT181" s="242"/>
      <c r="BU181" s="242"/>
      <c r="BV181" s="242"/>
      <c r="BW181" s="242"/>
      <c r="BX181" s="242"/>
      <c r="BY181" s="242"/>
      <c r="BZ181" s="242"/>
      <c r="CA181" s="242"/>
      <c r="CB181" s="242"/>
      <c r="CC181" s="242"/>
      <c r="CD181" s="242"/>
      <c r="CE181" s="242"/>
      <c r="CF181" s="242"/>
      <c r="CG181" s="242"/>
      <c r="CH181" s="242"/>
      <c r="CI181" s="242"/>
      <c r="CJ181" s="242"/>
      <c r="CK181" s="242"/>
      <c r="CL181" s="242"/>
      <c r="CM181" s="242"/>
      <c r="CN181" s="242"/>
      <c r="CO181" s="242"/>
      <c r="CP181" s="242"/>
      <c r="CQ181" s="242"/>
      <c r="CR181" s="242"/>
      <c r="CS181" s="242"/>
      <c r="CT181" s="242"/>
      <c r="CU181" s="242"/>
      <c r="CV181" s="242"/>
      <c r="CW181" s="242"/>
      <c r="CX181" s="242"/>
      <c r="CY181" s="242"/>
      <c r="CZ181" s="242"/>
      <c r="DA181" s="242"/>
      <c r="DB181" s="242"/>
      <c r="DC181" s="242"/>
      <c r="DD181" s="242"/>
      <c r="DE181" s="242"/>
      <c r="DF181" s="242"/>
      <c r="DG181" s="242"/>
      <c r="DH181" s="242"/>
      <c r="DI181" s="242"/>
      <c r="DJ181" s="242"/>
      <c r="DK181" s="242"/>
      <c r="DL181" s="242"/>
      <c r="DM181" s="242"/>
      <c r="DN181" s="242"/>
      <c r="DO181" s="242"/>
      <c r="DP181" s="242"/>
      <c r="DQ181" s="242"/>
      <c r="DR181" s="242"/>
      <c r="DS181" s="242"/>
      <c r="DT181" s="242"/>
      <c r="DU181" s="242"/>
      <c r="DV181" s="242"/>
      <c r="DW181" s="242"/>
      <c r="DX181" s="242"/>
      <c r="DY181" s="242"/>
      <c r="DZ181" s="242"/>
      <c r="EA181" s="242"/>
      <c r="EB181" s="242"/>
      <c r="EC181" s="242"/>
      <c r="ED181" s="242"/>
      <c r="EE181" s="242"/>
      <c r="EF181" s="242"/>
      <c r="EG181" s="242"/>
      <c r="EH181" s="242"/>
      <c r="EI181" s="242"/>
      <c r="EJ181" s="242"/>
      <c r="EK181" s="242"/>
      <c r="EL181" s="242"/>
      <c r="EM181" s="242"/>
      <c r="EN181" s="242"/>
      <c r="EO181" s="242"/>
      <c r="EP181" s="242"/>
      <c r="EQ181" s="242"/>
      <c r="ER181" s="242"/>
      <c r="ES181" s="242"/>
      <c r="ET181" s="242"/>
      <c r="EU181" s="242"/>
      <c r="EV181" s="242"/>
      <c r="EW181" s="242"/>
      <c r="EX181" s="242"/>
      <c r="EY181" s="242"/>
      <c r="EZ181" s="242"/>
      <c r="FA181" s="242"/>
      <c r="FB181" s="242"/>
      <c r="FC181" s="242"/>
      <c r="FD181" s="242"/>
      <c r="FE181" s="242"/>
      <c r="FF181" s="242"/>
      <c r="FG181" s="242"/>
      <c r="FH181" s="242"/>
      <c r="FI181" s="242"/>
      <c r="FJ181" s="242"/>
      <c r="FK181" s="242"/>
      <c r="FL181" s="242"/>
      <c r="FM181" s="242"/>
      <c r="FN181" s="242"/>
      <c r="FO181" s="242"/>
      <c r="FP181" s="242"/>
      <c r="FQ181" s="242"/>
      <c r="FR181" s="242"/>
      <c r="FS181" s="242"/>
      <c r="FT181" s="242"/>
      <c r="FU181" s="242"/>
      <c r="FV181" s="242"/>
      <c r="FW181" s="242"/>
      <c r="FX181" s="242"/>
      <c r="FY181" s="242"/>
      <c r="FZ181" s="242"/>
      <c r="GA181" s="242"/>
      <c r="GB181" s="242"/>
      <c r="GC181" s="242"/>
      <c r="GD181" s="242"/>
      <c r="GE181" s="242"/>
      <c r="GF181" s="242"/>
      <c r="GG181" s="242"/>
      <c r="GH181" s="242"/>
      <c r="GI181" s="242"/>
      <c r="GJ181" s="242"/>
      <c r="GK181" s="242"/>
      <c r="GL181" s="242"/>
      <c r="GM181" s="242"/>
      <c r="GN181" s="242"/>
      <c r="GO181" s="242"/>
      <c r="GP181" s="242"/>
      <c r="GQ181" s="242"/>
      <c r="GR181" s="242"/>
      <c r="GS181" s="242"/>
      <c r="GT181" s="242"/>
      <c r="GU181" s="242"/>
      <c r="GV181" s="242"/>
      <c r="GW181" s="242"/>
      <c r="GX181" s="242"/>
      <c r="GY181" s="242"/>
      <c r="GZ181" s="242"/>
      <c r="HA181" s="242"/>
      <c r="HB181" s="242"/>
      <c r="HC181" s="242"/>
      <c r="HD181" s="242"/>
      <c r="HE181" s="242"/>
      <c r="HF181" s="242"/>
      <c r="HG181" s="242"/>
      <c r="HH181" s="242"/>
      <c r="HI181" s="242"/>
      <c r="HJ181" s="242"/>
      <c r="HK181" s="242"/>
      <c r="HL181" s="242"/>
      <c r="HM181" s="242"/>
      <c r="HN181" s="242"/>
      <c r="HO181" s="242"/>
      <c r="HP181" s="242"/>
      <c r="HQ181" s="242"/>
      <c r="HR181" s="242"/>
      <c r="HS181" s="242"/>
      <c r="HT181" s="242"/>
      <c r="HU181" s="242"/>
      <c r="HV181" s="242"/>
      <c r="HW181" s="242"/>
      <c r="HX181" s="242"/>
      <c r="HY181" s="242"/>
      <c r="HZ181" s="242"/>
      <c r="IA181" s="242"/>
      <c r="IB181" s="242"/>
      <c r="IC181" s="242"/>
      <c r="ID181" s="242"/>
      <c r="IE181" s="242"/>
      <c r="IF181" s="242"/>
      <c r="IG181" s="242"/>
      <c r="IH181" s="242"/>
      <c r="II181" s="242"/>
      <c r="IJ181" s="242"/>
      <c r="IK181" s="242"/>
      <c r="IL181" s="242"/>
    </row>
    <row r="182" spans="1:246" s="290" customFormat="1" ht="15">
      <c r="A182" s="242" t="s">
        <v>456</v>
      </c>
      <c r="B182" s="212" t="s">
        <v>364</v>
      </c>
      <c r="C182" s="212">
        <v>73</v>
      </c>
      <c r="D182" s="212">
        <v>0</v>
      </c>
      <c r="E182" s="267">
        <v>0</v>
      </c>
      <c r="F182" s="267"/>
      <c r="G182" s="267"/>
      <c r="H182" s="267"/>
      <c r="I182" s="267"/>
      <c r="J182" s="245">
        <v>115377.79852699999</v>
      </c>
      <c r="K182" s="99">
        <v>31655</v>
      </c>
      <c r="L182" s="245">
        <v>123620</v>
      </c>
      <c r="M182" s="245">
        <v>5604.63</v>
      </c>
      <c r="N182" s="245">
        <v>1811.78</v>
      </c>
      <c r="O182" s="245">
        <v>68</v>
      </c>
      <c r="P182" s="99">
        <v>279342.20852700004</v>
      </c>
      <c r="Q182" s="99"/>
      <c r="R182" s="99"/>
      <c r="S182" s="289"/>
      <c r="T182" s="224"/>
      <c r="U182" s="242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42"/>
      <c r="AH182" s="242"/>
      <c r="AI182" s="242"/>
      <c r="AJ182" s="242"/>
      <c r="AK182" s="242"/>
      <c r="AL182" s="242"/>
      <c r="AM182" s="242"/>
      <c r="AN182" s="242"/>
      <c r="AO182" s="242"/>
      <c r="AP182" s="242"/>
      <c r="AQ182" s="242"/>
      <c r="AR182" s="242"/>
      <c r="AS182" s="242"/>
      <c r="AT182" s="242"/>
      <c r="AU182" s="242"/>
      <c r="AV182" s="242"/>
      <c r="AW182" s="242"/>
      <c r="AX182" s="242"/>
      <c r="AY182" s="242"/>
      <c r="AZ182" s="242"/>
      <c r="BA182" s="242"/>
      <c r="BB182" s="242"/>
      <c r="BC182" s="242"/>
      <c r="BD182" s="242"/>
      <c r="BE182" s="242"/>
      <c r="BF182" s="242"/>
      <c r="BG182" s="242"/>
      <c r="BH182" s="242"/>
      <c r="BI182" s="242"/>
      <c r="BJ182" s="242"/>
      <c r="BK182" s="242"/>
      <c r="BL182" s="242"/>
      <c r="BM182" s="242"/>
      <c r="BN182" s="242"/>
      <c r="BO182" s="242"/>
      <c r="BP182" s="242"/>
      <c r="BQ182" s="242"/>
      <c r="BR182" s="242"/>
      <c r="BS182" s="242"/>
      <c r="BT182" s="242"/>
      <c r="BU182" s="242"/>
      <c r="BV182" s="242"/>
      <c r="BW182" s="242"/>
      <c r="BX182" s="242"/>
      <c r="BY182" s="242"/>
      <c r="BZ182" s="242"/>
      <c r="CA182" s="242"/>
      <c r="CB182" s="242"/>
      <c r="CC182" s="242"/>
      <c r="CD182" s="242"/>
      <c r="CE182" s="242"/>
      <c r="CF182" s="242"/>
      <c r="CG182" s="242"/>
      <c r="CH182" s="242"/>
      <c r="CI182" s="242"/>
      <c r="CJ182" s="242"/>
      <c r="CK182" s="242"/>
      <c r="CL182" s="242"/>
      <c r="CM182" s="242"/>
      <c r="CN182" s="242"/>
      <c r="CO182" s="242"/>
      <c r="CP182" s="242"/>
      <c r="CQ182" s="242"/>
      <c r="CR182" s="242"/>
      <c r="CS182" s="242"/>
      <c r="CT182" s="242"/>
      <c r="CU182" s="242"/>
      <c r="CV182" s="242"/>
      <c r="CW182" s="242"/>
      <c r="CX182" s="242"/>
      <c r="CY182" s="242"/>
      <c r="CZ182" s="242"/>
      <c r="DA182" s="242"/>
      <c r="DB182" s="242"/>
      <c r="DC182" s="242"/>
      <c r="DD182" s="242"/>
      <c r="DE182" s="242"/>
      <c r="DF182" s="242"/>
      <c r="DG182" s="242"/>
      <c r="DH182" s="242"/>
      <c r="DI182" s="242"/>
      <c r="DJ182" s="242"/>
      <c r="DK182" s="242"/>
      <c r="DL182" s="242"/>
      <c r="DM182" s="242"/>
      <c r="DN182" s="242"/>
      <c r="DO182" s="242"/>
      <c r="DP182" s="242"/>
      <c r="DQ182" s="242"/>
      <c r="DR182" s="242"/>
      <c r="DS182" s="242"/>
      <c r="DT182" s="242"/>
      <c r="DU182" s="242"/>
      <c r="DV182" s="242"/>
      <c r="DW182" s="242"/>
      <c r="DX182" s="242"/>
      <c r="DY182" s="242"/>
      <c r="DZ182" s="242"/>
      <c r="EA182" s="242"/>
      <c r="EB182" s="242"/>
      <c r="EC182" s="242"/>
      <c r="ED182" s="242"/>
      <c r="EE182" s="242"/>
      <c r="EF182" s="242"/>
      <c r="EG182" s="242"/>
      <c r="EH182" s="242"/>
      <c r="EI182" s="242"/>
      <c r="EJ182" s="242"/>
      <c r="EK182" s="242"/>
      <c r="EL182" s="242"/>
      <c r="EM182" s="242"/>
      <c r="EN182" s="242"/>
      <c r="EO182" s="242"/>
      <c r="EP182" s="242"/>
      <c r="EQ182" s="242"/>
      <c r="ER182" s="242"/>
      <c r="ES182" s="242"/>
      <c r="ET182" s="242"/>
      <c r="EU182" s="242"/>
      <c r="EV182" s="242"/>
      <c r="EW182" s="242"/>
      <c r="EX182" s="242"/>
      <c r="EY182" s="242"/>
      <c r="EZ182" s="242"/>
      <c r="FA182" s="242"/>
      <c r="FB182" s="242"/>
      <c r="FC182" s="242"/>
      <c r="FD182" s="242"/>
      <c r="FE182" s="242"/>
      <c r="FF182" s="242"/>
      <c r="FG182" s="242"/>
      <c r="FH182" s="242"/>
      <c r="FI182" s="242"/>
      <c r="FJ182" s="242"/>
      <c r="FK182" s="242"/>
      <c r="FL182" s="242"/>
      <c r="FM182" s="242"/>
      <c r="FN182" s="242"/>
      <c r="FO182" s="242"/>
      <c r="FP182" s="242"/>
      <c r="FQ182" s="242"/>
      <c r="FR182" s="242"/>
      <c r="FS182" s="242"/>
      <c r="FT182" s="242"/>
      <c r="FU182" s="242"/>
      <c r="FV182" s="242"/>
      <c r="FW182" s="242"/>
      <c r="FX182" s="242"/>
      <c r="FY182" s="242"/>
      <c r="FZ182" s="242"/>
      <c r="GA182" s="242"/>
      <c r="GB182" s="242"/>
      <c r="GC182" s="242"/>
      <c r="GD182" s="242"/>
      <c r="GE182" s="242"/>
      <c r="GF182" s="242"/>
      <c r="GG182" s="242"/>
      <c r="GH182" s="242"/>
      <c r="GI182" s="242"/>
      <c r="GJ182" s="242"/>
      <c r="GK182" s="242"/>
      <c r="GL182" s="242"/>
      <c r="GM182" s="242"/>
      <c r="GN182" s="242"/>
      <c r="GO182" s="242"/>
      <c r="GP182" s="242"/>
      <c r="GQ182" s="242"/>
      <c r="GR182" s="242"/>
      <c r="GS182" s="242"/>
      <c r="GT182" s="242"/>
      <c r="GU182" s="242"/>
      <c r="GV182" s="242"/>
      <c r="GW182" s="242"/>
      <c r="GX182" s="242"/>
      <c r="GY182" s="242"/>
      <c r="GZ182" s="242"/>
      <c r="HA182" s="242"/>
      <c r="HB182" s="242"/>
      <c r="HC182" s="242"/>
      <c r="HD182" s="242"/>
      <c r="HE182" s="242"/>
      <c r="HF182" s="242"/>
      <c r="HG182" s="242"/>
      <c r="HH182" s="242"/>
      <c r="HI182" s="242"/>
      <c r="HJ182" s="242"/>
      <c r="HK182" s="242"/>
      <c r="HL182" s="242"/>
      <c r="HM182" s="242"/>
      <c r="HN182" s="242"/>
      <c r="HO182" s="242"/>
      <c r="HP182" s="242"/>
      <c r="HQ182" s="242"/>
      <c r="HR182" s="242"/>
      <c r="HS182" s="242"/>
      <c r="HT182" s="242"/>
      <c r="HU182" s="242"/>
      <c r="HV182" s="242"/>
      <c r="HW182" s="242"/>
      <c r="HX182" s="242"/>
      <c r="HY182" s="242"/>
      <c r="HZ182" s="242"/>
      <c r="IA182" s="242"/>
      <c r="IB182" s="242"/>
      <c r="IC182" s="242"/>
      <c r="ID182" s="242"/>
      <c r="IE182" s="242"/>
      <c r="IF182" s="242"/>
      <c r="IG182" s="242"/>
      <c r="IH182" s="242"/>
      <c r="II182" s="242"/>
      <c r="IJ182" s="242"/>
      <c r="IK182" s="242"/>
      <c r="IL182" s="242"/>
    </row>
    <row r="183" spans="1:246" s="290" customFormat="1" ht="15">
      <c r="A183" s="237" t="s">
        <v>456</v>
      </c>
      <c r="B183" s="238" t="s">
        <v>365</v>
      </c>
      <c r="C183" s="250">
        <v>74</v>
      </c>
      <c r="D183" s="250">
        <v>0</v>
      </c>
      <c r="E183" s="250">
        <v>179366</v>
      </c>
      <c r="F183" s="287"/>
      <c r="G183" s="287"/>
      <c r="H183" s="287"/>
      <c r="I183" s="287"/>
      <c r="J183" s="240">
        <v>123844.05</v>
      </c>
      <c r="K183" s="240">
        <v>35360</v>
      </c>
      <c r="L183" s="240">
        <v>111757</v>
      </c>
      <c r="M183" s="240">
        <v>3669.74</v>
      </c>
      <c r="N183" s="240">
        <v>0</v>
      </c>
      <c r="O183" s="240">
        <v>1858.92</v>
      </c>
      <c r="P183" s="240">
        <v>276489.71</v>
      </c>
      <c r="Q183" s="245"/>
      <c r="R183" s="245"/>
      <c r="S183" s="249"/>
      <c r="T183" s="224"/>
      <c r="U183" s="242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  <c r="AG183" s="242"/>
      <c r="AH183" s="242"/>
      <c r="AI183" s="242"/>
      <c r="AJ183" s="242"/>
      <c r="AK183" s="242"/>
      <c r="AL183" s="242"/>
      <c r="AM183" s="242"/>
      <c r="AN183" s="242"/>
      <c r="AO183" s="242"/>
      <c r="AP183" s="242"/>
      <c r="AQ183" s="242"/>
      <c r="AR183" s="242"/>
      <c r="AS183" s="242"/>
      <c r="AT183" s="242"/>
      <c r="AU183" s="242"/>
      <c r="AV183" s="242"/>
      <c r="AW183" s="242"/>
      <c r="AX183" s="242"/>
      <c r="AY183" s="242"/>
      <c r="AZ183" s="242"/>
      <c r="BA183" s="242"/>
      <c r="BB183" s="242"/>
      <c r="BC183" s="242"/>
      <c r="BD183" s="242"/>
      <c r="BE183" s="242"/>
      <c r="BF183" s="242"/>
      <c r="BG183" s="242"/>
      <c r="BH183" s="242"/>
      <c r="BI183" s="242"/>
      <c r="BJ183" s="242"/>
      <c r="BK183" s="242"/>
      <c r="BL183" s="242"/>
      <c r="BM183" s="242"/>
      <c r="BN183" s="242"/>
      <c r="BO183" s="242"/>
      <c r="BP183" s="242"/>
      <c r="BQ183" s="242"/>
      <c r="BR183" s="242"/>
      <c r="BS183" s="242"/>
      <c r="BT183" s="242"/>
      <c r="BU183" s="242"/>
      <c r="BV183" s="242"/>
      <c r="BW183" s="242"/>
      <c r="BX183" s="242"/>
      <c r="BY183" s="242"/>
      <c r="BZ183" s="242"/>
      <c r="CA183" s="242"/>
      <c r="CB183" s="242"/>
      <c r="CC183" s="242"/>
      <c r="CD183" s="242"/>
      <c r="CE183" s="242"/>
      <c r="CF183" s="242"/>
      <c r="CG183" s="242"/>
      <c r="CH183" s="242"/>
      <c r="CI183" s="242"/>
      <c r="CJ183" s="242"/>
      <c r="CK183" s="242"/>
      <c r="CL183" s="242"/>
      <c r="CM183" s="242"/>
      <c r="CN183" s="242"/>
      <c r="CO183" s="242"/>
      <c r="CP183" s="242"/>
      <c r="CQ183" s="242"/>
      <c r="CR183" s="242"/>
      <c r="CS183" s="242"/>
      <c r="CT183" s="242"/>
      <c r="CU183" s="242"/>
      <c r="CV183" s="242"/>
      <c r="CW183" s="242"/>
      <c r="CX183" s="242"/>
      <c r="CY183" s="242"/>
      <c r="CZ183" s="242"/>
      <c r="DA183" s="242"/>
      <c r="DB183" s="242"/>
      <c r="DC183" s="242"/>
      <c r="DD183" s="242"/>
      <c r="DE183" s="242"/>
      <c r="DF183" s="242"/>
      <c r="DG183" s="242"/>
      <c r="DH183" s="242"/>
      <c r="DI183" s="242"/>
      <c r="DJ183" s="242"/>
      <c r="DK183" s="242"/>
      <c r="DL183" s="242"/>
      <c r="DM183" s="242"/>
      <c r="DN183" s="242"/>
      <c r="DO183" s="242"/>
      <c r="DP183" s="242"/>
      <c r="DQ183" s="242"/>
      <c r="DR183" s="242"/>
      <c r="DS183" s="242"/>
      <c r="DT183" s="242"/>
      <c r="DU183" s="242"/>
      <c r="DV183" s="242"/>
      <c r="DW183" s="242"/>
      <c r="DX183" s="242"/>
      <c r="DY183" s="242"/>
      <c r="DZ183" s="242"/>
      <c r="EA183" s="242"/>
      <c r="EB183" s="242"/>
      <c r="EC183" s="242"/>
      <c r="ED183" s="242"/>
      <c r="EE183" s="242"/>
      <c r="EF183" s="242"/>
      <c r="EG183" s="242"/>
      <c r="EH183" s="242"/>
      <c r="EI183" s="242"/>
      <c r="EJ183" s="242"/>
      <c r="EK183" s="242"/>
      <c r="EL183" s="242"/>
      <c r="EM183" s="242"/>
      <c r="EN183" s="242"/>
      <c r="EO183" s="242"/>
      <c r="EP183" s="242"/>
      <c r="EQ183" s="242"/>
      <c r="ER183" s="242"/>
      <c r="ES183" s="242"/>
      <c r="ET183" s="242"/>
      <c r="EU183" s="242"/>
      <c r="EV183" s="242"/>
      <c r="EW183" s="242"/>
      <c r="EX183" s="242"/>
      <c r="EY183" s="242"/>
      <c r="EZ183" s="242"/>
      <c r="FA183" s="242"/>
      <c r="FB183" s="242"/>
      <c r="FC183" s="242"/>
      <c r="FD183" s="242"/>
      <c r="FE183" s="242"/>
      <c r="FF183" s="242"/>
      <c r="FG183" s="242"/>
      <c r="FH183" s="242"/>
      <c r="FI183" s="242"/>
      <c r="FJ183" s="242"/>
      <c r="FK183" s="242"/>
      <c r="FL183" s="242"/>
      <c r="FM183" s="242"/>
      <c r="FN183" s="242"/>
      <c r="FO183" s="242"/>
      <c r="FP183" s="242"/>
      <c r="FQ183" s="242"/>
      <c r="FR183" s="242"/>
      <c r="FS183" s="242"/>
      <c r="FT183" s="242"/>
      <c r="FU183" s="242"/>
      <c r="FV183" s="242"/>
      <c r="FW183" s="242"/>
      <c r="FX183" s="242"/>
      <c r="FY183" s="242"/>
      <c r="FZ183" s="242"/>
      <c r="GA183" s="242"/>
      <c r="GB183" s="242"/>
      <c r="GC183" s="242"/>
      <c r="GD183" s="242"/>
      <c r="GE183" s="242"/>
      <c r="GF183" s="242"/>
      <c r="GG183" s="242"/>
      <c r="GH183" s="242"/>
      <c r="GI183" s="242"/>
      <c r="GJ183" s="242"/>
      <c r="GK183" s="242"/>
      <c r="GL183" s="242"/>
      <c r="GM183" s="242"/>
      <c r="GN183" s="242"/>
      <c r="GO183" s="242"/>
      <c r="GP183" s="242"/>
      <c r="GQ183" s="242"/>
      <c r="GR183" s="242"/>
      <c r="GS183" s="242"/>
      <c r="GT183" s="242"/>
      <c r="GU183" s="242"/>
      <c r="GV183" s="242"/>
      <c r="GW183" s="242"/>
      <c r="GX183" s="242"/>
      <c r="GY183" s="242"/>
      <c r="GZ183" s="242"/>
      <c r="HA183" s="242"/>
      <c r="HB183" s="242"/>
      <c r="HC183" s="242"/>
      <c r="HD183" s="242"/>
      <c r="HE183" s="242"/>
      <c r="HF183" s="242"/>
      <c r="HG183" s="242"/>
      <c r="HH183" s="242"/>
      <c r="HI183" s="242"/>
      <c r="HJ183" s="242"/>
      <c r="HK183" s="242"/>
      <c r="HL183" s="242"/>
      <c r="HM183" s="242"/>
      <c r="HN183" s="242"/>
      <c r="HO183" s="242"/>
      <c r="HP183" s="242"/>
      <c r="HQ183" s="242"/>
      <c r="HR183" s="242"/>
      <c r="HS183" s="242"/>
      <c r="HT183" s="242"/>
      <c r="HU183" s="242"/>
      <c r="HV183" s="242"/>
      <c r="HW183" s="242"/>
      <c r="HX183" s="242"/>
      <c r="HY183" s="242"/>
      <c r="HZ183" s="242"/>
      <c r="IA183" s="242"/>
      <c r="IB183" s="242"/>
      <c r="IC183" s="242"/>
      <c r="ID183" s="242"/>
      <c r="IE183" s="242"/>
      <c r="IF183" s="242"/>
      <c r="IG183" s="242"/>
      <c r="IH183" s="242"/>
      <c r="II183" s="242"/>
      <c r="IJ183" s="242"/>
      <c r="IK183" s="242"/>
      <c r="IL183" s="242"/>
    </row>
    <row r="184" spans="1:246" s="290" customFormat="1" ht="15">
      <c r="A184" s="242" t="s">
        <v>456</v>
      </c>
      <c r="B184" s="212" t="s">
        <v>459</v>
      </c>
      <c r="C184" s="212">
        <v>0</v>
      </c>
      <c r="D184" s="212"/>
      <c r="E184" s="267">
        <v>0</v>
      </c>
      <c r="F184" s="267"/>
      <c r="G184" s="267"/>
      <c r="H184" s="267"/>
      <c r="I184" s="267"/>
      <c r="J184" s="245">
        <v>82700</v>
      </c>
      <c r="K184" s="253">
        <v>0</v>
      </c>
      <c r="L184" s="253">
        <v>0</v>
      </c>
      <c r="M184" s="253">
        <v>0</v>
      </c>
      <c r="N184" s="253">
        <v>0</v>
      </c>
      <c r="O184" s="253">
        <v>0</v>
      </c>
      <c r="P184" s="291">
        <v>82700</v>
      </c>
      <c r="Q184" s="99"/>
      <c r="R184" s="99"/>
      <c r="S184" s="289"/>
      <c r="T184" s="224"/>
      <c r="U184" s="242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242"/>
      <c r="AG184" s="242"/>
      <c r="AH184" s="242"/>
      <c r="AI184" s="242"/>
      <c r="AJ184" s="242"/>
      <c r="AK184" s="242"/>
      <c r="AL184" s="242"/>
      <c r="AM184" s="242"/>
      <c r="AN184" s="242"/>
      <c r="AO184" s="242"/>
      <c r="AP184" s="242"/>
      <c r="AQ184" s="242"/>
      <c r="AR184" s="242"/>
      <c r="AS184" s="242"/>
      <c r="AT184" s="242"/>
      <c r="AU184" s="242"/>
      <c r="AV184" s="242"/>
      <c r="AW184" s="242"/>
      <c r="AX184" s="242"/>
      <c r="AY184" s="242"/>
      <c r="AZ184" s="242"/>
      <c r="BA184" s="242"/>
      <c r="BB184" s="242"/>
      <c r="BC184" s="242"/>
      <c r="BD184" s="242"/>
      <c r="BE184" s="242"/>
      <c r="BF184" s="242"/>
      <c r="BG184" s="242"/>
      <c r="BH184" s="242"/>
      <c r="BI184" s="242"/>
      <c r="BJ184" s="242"/>
      <c r="BK184" s="242"/>
      <c r="BL184" s="242"/>
      <c r="BM184" s="242"/>
      <c r="BN184" s="242"/>
      <c r="BO184" s="242"/>
      <c r="BP184" s="242"/>
      <c r="BQ184" s="242"/>
      <c r="BR184" s="242"/>
      <c r="BS184" s="242"/>
      <c r="BT184" s="242"/>
      <c r="BU184" s="242"/>
      <c r="BV184" s="242"/>
      <c r="BW184" s="242"/>
      <c r="BX184" s="242"/>
      <c r="BY184" s="242"/>
      <c r="BZ184" s="242"/>
      <c r="CA184" s="242"/>
      <c r="CB184" s="242"/>
      <c r="CC184" s="242"/>
      <c r="CD184" s="242"/>
      <c r="CE184" s="242"/>
      <c r="CF184" s="242"/>
      <c r="CG184" s="242"/>
      <c r="CH184" s="242"/>
      <c r="CI184" s="242"/>
      <c r="CJ184" s="242"/>
      <c r="CK184" s="242"/>
      <c r="CL184" s="242"/>
      <c r="CM184" s="242"/>
      <c r="CN184" s="242"/>
      <c r="CO184" s="242"/>
      <c r="CP184" s="242"/>
      <c r="CQ184" s="242"/>
      <c r="CR184" s="242"/>
      <c r="CS184" s="242"/>
      <c r="CT184" s="242"/>
      <c r="CU184" s="242"/>
      <c r="CV184" s="242"/>
      <c r="CW184" s="242"/>
      <c r="CX184" s="242"/>
      <c r="CY184" s="242"/>
      <c r="CZ184" s="242"/>
      <c r="DA184" s="242"/>
      <c r="DB184" s="242"/>
      <c r="DC184" s="242"/>
      <c r="DD184" s="242"/>
      <c r="DE184" s="242"/>
      <c r="DF184" s="242"/>
      <c r="DG184" s="242"/>
      <c r="DH184" s="242"/>
      <c r="DI184" s="242"/>
      <c r="DJ184" s="242"/>
      <c r="DK184" s="242"/>
      <c r="DL184" s="242"/>
      <c r="DM184" s="242"/>
      <c r="DN184" s="242"/>
      <c r="DO184" s="242"/>
      <c r="DP184" s="242"/>
      <c r="DQ184" s="242"/>
      <c r="DR184" s="242"/>
      <c r="DS184" s="242"/>
      <c r="DT184" s="242"/>
      <c r="DU184" s="242"/>
      <c r="DV184" s="242"/>
      <c r="DW184" s="242"/>
      <c r="DX184" s="242"/>
      <c r="DY184" s="242"/>
      <c r="DZ184" s="242"/>
      <c r="EA184" s="242"/>
      <c r="EB184" s="242"/>
      <c r="EC184" s="242"/>
      <c r="ED184" s="242"/>
      <c r="EE184" s="242"/>
      <c r="EF184" s="242"/>
      <c r="EG184" s="242"/>
      <c r="EH184" s="242"/>
      <c r="EI184" s="242"/>
      <c r="EJ184" s="242"/>
      <c r="EK184" s="242"/>
      <c r="EL184" s="242"/>
      <c r="EM184" s="242"/>
      <c r="EN184" s="242"/>
      <c r="EO184" s="242"/>
      <c r="EP184" s="242"/>
      <c r="EQ184" s="242"/>
      <c r="ER184" s="242"/>
      <c r="ES184" s="242"/>
      <c r="ET184" s="242"/>
      <c r="EU184" s="242"/>
      <c r="EV184" s="242"/>
      <c r="EW184" s="242"/>
      <c r="EX184" s="242"/>
      <c r="EY184" s="242"/>
      <c r="EZ184" s="242"/>
      <c r="FA184" s="242"/>
      <c r="FB184" s="242"/>
      <c r="FC184" s="242"/>
      <c r="FD184" s="242"/>
      <c r="FE184" s="242"/>
      <c r="FF184" s="242"/>
      <c r="FG184" s="242"/>
      <c r="FH184" s="242"/>
      <c r="FI184" s="242"/>
      <c r="FJ184" s="242"/>
      <c r="FK184" s="242"/>
      <c r="FL184" s="242"/>
      <c r="FM184" s="242"/>
      <c r="FN184" s="242"/>
      <c r="FO184" s="242"/>
      <c r="FP184" s="242"/>
      <c r="FQ184" s="242"/>
      <c r="FR184" s="242"/>
      <c r="FS184" s="242"/>
      <c r="FT184" s="242"/>
      <c r="FU184" s="242"/>
      <c r="FV184" s="242"/>
      <c r="FW184" s="242"/>
      <c r="FX184" s="242"/>
      <c r="FY184" s="242"/>
      <c r="FZ184" s="242"/>
      <c r="GA184" s="242"/>
      <c r="GB184" s="242"/>
      <c r="GC184" s="242"/>
      <c r="GD184" s="242"/>
      <c r="GE184" s="242"/>
      <c r="GF184" s="242"/>
      <c r="GG184" s="242"/>
      <c r="GH184" s="242"/>
      <c r="GI184" s="242"/>
      <c r="GJ184" s="242"/>
      <c r="GK184" s="242"/>
      <c r="GL184" s="242"/>
      <c r="GM184" s="242"/>
      <c r="GN184" s="242"/>
      <c r="GO184" s="242"/>
      <c r="GP184" s="242"/>
      <c r="GQ184" s="242"/>
      <c r="GR184" s="242"/>
      <c r="GS184" s="242"/>
      <c r="GT184" s="242"/>
      <c r="GU184" s="242"/>
      <c r="GV184" s="242"/>
      <c r="GW184" s="242"/>
      <c r="GX184" s="242"/>
      <c r="GY184" s="242"/>
      <c r="GZ184" s="242"/>
      <c r="HA184" s="242"/>
      <c r="HB184" s="242"/>
      <c r="HC184" s="242"/>
      <c r="HD184" s="242"/>
      <c r="HE184" s="242"/>
      <c r="HF184" s="242"/>
      <c r="HG184" s="242"/>
      <c r="HH184" s="242"/>
      <c r="HI184" s="242"/>
      <c r="HJ184" s="242"/>
      <c r="HK184" s="242"/>
      <c r="HL184" s="242"/>
      <c r="HM184" s="242"/>
      <c r="HN184" s="242"/>
      <c r="HO184" s="242"/>
      <c r="HP184" s="242"/>
      <c r="HQ184" s="242"/>
      <c r="HR184" s="242"/>
      <c r="HS184" s="242"/>
      <c r="HT184" s="242"/>
      <c r="HU184" s="242"/>
      <c r="HV184" s="242"/>
      <c r="HW184" s="242"/>
      <c r="HX184" s="242"/>
      <c r="HY184" s="242"/>
      <c r="HZ184" s="242"/>
      <c r="IA184" s="242"/>
      <c r="IB184" s="242"/>
      <c r="IC184" s="242"/>
      <c r="ID184" s="242"/>
      <c r="IE184" s="242"/>
      <c r="IF184" s="242"/>
      <c r="IG184" s="242"/>
      <c r="IH184" s="242"/>
      <c r="II184" s="242"/>
      <c r="IJ184" s="242"/>
      <c r="IK184" s="242"/>
      <c r="IL184" s="242"/>
    </row>
    <row r="185" spans="1:246" ht="15.75">
      <c r="A185" s="75"/>
      <c r="B185" s="75"/>
      <c r="C185" s="75"/>
      <c r="D185" s="75"/>
      <c r="E185" s="292"/>
      <c r="F185" s="292"/>
      <c r="G185" s="292"/>
      <c r="H185" s="292"/>
      <c r="I185" s="292"/>
      <c r="J185" s="145"/>
      <c r="K185" s="145"/>
      <c r="L185" s="270"/>
      <c r="M185" s="145"/>
      <c r="N185" s="145"/>
      <c r="O185" s="271"/>
      <c r="P185" s="271"/>
      <c r="Q185" s="293"/>
      <c r="R185" s="270"/>
      <c r="S185" s="223"/>
      <c r="T185" s="224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  <c r="BX185" s="75"/>
      <c r="BY185" s="75"/>
      <c r="BZ185" s="75"/>
      <c r="CA185" s="75"/>
      <c r="CB185" s="75"/>
      <c r="CC185" s="75"/>
      <c r="CD185" s="75"/>
      <c r="CE185" s="75"/>
      <c r="CF185" s="75"/>
      <c r="CG185" s="75"/>
      <c r="CH185" s="75"/>
      <c r="CI185" s="75"/>
      <c r="CJ185" s="75"/>
      <c r="CK185" s="75"/>
      <c r="CL185" s="75"/>
      <c r="CM185" s="75"/>
      <c r="CN185" s="75"/>
      <c r="CO185" s="75"/>
      <c r="CP185" s="75"/>
      <c r="CQ185" s="75"/>
      <c r="CR185" s="75"/>
      <c r="CS185" s="75"/>
      <c r="CT185" s="75"/>
      <c r="CU185" s="75"/>
      <c r="CV185" s="75"/>
      <c r="CW185" s="75"/>
      <c r="CX185" s="75"/>
      <c r="CY185" s="75"/>
      <c r="CZ185" s="75"/>
      <c r="DA185" s="75"/>
      <c r="DB185" s="75"/>
      <c r="DC185" s="75"/>
      <c r="DD185" s="75"/>
      <c r="DE185" s="75"/>
      <c r="DF185" s="75"/>
      <c r="DG185" s="75"/>
      <c r="DH185" s="75"/>
      <c r="DI185" s="75"/>
      <c r="DJ185" s="75"/>
      <c r="DK185" s="75"/>
      <c r="DL185" s="75"/>
      <c r="DM185" s="75"/>
      <c r="DN185" s="75"/>
      <c r="DO185" s="75"/>
      <c r="DP185" s="75"/>
      <c r="DQ185" s="75"/>
      <c r="DR185" s="75"/>
      <c r="DS185" s="75"/>
      <c r="DT185" s="75"/>
      <c r="DU185" s="75"/>
      <c r="DV185" s="75"/>
      <c r="DW185" s="75"/>
      <c r="DX185" s="75"/>
      <c r="DY185" s="75"/>
      <c r="DZ185" s="75"/>
      <c r="EA185" s="75"/>
      <c r="EB185" s="75"/>
      <c r="EC185" s="75"/>
      <c r="ED185" s="75"/>
      <c r="EE185" s="75"/>
      <c r="EF185" s="75"/>
      <c r="EG185" s="75"/>
      <c r="EH185" s="75"/>
      <c r="EI185" s="75"/>
      <c r="EJ185" s="75"/>
      <c r="EK185" s="75"/>
      <c r="EL185" s="75"/>
      <c r="EM185" s="75"/>
      <c r="EN185" s="75"/>
      <c r="EO185" s="75"/>
      <c r="EP185" s="75"/>
      <c r="EQ185" s="75"/>
      <c r="ER185" s="75"/>
      <c r="ES185" s="75"/>
      <c r="ET185" s="75"/>
      <c r="EU185" s="75"/>
      <c r="EV185" s="75"/>
      <c r="EW185" s="75"/>
      <c r="EX185" s="75"/>
      <c r="EY185" s="75"/>
      <c r="EZ185" s="75"/>
      <c r="FA185" s="75"/>
      <c r="FB185" s="75"/>
      <c r="FC185" s="75"/>
      <c r="FD185" s="75"/>
      <c r="FE185" s="75"/>
      <c r="FF185" s="75"/>
      <c r="FG185" s="75"/>
      <c r="FH185" s="75"/>
      <c r="FI185" s="75"/>
      <c r="FJ185" s="75"/>
      <c r="FK185" s="75"/>
      <c r="FL185" s="75"/>
      <c r="FM185" s="75"/>
      <c r="FN185" s="75"/>
      <c r="FO185" s="75"/>
      <c r="FP185" s="75"/>
      <c r="FQ185" s="75"/>
      <c r="FR185" s="75"/>
      <c r="FS185" s="75"/>
      <c r="FT185" s="75"/>
      <c r="FU185" s="75"/>
      <c r="FV185" s="75"/>
      <c r="FW185" s="75"/>
      <c r="FX185" s="75"/>
      <c r="FY185" s="75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/>
      <c r="GN185" s="75"/>
      <c r="GO185" s="75"/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  <c r="HE185" s="75"/>
      <c r="HF185" s="75"/>
      <c r="HG185" s="75"/>
      <c r="HH185" s="75"/>
      <c r="HI185" s="75"/>
      <c r="HJ185" s="75"/>
      <c r="HK185" s="75"/>
      <c r="HL185" s="75"/>
      <c r="HM185" s="75"/>
      <c r="HN185" s="75"/>
      <c r="HO185" s="75"/>
      <c r="HP185" s="75"/>
      <c r="HQ185" s="75"/>
      <c r="HR185" s="75"/>
      <c r="HS185" s="75"/>
      <c r="HT185" s="75"/>
      <c r="HU185" s="75"/>
      <c r="HV185" s="75"/>
      <c r="HW185" s="75"/>
      <c r="HX185" s="75"/>
      <c r="HY185" s="75"/>
      <c r="HZ185" s="75"/>
      <c r="IA185" s="75"/>
      <c r="IB185" s="75"/>
      <c r="IC185" s="75"/>
      <c r="ID185" s="75"/>
      <c r="IE185" s="75"/>
      <c r="IF185" s="75"/>
      <c r="IG185" s="75"/>
      <c r="IH185" s="75"/>
      <c r="II185" s="75"/>
      <c r="IJ185" s="75"/>
      <c r="IK185" s="75"/>
      <c r="IL185" s="75"/>
    </row>
    <row r="186" spans="1:246" ht="15">
      <c r="A186" s="268" t="s">
        <v>457</v>
      </c>
      <c r="B186" s="238" t="s">
        <v>444</v>
      </c>
      <c r="C186" s="238">
        <v>212</v>
      </c>
      <c r="D186" s="268"/>
      <c r="E186" s="268"/>
      <c r="F186" s="268"/>
      <c r="G186" s="268"/>
      <c r="H186" s="268"/>
      <c r="I186" s="268"/>
      <c r="J186" s="240">
        <v>401432.01</v>
      </c>
      <c r="K186" s="237">
        <v>89040</v>
      </c>
      <c r="L186" s="240"/>
      <c r="M186" s="240">
        <v>2708.72</v>
      </c>
      <c r="N186" s="240"/>
      <c r="O186" s="240"/>
      <c r="P186" s="237">
        <v>493180.73</v>
      </c>
      <c r="Q186" s="245"/>
      <c r="R186" s="99"/>
      <c r="S186" s="241"/>
      <c r="T186" s="224"/>
      <c r="U186" s="242"/>
      <c r="V186" s="242"/>
      <c r="W186" s="242"/>
      <c r="X186" s="242"/>
      <c r="Y186" s="242"/>
      <c r="Z186" s="242"/>
      <c r="AA186" s="242"/>
      <c r="AB186" s="242"/>
      <c r="AC186" s="242"/>
      <c r="AD186" s="242"/>
      <c r="AE186" s="242"/>
      <c r="AF186" s="242"/>
      <c r="AG186" s="242"/>
      <c r="AH186" s="242"/>
      <c r="AI186" s="242"/>
      <c r="AJ186" s="242"/>
      <c r="AK186" s="242"/>
      <c r="AL186" s="242"/>
      <c r="AM186" s="242"/>
      <c r="AN186" s="242"/>
      <c r="AO186" s="242"/>
      <c r="AP186" s="242"/>
      <c r="AQ186" s="242"/>
      <c r="AR186" s="242"/>
      <c r="AS186" s="242"/>
      <c r="AT186" s="242"/>
      <c r="AU186" s="242"/>
      <c r="AV186" s="242"/>
      <c r="AW186" s="242"/>
      <c r="AX186" s="242"/>
      <c r="AY186" s="242"/>
      <c r="AZ186" s="242"/>
      <c r="BA186" s="242"/>
      <c r="BB186" s="242"/>
      <c r="BC186" s="242"/>
      <c r="BD186" s="242"/>
      <c r="BE186" s="242"/>
      <c r="BF186" s="242"/>
      <c r="BG186" s="242"/>
      <c r="BH186" s="242"/>
      <c r="BI186" s="242"/>
      <c r="BJ186" s="242"/>
      <c r="BK186" s="242"/>
      <c r="BL186" s="242"/>
      <c r="BM186" s="242"/>
      <c r="BN186" s="242"/>
      <c r="BO186" s="242"/>
      <c r="BP186" s="242"/>
      <c r="BQ186" s="242"/>
      <c r="BR186" s="242"/>
      <c r="BS186" s="242"/>
      <c r="BT186" s="242"/>
      <c r="BU186" s="242"/>
      <c r="BV186" s="242"/>
      <c r="BW186" s="242"/>
      <c r="BX186" s="242"/>
      <c r="BY186" s="242"/>
      <c r="BZ186" s="242"/>
      <c r="CA186" s="242"/>
      <c r="CB186" s="242"/>
      <c r="CC186" s="242"/>
      <c r="CD186" s="242"/>
      <c r="CE186" s="242"/>
      <c r="CF186" s="242"/>
      <c r="CG186" s="242"/>
      <c r="CH186" s="242"/>
      <c r="CI186" s="242"/>
      <c r="CJ186" s="242"/>
      <c r="CK186" s="242"/>
      <c r="CL186" s="242"/>
      <c r="CM186" s="242"/>
      <c r="CN186" s="242"/>
      <c r="CO186" s="242"/>
      <c r="CP186" s="242"/>
      <c r="CQ186" s="242"/>
      <c r="CR186" s="242"/>
      <c r="CS186" s="242"/>
      <c r="CT186" s="242"/>
      <c r="CU186" s="242"/>
      <c r="CV186" s="242"/>
      <c r="CW186" s="242"/>
      <c r="CX186" s="242"/>
      <c r="CY186" s="242"/>
      <c r="CZ186" s="242"/>
      <c r="DA186" s="242"/>
      <c r="DB186" s="242"/>
      <c r="DC186" s="242"/>
      <c r="DD186" s="242"/>
      <c r="DE186" s="242"/>
      <c r="DF186" s="242"/>
      <c r="DG186" s="242"/>
      <c r="DH186" s="242"/>
      <c r="DI186" s="242"/>
      <c r="DJ186" s="242"/>
      <c r="DK186" s="242"/>
      <c r="DL186" s="242"/>
      <c r="DM186" s="242"/>
      <c r="DN186" s="242"/>
      <c r="DO186" s="242"/>
      <c r="DP186" s="242"/>
      <c r="DQ186" s="242"/>
      <c r="DR186" s="242"/>
      <c r="DS186" s="242"/>
      <c r="DT186" s="242"/>
      <c r="DU186" s="242"/>
      <c r="DV186" s="242"/>
      <c r="DW186" s="242"/>
      <c r="DX186" s="242"/>
      <c r="DY186" s="242"/>
      <c r="DZ186" s="242"/>
      <c r="EA186" s="242"/>
      <c r="EB186" s="242"/>
      <c r="EC186" s="242"/>
      <c r="ED186" s="242"/>
      <c r="EE186" s="242"/>
      <c r="EF186" s="242"/>
      <c r="EG186" s="242"/>
      <c r="EH186" s="242"/>
      <c r="EI186" s="242"/>
      <c r="EJ186" s="242"/>
      <c r="EK186" s="242"/>
      <c r="EL186" s="242"/>
      <c r="EM186" s="242"/>
      <c r="EN186" s="242"/>
      <c r="EO186" s="242"/>
      <c r="EP186" s="242"/>
      <c r="EQ186" s="242"/>
      <c r="ER186" s="242"/>
      <c r="ES186" s="242"/>
      <c r="ET186" s="242"/>
      <c r="EU186" s="242"/>
      <c r="EV186" s="242"/>
      <c r="EW186" s="242"/>
      <c r="EX186" s="242"/>
      <c r="EY186" s="242"/>
      <c r="EZ186" s="242"/>
      <c r="FA186" s="242"/>
      <c r="FB186" s="242"/>
      <c r="FC186" s="242"/>
      <c r="FD186" s="242"/>
      <c r="FE186" s="242"/>
      <c r="FF186" s="242"/>
      <c r="FG186" s="242"/>
      <c r="FH186" s="242"/>
      <c r="FI186" s="242"/>
      <c r="FJ186" s="242"/>
      <c r="FK186" s="242"/>
      <c r="FL186" s="242"/>
      <c r="FM186" s="242"/>
      <c r="FN186" s="242"/>
      <c r="FO186" s="242"/>
      <c r="FP186" s="242"/>
      <c r="FQ186" s="242"/>
      <c r="FR186" s="242"/>
      <c r="FS186" s="242"/>
      <c r="FT186" s="242"/>
      <c r="FU186" s="242"/>
      <c r="FV186" s="242"/>
      <c r="FW186" s="242"/>
      <c r="FX186" s="242"/>
      <c r="FY186" s="242"/>
      <c r="FZ186" s="242"/>
      <c r="GA186" s="242"/>
      <c r="GB186" s="242"/>
      <c r="GC186" s="242"/>
      <c r="GD186" s="242"/>
      <c r="GE186" s="242"/>
      <c r="GF186" s="242"/>
      <c r="GG186" s="242"/>
      <c r="GH186" s="242"/>
      <c r="GI186" s="242"/>
      <c r="GJ186" s="242"/>
      <c r="GK186" s="242"/>
      <c r="GL186" s="242"/>
      <c r="GM186" s="242"/>
      <c r="GN186" s="242"/>
      <c r="GO186" s="242"/>
      <c r="GP186" s="242"/>
      <c r="GQ186" s="242"/>
      <c r="GR186" s="242"/>
      <c r="GS186" s="242"/>
      <c r="GT186" s="242"/>
      <c r="GU186" s="242"/>
      <c r="GV186" s="242"/>
      <c r="GW186" s="242"/>
      <c r="GX186" s="242"/>
      <c r="GY186" s="242"/>
      <c r="GZ186" s="242"/>
      <c r="HA186" s="242"/>
      <c r="HB186" s="242"/>
      <c r="HC186" s="242"/>
      <c r="HD186" s="242"/>
      <c r="HE186" s="242"/>
      <c r="HF186" s="242"/>
      <c r="HG186" s="242"/>
      <c r="HH186" s="242"/>
      <c r="HI186" s="242"/>
      <c r="HJ186" s="242"/>
      <c r="HK186" s="242"/>
      <c r="HL186" s="242"/>
      <c r="HM186" s="242"/>
      <c r="HN186" s="242"/>
      <c r="HO186" s="242"/>
      <c r="HP186" s="242"/>
      <c r="HQ186" s="242"/>
      <c r="HR186" s="242"/>
      <c r="HS186" s="242"/>
      <c r="HT186" s="242"/>
      <c r="HU186" s="242"/>
      <c r="HV186" s="242"/>
      <c r="HW186" s="242"/>
      <c r="HX186" s="242"/>
      <c r="HY186" s="242"/>
      <c r="HZ186" s="242"/>
      <c r="IA186" s="242"/>
      <c r="IB186" s="242"/>
      <c r="IC186" s="242"/>
      <c r="ID186" s="242"/>
      <c r="IE186" s="242"/>
      <c r="IF186" s="242"/>
      <c r="IG186" s="242"/>
      <c r="IH186" s="242"/>
      <c r="II186" s="242"/>
      <c r="IJ186" s="242"/>
      <c r="IK186" s="242"/>
      <c r="IL186" s="242"/>
    </row>
    <row r="187" spans="1:246" ht="15.75">
      <c r="A187" s="242" t="s">
        <v>457</v>
      </c>
      <c r="B187" s="212" t="s">
        <v>446</v>
      </c>
      <c r="C187" s="242">
        <v>163</v>
      </c>
      <c r="D187" s="294"/>
      <c r="E187" s="266"/>
      <c r="F187" s="266"/>
      <c r="G187" s="266"/>
      <c r="H187" s="266"/>
      <c r="I187" s="266"/>
      <c r="J187" s="99">
        <v>466632.81</v>
      </c>
      <c r="K187" s="99">
        <v>74328</v>
      </c>
      <c r="L187" s="245"/>
      <c r="M187" s="99">
        <v>19526.82</v>
      </c>
      <c r="N187" s="99">
        <v>0</v>
      </c>
      <c r="O187" s="248"/>
      <c r="P187" s="248">
        <v>560487.63</v>
      </c>
      <c r="Q187" s="286"/>
      <c r="R187" s="245"/>
      <c r="S187" s="281"/>
      <c r="T187" s="224"/>
      <c r="U187" s="242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  <c r="AH187" s="242"/>
      <c r="AI187" s="242"/>
      <c r="AJ187" s="242"/>
      <c r="AK187" s="242"/>
      <c r="AL187" s="242"/>
      <c r="AM187" s="242"/>
      <c r="AN187" s="242"/>
      <c r="AO187" s="242"/>
      <c r="AP187" s="242"/>
      <c r="AQ187" s="242"/>
      <c r="AR187" s="242"/>
      <c r="AS187" s="242"/>
      <c r="AT187" s="242"/>
      <c r="AU187" s="242"/>
      <c r="AV187" s="242"/>
      <c r="AW187" s="242"/>
      <c r="AX187" s="242"/>
      <c r="AY187" s="242"/>
      <c r="AZ187" s="242"/>
      <c r="BA187" s="242"/>
      <c r="BB187" s="242"/>
      <c r="BC187" s="242"/>
      <c r="BD187" s="242"/>
      <c r="BE187" s="242"/>
      <c r="BF187" s="242"/>
      <c r="BG187" s="242"/>
      <c r="BH187" s="242"/>
      <c r="BI187" s="242"/>
      <c r="BJ187" s="242"/>
      <c r="BK187" s="242"/>
      <c r="BL187" s="242"/>
      <c r="BM187" s="242"/>
      <c r="BN187" s="242"/>
      <c r="BO187" s="242"/>
      <c r="BP187" s="242"/>
      <c r="BQ187" s="242"/>
      <c r="BR187" s="242"/>
      <c r="BS187" s="242"/>
      <c r="BT187" s="242"/>
      <c r="BU187" s="242"/>
      <c r="BV187" s="242"/>
      <c r="BW187" s="242"/>
      <c r="BX187" s="242"/>
      <c r="BY187" s="242"/>
      <c r="BZ187" s="242"/>
      <c r="CA187" s="242"/>
      <c r="CB187" s="242"/>
      <c r="CC187" s="242"/>
      <c r="CD187" s="242"/>
      <c r="CE187" s="242"/>
      <c r="CF187" s="242"/>
      <c r="CG187" s="242"/>
      <c r="CH187" s="242"/>
      <c r="CI187" s="242"/>
      <c r="CJ187" s="242"/>
      <c r="CK187" s="242"/>
      <c r="CL187" s="242"/>
      <c r="CM187" s="242"/>
      <c r="CN187" s="242"/>
      <c r="CO187" s="242"/>
      <c r="CP187" s="242"/>
      <c r="CQ187" s="242"/>
      <c r="CR187" s="242"/>
      <c r="CS187" s="242"/>
      <c r="CT187" s="242"/>
      <c r="CU187" s="242"/>
      <c r="CV187" s="242"/>
      <c r="CW187" s="242"/>
      <c r="CX187" s="242"/>
      <c r="CY187" s="242"/>
      <c r="CZ187" s="242"/>
      <c r="DA187" s="242"/>
      <c r="DB187" s="242"/>
      <c r="DC187" s="242"/>
      <c r="DD187" s="242"/>
      <c r="DE187" s="242"/>
      <c r="DF187" s="242"/>
      <c r="DG187" s="242"/>
      <c r="DH187" s="242"/>
      <c r="DI187" s="242"/>
      <c r="DJ187" s="242"/>
      <c r="DK187" s="242"/>
      <c r="DL187" s="242"/>
      <c r="DM187" s="242"/>
      <c r="DN187" s="242"/>
      <c r="DO187" s="242"/>
      <c r="DP187" s="242"/>
      <c r="DQ187" s="242"/>
      <c r="DR187" s="242"/>
      <c r="DS187" s="242"/>
      <c r="DT187" s="242"/>
      <c r="DU187" s="242"/>
      <c r="DV187" s="242"/>
      <c r="DW187" s="242"/>
      <c r="DX187" s="242"/>
      <c r="DY187" s="242"/>
      <c r="DZ187" s="242"/>
      <c r="EA187" s="242"/>
      <c r="EB187" s="242"/>
      <c r="EC187" s="242"/>
      <c r="ED187" s="242"/>
      <c r="EE187" s="242"/>
      <c r="EF187" s="242"/>
      <c r="EG187" s="242"/>
      <c r="EH187" s="242"/>
      <c r="EI187" s="242"/>
      <c r="EJ187" s="242"/>
      <c r="EK187" s="242"/>
      <c r="EL187" s="242"/>
      <c r="EM187" s="242"/>
      <c r="EN187" s="242"/>
      <c r="EO187" s="242"/>
      <c r="EP187" s="242"/>
      <c r="EQ187" s="242"/>
      <c r="ER187" s="242"/>
      <c r="ES187" s="242"/>
      <c r="ET187" s="242"/>
      <c r="EU187" s="242"/>
      <c r="EV187" s="242"/>
      <c r="EW187" s="242"/>
      <c r="EX187" s="242"/>
      <c r="EY187" s="242"/>
      <c r="EZ187" s="242"/>
      <c r="FA187" s="242"/>
      <c r="FB187" s="242"/>
      <c r="FC187" s="242"/>
      <c r="FD187" s="242"/>
      <c r="FE187" s="242"/>
      <c r="FF187" s="242"/>
      <c r="FG187" s="242"/>
      <c r="FH187" s="242"/>
      <c r="FI187" s="242"/>
      <c r="FJ187" s="242"/>
      <c r="FK187" s="242"/>
      <c r="FL187" s="242"/>
      <c r="FM187" s="242"/>
      <c r="FN187" s="242"/>
      <c r="FO187" s="242"/>
      <c r="FP187" s="242"/>
      <c r="FQ187" s="242"/>
      <c r="FR187" s="242"/>
      <c r="FS187" s="242"/>
      <c r="FT187" s="242"/>
      <c r="FU187" s="242"/>
      <c r="FV187" s="242"/>
      <c r="FW187" s="242"/>
      <c r="FX187" s="242"/>
      <c r="FY187" s="242"/>
      <c r="FZ187" s="242"/>
      <c r="GA187" s="242"/>
      <c r="GB187" s="242"/>
      <c r="GC187" s="242"/>
      <c r="GD187" s="242"/>
      <c r="GE187" s="242"/>
      <c r="GF187" s="242"/>
      <c r="GG187" s="242"/>
      <c r="GH187" s="242"/>
      <c r="GI187" s="242"/>
      <c r="GJ187" s="242"/>
      <c r="GK187" s="242"/>
      <c r="GL187" s="242"/>
      <c r="GM187" s="242"/>
      <c r="GN187" s="242"/>
      <c r="GO187" s="242"/>
      <c r="GP187" s="242"/>
      <c r="GQ187" s="242"/>
      <c r="GR187" s="242"/>
      <c r="GS187" s="242"/>
      <c r="GT187" s="242"/>
      <c r="GU187" s="242"/>
      <c r="GV187" s="242"/>
      <c r="GW187" s="242"/>
      <c r="GX187" s="242"/>
      <c r="GY187" s="242"/>
      <c r="GZ187" s="242"/>
      <c r="HA187" s="242"/>
      <c r="HB187" s="242"/>
      <c r="HC187" s="242"/>
      <c r="HD187" s="242"/>
      <c r="HE187" s="242"/>
      <c r="HF187" s="242"/>
      <c r="HG187" s="242"/>
      <c r="HH187" s="242"/>
      <c r="HI187" s="242"/>
      <c r="HJ187" s="242"/>
      <c r="HK187" s="242"/>
      <c r="HL187" s="242"/>
      <c r="HM187" s="242"/>
      <c r="HN187" s="242"/>
      <c r="HO187" s="242"/>
      <c r="HP187" s="242"/>
      <c r="HQ187" s="242"/>
      <c r="HR187" s="242"/>
      <c r="HS187" s="242"/>
      <c r="HT187" s="242"/>
      <c r="HU187" s="242"/>
      <c r="HV187" s="242"/>
      <c r="HW187" s="242"/>
      <c r="HX187" s="242"/>
      <c r="HY187" s="242"/>
      <c r="HZ187" s="242"/>
      <c r="IA187" s="242"/>
      <c r="IB187" s="242"/>
      <c r="IC187" s="242"/>
      <c r="ID187" s="242"/>
      <c r="IE187" s="242"/>
      <c r="IF187" s="242"/>
      <c r="IG187" s="242"/>
      <c r="IH187" s="242"/>
      <c r="II187" s="242"/>
      <c r="IJ187" s="242"/>
      <c r="IK187" s="242"/>
      <c r="IL187" s="242"/>
    </row>
    <row r="188" spans="1:246" ht="15.75">
      <c r="A188" s="268" t="s">
        <v>430</v>
      </c>
      <c r="B188" s="238" t="s">
        <v>448</v>
      </c>
      <c r="C188" s="238">
        <v>161</v>
      </c>
      <c r="D188" s="268"/>
      <c r="E188" s="268"/>
      <c r="F188" s="268"/>
      <c r="G188" s="268"/>
      <c r="H188" s="268"/>
      <c r="I188" s="268"/>
      <c r="J188" s="240">
        <v>373284.451887</v>
      </c>
      <c r="K188" s="237">
        <v>73416</v>
      </c>
      <c r="L188" s="240">
        <v>0</v>
      </c>
      <c r="M188" s="240">
        <v>4251.71</v>
      </c>
      <c r="N188" s="240">
        <v>0</v>
      </c>
      <c r="O188" s="240">
        <v>0</v>
      </c>
      <c r="P188" s="237">
        <v>450952.161887</v>
      </c>
      <c r="Q188" s="245"/>
      <c r="R188" s="99"/>
      <c r="S188" s="281"/>
      <c r="T188" s="224"/>
      <c r="U188" s="242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  <c r="AJ188" s="242"/>
      <c r="AK188" s="242"/>
      <c r="AL188" s="242"/>
      <c r="AM188" s="242"/>
      <c r="AN188" s="242"/>
      <c r="AO188" s="242"/>
      <c r="AP188" s="242"/>
      <c r="AQ188" s="242"/>
      <c r="AR188" s="242"/>
      <c r="AS188" s="242"/>
      <c r="AT188" s="242"/>
      <c r="AU188" s="242"/>
      <c r="AV188" s="242"/>
      <c r="AW188" s="242"/>
      <c r="AX188" s="242"/>
      <c r="AY188" s="242"/>
      <c r="AZ188" s="242"/>
      <c r="BA188" s="242"/>
      <c r="BB188" s="242"/>
      <c r="BC188" s="242"/>
      <c r="BD188" s="242"/>
      <c r="BE188" s="242"/>
      <c r="BF188" s="242"/>
      <c r="BG188" s="242"/>
      <c r="BH188" s="242"/>
      <c r="BI188" s="242"/>
      <c r="BJ188" s="242"/>
      <c r="BK188" s="242"/>
      <c r="BL188" s="242"/>
      <c r="BM188" s="242"/>
      <c r="BN188" s="242"/>
      <c r="BO188" s="242"/>
      <c r="BP188" s="242"/>
      <c r="BQ188" s="242"/>
      <c r="BR188" s="242"/>
      <c r="BS188" s="242"/>
      <c r="BT188" s="242"/>
      <c r="BU188" s="242"/>
      <c r="BV188" s="242"/>
      <c r="BW188" s="242"/>
      <c r="BX188" s="242"/>
      <c r="BY188" s="242"/>
      <c r="BZ188" s="242"/>
      <c r="CA188" s="242"/>
      <c r="CB188" s="242"/>
      <c r="CC188" s="242"/>
      <c r="CD188" s="242"/>
      <c r="CE188" s="242"/>
      <c r="CF188" s="242"/>
      <c r="CG188" s="242"/>
      <c r="CH188" s="242"/>
      <c r="CI188" s="242"/>
      <c r="CJ188" s="242"/>
      <c r="CK188" s="242"/>
      <c r="CL188" s="242"/>
      <c r="CM188" s="242"/>
      <c r="CN188" s="242"/>
      <c r="CO188" s="242"/>
      <c r="CP188" s="242"/>
      <c r="CQ188" s="242"/>
      <c r="CR188" s="242"/>
      <c r="CS188" s="242"/>
      <c r="CT188" s="242"/>
      <c r="CU188" s="242"/>
      <c r="CV188" s="242"/>
      <c r="CW188" s="242"/>
      <c r="CX188" s="242"/>
      <c r="CY188" s="242"/>
      <c r="CZ188" s="242"/>
      <c r="DA188" s="242"/>
      <c r="DB188" s="242"/>
      <c r="DC188" s="242"/>
      <c r="DD188" s="242"/>
      <c r="DE188" s="242"/>
      <c r="DF188" s="242"/>
      <c r="DG188" s="242"/>
      <c r="DH188" s="242"/>
      <c r="DI188" s="242"/>
      <c r="DJ188" s="242"/>
      <c r="DK188" s="242"/>
      <c r="DL188" s="242"/>
      <c r="DM188" s="242"/>
      <c r="DN188" s="242"/>
      <c r="DO188" s="242"/>
      <c r="DP188" s="242"/>
      <c r="DQ188" s="242"/>
      <c r="DR188" s="242"/>
      <c r="DS188" s="242"/>
      <c r="DT188" s="242"/>
      <c r="DU188" s="242"/>
      <c r="DV188" s="242"/>
      <c r="DW188" s="242"/>
      <c r="DX188" s="242"/>
      <c r="DY188" s="242"/>
      <c r="DZ188" s="242"/>
      <c r="EA188" s="242"/>
      <c r="EB188" s="242"/>
      <c r="EC188" s="242"/>
      <c r="ED188" s="242"/>
      <c r="EE188" s="242"/>
      <c r="EF188" s="242"/>
      <c r="EG188" s="242"/>
      <c r="EH188" s="242"/>
      <c r="EI188" s="242"/>
      <c r="EJ188" s="242"/>
      <c r="EK188" s="242"/>
      <c r="EL188" s="242"/>
      <c r="EM188" s="242"/>
      <c r="EN188" s="242"/>
      <c r="EO188" s="242"/>
      <c r="EP188" s="242"/>
      <c r="EQ188" s="242"/>
      <c r="ER188" s="242"/>
      <c r="ES188" s="242"/>
      <c r="ET188" s="242"/>
      <c r="EU188" s="242"/>
      <c r="EV188" s="242"/>
      <c r="EW188" s="242"/>
      <c r="EX188" s="242"/>
      <c r="EY188" s="242"/>
      <c r="EZ188" s="242"/>
      <c r="FA188" s="242"/>
      <c r="FB188" s="242"/>
      <c r="FC188" s="242"/>
      <c r="FD188" s="242"/>
      <c r="FE188" s="242"/>
      <c r="FF188" s="242"/>
      <c r="FG188" s="242"/>
      <c r="FH188" s="242"/>
      <c r="FI188" s="242"/>
      <c r="FJ188" s="242"/>
      <c r="FK188" s="242"/>
      <c r="FL188" s="242"/>
      <c r="FM188" s="242"/>
      <c r="FN188" s="242"/>
      <c r="FO188" s="242"/>
      <c r="FP188" s="242"/>
      <c r="FQ188" s="242"/>
      <c r="FR188" s="242"/>
      <c r="FS188" s="242"/>
      <c r="FT188" s="242"/>
      <c r="FU188" s="242"/>
      <c r="FV188" s="242"/>
      <c r="FW188" s="242"/>
      <c r="FX188" s="242"/>
      <c r="FY188" s="242"/>
      <c r="FZ188" s="242"/>
      <c r="GA188" s="242"/>
      <c r="GB188" s="242"/>
      <c r="GC188" s="242"/>
      <c r="GD188" s="242"/>
      <c r="GE188" s="242"/>
      <c r="GF188" s="242"/>
      <c r="GG188" s="242"/>
      <c r="GH188" s="242"/>
      <c r="GI188" s="242"/>
      <c r="GJ188" s="242"/>
      <c r="GK188" s="242"/>
      <c r="GL188" s="242"/>
      <c r="GM188" s="242"/>
      <c r="GN188" s="242"/>
      <c r="GO188" s="242"/>
      <c r="GP188" s="242"/>
      <c r="GQ188" s="242"/>
      <c r="GR188" s="242"/>
      <c r="GS188" s="242"/>
      <c r="GT188" s="242"/>
      <c r="GU188" s="242"/>
      <c r="GV188" s="242"/>
      <c r="GW188" s="242"/>
      <c r="GX188" s="242"/>
      <c r="GY188" s="242"/>
      <c r="GZ188" s="242"/>
      <c r="HA188" s="242"/>
      <c r="HB188" s="242"/>
      <c r="HC188" s="242"/>
      <c r="HD188" s="242"/>
      <c r="HE188" s="242"/>
      <c r="HF188" s="242"/>
      <c r="HG188" s="242"/>
      <c r="HH188" s="242"/>
      <c r="HI188" s="242"/>
      <c r="HJ188" s="242"/>
      <c r="HK188" s="242"/>
      <c r="HL188" s="242"/>
      <c r="HM188" s="242"/>
      <c r="HN188" s="242"/>
      <c r="HO188" s="242"/>
      <c r="HP188" s="242"/>
      <c r="HQ188" s="242"/>
      <c r="HR188" s="242"/>
      <c r="HS188" s="242"/>
      <c r="HT188" s="242"/>
      <c r="HU188" s="242"/>
      <c r="HV188" s="242"/>
      <c r="HW188" s="242"/>
      <c r="HX188" s="242"/>
      <c r="HY188" s="242"/>
      <c r="HZ188" s="242"/>
      <c r="IA188" s="242"/>
      <c r="IB188" s="242"/>
      <c r="IC188" s="242"/>
      <c r="ID188" s="242"/>
      <c r="IE188" s="242"/>
      <c r="IF188" s="242"/>
      <c r="IG188" s="242"/>
      <c r="IH188" s="242"/>
      <c r="II188" s="242"/>
      <c r="IJ188" s="242"/>
      <c r="IK188" s="242"/>
      <c r="IL188" s="242"/>
    </row>
    <row r="189" spans="1:246" ht="15.75">
      <c r="A189" s="242" t="s">
        <v>430</v>
      </c>
      <c r="B189" s="212" t="s">
        <v>449</v>
      </c>
      <c r="C189" s="242">
        <v>0</v>
      </c>
      <c r="D189" s="266"/>
      <c r="E189" s="266"/>
      <c r="F189" s="266"/>
      <c r="G189" s="266"/>
      <c r="H189" s="266"/>
      <c r="I189" s="266"/>
      <c r="J189" s="99">
        <v>441098.86921687494</v>
      </c>
      <c r="K189" s="99">
        <v>33443.7267872684</v>
      </c>
      <c r="L189" s="245">
        <v>0</v>
      </c>
      <c r="M189" s="99">
        <v>0</v>
      </c>
      <c r="N189" s="99">
        <v>0</v>
      </c>
      <c r="O189" s="248">
        <v>0</v>
      </c>
      <c r="P189" s="248">
        <v>474542.59600414336</v>
      </c>
      <c r="Q189" s="286"/>
      <c r="R189" s="245"/>
      <c r="S189" s="281"/>
      <c r="T189" s="224"/>
      <c r="U189" s="242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242"/>
      <c r="AG189" s="242"/>
      <c r="AH189" s="242"/>
      <c r="AI189" s="242"/>
      <c r="AJ189" s="242"/>
      <c r="AK189" s="242"/>
      <c r="AL189" s="242"/>
      <c r="AM189" s="242"/>
      <c r="AN189" s="242"/>
      <c r="AO189" s="242"/>
      <c r="AP189" s="242"/>
      <c r="AQ189" s="242"/>
      <c r="AR189" s="242"/>
      <c r="AS189" s="242"/>
      <c r="AT189" s="242"/>
      <c r="AU189" s="242"/>
      <c r="AV189" s="242"/>
      <c r="AW189" s="242"/>
      <c r="AX189" s="242"/>
      <c r="AY189" s="242"/>
      <c r="AZ189" s="242"/>
      <c r="BA189" s="242"/>
      <c r="BB189" s="242"/>
      <c r="BC189" s="242"/>
      <c r="BD189" s="242"/>
      <c r="BE189" s="242"/>
      <c r="BF189" s="242"/>
      <c r="BG189" s="242"/>
      <c r="BH189" s="242"/>
      <c r="BI189" s="242"/>
      <c r="BJ189" s="242"/>
      <c r="BK189" s="242"/>
      <c r="BL189" s="242"/>
      <c r="BM189" s="242"/>
      <c r="BN189" s="242"/>
      <c r="BO189" s="242"/>
      <c r="BP189" s="242"/>
      <c r="BQ189" s="242"/>
      <c r="BR189" s="242"/>
      <c r="BS189" s="242"/>
      <c r="BT189" s="242"/>
      <c r="BU189" s="242"/>
      <c r="BV189" s="242"/>
      <c r="BW189" s="242"/>
      <c r="BX189" s="242"/>
      <c r="BY189" s="242"/>
      <c r="BZ189" s="242"/>
      <c r="CA189" s="242"/>
      <c r="CB189" s="242"/>
      <c r="CC189" s="242"/>
      <c r="CD189" s="242"/>
      <c r="CE189" s="242"/>
      <c r="CF189" s="242"/>
      <c r="CG189" s="242"/>
      <c r="CH189" s="242"/>
      <c r="CI189" s="242"/>
      <c r="CJ189" s="242"/>
      <c r="CK189" s="242"/>
      <c r="CL189" s="242"/>
      <c r="CM189" s="242"/>
      <c r="CN189" s="242"/>
      <c r="CO189" s="242"/>
      <c r="CP189" s="242"/>
      <c r="CQ189" s="242"/>
      <c r="CR189" s="242"/>
      <c r="CS189" s="242"/>
      <c r="CT189" s="242"/>
      <c r="CU189" s="242"/>
      <c r="CV189" s="242"/>
      <c r="CW189" s="242"/>
      <c r="CX189" s="242"/>
      <c r="CY189" s="242"/>
      <c r="CZ189" s="242"/>
      <c r="DA189" s="242"/>
      <c r="DB189" s="242"/>
      <c r="DC189" s="242"/>
      <c r="DD189" s="242"/>
      <c r="DE189" s="242"/>
      <c r="DF189" s="242"/>
      <c r="DG189" s="242"/>
      <c r="DH189" s="242"/>
      <c r="DI189" s="242"/>
      <c r="DJ189" s="242"/>
      <c r="DK189" s="242"/>
      <c r="DL189" s="242"/>
      <c r="DM189" s="242"/>
      <c r="DN189" s="242"/>
      <c r="DO189" s="242"/>
      <c r="DP189" s="242"/>
      <c r="DQ189" s="242"/>
      <c r="DR189" s="242"/>
      <c r="DS189" s="242"/>
      <c r="DT189" s="242"/>
      <c r="DU189" s="242"/>
      <c r="DV189" s="242"/>
      <c r="DW189" s="242"/>
      <c r="DX189" s="242"/>
      <c r="DY189" s="242"/>
      <c r="DZ189" s="242"/>
      <c r="EA189" s="242"/>
      <c r="EB189" s="242"/>
      <c r="EC189" s="242"/>
      <c r="ED189" s="242"/>
      <c r="EE189" s="242"/>
      <c r="EF189" s="242"/>
      <c r="EG189" s="242"/>
      <c r="EH189" s="242"/>
      <c r="EI189" s="242"/>
      <c r="EJ189" s="242"/>
      <c r="EK189" s="242"/>
      <c r="EL189" s="242"/>
      <c r="EM189" s="242"/>
      <c r="EN189" s="242"/>
      <c r="EO189" s="242"/>
      <c r="EP189" s="242"/>
      <c r="EQ189" s="242"/>
      <c r="ER189" s="242"/>
      <c r="ES189" s="242"/>
      <c r="ET189" s="242"/>
      <c r="EU189" s="242"/>
      <c r="EV189" s="242"/>
      <c r="EW189" s="242"/>
      <c r="EX189" s="242"/>
      <c r="EY189" s="242"/>
      <c r="EZ189" s="242"/>
      <c r="FA189" s="242"/>
      <c r="FB189" s="242"/>
      <c r="FC189" s="242"/>
      <c r="FD189" s="242"/>
      <c r="FE189" s="242"/>
      <c r="FF189" s="242"/>
      <c r="FG189" s="242"/>
      <c r="FH189" s="242"/>
      <c r="FI189" s="242"/>
      <c r="FJ189" s="242"/>
      <c r="FK189" s="242"/>
      <c r="FL189" s="242"/>
      <c r="FM189" s="242"/>
      <c r="FN189" s="242"/>
      <c r="FO189" s="242"/>
      <c r="FP189" s="242"/>
      <c r="FQ189" s="242"/>
      <c r="FR189" s="242"/>
      <c r="FS189" s="242"/>
      <c r="FT189" s="242"/>
      <c r="FU189" s="242"/>
      <c r="FV189" s="242"/>
      <c r="FW189" s="242"/>
      <c r="FX189" s="242"/>
      <c r="FY189" s="242"/>
      <c r="FZ189" s="242"/>
      <c r="GA189" s="242"/>
      <c r="GB189" s="242"/>
      <c r="GC189" s="242"/>
      <c r="GD189" s="242"/>
      <c r="GE189" s="242"/>
      <c r="GF189" s="242"/>
      <c r="GG189" s="242"/>
      <c r="GH189" s="242"/>
      <c r="GI189" s="242"/>
      <c r="GJ189" s="242"/>
      <c r="GK189" s="242"/>
      <c r="GL189" s="242"/>
      <c r="GM189" s="242"/>
      <c r="GN189" s="242"/>
      <c r="GO189" s="242"/>
      <c r="GP189" s="242"/>
      <c r="GQ189" s="242"/>
      <c r="GR189" s="242"/>
      <c r="GS189" s="242"/>
      <c r="GT189" s="242"/>
      <c r="GU189" s="242"/>
      <c r="GV189" s="242"/>
      <c r="GW189" s="242"/>
      <c r="GX189" s="242"/>
      <c r="GY189" s="242"/>
      <c r="GZ189" s="242"/>
      <c r="HA189" s="242"/>
      <c r="HB189" s="242"/>
      <c r="HC189" s="242"/>
      <c r="HD189" s="242"/>
      <c r="HE189" s="242"/>
      <c r="HF189" s="242"/>
      <c r="HG189" s="242"/>
      <c r="HH189" s="242"/>
      <c r="HI189" s="242"/>
      <c r="HJ189" s="242"/>
      <c r="HK189" s="242"/>
      <c r="HL189" s="242"/>
      <c r="HM189" s="242"/>
      <c r="HN189" s="242"/>
      <c r="HO189" s="242"/>
      <c r="HP189" s="242"/>
      <c r="HQ189" s="242"/>
      <c r="HR189" s="242"/>
      <c r="HS189" s="242"/>
      <c r="HT189" s="242"/>
      <c r="HU189" s="242"/>
      <c r="HV189" s="242"/>
      <c r="HW189" s="242"/>
      <c r="HX189" s="242"/>
      <c r="HY189" s="242"/>
      <c r="HZ189" s="242"/>
      <c r="IA189" s="242"/>
      <c r="IB189" s="242"/>
      <c r="IC189" s="242"/>
      <c r="ID189" s="242"/>
      <c r="IE189" s="242"/>
      <c r="IF189" s="242"/>
      <c r="IG189" s="242"/>
      <c r="IH189" s="242"/>
      <c r="II189" s="242"/>
      <c r="IJ189" s="242"/>
      <c r="IK189" s="242"/>
      <c r="IL189" s="242"/>
    </row>
    <row r="190" spans="1:246" ht="15.75">
      <c r="A190" s="237" t="s">
        <v>457</v>
      </c>
      <c r="B190" s="238" t="s">
        <v>450</v>
      </c>
      <c r="C190" s="250">
        <v>0</v>
      </c>
      <c r="D190" s="250"/>
      <c r="E190" s="250"/>
      <c r="F190" s="250"/>
      <c r="G190" s="250"/>
      <c r="H190" s="250"/>
      <c r="I190" s="250"/>
      <c r="J190" s="240">
        <v>453989.36425132497</v>
      </c>
      <c r="K190" s="240">
        <v>23787.745518675</v>
      </c>
      <c r="L190" s="240">
        <v>0</v>
      </c>
      <c r="M190" s="240">
        <v>0</v>
      </c>
      <c r="N190" s="240">
        <v>0</v>
      </c>
      <c r="O190" s="240">
        <v>0</v>
      </c>
      <c r="P190" s="237">
        <v>477777.10977</v>
      </c>
      <c r="Q190" s="245"/>
      <c r="R190" s="245"/>
      <c r="S190" s="281"/>
      <c r="T190" s="224"/>
      <c r="U190" s="242"/>
      <c r="V190" s="242"/>
      <c r="W190" s="242"/>
      <c r="X190" s="242"/>
      <c r="Y190" s="242"/>
      <c r="Z190" s="242"/>
      <c r="AA190" s="242"/>
      <c r="AB190" s="242"/>
      <c r="AC190" s="242"/>
      <c r="AD190" s="242"/>
      <c r="AE190" s="242"/>
      <c r="AF190" s="242"/>
      <c r="AG190" s="242"/>
      <c r="AH190" s="242"/>
      <c r="AI190" s="242"/>
      <c r="AJ190" s="242"/>
      <c r="AK190" s="242"/>
      <c r="AL190" s="242"/>
      <c r="AM190" s="242"/>
      <c r="AN190" s="242"/>
      <c r="AO190" s="242"/>
      <c r="AP190" s="242"/>
      <c r="AQ190" s="242"/>
      <c r="AR190" s="242"/>
      <c r="AS190" s="242"/>
      <c r="AT190" s="242"/>
      <c r="AU190" s="242"/>
      <c r="AV190" s="242"/>
      <c r="AW190" s="242"/>
      <c r="AX190" s="242"/>
      <c r="AY190" s="242"/>
      <c r="AZ190" s="242"/>
      <c r="BA190" s="242"/>
      <c r="BB190" s="242"/>
      <c r="BC190" s="242"/>
      <c r="BD190" s="242"/>
      <c r="BE190" s="242"/>
      <c r="BF190" s="242"/>
      <c r="BG190" s="242"/>
      <c r="BH190" s="242"/>
      <c r="BI190" s="242"/>
      <c r="BJ190" s="242"/>
      <c r="BK190" s="242"/>
      <c r="BL190" s="242"/>
      <c r="BM190" s="242"/>
      <c r="BN190" s="242"/>
      <c r="BO190" s="242"/>
      <c r="BP190" s="242"/>
      <c r="BQ190" s="242"/>
      <c r="BR190" s="242"/>
      <c r="BS190" s="242"/>
      <c r="BT190" s="242"/>
      <c r="BU190" s="242"/>
      <c r="BV190" s="242"/>
      <c r="BW190" s="242"/>
      <c r="BX190" s="242"/>
      <c r="BY190" s="242"/>
      <c r="BZ190" s="242"/>
      <c r="CA190" s="242"/>
      <c r="CB190" s="242"/>
      <c r="CC190" s="242"/>
      <c r="CD190" s="242"/>
      <c r="CE190" s="242"/>
      <c r="CF190" s="242"/>
      <c r="CG190" s="242"/>
      <c r="CH190" s="242"/>
      <c r="CI190" s="242"/>
      <c r="CJ190" s="242"/>
      <c r="CK190" s="242"/>
      <c r="CL190" s="242"/>
      <c r="CM190" s="242"/>
      <c r="CN190" s="242"/>
      <c r="CO190" s="242"/>
      <c r="CP190" s="242"/>
      <c r="CQ190" s="242"/>
      <c r="CR190" s="242"/>
      <c r="CS190" s="242"/>
      <c r="CT190" s="242"/>
      <c r="CU190" s="242"/>
      <c r="CV190" s="242"/>
      <c r="CW190" s="242"/>
      <c r="CX190" s="242"/>
      <c r="CY190" s="242"/>
      <c r="CZ190" s="242"/>
      <c r="DA190" s="242"/>
      <c r="DB190" s="242"/>
      <c r="DC190" s="242"/>
      <c r="DD190" s="242"/>
      <c r="DE190" s="242"/>
      <c r="DF190" s="242"/>
      <c r="DG190" s="242"/>
      <c r="DH190" s="242"/>
      <c r="DI190" s="242"/>
      <c r="DJ190" s="242"/>
      <c r="DK190" s="242"/>
      <c r="DL190" s="242"/>
      <c r="DM190" s="242"/>
      <c r="DN190" s="242"/>
      <c r="DO190" s="242"/>
      <c r="DP190" s="242"/>
      <c r="DQ190" s="242"/>
      <c r="DR190" s="242"/>
      <c r="DS190" s="242"/>
      <c r="DT190" s="242"/>
      <c r="DU190" s="242"/>
      <c r="DV190" s="242"/>
      <c r="DW190" s="242"/>
      <c r="DX190" s="242"/>
      <c r="DY190" s="242"/>
      <c r="DZ190" s="242"/>
      <c r="EA190" s="242"/>
      <c r="EB190" s="242"/>
      <c r="EC190" s="242"/>
      <c r="ED190" s="242"/>
      <c r="EE190" s="242"/>
      <c r="EF190" s="242"/>
      <c r="EG190" s="242"/>
      <c r="EH190" s="242"/>
      <c r="EI190" s="242"/>
      <c r="EJ190" s="242"/>
      <c r="EK190" s="242"/>
      <c r="EL190" s="242"/>
      <c r="EM190" s="242"/>
      <c r="EN190" s="242"/>
      <c r="EO190" s="242"/>
      <c r="EP190" s="242"/>
      <c r="EQ190" s="242"/>
      <c r="ER190" s="242"/>
      <c r="ES190" s="242"/>
      <c r="ET190" s="242"/>
      <c r="EU190" s="242"/>
      <c r="EV190" s="242"/>
      <c r="EW190" s="242"/>
      <c r="EX190" s="242"/>
      <c r="EY190" s="242"/>
      <c r="EZ190" s="242"/>
      <c r="FA190" s="242"/>
      <c r="FB190" s="242"/>
      <c r="FC190" s="242"/>
      <c r="FD190" s="242"/>
      <c r="FE190" s="242"/>
      <c r="FF190" s="242"/>
      <c r="FG190" s="242"/>
      <c r="FH190" s="242"/>
      <c r="FI190" s="242"/>
      <c r="FJ190" s="242"/>
      <c r="FK190" s="242"/>
      <c r="FL190" s="242"/>
      <c r="FM190" s="242"/>
      <c r="FN190" s="242"/>
      <c r="FO190" s="242"/>
      <c r="FP190" s="242"/>
      <c r="FQ190" s="242"/>
      <c r="FR190" s="242"/>
      <c r="FS190" s="242"/>
      <c r="FT190" s="242"/>
      <c r="FU190" s="242"/>
      <c r="FV190" s="242"/>
      <c r="FW190" s="242"/>
      <c r="FX190" s="242"/>
      <c r="FY190" s="242"/>
      <c r="FZ190" s="242"/>
      <c r="GA190" s="242"/>
      <c r="GB190" s="242"/>
      <c r="GC190" s="242"/>
      <c r="GD190" s="242"/>
      <c r="GE190" s="242"/>
      <c r="GF190" s="242"/>
      <c r="GG190" s="242"/>
      <c r="GH190" s="242"/>
      <c r="GI190" s="242"/>
      <c r="GJ190" s="242"/>
      <c r="GK190" s="242"/>
      <c r="GL190" s="242"/>
      <c r="GM190" s="242"/>
      <c r="GN190" s="242"/>
      <c r="GO190" s="242"/>
      <c r="GP190" s="242"/>
      <c r="GQ190" s="242"/>
      <c r="GR190" s="242"/>
      <c r="GS190" s="242"/>
      <c r="GT190" s="242"/>
      <c r="GU190" s="242"/>
      <c r="GV190" s="242"/>
      <c r="GW190" s="242"/>
      <c r="GX190" s="242"/>
      <c r="GY190" s="242"/>
      <c r="GZ190" s="242"/>
      <c r="HA190" s="242"/>
      <c r="HB190" s="242"/>
      <c r="HC190" s="242"/>
      <c r="HD190" s="242"/>
      <c r="HE190" s="242"/>
      <c r="HF190" s="242"/>
      <c r="HG190" s="242"/>
      <c r="HH190" s="242"/>
      <c r="HI190" s="242"/>
      <c r="HJ190" s="242"/>
      <c r="HK190" s="242"/>
      <c r="HL190" s="242"/>
      <c r="HM190" s="242"/>
      <c r="HN190" s="242"/>
      <c r="HO190" s="242"/>
      <c r="HP190" s="242"/>
      <c r="HQ190" s="242"/>
      <c r="HR190" s="242"/>
      <c r="HS190" s="242"/>
      <c r="HT190" s="242"/>
      <c r="HU190" s="242"/>
      <c r="HV190" s="242"/>
      <c r="HW190" s="242"/>
      <c r="HX190" s="242"/>
      <c r="HY190" s="242"/>
      <c r="HZ190" s="242"/>
      <c r="IA190" s="242"/>
      <c r="IB190" s="242"/>
      <c r="IC190" s="242"/>
      <c r="ID190" s="242"/>
      <c r="IE190" s="242"/>
      <c r="IF190" s="242"/>
      <c r="IG190" s="242"/>
      <c r="IH190" s="242"/>
      <c r="II190" s="242"/>
      <c r="IJ190" s="242"/>
      <c r="IK190" s="242"/>
      <c r="IL190" s="242"/>
    </row>
    <row r="191" spans="1:246" ht="15.75">
      <c r="A191" s="99" t="s">
        <v>457</v>
      </c>
      <c r="B191" s="212" t="s">
        <v>451</v>
      </c>
      <c r="C191" s="266">
        <v>0</v>
      </c>
      <c r="D191" s="266"/>
      <c r="E191" s="266"/>
      <c r="F191" s="266"/>
      <c r="G191" s="266"/>
      <c r="H191" s="266"/>
      <c r="I191" s="266"/>
      <c r="J191" s="245">
        <v>467447.43</v>
      </c>
      <c r="K191" s="245">
        <v>22668.353000000003</v>
      </c>
      <c r="L191" s="245">
        <v>0</v>
      </c>
      <c r="M191" s="245">
        <v>0</v>
      </c>
      <c r="N191" s="245">
        <v>0</v>
      </c>
      <c r="O191" s="245">
        <v>0</v>
      </c>
      <c r="P191" s="248">
        <v>490115.783</v>
      </c>
      <c r="Q191" s="245"/>
      <c r="R191" s="245"/>
      <c r="S191" s="281"/>
      <c r="T191" s="224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  <c r="AJ191" s="242"/>
      <c r="AK191" s="242"/>
      <c r="AL191" s="242"/>
      <c r="AM191" s="242"/>
      <c r="AN191" s="242"/>
      <c r="AO191" s="242"/>
      <c r="AP191" s="242"/>
      <c r="AQ191" s="242"/>
      <c r="AR191" s="242"/>
      <c r="AS191" s="242"/>
      <c r="AT191" s="242"/>
      <c r="AU191" s="242"/>
      <c r="AV191" s="242"/>
      <c r="AW191" s="242"/>
      <c r="AX191" s="242"/>
      <c r="AY191" s="242"/>
      <c r="AZ191" s="242"/>
      <c r="BA191" s="242"/>
      <c r="BB191" s="242"/>
      <c r="BC191" s="242"/>
      <c r="BD191" s="242"/>
      <c r="BE191" s="242"/>
      <c r="BF191" s="242"/>
      <c r="BG191" s="242"/>
      <c r="BH191" s="242"/>
      <c r="BI191" s="242"/>
      <c r="BJ191" s="242"/>
      <c r="BK191" s="242"/>
      <c r="BL191" s="242"/>
      <c r="BM191" s="242"/>
      <c r="BN191" s="242"/>
      <c r="BO191" s="242"/>
      <c r="BP191" s="242"/>
      <c r="BQ191" s="242"/>
      <c r="BR191" s="242"/>
      <c r="BS191" s="242"/>
      <c r="BT191" s="242"/>
      <c r="BU191" s="242"/>
      <c r="BV191" s="242"/>
      <c r="BW191" s="242"/>
      <c r="BX191" s="242"/>
      <c r="BY191" s="242"/>
      <c r="BZ191" s="242"/>
      <c r="CA191" s="242"/>
      <c r="CB191" s="242"/>
      <c r="CC191" s="242"/>
      <c r="CD191" s="242"/>
      <c r="CE191" s="242"/>
      <c r="CF191" s="242"/>
      <c r="CG191" s="242"/>
      <c r="CH191" s="242"/>
      <c r="CI191" s="242"/>
      <c r="CJ191" s="242"/>
      <c r="CK191" s="242"/>
      <c r="CL191" s="242"/>
      <c r="CM191" s="242"/>
      <c r="CN191" s="242"/>
      <c r="CO191" s="242"/>
      <c r="CP191" s="242"/>
      <c r="CQ191" s="242"/>
      <c r="CR191" s="242"/>
      <c r="CS191" s="242"/>
      <c r="CT191" s="242"/>
      <c r="CU191" s="242"/>
      <c r="CV191" s="242"/>
      <c r="CW191" s="242"/>
      <c r="CX191" s="242"/>
      <c r="CY191" s="242"/>
      <c r="CZ191" s="242"/>
      <c r="DA191" s="242"/>
      <c r="DB191" s="242"/>
      <c r="DC191" s="242"/>
      <c r="DD191" s="242"/>
      <c r="DE191" s="242"/>
      <c r="DF191" s="242"/>
      <c r="DG191" s="242"/>
      <c r="DH191" s="242"/>
      <c r="DI191" s="242"/>
      <c r="DJ191" s="242"/>
      <c r="DK191" s="242"/>
      <c r="DL191" s="242"/>
      <c r="DM191" s="242"/>
      <c r="DN191" s="242"/>
      <c r="DO191" s="242"/>
      <c r="DP191" s="242"/>
      <c r="DQ191" s="242"/>
      <c r="DR191" s="242"/>
      <c r="DS191" s="242"/>
      <c r="DT191" s="242"/>
      <c r="DU191" s="242"/>
      <c r="DV191" s="242"/>
      <c r="DW191" s="242"/>
      <c r="DX191" s="242"/>
      <c r="DY191" s="242"/>
      <c r="DZ191" s="242"/>
      <c r="EA191" s="242"/>
      <c r="EB191" s="242"/>
      <c r="EC191" s="242"/>
      <c r="ED191" s="242"/>
      <c r="EE191" s="242"/>
      <c r="EF191" s="242"/>
      <c r="EG191" s="242"/>
      <c r="EH191" s="242"/>
      <c r="EI191" s="242"/>
      <c r="EJ191" s="242"/>
      <c r="EK191" s="242"/>
      <c r="EL191" s="242"/>
      <c r="EM191" s="242"/>
      <c r="EN191" s="242"/>
      <c r="EO191" s="242"/>
      <c r="EP191" s="242"/>
      <c r="EQ191" s="242"/>
      <c r="ER191" s="242"/>
      <c r="ES191" s="242"/>
      <c r="ET191" s="242"/>
      <c r="EU191" s="242"/>
      <c r="EV191" s="242"/>
      <c r="EW191" s="242"/>
      <c r="EX191" s="242"/>
      <c r="EY191" s="242"/>
      <c r="EZ191" s="242"/>
      <c r="FA191" s="242"/>
      <c r="FB191" s="242"/>
      <c r="FC191" s="242"/>
      <c r="FD191" s="242"/>
      <c r="FE191" s="242"/>
      <c r="FF191" s="242"/>
      <c r="FG191" s="242"/>
      <c r="FH191" s="242"/>
      <c r="FI191" s="242"/>
      <c r="FJ191" s="242"/>
      <c r="FK191" s="242"/>
      <c r="FL191" s="242"/>
      <c r="FM191" s="242"/>
      <c r="FN191" s="242"/>
      <c r="FO191" s="242"/>
      <c r="FP191" s="242"/>
      <c r="FQ191" s="242"/>
      <c r="FR191" s="242"/>
      <c r="FS191" s="242"/>
      <c r="FT191" s="242"/>
      <c r="FU191" s="242"/>
      <c r="FV191" s="242"/>
      <c r="FW191" s="242"/>
      <c r="FX191" s="242"/>
      <c r="FY191" s="242"/>
      <c r="FZ191" s="242"/>
      <c r="GA191" s="242"/>
      <c r="GB191" s="242"/>
      <c r="GC191" s="242"/>
      <c r="GD191" s="242"/>
      <c r="GE191" s="242"/>
      <c r="GF191" s="242"/>
      <c r="GG191" s="242"/>
      <c r="GH191" s="242"/>
      <c r="GI191" s="242"/>
      <c r="GJ191" s="242"/>
      <c r="GK191" s="242"/>
      <c r="GL191" s="242"/>
      <c r="GM191" s="242"/>
      <c r="GN191" s="242"/>
      <c r="GO191" s="242"/>
      <c r="GP191" s="242"/>
      <c r="GQ191" s="242"/>
      <c r="GR191" s="242"/>
      <c r="GS191" s="242"/>
      <c r="GT191" s="242"/>
      <c r="GU191" s="242"/>
      <c r="GV191" s="242"/>
      <c r="GW191" s="242"/>
      <c r="GX191" s="242"/>
      <c r="GY191" s="242"/>
      <c r="GZ191" s="242"/>
      <c r="HA191" s="242"/>
      <c r="HB191" s="242"/>
      <c r="HC191" s="242"/>
      <c r="HD191" s="242"/>
      <c r="HE191" s="242"/>
      <c r="HF191" s="242"/>
      <c r="HG191" s="242"/>
      <c r="HH191" s="242"/>
      <c r="HI191" s="242"/>
      <c r="HJ191" s="242"/>
      <c r="HK191" s="242"/>
      <c r="HL191" s="242"/>
      <c r="HM191" s="242"/>
      <c r="HN191" s="242"/>
      <c r="HO191" s="242"/>
      <c r="HP191" s="242"/>
      <c r="HQ191" s="242"/>
      <c r="HR191" s="242"/>
      <c r="HS191" s="242"/>
      <c r="HT191" s="242"/>
      <c r="HU191" s="242"/>
      <c r="HV191" s="242"/>
      <c r="HW191" s="242"/>
      <c r="HX191" s="242"/>
      <c r="HY191" s="242"/>
      <c r="HZ191" s="242"/>
      <c r="IA191" s="242"/>
      <c r="IB191" s="242"/>
      <c r="IC191" s="242"/>
      <c r="ID191" s="242"/>
      <c r="IE191" s="242"/>
      <c r="IF191" s="242"/>
      <c r="IG191" s="242"/>
      <c r="IH191" s="242"/>
      <c r="II191" s="242"/>
      <c r="IJ191" s="242"/>
      <c r="IK191" s="242"/>
      <c r="IL191" s="242"/>
    </row>
    <row r="192" spans="1:246" ht="15.75">
      <c r="A192" s="237" t="s">
        <v>457</v>
      </c>
      <c r="B192" s="238" t="s">
        <v>452</v>
      </c>
      <c r="C192" s="250">
        <v>0</v>
      </c>
      <c r="D192" s="250"/>
      <c r="E192" s="250"/>
      <c r="F192" s="250"/>
      <c r="G192" s="250"/>
      <c r="H192" s="250"/>
      <c r="I192" s="250"/>
      <c r="J192" s="240">
        <v>548211.1378901663</v>
      </c>
      <c r="K192" s="240">
        <v>16056.627</v>
      </c>
      <c r="L192" s="240">
        <v>0</v>
      </c>
      <c r="M192" s="240">
        <v>0</v>
      </c>
      <c r="N192" s="240">
        <v>0</v>
      </c>
      <c r="O192" s="240">
        <v>5100</v>
      </c>
      <c r="P192" s="237">
        <v>569367.7648901662</v>
      </c>
      <c r="Q192" s="245"/>
      <c r="R192" s="245"/>
      <c r="S192" s="281"/>
      <c r="T192" s="224"/>
      <c r="U192" s="242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242"/>
      <c r="AG192" s="242"/>
      <c r="AH192" s="242"/>
      <c r="AI192" s="242"/>
      <c r="AJ192" s="242"/>
      <c r="AK192" s="242"/>
      <c r="AL192" s="242"/>
      <c r="AM192" s="242"/>
      <c r="AN192" s="242"/>
      <c r="AO192" s="242"/>
      <c r="AP192" s="242"/>
      <c r="AQ192" s="242"/>
      <c r="AR192" s="242"/>
      <c r="AS192" s="242"/>
      <c r="AT192" s="242"/>
      <c r="AU192" s="242"/>
      <c r="AV192" s="242"/>
      <c r="AW192" s="242"/>
      <c r="AX192" s="242"/>
      <c r="AY192" s="242"/>
      <c r="AZ192" s="242"/>
      <c r="BA192" s="242"/>
      <c r="BB192" s="242"/>
      <c r="BC192" s="242"/>
      <c r="BD192" s="242"/>
      <c r="BE192" s="242"/>
      <c r="BF192" s="242"/>
      <c r="BG192" s="242"/>
      <c r="BH192" s="242"/>
      <c r="BI192" s="242"/>
      <c r="BJ192" s="242"/>
      <c r="BK192" s="242"/>
      <c r="BL192" s="242"/>
      <c r="BM192" s="242"/>
      <c r="BN192" s="242"/>
      <c r="BO192" s="242"/>
      <c r="BP192" s="242"/>
      <c r="BQ192" s="242"/>
      <c r="BR192" s="242"/>
      <c r="BS192" s="242"/>
      <c r="BT192" s="242"/>
      <c r="BU192" s="242"/>
      <c r="BV192" s="242"/>
      <c r="BW192" s="242"/>
      <c r="BX192" s="242"/>
      <c r="BY192" s="242"/>
      <c r="BZ192" s="242"/>
      <c r="CA192" s="242"/>
      <c r="CB192" s="242"/>
      <c r="CC192" s="242"/>
      <c r="CD192" s="242"/>
      <c r="CE192" s="242"/>
      <c r="CF192" s="242"/>
      <c r="CG192" s="242"/>
      <c r="CH192" s="242"/>
      <c r="CI192" s="242"/>
      <c r="CJ192" s="242"/>
      <c r="CK192" s="242"/>
      <c r="CL192" s="242"/>
      <c r="CM192" s="242"/>
      <c r="CN192" s="242"/>
      <c r="CO192" s="242"/>
      <c r="CP192" s="242"/>
      <c r="CQ192" s="242"/>
      <c r="CR192" s="242"/>
      <c r="CS192" s="242"/>
      <c r="CT192" s="242"/>
      <c r="CU192" s="242"/>
      <c r="CV192" s="242"/>
      <c r="CW192" s="242"/>
      <c r="CX192" s="242"/>
      <c r="CY192" s="242"/>
      <c r="CZ192" s="242"/>
      <c r="DA192" s="242"/>
      <c r="DB192" s="242"/>
      <c r="DC192" s="242"/>
      <c r="DD192" s="242"/>
      <c r="DE192" s="242"/>
      <c r="DF192" s="242"/>
      <c r="DG192" s="242"/>
      <c r="DH192" s="242"/>
      <c r="DI192" s="242"/>
      <c r="DJ192" s="242"/>
      <c r="DK192" s="242"/>
      <c r="DL192" s="242"/>
      <c r="DM192" s="242"/>
      <c r="DN192" s="242"/>
      <c r="DO192" s="242"/>
      <c r="DP192" s="242"/>
      <c r="DQ192" s="242"/>
      <c r="DR192" s="242"/>
      <c r="DS192" s="242"/>
      <c r="DT192" s="242"/>
      <c r="DU192" s="242"/>
      <c r="DV192" s="242"/>
      <c r="DW192" s="242"/>
      <c r="DX192" s="242"/>
      <c r="DY192" s="242"/>
      <c r="DZ192" s="242"/>
      <c r="EA192" s="242"/>
      <c r="EB192" s="242"/>
      <c r="EC192" s="242"/>
      <c r="ED192" s="242"/>
      <c r="EE192" s="242"/>
      <c r="EF192" s="242"/>
      <c r="EG192" s="242"/>
      <c r="EH192" s="242"/>
      <c r="EI192" s="242"/>
      <c r="EJ192" s="242"/>
      <c r="EK192" s="242"/>
      <c r="EL192" s="242"/>
      <c r="EM192" s="242"/>
      <c r="EN192" s="242"/>
      <c r="EO192" s="242"/>
      <c r="EP192" s="242"/>
      <c r="EQ192" s="242"/>
      <c r="ER192" s="242"/>
      <c r="ES192" s="242"/>
      <c r="ET192" s="242"/>
      <c r="EU192" s="242"/>
      <c r="EV192" s="242"/>
      <c r="EW192" s="242"/>
      <c r="EX192" s="242"/>
      <c r="EY192" s="242"/>
      <c r="EZ192" s="242"/>
      <c r="FA192" s="242"/>
      <c r="FB192" s="242"/>
      <c r="FC192" s="242"/>
      <c r="FD192" s="242"/>
      <c r="FE192" s="242"/>
      <c r="FF192" s="242"/>
      <c r="FG192" s="242"/>
      <c r="FH192" s="242"/>
      <c r="FI192" s="242"/>
      <c r="FJ192" s="242"/>
      <c r="FK192" s="242"/>
      <c r="FL192" s="242"/>
      <c r="FM192" s="242"/>
      <c r="FN192" s="242"/>
      <c r="FO192" s="242"/>
      <c r="FP192" s="242"/>
      <c r="FQ192" s="242"/>
      <c r="FR192" s="242"/>
      <c r="FS192" s="242"/>
      <c r="FT192" s="242"/>
      <c r="FU192" s="242"/>
      <c r="FV192" s="242"/>
      <c r="FW192" s="242"/>
      <c r="FX192" s="242"/>
      <c r="FY192" s="242"/>
      <c r="FZ192" s="242"/>
      <c r="GA192" s="242"/>
      <c r="GB192" s="242"/>
      <c r="GC192" s="242"/>
      <c r="GD192" s="242"/>
      <c r="GE192" s="242"/>
      <c r="GF192" s="242"/>
      <c r="GG192" s="242"/>
      <c r="GH192" s="242"/>
      <c r="GI192" s="242"/>
      <c r="GJ192" s="242"/>
      <c r="GK192" s="242"/>
      <c r="GL192" s="242"/>
      <c r="GM192" s="242"/>
      <c r="GN192" s="242"/>
      <c r="GO192" s="242"/>
      <c r="GP192" s="242"/>
      <c r="GQ192" s="242"/>
      <c r="GR192" s="242"/>
      <c r="GS192" s="242"/>
      <c r="GT192" s="242"/>
      <c r="GU192" s="242"/>
      <c r="GV192" s="242"/>
      <c r="GW192" s="242"/>
      <c r="GX192" s="242"/>
      <c r="GY192" s="242"/>
      <c r="GZ192" s="242"/>
      <c r="HA192" s="242"/>
      <c r="HB192" s="242"/>
      <c r="HC192" s="242"/>
      <c r="HD192" s="242"/>
      <c r="HE192" s="242"/>
      <c r="HF192" s="242"/>
      <c r="HG192" s="242"/>
      <c r="HH192" s="242"/>
      <c r="HI192" s="242"/>
      <c r="HJ192" s="242"/>
      <c r="HK192" s="242"/>
      <c r="HL192" s="242"/>
      <c r="HM192" s="242"/>
      <c r="HN192" s="242"/>
      <c r="HO192" s="242"/>
      <c r="HP192" s="242"/>
      <c r="HQ192" s="242"/>
      <c r="HR192" s="242"/>
      <c r="HS192" s="242"/>
      <c r="HT192" s="242"/>
      <c r="HU192" s="242"/>
      <c r="HV192" s="242"/>
      <c r="HW192" s="242"/>
      <c r="HX192" s="242"/>
      <c r="HY192" s="242"/>
      <c r="HZ192" s="242"/>
      <c r="IA192" s="242"/>
      <c r="IB192" s="242"/>
      <c r="IC192" s="242"/>
      <c r="ID192" s="242"/>
      <c r="IE192" s="242"/>
      <c r="IF192" s="242"/>
      <c r="IG192" s="242"/>
      <c r="IH192" s="242"/>
      <c r="II192" s="242"/>
      <c r="IJ192" s="242"/>
      <c r="IK192" s="242"/>
      <c r="IL192" s="242"/>
    </row>
    <row r="193" spans="1:246" ht="15.75">
      <c r="A193" s="99" t="s">
        <v>457</v>
      </c>
      <c r="B193" s="212" t="s">
        <v>364</v>
      </c>
      <c r="C193" s="266">
        <v>0</v>
      </c>
      <c r="D193" s="266"/>
      <c r="E193" s="266"/>
      <c r="F193" s="266"/>
      <c r="G193" s="266"/>
      <c r="H193" s="266"/>
      <c r="I193" s="266"/>
      <c r="J193" s="245">
        <v>466587.37</v>
      </c>
      <c r="K193" s="245">
        <v>11914.196500000004</v>
      </c>
      <c r="L193" s="245">
        <v>0</v>
      </c>
      <c r="M193" s="245">
        <v>0</v>
      </c>
      <c r="N193" s="245">
        <v>0</v>
      </c>
      <c r="O193" s="245">
        <v>5100</v>
      </c>
      <c r="P193" s="248">
        <v>483601.5665</v>
      </c>
      <c r="Q193" s="245"/>
      <c r="R193" s="245"/>
      <c r="S193" s="281"/>
      <c r="T193" s="224"/>
      <c r="U193" s="242"/>
      <c r="V193" s="242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242"/>
      <c r="AG193" s="242"/>
      <c r="AH193" s="242"/>
      <c r="AI193" s="242"/>
      <c r="AJ193" s="242"/>
      <c r="AK193" s="242"/>
      <c r="AL193" s="242"/>
      <c r="AM193" s="242"/>
      <c r="AN193" s="242"/>
      <c r="AO193" s="242"/>
      <c r="AP193" s="242"/>
      <c r="AQ193" s="242"/>
      <c r="AR193" s="242"/>
      <c r="AS193" s="242"/>
      <c r="AT193" s="242"/>
      <c r="AU193" s="242"/>
      <c r="AV193" s="242"/>
      <c r="AW193" s="242"/>
      <c r="AX193" s="242"/>
      <c r="AY193" s="242"/>
      <c r="AZ193" s="242"/>
      <c r="BA193" s="242"/>
      <c r="BB193" s="242"/>
      <c r="BC193" s="242"/>
      <c r="BD193" s="242"/>
      <c r="BE193" s="242"/>
      <c r="BF193" s="242"/>
      <c r="BG193" s="242"/>
      <c r="BH193" s="242"/>
      <c r="BI193" s="242"/>
      <c r="BJ193" s="242"/>
      <c r="BK193" s="242"/>
      <c r="BL193" s="242"/>
      <c r="BM193" s="242"/>
      <c r="BN193" s="242"/>
      <c r="BO193" s="242"/>
      <c r="BP193" s="242"/>
      <c r="BQ193" s="242"/>
      <c r="BR193" s="242"/>
      <c r="BS193" s="242"/>
      <c r="BT193" s="242"/>
      <c r="BU193" s="242"/>
      <c r="BV193" s="242"/>
      <c r="BW193" s="242"/>
      <c r="BX193" s="242"/>
      <c r="BY193" s="242"/>
      <c r="BZ193" s="242"/>
      <c r="CA193" s="242"/>
      <c r="CB193" s="242"/>
      <c r="CC193" s="242"/>
      <c r="CD193" s="242"/>
      <c r="CE193" s="242"/>
      <c r="CF193" s="242"/>
      <c r="CG193" s="242"/>
      <c r="CH193" s="242"/>
      <c r="CI193" s="242"/>
      <c r="CJ193" s="242"/>
      <c r="CK193" s="242"/>
      <c r="CL193" s="242"/>
      <c r="CM193" s="242"/>
      <c r="CN193" s="242"/>
      <c r="CO193" s="242"/>
      <c r="CP193" s="242"/>
      <c r="CQ193" s="242"/>
      <c r="CR193" s="242"/>
      <c r="CS193" s="242"/>
      <c r="CT193" s="242"/>
      <c r="CU193" s="242"/>
      <c r="CV193" s="242"/>
      <c r="CW193" s="242"/>
      <c r="CX193" s="242"/>
      <c r="CY193" s="242"/>
      <c r="CZ193" s="242"/>
      <c r="DA193" s="242"/>
      <c r="DB193" s="242"/>
      <c r="DC193" s="242"/>
      <c r="DD193" s="242"/>
      <c r="DE193" s="242"/>
      <c r="DF193" s="242"/>
      <c r="DG193" s="242"/>
      <c r="DH193" s="242"/>
      <c r="DI193" s="242"/>
      <c r="DJ193" s="242"/>
      <c r="DK193" s="242"/>
      <c r="DL193" s="242"/>
      <c r="DM193" s="242"/>
      <c r="DN193" s="242"/>
      <c r="DO193" s="242"/>
      <c r="DP193" s="242"/>
      <c r="DQ193" s="242"/>
      <c r="DR193" s="242"/>
      <c r="DS193" s="242"/>
      <c r="DT193" s="242"/>
      <c r="DU193" s="242"/>
      <c r="DV193" s="242"/>
      <c r="DW193" s="242"/>
      <c r="DX193" s="242"/>
      <c r="DY193" s="242"/>
      <c r="DZ193" s="242"/>
      <c r="EA193" s="242"/>
      <c r="EB193" s="242"/>
      <c r="EC193" s="242"/>
      <c r="ED193" s="242"/>
      <c r="EE193" s="242"/>
      <c r="EF193" s="242"/>
      <c r="EG193" s="242"/>
      <c r="EH193" s="242"/>
      <c r="EI193" s="242"/>
      <c r="EJ193" s="242"/>
      <c r="EK193" s="242"/>
      <c r="EL193" s="242"/>
      <c r="EM193" s="242"/>
      <c r="EN193" s="242"/>
      <c r="EO193" s="242"/>
      <c r="EP193" s="242"/>
      <c r="EQ193" s="242"/>
      <c r="ER193" s="242"/>
      <c r="ES193" s="242"/>
      <c r="ET193" s="242"/>
      <c r="EU193" s="242"/>
      <c r="EV193" s="242"/>
      <c r="EW193" s="242"/>
      <c r="EX193" s="242"/>
      <c r="EY193" s="242"/>
      <c r="EZ193" s="242"/>
      <c r="FA193" s="242"/>
      <c r="FB193" s="242"/>
      <c r="FC193" s="242"/>
      <c r="FD193" s="242"/>
      <c r="FE193" s="242"/>
      <c r="FF193" s="242"/>
      <c r="FG193" s="242"/>
      <c r="FH193" s="242"/>
      <c r="FI193" s="242"/>
      <c r="FJ193" s="242"/>
      <c r="FK193" s="242"/>
      <c r="FL193" s="242"/>
      <c r="FM193" s="242"/>
      <c r="FN193" s="242"/>
      <c r="FO193" s="242"/>
      <c r="FP193" s="242"/>
      <c r="FQ193" s="242"/>
      <c r="FR193" s="242"/>
      <c r="FS193" s="242"/>
      <c r="FT193" s="242"/>
      <c r="FU193" s="242"/>
      <c r="FV193" s="242"/>
      <c r="FW193" s="242"/>
      <c r="FX193" s="242"/>
      <c r="FY193" s="242"/>
      <c r="FZ193" s="242"/>
      <c r="GA193" s="242"/>
      <c r="GB193" s="242"/>
      <c r="GC193" s="242"/>
      <c r="GD193" s="242"/>
      <c r="GE193" s="242"/>
      <c r="GF193" s="242"/>
      <c r="GG193" s="242"/>
      <c r="GH193" s="242"/>
      <c r="GI193" s="242"/>
      <c r="GJ193" s="242"/>
      <c r="GK193" s="242"/>
      <c r="GL193" s="242"/>
      <c r="GM193" s="242"/>
      <c r="GN193" s="242"/>
      <c r="GO193" s="242"/>
      <c r="GP193" s="242"/>
      <c r="GQ193" s="242"/>
      <c r="GR193" s="242"/>
      <c r="GS193" s="242"/>
      <c r="GT193" s="242"/>
      <c r="GU193" s="242"/>
      <c r="GV193" s="242"/>
      <c r="GW193" s="242"/>
      <c r="GX193" s="242"/>
      <c r="GY193" s="242"/>
      <c r="GZ193" s="242"/>
      <c r="HA193" s="242"/>
      <c r="HB193" s="242"/>
      <c r="HC193" s="242"/>
      <c r="HD193" s="242"/>
      <c r="HE193" s="242"/>
      <c r="HF193" s="242"/>
      <c r="HG193" s="242"/>
      <c r="HH193" s="242"/>
      <c r="HI193" s="242"/>
      <c r="HJ193" s="242"/>
      <c r="HK193" s="242"/>
      <c r="HL193" s="242"/>
      <c r="HM193" s="242"/>
      <c r="HN193" s="242"/>
      <c r="HO193" s="242"/>
      <c r="HP193" s="242"/>
      <c r="HQ193" s="242"/>
      <c r="HR193" s="242"/>
      <c r="HS193" s="242"/>
      <c r="HT193" s="242"/>
      <c r="HU193" s="242"/>
      <c r="HV193" s="242"/>
      <c r="HW193" s="242"/>
      <c r="HX193" s="242"/>
      <c r="HY193" s="242"/>
      <c r="HZ193" s="242"/>
      <c r="IA193" s="242"/>
      <c r="IB193" s="242"/>
      <c r="IC193" s="242"/>
      <c r="ID193" s="242"/>
      <c r="IE193" s="242"/>
      <c r="IF193" s="242"/>
      <c r="IG193" s="242"/>
      <c r="IH193" s="242"/>
      <c r="II193" s="242"/>
      <c r="IJ193" s="242"/>
      <c r="IK193" s="242"/>
      <c r="IL193" s="242"/>
    </row>
    <row r="194" spans="1:246" ht="15.75">
      <c r="A194" s="237" t="s">
        <v>457</v>
      </c>
      <c r="B194" s="238" t="s">
        <v>365</v>
      </c>
      <c r="C194" s="250"/>
      <c r="D194" s="250"/>
      <c r="E194" s="250"/>
      <c r="F194" s="250"/>
      <c r="G194" s="250"/>
      <c r="H194" s="250"/>
      <c r="I194" s="250"/>
      <c r="J194" s="240">
        <v>539869.2324999999</v>
      </c>
      <c r="K194" s="240">
        <v>0</v>
      </c>
      <c r="L194" s="240">
        <v>0</v>
      </c>
      <c r="M194" s="240">
        <v>0</v>
      </c>
      <c r="N194" s="240">
        <v>0</v>
      </c>
      <c r="O194" s="240">
        <v>1875</v>
      </c>
      <c r="P194" s="237">
        <v>541744.2324999999</v>
      </c>
      <c r="Q194" s="245"/>
      <c r="R194" s="245"/>
      <c r="S194" s="281"/>
      <c r="T194" s="224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  <c r="AJ194" s="242"/>
      <c r="AK194" s="242"/>
      <c r="AL194" s="242"/>
      <c r="AM194" s="242"/>
      <c r="AN194" s="242"/>
      <c r="AO194" s="242"/>
      <c r="AP194" s="242"/>
      <c r="AQ194" s="242"/>
      <c r="AR194" s="242"/>
      <c r="AS194" s="242"/>
      <c r="AT194" s="242"/>
      <c r="AU194" s="242"/>
      <c r="AV194" s="242"/>
      <c r="AW194" s="242"/>
      <c r="AX194" s="242"/>
      <c r="AY194" s="242"/>
      <c r="AZ194" s="242"/>
      <c r="BA194" s="242"/>
      <c r="BB194" s="242"/>
      <c r="BC194" s="242"/>
      <c r="BD194" s="242"/>
      <c r="BE194" s="242"/>
      <c r="BF194" s="242"/>
      <c r="BG194" s="242"/>
      <c r="BH194" s="242"/>
      <c r="BI194" s="242"/>
      <c r="BJ194" s="242"/>
      <c r="BK194" s="242"/>
      <c r="BL194" s="242"/>
      <c r="BM194" s="242"/>
      <c r="BN194" s="242"/>
      <c r="BO194" s="242"/>
      <c r="BP194" s="242"/>
      <c r="BQ194" s="242"/>
      <c r="BR194" s="242"/>
      <c r="BS194" s="242"/>
      <c r="BT194" s="242"/>
      <c r="BU194" s="242"/>
      <c r="BV194" s="242"/>
      <c r="BW194" s="242"/>
      <c r="BX194" s="242"/>
      <c r="BY194" s="242"/>
      <c r="BZ194" s="242"/>
      <c r="CA194" s="242"/>
      <c r="CB194" s="242"/>
      <c r="CC194" s="242"/>
      <c r="CD194" s="242"/>
      <c r="CE194" s="242"/>
      <c r="CF194" s="242"/>
      <c r="CG194" s="242"/>
      <c r="CH194" s="242"/>
      <c r="CI194" s="242"/>
      <c r="CJ194" s="242"/>
      <c r="CK194" s="242"/>
      <c r="CL194" s="242"/>
      <c r="CM194" s="242"/>
      <c r="CN194" s="242"/>
      <c r="CO194" s="242"/>
      <c r="CP194" s="242"/>
      <c r="CQ194" s="242"/>
      <c r="CR194" s="242"/>
      <c r="CS194" s="242"/>
      <c r="CT194" s="242"/>
      <c r="CU194" s="242"/>
      <c r="CV194" s="242"/>
      <c r="CW194" s="242"/>
      <c r="CX194" s="242"/>
      <c r="CY194" s="242"/>
      <c r="CZ194" s="242"/>
      <c r="DA194" s="242"/>
      <c r="DB194" s="242"/>
      <c r="DC194" s="242"/>
      <c r="DD194" s="242"/>
      <c r="DE194" s="242"/>
      <c r="DF194" s="242"/>
      <c r="DG194" s="242"/>
      <c r="DH194" s="242"/>
      <c r="DI194" s="242"/>
      <c r="DJ194" s="242"/>
      <c r="DK194" s="242"/>
      <c r="DL194" s="242"/>
      <c r="DM194" s="242"/>
      <c r="DN194" s="242"/>
      <c r="DO194" s="242"/>
      <c r="DP194" s="242"/>
      <c r="DQ194" s="242"/>
      <c r="DR194" s="242"/>
      <c r="DS194" s="242"/>
      <c r="DT194" s="242"/>
      <c r="DU194" s="242"/>
      <c r="DV194" s="242"/>
      <c r="DW194" s="242"/>
      <c r="DX194" s="242"/>
      <c r="DY194" s="242"/>
      <c r="DZ194" s="242"/>
      <c r="EA194" s="242"/>
      <c r="EB194" s="242"/>
      <c r="EC194" s="242"/>
      <c r="ED194" s="242"/>
      <c r="EE194" s="242"/>
      <c r="EF194" s="242"/>
      <c r="EG194" s="242"/>
      <c r="EH194" s="242"/>
      <c r="EI194" s="242"/>
      <c r="EJ194" s="242"/>
      <c r="EK194" s="242"/>
      <c r="EL194" s="242"/>
      <c r="EM194" s="242"/>
      <c r="EN194" s="242"/>
      <c r="EO194" s="242"/>
      <c r="EP194" s="242"/>
      <c r="EQ194" s="242"/>
      <c r="ER194" s="242"/>
      <c r="ES194" s="242"/>
      <c r="ET194" s="242"/>
      <c r="EU194" s="242"/>
      <c r="EV194" s="242"/>
      <c r="EW194" s="242"/>
      <c r="EX194" s="242"/>
      <c r="EY194" s="242"/>
      <c r="EZ194" s="242"/>
      <c r="FA194" s="242"/>
      <c r="FB194" s="242"/>
      <c r="FC194" s="242"/>
      <c r="FD194" s="242"/>
      <c r="FE194" s="242"/>
      <c r="FF194" s="242"/>
      <c r="FG194" s="242"/>
      <c r="FH194" s="242"/>
      <c r="FI194" s="242"/>
      <c r="FJ194" s="242"/>
      <c r="FK194" s="242"/>
      <c r="FL194" s="242"/>
      <c r="FM194" s="242"/>
      <c r="FN194" s="242"/>
      <c r="FO194" s="242"/>
      <c r="FP194" s="242"/>
      <c r="FQ194" s="242"/>
      <c r="FR194" s="242"/>
      <c r="FS194" s="242"/>
      <c r="FT194" s="242"/>
      <c r="FU194" s="242"/>
      <c r="FV194" s="242"/>
      <c r="FW194" s="242"/>
      <c r="FX194" s="242"/>
      <c r="FY194" s="242"/>
      <c r="FZ194" s="242"/>
      <c r="GA194" s="242"/>
      <c r="GB194" s="242"/>
      <c r="GC194" s="242"/>
      <c r="GD194" s="242"/>
      <c r="GE194" s="242"/>
      <c r="GF194" s="242"/>
      <c r="GG194" s="242"/>
      <c r="GH194" s="242"/>
      <c r="GI194" s="242"/>
      <c r="GJ194" s="242"/>
      <c r="GK194" s="242"/>
      <c r="GL194" s="242"/>
      <c r="GM194" s="242"/>
      <c r="GN194" s="242"/>
      <c r="GO194" s="242"/>
      <c r="GP194" s="242"/>
      <c r="GQ194" s="242"/>
      <c r="GR194" s="242"/>
      <c r="GS194" s="242"/>
      <c r="GT194" s="242"/>
      <c r="GU194" s="242"/>
      <c r="GV194" s="242"/>
      <c r="GW194" s="242"/>
      <c r="GX194" s="242"/>
      <c r="GY194" s="242"/>
      <c r="GZ194" s="242"/>
      <c r="HA194" s="242"/>
      <c r="HB194" s="242"/>
      <c r="HC194" s="242"/>
      <c r="HD194" s="242"/>
      <c r="HE194" s="242"/>
      <c r="HF194" s="242"/>
      <c r="HG194" s="242"/>
      <c r="HH194" s="242"/>
      <c r="HI194" s="242"/>
      <c r="HJ194" s="242"/>
      <c r="HK194" s="242"/>
      <c r="HL194" s="242"/>
      <c r="HM194" s="242"/>
      <c r="HN194" s="242"/>
      <c r="HO194" s="242"/>
      <c r="HP194" s="242"/>
      <c r="HQ194" s="242"/>
      <c r="HR194" s="242"/>
      <c r="HS194" s="242"/>
      <c r="HT194" s="242"/>
      <c r="HU194" s="242"/>
      <c r="HV194" s="242"/>
      <c r="HW194" s="242"/>
      <c r="HX194" s="242"/>
      <c r="HY194" s="242"/>
      <c r="HZ194" s="242"/>
      <c r="IA194" s="242"/>
      <c r="IB194" s="242"/>
      <c r="IC194" s="242"/>
      <c r="ID194" s="242"/>
      <c r="IE194" s="242"/>
      <c r="IF194" s="242"/>
      <c r="IG194" s="242"/>
      <c r="IH194" s="242"/>
      <c r="II194" s="242"/>
      <c r="IJ194" s="242"/>
      <c r="IK194" s="242"/>
      <c r="IL194" s="242"/>
    </row>
    <row r="195" spans="1:246" ht="15.75">
      <c r="A195" s="99" t="s">
        <v>457</v>
      </c>
      <c r="B195" s="212" t="s">
        <v>459</v>
      </c>
      <c r="C195" s="266"/>
      <c r="D195" s="266"/>
      <c r="E195" s="266"/>
      <c r="F195" s="266"/>
      <c r="G195" s="266"/>
      <c r="H195" s="266"/>
      <c r="I195" s="266"/>
      <c r="J195" s="245">
        <v>447572.79</v>
      </c>
      <c r="K195" s="245">
        <v>19459.55</v>
      </c>
      <c r="L195" s="245">
        <v>0</v>
      </c>
      <c r="M195" s="245">
        <v>0</v>
      </c>
      <c r="N195" s="245">
        <v>0</v>
      </c>
      <c r="O195" s="245">
        <v>0</v>
      </c>
      <c r="P195" s="248">
        <v>467032.34</v>
      </c>
      <c r="Q195" s="245"/>
      <c r="R195" s="245"/>
      <c r="S195" s="281"/>
      <c r="T195" s="224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  <c r="AJ195" s="242"/>
      <c r="AK195" s="242"/>
      <c r="AL195" s="242"/>
      <c r="AM195" s="242"/>
      <c r="AN195" s="242"/>
      <c r="AO195" s="242"/>
      <c r="AP195" s="242"/>
      <c r="AQ195" s="242"/>
      <c r="AR195" s="242"/>
      <c r="AS195" s="242"/>
      <c r="AT195" s="242"/>
      <c r="AU195" s="242"/>
      <c r="AV195" s="242"/>
      <c r="AW195" s="242"/>
      <c r="AX195" s="242"/>
      <c r="AY195" s="242"/>
      <c r="AZ195" s="242"/>
      <c r="BA195" s="242"/>
      <c r="BB195" s="242"/>
      <c r="BC195" s="242"/>
      <c r="BD195" s="242"/>
      <c r="BE195" s="242"/>
      <c r="BF195" s="242"/>
      <c r="BG195" s="242"/>
      <c r="BH195" s="242"/>
      <c r="BI195" s="242"/>
      <c r="BJ195" s="242"/>
      <c r="BK195" s="242"/>
      <c r="BL195" s="242"/>
      <c r="BM195" s="242"/>
      <c r="BN195" s="242"/>
      <c r="BO195" s="242"/>
      <c r="BP195" s="242"/>
      <c r="BQ195" s="242"/>
      <c r="BR195" s="242"/>
      <c r="BS195" s="242"/>
      <c r="BT195" s="242"/>
      <c r="BU195" s="242"/>
      <c r="BV195" s="242"/>
      <c r="BW195" s="242"/>
      <c r="BX195" s="242"/>
      <c r="BY195" s="242"/>
      <c r="BZ195" s="242"/>
      <c r="CA195" s="242"/>
      <c r="CB195" s="242"/>
      <c r="CC195" s="242"/>
      <c r="CD195" s="242"/>
      <c r="CE195" s="242"/>
      <c r="CF195" s="242"/>
      <c r="CG195" s="242"/>
      <c r="CH195" s="242"/>
      <c r="CI195" s="242"/>
      <c r="CJ195" s="242"/>
      <c r="CK195" s="242"/>
      <c r="CL195" s="242"/>
      <c r="CM195" s="242"/>
      <c r="CN195" s="242"/>
      <c r="CO195" s="242"/>
      <c r="CP195" s="242"/>
      <c r="CQ195" s="242"/>
      <c r="CR195" s="242"/>
      <c r="CS195" s="242"/>
      <c r="CT195" s="242"/>
      <c r="CU195" s="242"/>
      <c r="CV195" s="242"/>
      <c r="CW195" s="242"/>
      <c r="CX195" s="242"/>
      <c r="CY195" s="242"/>
      <c r="CZ195" s="242"/>
      <c r="DA195" s="242"/>
      <c r="DB195" s="242"/>
      <c r="DC195" s="242"/>
      <c r="DD195" s="242"/>
      <c r="DE195" s="242"/>
      <c r="DF195" s="242"/>
      <c r="DG195" s="242"/>
      <c r="DH195" s="242"/>
      <c r="DI195" s="242"/>
      <c r="DJ195" s="242"/>
      <c r="DK195" s="242"/>
      <c r="DL195" s="242"/>
      <c r="DM195" s="242"/>
      <c r="DN195" s="242"/>
      <c r="DO195" s="242"/>
      <c r="DP195" s="242"/>
      <c r="DQ195" s="242"/>
      <c r="DR195" s="242"/>
      <c r="DS195" s="242"/>
      <c r="DT195" s="242"/>
      <c r="DU195" s="242"/>
      <c r="DV195" s="242"/>
      <c r="DW195" s="242"/>
      <c r="DX195" s="242"/>
      <c r="DY195" s="242"/>
      <c r="DZ195" s="242"/>
      <c r="EA195" s="242"/>
      <c r="EB195" s="242"/>
      <c r="EC195" s="242"/>
      <c r="ED195" s="242"/>
      <c r="EE195" s="242"/>
      <c r="EF195" s="242"/>
      <c r="EG195" s="242"/>
      <c r="EH195" s="242"/>
      <c r="EI195" s="242"/>
      <c r="EJ195" s="242"/>
      <c r="EK195" s="242"/>
      <c r="EL195" s="242"/>
      <c r="EM195" s="242"/>
      <c r="EN195" s="242"/>
      <c r="EO195" s="242"/>
      <c r="EP195" s="242"/>
      <c r="EQ195" s="242"/>
      <c r="ER195" s="242"/>
      <c r="ES195" s="242"/>
      <c r="ET195" s="242"/>
      <c r="EU195" s="242"/>
      <c r="EV195" s="242"/>
      <c r="EW195" s="242"/>
      <c r="EX195" s="242"/>
      <c r="EY195" s="242"/>
      <c r="EZ195" s="242"/>
      <c r="FA195" s="242"/>
      <c r="FB195" s="242"/>
      <c r="FC195" s="242"/>
      <c r="FD195" s="242"/>
      <c r="FE195" s="242"/>
      <c r="FF195" s="242"/>
      <c r="FG195" s="242"/>
      <c r="FH195" s="242"/>
      <c r="FI195" s="242"/>
      <c r="FJ195" s="242"/>
      <c r="FK195" s="242"/>
      <c r="FL195" s="242"/>
      <c r="FM195" s="242"/>
      <c r="FN195" s="242"/>
      <c r="FO195" s="242"/>
      <c r="FP195" s="242"/>
      <c r="FQ195" s="242"/>
      <c r="FR195" s="242"/>
      <c r="FS195" s="242"/>
      <c r="FT195" s="242"/>
      <c r="FU195" s="242"/>
      <c r="FV195" s="242"/>
      <c r="FW195" s="242"/>
      <c r="FX195" s="242"/>
      <c r="FY195" s="242"/>
      <c r="FZ195" s="242"/>
      <c r="GA195" s="242"/>
      <c r="GB195" s="242"/>
      <c r="GC195" s="242"/>
      <c r="GD195" s="242"/>
      <c r="GE195" s="242"/>
      <c r="GF195" s="242"/>
      <c r="GG195" s="242"/>
      <c r="GH195" s="242"/>
      <c r="GI195" s="242"/>
      <c r="GJ195" s="242"/>
      <c r="GK195" s="242"/>
      <c r="GL195" s="242"/>
      <c r="GM195" s="242"/>
      <c r="GN195" s="242"/>
      <c r="GO195" s="242"/>
      <c r="GP195" s="242"/>
      <c r="GQ195" s="242"/>
      <c r="GR195" s="242"/>
      <c r="GS195" s="242"/>
      <c r="GT195" s="242"/>
      <c r="GU195" s="242"/>
      <c r="GV195" s="242"/>
      <c r="GW195" s="242"/>
      <c r="GX195" s="242"/>
      <c r="GY195" s="242"/>
      <c r="GZ195" s="242"/>
      <c r="HA195" s="242"/>
      <c r="HB195" s="242"/>
      <c r="HC195" s="242"/>
      <c r="HD195" s="242"/>
      <c r="HE195" s="242"/>
      <c r="HF195" s="242"/>
      <c r="HG195" s="242"/>
      <c r="HH195" s="242"/>
      <c r="HI195" s="242"/>
      <c r="HJ195" s="242"/>
      <c r="HK195" s="242"/>
      <c r="HL195" s="242"/>
      <c r="HM195" s="242"/>
      <c r="HN195" s="242"/>
      <c r="HO195" s="242"/>
      <c r="HP195" s="242"/>
      <c r="HQ195" s="242"/>
      <c r="HR195" s="242"/>
      <c r="HS195" s="242"/>
      <c r="HT195" s="242"/>
      <c r="HU195" s="242"/>
      <c r="HV195" s="242"/>
      <c r="HW195" s="242"/>
      <c r="HX195" s="242"/>
      <c r="HY195" s="242"/>
      <c r="HZ195" s="242"/>
      <c r="IA195" s="242"/>
      <c r="IB195" s="242"/>
      <c r="IC195" s="242"/>
      <c r="ID195" s="242"/>
      <c r="IE195" s="242"/>
      <c r="IF195" s="242"/>
      <c r="IG195" s="242"/>
      <c r="IH195" s="242"/>
      <c r="II195" s="242"/>
      <c r="IJ195" s="242"/>
      <c r="IK195" s="242"/>
      <c r="IL195" s="242"/>
    </row>
    <row r="196" spans="1:246" ht="15.75">
      <c r="A196" s="237" t="s">
        <v>457</v>
      </c>
      <c r="B196" s="238" t="s">
        <v>463</v>
      </c>
      <c r="C196" s="250"/>
      <c r="D196" s="250"/>
      <c r="E196" s="250"/>
      <c r="F196" s="250"/>
      <c r="G196" s="250"/>
      <c r="H196" s="250"/>
      <c r="I196" s="250"/>
      <c r="J196" s="240">
        <v>543277.77</v>
      </c>
      <c r="K196" s="240">
        <v>6000</v>
      </c>
      <c r="L196" s="240">
        <v>0</v>
      </c>
      <c r="M196" s="240">
        <v>0</v>
      </c>
      <c r="N196" s="240">
        <v>0</v>
      </c>
      <c r="O196" s="240">
        <v>0</v>
      </c>
      <c r="P196" s="237">
        <v>549277.77</v>
      </c>
      <c r="Q196" s="245"/>
      <c r="R196" s="245"/>
      <c r="S196" s="281"/>
      <c r="T196" s="224"/>
      <c r="U196" s="242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  <c r="AJ196" s="242"/>
      <c r="AK196" s="242"/>
      <c r="AL196" s="242"/>
      <c r="AM196" s="242"/>
      <c r="AN196" s="242"/>
      <c r="AO196" s="242"/>
      <c r="AP196" s="242"/>
      <c r="AQ196" s="242"/>
      <c r="AR196" s="242"/>
      <c r="AS196" s="242"/>
      <c r="AT196" s="242"/>
      <c r="AU196" s="242"/>
      <c r="AV196" s="242"/>
      <c r="AW196" s="242"/>
      <c r="AX196" s="242"/>
      <c r="AY196" s="242"/>
      <c r="AZ196" s="242"/>
      <c r="BA196" s="242"/>
      <c r="BB196" s="242"/>
      <c r="BC196" s="242"/>
      <c r="BD196" s="242"/>
      <c r="BE196" s="242"/>
      <c r="BF196" s="242"/>
      <c r="BG196" s="242"/>
      <c r="BH196" s="242"/>
      <c r="BI196" s="242"/>
      <c r="BJ196" s="242"/>
      <c r="BK196" s="242"/>
      <c r="BL196" s="242"/>
      <c r="BM196" s="242"/>
      <c r="BN196" s="242"/>
      <c r="BO196" s="242"/>
      <c r="BP196" s="242"/>
      <c r="BQ196" s="242"/>
      <c r="BR196" s="242"/>
      <c r="BS196" s="242"/>
      <c r="BT196" s="242"/>
      <c r="BU196" s="242"/>
      <c r="BV196" s="242"/>
      <c r="BW196" s="242"/>
      <c r="BX196" s="242"/>
      <c r="BY196" s="242"/>
      <c r="BZ196" s="242"/>
      <c r="CA196" s="242"/>
      <c r="CB196" s="242"/>
      <c r="CC196" s="242"/>
      <c r="CD196" s="242"/>
      <c r="CE196" s="242"/>
      <c r="CF196" s="242"/>
      <c r="CG196" s="242"/>
      <c r="CH196" s="242"/>
      <c r="CI196" s="242"/>
      <c r="CJ196" s="242"/>
      <c r="CK196" s="242"/>
      <c r="CL196" s="242"/>
      <c r="CM196" s="242"/>
      <c r="CN196" s="242"/>
      <c r="CO196" s="242"/>
      <c r="CP196" s="242"/>
      <c r="CQ196" s="242"/>
      <c r="CR196" s="242"/>
      <c r="CS196" s="242"/>
      <c r="CT196" s="242"/>
      <c r="CU196" s="242"/>
      <c r="CV196" s="242"/>
      <c r="CW196" s="242"/>
      <c r="CX196" s="242"/>
      <c r="CY196" s="242"/>
      <c r="CZ196" s="242"/>
      <c r="DA196" s="242"/>
      <c r="DB196" s="242"/>
      <c r="DC196" s="242"/>
      <c r="DD196" s="242"/>
      <c r="DE196" s="242"/>
      <c r="DF196" s="242"/>
      <c r="DG196" s="242"/>
      <c r="DH196" s="242"/>
      <c r="DI196" s="242"/>
      <c r="DJ196" s="242"/>
      <c r="DK196" s="242"/>
      <c r="DL196" s="242"/>
      <c r="DM196" s="242"/>
      <c r="DN196" s="242"/>
      <c r="DO196" s="242"/>
      <c r="DP196" s="242"/>
      <c r="DQ196" s="242"/>
      <c r="DR196" s="242"/>
      <c r="DS196" s="242"/>
      <c r="DT196" s="242"/>
      <c r="DU196" s="242"/>
      <c r="DV196" s="242"/>
      <c r="DW196" s="242"/>
      <c r="DX196" s="242"/>
      <c r="DY196" s="242"/>
      <c r="DZ196" s="242"/>
      <c r="EA196" s="242"/>
      <c r="EB196" s="242"/>
      <c r="EC196" s="242"/>
      <c r="ED196" s="242"/>
      <c r="EE196" s="242"/>
      <c r="EF196" s="242"/>
      <c r="EG196" s="242"/>
      <c r="EH196" s="242"/>
      <c r="EI196" s="242"/>
      <c r="EJ196" s="242"/>
      <c r="EK196" s="242"/>
      <c r="EL196" s="242"/>
      <c r="EM196" s="242"/>
      <c r="EN196" s="242"/>
      <c r="EO196" s="242"/>
      <c r="EP196" s="242"/>
      <c r="EQ196" s="242"/>
      <c r="ER196" s="242"/>
      <c r="ES196" s="242"/>
      <c r="ET196" s="242"/>
      <c r="EU196" s="242"/>
      <c r="EV196" s="242"/>
      <c r="EW196" s="242"/>
      <c r="EX196" s="242"/>
      <c r="EY196" s="242"/>
      <c r="EZ196" s="242"/>
      <c r="FA196" s="242"/>
      <c r="FB196" s="242"/>
      <c r="FC196" s="242"/>
      <c r="FD196" s="242"/>
      <c r="FE196" s="242"/>
      <c r="FF196" s="242"/>
      <c r="FG196" s="242"/>
      <c r="FH196" s="242"/>
      <c r="FI196" s="242"/>
      <c r="FJ196" s="242"/>
      <c r="FK196" s="242"/>
      <c r="FL196" s="242"/>
      <c r="FM196" s="242"/>
      <c r="FN196" s="242"/>
      <c r="FO196" s="242"/>
      <c r="FP196" s="242"/>
      <c r="FQ196" s="242"/>
      <c r="FR196" s="242"/>
      <c r="FS196" s="242"/>
      <c r="FT196" s="242"/>
      <c r="FU196" s="242"/>
      <c r="FV196" s="242"/>
      <c r="FW196" s="242"/>
      <c r="FX196" s="242"/>
      <c r="FY196" s="242"/>
      <c r="FZ196" s="242"/>
      <c r="GA196" s="242"/>
      <c r="GB196" s="242"/>
      <c r="GC196" s="242"/>
      <c r="GD196" s="242"/>
      <c r="GE196" s="242"/>
      <c r="GF196" s="242"/>
      <c r="GG196" s="242"/>
      <c r="GH196" s="242"/>
      <c r="GI196" s="242"/>
      <c r="GJ196" s="242"/>
      <c r="GK196" s="242"/>
      <c r="GL196" s="242"/>
      <c r="GM196" s="242"/>
      <c r="GN196" s="242"/>
      <c r="GO196" s="242"/>
      <c r="GP196" s="242"/>
      <c r="GQ196" s="242"/>
      <c r="GR196" s="242"/>
      <c r="GS196" s="242"/>
      <c r="GT196" s="242"/>
      <c r="GU196" s="242"/>
      <c r="GV196" s="242"/>
      <c r="GW196" s="242"/>
      <c r="GX196" s="242"/>
      <c r="GY196" s="242"/>
      <c r="GZ196" s="242"/>
      <c r="HA196" s="242"/>
      <c r="HB196" s="242"/>
      <c r="HC196" s="242"/>
      <c r="HD196" s="242"/>
      <c r="HE196" s="242"/>
      <c r="HF196" s="242"/>
      <c r="HG196" s="242"/>
      <c r="HH196" s="242"/>
      <c r="HI196" s="242"/>
      <c r="HJ196" s="242"/>
      <c r="HK196" s="242"/>
      <c r="HL196" s="242"/>
      <c r="HM196" s="242"/>
      <c r="HN196" s="242"/>
      <c r="HO196" s="242"/>
      <c r="HP196" s="242"/>
      <c r="HQ196" s="242"/>
      <c r="HR196" s="242"/>
      <c r="HS196" s="242"/>
      <c r="HT196" s="242"/>
      <c r="HU196" s="242"/>
      <c r="HV196" s="242"/>
      <c r="HW196" s="242"/>
      <c r="HX196" s="242"/>
      <c r="HY196" s="242"/>
      <c r="HZ196" s="242"/>
      <c r="IA196" s="242"/>
      <c r="IB196" s="242"/>
      <c r="IC196" s="242"/>
      <c r="ID196" s="242"/>
      <c r="IE196" s="242"/>
      <c r="IF196" s="242"/>
      <c r="IG196" s="242"/>
      <c r="IH196" s="242"/>
      <c r="II196" s="242"/>
      <c r="IJ196" s="242"/>
      <c r="IK196" s="242"/>
      <c r="IL196" s="242"/>
    </row>
    <row r="197" spans="1:246" ht="15.75">
      <c r="A197" s="99" t="s">
        <v>457</v>
      </c>
      <c r="B197" s="212" t="s">
        <v>490</v>
      </c>
      <c r="C197" s="266"/>
      <c r="D197" s="266"/>
      <c r="E197" s="266"/>
      <c r="F197" s="266"/>
      <c r="G197" s="266"/>
      <c r="H197" s="266"/>
      <c r="I197" s="245"/>
      <c r="J197" s="245">
        <f aca="true" t="shared" si="17" ref="J197:P197">J20</f>
        <v>487574</v>
      </c>
      <c r="K197" s="245">
        <f t="shared" si="17"/>
        <v>0</v>
      </c>
      <c r="L197" s="245">
        <f t="shared" si="17"/>
        <v>0</v>
      </c>
      <c r="M197" s="245">
        <f t="shared" si="17"/>
        <v>0</v>
      </c>
      <c r="N197" s="245">
        <f t="shared" si="17"/>
        <v>0</v>
      </c>
      <c r="O197" s="245">
        <f t="shared" si="17"/>
        <v>6000</v>
      </c>
      <c r="P197" s="248">
        <f t="shared" si="17"/>
        <v>493574</v>
      </c>
      <c r="Q197" s="245"/>
      <c r="R197" s="245"/>
      <c r="S197" s="281"/>
      <c r="T197" s="224"/>
      <c r="U197" s="242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  <c r="AJ197" s="242"/>
      <c r="AK197" s="242"/>
      <c r="AL197" s="242"/>
      <c r="AM197" s="242"/>
      <c r="AN197" s="242"/>
      <c r="AO197" s="242"/>
      <c r="AP197" s="242"/>
      <c r="AQ197" s="242"/>
      <c r="AR197" s="242"/>
      <c r="AS197" s="242"/>
      <c r="AT197" s="242"/>
      <c r="AU197" s="242"/>
      <c r="AV197" s="242"/>
      <c r="AW197" s="242"/>
      <c r="AX197" s="242"/>
      <c r="AY197" s="242"/>
      <c r="AZ197" s="242"/>
      <c r="BA197" s="242"/>
      <c r="BB197" s="242"/>
      <c r="BC197" s="242"/>
      <c r="BD197" s="242"/>
      <c r="BE197" s="242"/>
      <c r="BF197" s="242"/>
      <c r="BG197" s="242"/>
      <c r="BH197" s="242"/>
      <c r="BI197" s="242"/>
      <c r="BJ197" s="242"/>
      <c r="BK197" s="242"/>
      <c r="BL197" s="242"/>
      <c r="BM197" s="242"/>
      <c r="BN197" s="242"/>
      <c r="BO197" s="242"/>
      <c r="BP197" s="242"/>
      <c r="BQ197" s="242"/>
      <c r="BR197" s="242"/>
      <c r="BS197" s="242"/>
      <c r="BT197" s="242"/>
      <c r="BU197" s="242"/>
      <c r="BV197" s="242"/>
      <c r="BW197" s="242"/>
      <c r="BX197" s="242"/>
      <c r="BY197" s="242"/>
      <c r="BZ197" s="242"/>
      <c r="CA197" s="242"/>
      <c r="CB197" s="242"/>
      <c r="CC197" s="242"/>
      <c r="CD197" s="242"/>
      <c r="CE197" s="242"/>
      <c r="CF197" s="242"/>
      <c r="CG197" s="242"/>
      <c r="CH197" s="242"/>
      <c r="CI197" s="242"/>
      <c r="CJ197" s="242"/>
      <c r="CK197" s="242"/>
      <c r="CL197" s="242"/>
      <c r="CM197" s="242"/>
      <c r="CN197" s="242"/>
      <c r="CO197" s="242"/>
      <c r="CP197" s="242"/>
      <c r="CQ197" s="242"/>
      <c r="CR197" s="242"/>
      <c r="CS197" s="242"/>
      <c r="CT197" s="242"/>
      <c r="CU197" s="242"/>
      <c r="CV197" s="242"/>
      <c r="CW197" s="242"/>
      <c r="CX197" s="242"/>
      <c r="CY197" s="242"/>
      <c r="CZ197" s="242"/>
      <c r="DA197" s="242"/>
      <c r="DB197" s="242"/>
      <c r="DC197" s="242"/>
      <c r="DD197" s="242"/>
      <c r="DE197" s="242"/>
      <c r="DF197" s="242"/>
      <c r="DG197" s="242"/>
      <c r="DH197" s="242"/>
      <c r="DI197" s="242"/>
      <c r="DJ197" s="242"/>
      <c r="DK197" s="242"/>
      <c r="DL197" s="242"/>
      <c r="DM197" s="242"/>
      <c r="DN197" s="242"/>
      <c r="DO197" s="242"/>
      <c r="DP197" s="242"/>
      <c r="DQ197" s="242"/>
      <c r="DR197" s="242"/>
      <c r="DS197" s="242"/>
      <c r="DT197" s="242"/>
      <c r="DU197" s="242"/>
      <c r="DV197" s="242"/>
      <c r="DW197" s="242"/>
      <c r="DX197" s="242"/>
      <c r="DY197" s="242"/>
      <c r="DZ197" s="242"/>
      <c r="EA197" s="242"/>
      <c r="EB197" s="242"/>
      <c r="EC197" s="242"/>
      <c r="ED197" s="242"/>
      <c r="EE197" s="242"/>
      <c r="EF197" s="242"/>
      <c r="EG197" s="242"/>
      <c r="EH197" s="242"/>
      <c r="EI197" s="242"/>
      <c r="EJ197" s="242"/>
      <c r="EK197" s="242"/>
      <c r="EL197" s="242"/>
      <c r="EM197" s="242"/>
      <c r="EN197" s="242"/>
      <c r="EO197" s="242"/>
      <c r="EP197" s="242"/>
      <c r="EQ197" s="242"/>
      <c r="ER197" s="242"/>
      <c r="ES197" s="242"/>
      <c r="ET197" s="242"/>
      <c r="EU197" s="242"/>
      <c r="EV197" s="242"/>
      <c r="EW197" s="242"/>
      <c r="EX197" s="242"/>
      <c r="EY197" s="242"/>
      <c r="EZ197" s="242"/>
      <c r="FA197" s="242"/>
      <c r="FB197" s="242"/>
      <c r="FC197" s="242"/>
      <c r="FD197" s="242"/>
      <c r="FE197" s="242"/>
      <c r="FF197" s="242"/>
      <c r="FG197" s="242"/>
      <c r="FH197" s="242"/>
      <c r="FI197" s="242"/>
      <c r="FJ197" s="242"/>
      <c r="FK197" s="242"/>
      <c r="FL197" s="242"/>
      <c r="FM197" s="242"/>
      <c r="FN197" s="242"/>
      <c r="FO197" s="242"/>
      <c r="FP197" s="242"/>
      <c r="FQ197" s="242"/>
      <c r="FR197" s="242"/>
      <c r="FS197" s="242"/>
      <c r="FT197" s="242"/>
      <c r="FU197" s="242"/>
      <c r="FV197" s="242"/>
      <c r="FW197" s="242"/>
      <c r="FX197" s="242"/>
      <c r="FY197" s="242"/>
      <c r="FZ197" s="242"/>
      <c r="GA197" s="242"/>
      <c r="GB197" s="242"/>
      <c r="GC197" s="242"/>
      <c r="GD197" s="242"/>
      <c r="GE197" s="242"/>
      <c r="GF197" s="242"/>
      <c r="GG197" s="242"/>
      <c r="GH197" s="242"/>
      <c r="GI197" s="242"/>
      <c r="GJ197" s="242"/>
      <c r="GK197" s="242"/>
      <c r="GL197" s="242"/>
      <c r="GM197" s="242"/>
      <c r="GN197" s="242"/>
      <c r="GO197" s="242"/>
      <c r="GP197" s="242"/>
      <c r="GQ197" s="242"/>
      <c r="GR197" s="242"/>
      <c r="GS197" s="242"/>
      <c r="GT197" s="242"/>
      <c r="GU197" s="242"/>
      <c r="GV197" s="242"/>
      <c r="GW197" s="242"/>
      <c r="GX197" s="242"/>
      <c r="GY197" s="242"/>
      <c r="GZ197" s="242"/>
      <c r="HA197" s="242"/>
      <c r="HB197" s="242"/>
      <c r="HC197" s="242"/>
      <c r="HD197" s="242"/>
      <c r="HE197" s="242"/>
      <c r="HF197" s="242"/>
      <c r="HG197" s="242"/>
      <c r="HH197" s="242"/>
      <c r="HI197" s="242"/>
      <c r="HJ197" s="242"/>
      <c r="HK197" s="242"/>
      <c r="HL197" s="242"/>
      <c r="HM197" s="242"/>
      <c r="HN197" s="242"/>
      <c r="HO197" s="242"/>
      <c r="HP197" s="242"/>
      <c r="HQ197" s="242"/>
      <c r="HR197" s="242"/>
      <c r="HS197" s="242"/>
      <c r="HT197" s="242"/>
      <c r="HU197" s="242"/>
      <c r="HV197" s="242"/>
      <c r="HW197" s="242"/>
      <c r="HX197" s="242"/>
      <c r="HY197" s="242"/>
      <c r="HZ197" s="242"/>
      <c r="IA197" s="242"/>
      <c r="IB197" s="242"/>
      <c r="IC197" s="242"/>
      <c r="ID197" s="242"/>
      <c r="IE197" s="242"/>
      <c r="IF197" s="242"/>
      <c r="IG197" s="242"/>
      <c r="IH197" s="242"/>
      <c r="II197" s="242"/>
      <c r="IJ197" s="242"/>
      <c r="IK197" s="242"/>
      <c r="IL197" s="242"/>
    </row>
    <row r="198" spans="1:246" ht="15.75">
      <c r="A198" s="99"/>
      <c r="B198" s="212"/>
      <c r="C198" s="266"/>
      <c r="D198" s="266"/>
      <c r="E198" s="266"/>
      <c r="F198" s="266"/>
      <c r="G198" s="266"/>
      <c r="H198" s="266"/>
      <c r="I198" s="266"/>
      <c r="J198" s="253"/>
      <c r="K198" s="253"/>
      <c r="L198" s="253"/>
      <c r="M198" s="253"/>
      <c r="N198" s="253"/>
      <c r="O198" s="253"/>
      <c r="P198" s="248"/>
      <c r="Q198" s="245"/>
      <c r="R198" s="245"/>
      <c r="S198" s="281"/>
      <c r="T198" s="224"/>
      <c r="U198" s="242"/>
      <c r="V198" s="242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242"/>
      <c r="AG198" s="242"/>
      <c r="AH198" s="242"/>
      <c r="AI198" s="242"/>
      <c r="AJ198" s="242"/>
      <c r="AK198" s="242"/>
      <c r="AL198" s="242"/>
      <c r="AM198" s="242"/>
      <c r="AN198" s="242"/>
      <c r="AO198" s="242"/>
      <c r="AP198" s="242"/>
      <c r="AQ198" s="242"/>
      <c r="AR198" s="242"/>
      <c r="AS198" s="242"/>
      <c r="AT198" s="242"/>
      <c r="AU198" s="242"/>
      <c r="AV198" s="242"/>
      <c r="AW198" s="242"/>
      <c r="AX198" s="242"/>
      <c r="AY198" s="242"/>
      <c r="AZ198" s="242"/>
      <c r="BA198" s="242"/>
      <c r="BB198" s="242"/>
      <c r="BC198" s="242"/>
      <c r="BD198" s="242"/>
      <c r="BE198" s="242"/>
      <c r="BF198" s="242"/>
      <c r="BG198" s="242"/>
      <c r="BH198" s="242"/>
      <c r="BI198" s="242"/>
      <c r="BJ198" s="242"/>
      <c r="BK198" s="242"/>
      <c r="BL198" s="242"/>
      <c r="BM198" s="242"/>
      <c r="BN198" s="242"/>
      <c r="BO198" s="242"/>
      <c r="BP198" s="242"/>
      <c r="BQ198" s="242"/>
      <c r="BR198" s="242"/>
      <c r="BS198" s="242"/>
      <c r="BT198" s="242"/>
      <c r="BU198" s="242"/>
      <c r="BV198" s="242"/>
      <c r="BW198" s="242"/>
      <c r="BX198" s="242"/>
      <c r="BY198" s="242"/>
      <c r="BZ198" s="242"/>
      <c r="CA198" s="242"/>
      <c r="CB198" s="242"/>
      <c r="CC198" s="242"/>
      <c r="CD198" s="242"/>
      <c r="CE198" s="242"/>
      <c r="CF198" s="242"/>
      <c r="CG198" s="242"/>
      <c r="CH198" s="242"/>
      <c r="CI198" s="242"/>
      <c r="CJ198" s="242"/>
      <c r="CK198" s="242"/>
      <c r="CL198" s="242"/>
      <c r="CM198" s="242"/>
      <c r="CN198" s="242"/>
      <c r="CO198" s="242"/>
      <c r="CP198" s="242"/>
      <c r="CQ198" s="242"/>
      <c r="CR198" s="242"/>
      <c r="CS198" s="242"/>
      <c r="CT198" s="242"/>
      <c r="CU198" s="242"/>
      <c r="CV198" s="242"/>
      <c r="CW198" s="242"/>
      <c r="CX198" s="242"/>
      <c r="CY198" s="242"/>
      <c r="CZ198" s="242"/>
      <c r="DA198" s="242"/>
      <c r="DB198" s="242"/>
      <c r="DC198" s="242"/>
      <c r="DD198" s="242"/>
      <c r="DE198" s="242"/>
      <c r="DF198" s="242"/>
      <c r="DG198" s="242"/>
      <c r="DH198" s="242"/>
      <c r="DI198" s="242"/>
      <c r="DJ198" s="242"/>
      <c r="DK198" s="242"/>
      <c r="DL198" s="242"/>
      <c r="DM198" s="242"/>
      <c r="DN198" s="242"/>
      <c r="DO198" s="242"/>
      <c r="DP198" s="242"/>
      <c r="DQ198" s="242"/>
      <c r="DR198" s="242"/>
      <c r="DS198" s="242"/>
      <c r="DT198" s="242"/>
      <c r="DU198" s="242"/>
      <c r="DV198" s="242"/>
      <c r="DW198" s="242"/>
      <c r="DX198" s="242"/>
      <c r="DY198" s="242"/>
      <c r="DZ198" s="242"/>
      <c r="EA198" s="242"/>
      <c r="EB198" s="242"/>
      <c r="EC198" s="242"/>
      <c r="ED198" s="242"/>
      <c r="EE198" s="242"/>
      <c r="EF198" s="242"/>
      <c r="EG198" s="242"/>
      <c r="EH198" s="242"/>
      <c r="EI198" s="242"/>
      <c r="EJ198" s="242"/>
      <c r="EK198" s="242"/>
      <c r="EL198" s="242"/>
      <c r="EM198" s="242"/>
      <c r="EN198" s="242"/>
      <c r="EO198" s="242"/>
      <c r="EP198" s="242"/>
      <c r="EQ198" s="242"/>
      <c r="ER198" s="242"/>
      <c r="ES198" s="242"/>
      <c r="ET198" s="242"/>
      <c r="EU198" s="242"/>
      <c r="EV198" s="242"/>
      <c r="EW198" s="242"/>
      <c r="EX198" s="242"/>
      <c r="EY198" s="242"/>
      <c r="EZ198" s="242"/>
      <c r="FA198" s="242"/>
      <c r="FB198" s="242"/>
      <c r="FC198" s="242"/>
      <c r="FD198" s="242"/>
      <c r="FE198" s="242"/>
      <c r="FF198" s="242"/>
      <c r="FG198" s="242"/>
      <c r="FH198" s="242"/>
      <c r="FI198" s="242"/>
      <c r="FJ198" s="242"/>
      <c r="FK198" s="242"/>
      <c r="FL198" s="242"/>
      <c r="FM198" s="242"/>
      <c r="FN198" s="242"/>
      <c r="FO198" s="242"/>
      <c r="FP198" s="242"/>
      <c r="FQ198" s="242"/>
      <c r="FR198" s="242"/>
      <c r="FS198" s="242"/>
      <c r="FT198" s="242"/>
      <c r="FU198" s="242"/>
      <c r="FV198" s="242"/>
      <c r="FW198" s="242"/>
      <c r="FX198" s="242"/>
      <c r="FY198" s="242"/>
      <c r="FZ198" s="242"/>
      <c r="GA198" s="242"/>
      <c r="GB198" s="242"/>
      <c r="GC198" s="242"/>
      <c r="GD198" s="242"/>
      <c r="GE198" s="242"/>
      <c r="GF198" s="242"/>
      <c r="GG198" s="242"/>
      <c r="GH198" s="242"/>
      <c r="GI198" s="242"/>
      <c r="GJ198" s="242"/>
      <c r="GK198" s="242"/>
      <c r="GL198" s="242"/>
      <c r="GM198" s="242"/>
      <c r="GN198" s="242"/>
      <c r="GO198" s="242"/>
      <c r="GP198" s="242"/>
      <c r="GQ198" s="242"/>
      <c r="GR198" s="242"/>
      <c r="GS198" s="242"/>
      <c r="GT198" s="242"/>
      <c r="GU198" s="242"/>
      <c r="GV198" s="242"/>
      <c r="GW198" s="242"/>
      <c r="GX198" s="242"/>
      <c r="GY198" s="242"/>
      <c r="GZ198" s="242"/>
      <c r="HA198" s="242"/>
      <c r="HB198" s="242"/>
      <c r="HC198" s="242"/>
      <c r="HD198" s="242"/>
      <c r="HE198" s="242"/>
      <c r="HF198" s="242"/>
      <c r="HG198" s="242"/>
      <c r="HH198" s="242"/>
      <c r="HI198" s="242"/>
      <c r="HJ198" s="242"/>
      <c r="HK198" s="242"/>
      <c r="HL198" s="242"/>
      <c r="HM198" s="242"/>
      <c r="HN198" s="242"/>
      <c r="HO198" s="242"/>
      <c r="HP198" s="242"/>
      <c r="HQ198" s="242"/>
      <c r="HR198" s="242"/>
      <c r="HS198" s="242"/>
      <c r="HT198" s="242"/>
      <c r="HU198" s="242"/>
      <c r="HV198" s="242"/>
      <c r="HW198" s="242"/>
      <c r="HX198" s="242"/>
      <c r="HY198" s="242"/>
      <c r="HZ198" s="242"/>
      <c r="IA198" s="242"/>
      <c r="IB198" s="242"/>
      <c r="IC198" s="242"/>
      <c r="ID198" s="242"/>
      <c r="IE198" s="242"/>
      <c r="IF198" s="242"/>
      <c r="IG198" s="242"/>
      <c r="IH198" s="242"/>
      <c r="II198" s="242"/>
      <c r="IJ198" s="242"/>
      <c r="IK198" s="242"/>
      <c r="IL198" s="242"/>
    </row>
    <row r="199" spans="1:246" ht="15.75">
      <c r="A199" s="237" t="s">
        <v>464</v>
      </c>
      <c r="B199" s="238" t="s">
        <v>463</v>
      </c>
      <c r="C199" s="250"/>
      <c r="D199" s="250"/>
      <c r="E199" s="250"/>
      <c r="F199" s="250"/>
      <c r="G199" s="250"/>
      <c r="H199" s="250"/>
      <c r="I199" s="250"/>
      <c r="J199" s="240">
        <v>328</v>
      </c>
      <c r="K199" s="240">
        <v>16.4</v>
      </c>
      <c r="L199" s="240">
        <v>0</v>
      </c>
      <c r="M199" s="240">
        <v>0</v>
      </c>
      <c r="N199" s="240">
        <v>0</v>
      </c>
      <c r="O199" s="240">
        <v>0</v>
      </c>
      <c r="P199" s="237">
        <v>344.4</v>
      </c>
      <c r="Q199" s="245"/>
      <c r="R199" s="245"/>
      <c r="S199" s="284"/>
      <c r="T199" s="224"/>
      <c r="U199" s="242"/>
      <c r="V199" s="242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242"/>
      <c r="AG199" s="242"/>
      <c r="AH199" s="242"/>
      <c r="AI199" s="242"/>
      <c r="AJ199" s="242"/>
      <c r="AK199" s="242"/>
      <c r="AL199" s="242"/>
      <c r="AM199" s="242"/>
      <c r="AN199" s="242"/>
      <c r="AO199" s="242"/>
      <c r="AP199" s="242"/>
      <c r="AQ199" s="242"/>
      <c r="AR199" s="242"/>
      <c r="AS199" s="242"/>
      <c r="AT199" s="242"/>
      <c r="AU199" s="242"/>
      <c r="AV199" s="242"/>
      <c r="AW199" s="242"/>
      <c r="AX199" s="242"/>
      <c r="AY199" s="242"/>
      <c r="AZ199" s="242"/>
      <c r="BA199" s="242"/>
      <c r="BB199" s="242"/>
      <c r="BC199" s="242"/>
      <c r="BD199" s="242"/>
      <c r="BE199" s="242"/>
      <c r="BF199" s="242"/>
      <c r="BG199" s="242"/>
      <c r="BH199" s="242"/>
      <c r="BI199" s="242"/>
      <c r="BJ199" s="242"/>
      <c r="BK199" s="242"/>
      <c r="BL199" s="242"/>
      <c r="BM199" s="242"/>
      <c r="BN199" s="242"/>
      <c r="BO199" s="242"/>
      <c r="BP199" s="242"/>
      <c r="BQ199" s="242"/>
      <c r="BR199" s="242"/>
      <c r="BS199" s="242"/>
      <c r="BT199" s="242"/>
      <c r="BU199" s="242"/>
      <c r="BV199" s="242"/>
      <c r="BW199" s="242"/>
      <c r="BX199" s="242"/>
      <c r="BY199" s="242"/>
      <c r="BZ199" s="242"/>
      <c r="CA199" s="242"/>
      <c r="CB199" s="242"/>
      <c r="CC199" s="242"/>
      <c r="CD199" s="242"/>
      <c r="CE199" s="242"/>
      <c r="CF199" s="242"/>
      <c r="CG199" s="242"/>
      <c r="CH199" s="242"/>
      <c r="CI199" s="242"/>
      <c r="CJ199" s="242"/>
      <c r="CK199" s="242"/>
      <c r="CL199" s="242"/>
      <c r="CM199" s="242"/>
      <c r="CN199" s="242"/>
      <c r="CO199" s="242"/>
      <c r="CP199" s="242"/>
      <c r="CQ199" s="242"/>
      <c r="CR199" s="242"/>
      <c r="CS199" s="242"/>
      <c r="CT199" s="242"/>
      <c r="CU199" s="242"/>
      <c r="CV199" s="242"/>
      <c r="CW199" s="242"/>
      <c r="CX199" s="242"/>
      <c r="CY199" s="242"/>
      <c r="CZ199" s="242"/>
      <c r="DA199" s="242"/>
      <c r="DB199" s="242"/>
      <c r="DC199" s="242"/>
      <c r="DD199" s="242"/>
      <c r="DE199" s="242"/>
      <c r="DF199" s="242"/>
      <c r="DG199" s="242"/>
      <c r="DH199" s="242"/>
      <c r="DI199" s="242"/>
      <c r="DJ199" s="242"/>
      <c r="DK199" s="242"/>
      <c r="DL199" s="242"/>
      <c r="DM199" s="242"/>
      <c r="DN199" s="242"/>
      <c r="DO199" s="242"/>
      <c r="DP199" s="242"/>
      <c r="DQ199" s="242"/>
      <c r="DR199" s="242"/>
      <c r="DS199" s="242"/>
      <c r="DT199" s="242"/>
      <c r="DU199" s="242"/>
      <c r="DV199" s="242"/>
      <c r="DW199" s="242"/>
      <c r="DX199" s="242"/>
      <c r="DY199" s="242"/>
      <c r="DZ199" s="242"/>
      <c r="EA199" s="242"/>
      <c r="EB199" s="242"/>
      <c r="EC199" s="242"/>
      <c r="ED199" s="242"/>
      <c r="EE199" s="242"/>
      <c r="EF199" s="242"/>
      <c r="EG199" s="242"/>
      <c r="EH199" s="242"/>
      <c r="EI199" s="242"/>
      <c r="EJ199" s="242"/>
      <c r="EK199" s="242"/>
      <c r="EL199" s="242"/>
      <c r="EM199" s="242"/>
      <c r="EN199" s="242"/>
      <c r="EO199" s="242"/>
      <c r="EP199" s="242"/>
      <c r="EQ199" s="242"/>
      <c r="ER199" s="242"/>
      <c r="ES199" s="242"/>
      <c r="ET199" s="242"/>
      <c r="EU199" s="242"/>
      <c r="EV199" s="242"/>
      <c r="EW199" s="242"/>
      <c r="EX199" s="242"/>
      <c r="EY199" s="242"/>
      <c r="EZ199" s="242"/>
      <c r="FA199" s="242"/>
      <c r="FB199" s="242"/>
      <c r="FC199" s="242"/>
      <c r="FD199" s="242"/>
      <c r="FE199" s="242"/>
      <c r="FF199" s="242"/>
      <c r="FG199" s="242"/>
      <c r="FH199" s="242"/>
      <c r="FI199" s="242"/>
      <c r="FJ199" s="242"/>
      <c r="FK199" s="242"/>
      <c r="FL199" s="242"/>
      <c r="FM199" s="242"/>
      <c r="FN199" s="242"/>
      <c r="FO199" s="242"/>
      <c r="FP199" s="242"/>
      <c r="FQ199" s="242"/>
      <c r="FR199" s="242"/>
      <c r="FS199" s="242"/>
      <c r="FT199" s="242"/>
      <c r="FU199" s="242"/>
      <c r="FV199" s="242"/>
      <c r="FW199" s="242"/>
      <c r="FX199" s="242"/>
      <c r="FY199" s="242"/>
      <c r="FZ199" s="242"/>
      <c r="GA199" s="242"/>
      <c r="GB199" s="242"/>
      <c r="GC199" s="242"/>
      <c r="GD199" s="242"/>
      <c r="GE199" s="242"/>
      <c r="GF199" s="242"/>
      <c r="GG199" s="242"/>
      <c r="GH199" s="242"/>
      <c r="GI199" s="242"/>
      <c r="GJ199" s="242"/>
      <c r="GK199" s="242"/>
      <c r="GL199" s="242"/>
      <c r="GM199" s="242"/>
      <c r="GN199" s="242"/>
      <c r="GO199" s="242"/>
      <c r="GP199" s="242"/>
      <c r="GQ199" s="242"/>
      <c r="GR199" s="242"/>
      <c r="GS199" s="242"/>
      <c r="GT199" s="242"/>
      <c r="GU199" s="242"/>
      <c r="GV199" s="242"/>
      <c r="GW199" s="242"/>
      <c r="GX199" s="242"/>
      <c r="GY199" s="242"/>
      <c r="GZ199" s="242"/>
      <c r="HA199" s="242"/>
      <c r="HB199" s="242"/>
      <c r="HC199" s="242"/>
      <c r="HD199" s="242"/>
      <c r="HE199" s="242"/>
      <c r="HF199" s="242"/>
      <c r="HG199" s="242"/>
      <c r="HH199" s="242"/>
      <c r="HI199" s="242"/>
      <c r="HJ199" s="242"/>
      <c r="HK199" s="242"/>
      <c r="HL199" s="242"/>
      <c r="HM199" s="242"/>
      <c r="HN199" s="242"/>
      <c r="HO199" s="242"/>
      <c r="HP199" s="242"/>
      <c r="HQ199" s="242"/>
      <c r="HR199" s="242"/>
      <c r="HS199" s="242"/>
      <c r="HT199" s="242"/>
      <c r="HU199" s="242"/>
      <c r="HV199" s="242"/>
      <c r="HW199" s="242"/>
      <c r="HX199" s="242"/>
      <c r="HY199" s="242"/>
      <c r="HZ199" s="242"/>
      <c r="IA199" s="242"/>
      <c r="IB199" s="242"/>
      <c r="IC199" s="242"/>
      <c r="ID199" s="242"/>
      <c r="IE199" s="242"/>
      <c r="IF199" s="242"/>
      <c r="IG199" s="242"/>
      <c r="IH199" s="242"/>
      <c r="II199" s="242"/>
      <c r="IJ199" s="242"/>
      <c r="IK199" s="242"/>
      <c r="IL199" s="242"/>
    </row>
    <row r="200" spans="1:246" ht="15.75">
      <c r="A200" s="99" t="s">
        <v>464</v>
      </c>
      <c r="B200" s="212" t="s">
        <v>463</v>
      </c>
      <c r="C200" s="266"/>
      <c r="D200" s="266"/>
      <c r="E200" s="266"/>
      <c r="F200" s="266"/>
      <c r="G200" s="266"/>
      <c r="H200" s="266"/>
      <c r="I200" s="245"/>
      <c r="J200" s="245">
        <f>J19</f>
        <v>75000</v>
      </c>
      <c r="K200" s="245"/>
      <c r="L200" s="245"/>
      <c r="M200" s="245"/>
      <c r="N200" s="245"/>
      <c r="O200" s="245"/>
      <c r="P200" s="248"/>
      <c r="Q200" s="245"/>
      <c r="R200" s="245"/>
      <c r="S200" s="281"/>
      <c r="T200" s="224"/>
      <c r="U200" s="242"/>
      <c r="V200" s="242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242"/>
      <c r="AG200" s="242"/>
      <c r="AH200" s="242"/>
      <c r="AI200" s="242"/>
      <c r="AJ200" s="242"/>
      <c r="AK200" s="242"/>
      <c r="AL200" s="242"/>
      <c r="AM200" s="242"/>
      <c r="AN200" s="242"/>
      <c r="AO200" s="242"/>
      <c r="AP200" s="242"/>
      <c r="AQ200" s="242"/>
      <c r="AR200" s="242"/>
      <c r="AS200" s="242"/>
      <c r="AT200" s="242"/>
      <c r="AU200" s="242"/>
      <c r="AV200" s="242"/>
      <c r="AW200" s="242"/>
      <c r="AX200" s="242"/>
      <c r="AY200" s="242"/>
      <c r="AZ200" s="242"/>
      <c r="BA200" s="242"/>
      <c r="BB200" s="242"/>
      <c r="BC200" s="242"/>
      <c r="BD200" s="242"/>
      <c r="BE200" s="242"/>
      <c r="BF200" s="242"/>
      <c r="BG200" s="242"/>
      <c r="BH200" s="242"/>
      <c r="BI200" s="242"/>
      <c r="BJ200" s="242"/>
      <c r="BK200" s="242"/>
      <c r="BL200" s="242"/>
      <c r="BM200" s="242"/>
      <c r="BN200" s="242"/>
      <c r="BO200" s="242"/>
      <c r="BP200" s="242"/>
      <c r="BQ200" s="242"/>
      <c r="BR200" s="242"/>
      <c r="BS200" s="242"/>
      <c r="BT200" s="242"/>
      <c r="BU200" s="242"/>
      <c r="BV200" s="242"/>
      <c r="BW200" s="242"/>
      <c r="BX200" s="242"/>
      <c r="BY200" s="242"/>
      <c r="BZ200" s="242"/>
      <c r="CA200" s="242"/>
      <c r="CB200" s="242"/>
      <c r="CC200" s="242"/>
      <c r="CD200" s="242"/>
      <c r="CE200" s="242"/>
      <c r="CF200" s="242"/>
      <c r="CG200" s="242"/>
      <c r="CH200" s="242"/>
      <c r="CI200" s="242"/>
      <c r="CJ200" s="242"/>
      <c r="CK200" s="242"/>
      <c r="CL200" s="242"/>
      <c r="CM200" s="242"/>
      <c r="CN200" s="242"/>
      <c r="CO200" s="242"/>
      <c r="CP200" s="242"/>
      <c r="CQ200" s="242"/>
      <c r="CR200" s="242"/>
      <c r="CS200" s="242"/>
      <c r="CT200" s="242"/>
      <c r="CU200" s="242"/>
      <c r="CV200" s="242"/>
      <c r="CW200" s="242"/>
      <c r="CX200" s="242"/>
      <c r="CY200" s="242"/>
      <c r="CZ200" s="242"/>
      <c r="DA200" s="242"/>
      <c r="DB200" s="242"/>
      <c r="DC200" s="242"/>
      <c r="DD200" s="242"/>
      <c r="DE200" s="242"/>
      <c r="DF200" s="242"/>
      <c r="DG200" s="242"/>
      <c r="DH200" s="242"/>
      <c r="DI200" s="242"/>
      <c r="DJ200" s="242"/>
      <c r="DK200" s="242"/>
      <c r="DL200" s="242"/>
      <c r="DM200" s="242"/>
      <c r="DN200" s="242"/>
      <c r="DO200" s="242"/>
      <c r="DP200" s="242"/>
      <c r="DQ200" s="242"/>
      <c r="DR200" s="242"/>
      <c r="DS200" s="242"/>
      <c r="DT200" s="242"/>
      <c r="DU200" s="242"/>
      <c r="DV200" s="242"/>
      <c r="DW200" s="242"/>
      <c r="DX200" s="242"/>
      <c r="DY200" s="242"/>
      <c r="DZ200" s="242"/>
      <c r="EA200" s="242"/>
      <c r="EB200" s="242"/>
      <c r="EC200" s="242"/>
      <c r="ED200" s="242"/>
      <c r="EE200" s="242"/>
      <c r="EF200" s="242"/>
      <c r="EG200" s="242"/>
      <c r="EH200" s="242"/>
      <c r="EI200" s="242"/>
      <c r="EJ200" s="242"/>
      <c r="EK200" s="242"/>
      <c r="EL200" s="242"/>
      <c r="EM200" s="242"/>
      <c r="EN200" s="242"/>
      <c r="EO200" s="242"/>
      <c r="EP200" s="242"/>
      <c r="EQ200" s="242"/>
      <c r="ER200" s="242"/>
      <c r="ES200" s="242"/>
      <c r="ET200" s="242"/>
      <c r="EU200" s="242"/>
      <c r="EV200" s="242"/>
      <c r="EW200" s="242"/>
      <c r="EX200" s="242"/>
      <c r="EY200" s="242"/>
      <c r="EZ200" s="242"/>
      <c r="FA200" s="242"/>
      <c r="FB200" s="242"/>
      <c r="FC200" s="242"/>
      <c r="FD200" s="242"/>
      <c r="FE200" s="242"/>
      <c r="FF200" s="242"/>
      <c r="FG200" s="242"/>
      <c r="FH200" s="242"/>
      <c r="FI200" s="242"/>
      <c r="FJ200" s="242"/>
      <c r="FK200" s="242"/>
      <c r="FL200" s="242"/>
      <c r="FM200" s="242"/>
      <c r="FN200" s="242"/>
      <c r="FO200" s="242"/>
      <c r="FP200" s="242"/>
      <c r="FQ200" s="242"/>
      <c r="FR200" s="242"/>
      <c r="FS200" s="242"/>
      <c r="FT200" s="242"/>
      <c r="FU200" s="242"/>
      <c r="FV200" s="242"/>
      <c r="FW200" s="242"/>
      <c r="FX200" s="242"/>
      <c r="FY200" s="242"/>
      <c r="FZ200" s="242"/>
      <c r="GA200" s="242"/>
      <c r="GB200" s="242"/>
      <c r="GC200" s="242"/>
      <c r="GD200" s="242"/>
      <c r="GE200" s="242"/>
      <c r="GF200" s="242"/>
      <c r="GG200" s="242"/>
      <c r="GH200" s="242"/>
      <c r="GI200" s="242"/>
      <c r="GJ200" s="242"/>
      <c r="GK200" s="242"/>
      <c r="GL200" s="242"/>
      <c r="GM200" s="242"/>
      <c r="GN200" s="242"/>
      <c r="GO200" s="242"/>
      <c r="GP200" s="242"/>
      <c r="GQ200" s="242"/>
      <c r="GR200" s="242"/>
      <c r="GS200" s="242"/>
      <c r="GT200" s="242"/>
      <c r="GU200" s="242"/>
      <c r="GV200" s="242"/>
      <c r="GW200" s="242"/>
      <c r="GX200" s="242"/>
      <c r="GY200" s="242"/>
      <c r="GZ200" s="242"/>
      <c r="HA200" s="242"/>
      <c r="HB200" s="242"/>
      <c r="HC200" s="242"/>
      <c r="HD200" s="242"/>
      <c r="HE200" s="242"/>
      <c r="HF200" s="242"/>
      <c r="HG200" s="242"/>
      <c r="HH200" s="242"/>
      <c r="HI200" s="242"/>
      <c r="HJ200" s="242"/>
      <c r="HK200" s="242"/>
      <c r="HL200" s="242"/>
      <c r="HM200" s="242"/>
      <c r="HN200" s="242"/>
      <c r="HO200" s="242"/>
      <c r="HP200" s="242"/>
      <c r="HQ200" s="242"/>
      <c r="HR200" s="242"/>
      <c r="HS200" s="242"/>
      <c r="HT200" s="242"/>
      <c r="HU200" s="242"/>
      <c r="HV200" s="242"/>
      <c r="HW200" s="242"/>
      <c r="HX200" s="242"/>
      <c r="HY200" s="242"/>
      <c r="HZ200" s="242"/>
      <c r="IA200" s="242"/>
      <c r="IB200" s="242"/>
      <c r="IC200" s="242"/>
      <c r="ID200" s="242"/>
      <c r="IE200" s="242"/>
      <c r="IF200" s="242"/>
      <c r="IG200" s="242"/>
      <c r="IH200" s="242"/>
      <c r="II200" s="242"/>
      <c r="IJ200" s="242"/>
      <c r="IK200" s="242"/>
      <c r="IL200" s="242"/>
    </row>
    <row r="201" spans="1:246" ht="15">
      <c r="A201" s="75"/>
      <c r="B201" s="75"/>
      <c r="C201" s="75"/>
      <c r="D201" s="75"/>
      <c r="E201" s="75"/>
      <c r="F201" s="75"/>
      <c r="G201" s="75"/>
      <c r="H201" s="75"/>
      <c r="I201" s="75"/>
      <c r="J201" s="197"/>
      <c r="K201" s="197"/>
      <c r="L201" s="197"/>
      <c r="M201" s="197"/>
      <c r="N201" s="197"/>
      <c r="O201" s="197"/>
      <c r="P201" s="197"/>
      <c r="Q201" s="197"/>
      <c r="R201" s="197"/>
      <c r="S201" s="223"/>
      <c r="T201" s="224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  <c r="BV201" s="75"/>
      <c r="BW201" s="75"/>
      <c r="BX201" s="75"/>
      <c r="BY201" s="75"/>
      <c r="BZ201" s="75"/>
      <c r="CA201" s="75"/>
      <c r="CB201" s="75"/>
      <c r="CC201" s="75"/>
      <c r="CD201" s="75"/>
      <c r="CE201" s="75"/>
      <c r="CF201" s="75"/>
      <c r="CG201" s="75"/>
      <c r="CH201" s="75"/>
      <c r="CI201" s="75"/>
      <c r="CJ201" s="75"/>
      <c r="CK201" s="75"/>
      <c r="CL201" s="75"/>
      <c r="CM201" s="75"/>
      <c r="CN201" s="75"/>
      <c r="CO201" s="75"/>
      <c r="CP201" s="75"/>
      <c r="CQ201" s="75"/>
      <c r="CR201" s="75"/>
      <c r="CS201" s="75"/>
      <c r="CT201" s="75"/>
      <c r="CU201" s="75"/>
      <c r="CV201" s="75"/>
      <c r="CW201" s="75"/>
      <c r="CX201" s="75"/>
      <c r="CY201" s="75"/>
      <c r="CZ201" s="75"/>
      <c r="DA201" s="75"/>
      <c r="DB201" s="75"/>
      <c r="DC201" s="75"/>
      <c r="DD201" s="75"/>
      <c r="DE201" s="75"/>
      <c r="DF201" s="75"/>
      <c r="DG201" s="75"/>
      <c r="DH201" s="75"/>
      <c r="DI201" s="75"/>
      <c r="DJ201" s="75"/>
      <c r="DK201" s="75"/>
      <c r="DL201" s="75"/>
      <c r="DM201" s="75"/>
      <c r="DN201" s="75"/>
      <c r="DO201" s="75"/>
      <c r="DP201" s="75"/>
      <c r="DQ201" s="75"/>
      <c r="DR201" s="75"/>
      <c r="DS201" s="75"/>
      <c r="DT201" s="75"/>
      <c r="DU201" s="75"/>
      <c r="DV201" s="75"/>
      <c r="DW201" s="75"/>
      <c r="DX201" s="75"/>
      <c r="DY201" s="75"/>
      <c r="DZ201" s="75"/>
      <c r="EA201" s="75"/>
      <c r="EB201" s="75"/>
      <c r="EC201" s="75"/>
      <c r="ED201" s="75"/>
      <c r="EE201" s="75"/>
      <c r="EF201" s="75"/>
      <c r="EG201" s="75"/>
      <c r="EH201" s="75"/>
      <c r="EI201" s="75"/>
      <c r="EJ201" s="75"/>
      <c r="EK201" s="75"/>
      <c r="EL201" s="75"/>
      <c r="EM201" s="75"/>
      <c r="EN201" s="75"/>
      <c r="EO201" s="75"/>
      <c r="EP201" s="75"/>
      <c r="EQ201" s="75"/>
      <c r="ER201" s="75"/>
      <c r="ES201" s="75"/>
      <c r="ET201" s="75"/>
      <c r="EU201" s="75"/>
      <c r="EV201" s="75"/>
      <c r="EW201" s="75"/>
      <c r="EX201" s="75"/>
      <c r="EY201" s="75"/>
      <c r="EZ201" s="75"/>
      <c r="FA201" s="75"/>
      <c r="FB201" s="75"/>
      <c r="FC201" s="75"/>
      <c r="FD201" s="75"/>
      <c r="FE201" s="75"/>
      <c r="FF201" s="75"/>
      <c r="FG201" s="75"/>
      <c r="FH201" s="75"/>
      <c r="FI201" s="75"/>
      <c r="FJ201" s="75"/>
      <c r="FK201" s="75"/>
      <c r="FL201" s="75"/>
      <c r="FM201" s="75"/>
      <c r="FN201" s="75"/>
      <c r="FO201" s="75"/>
      <c r="FP201" s="75"/>
      <c r="FQ201" s="75"/>
      <c r="FR201" s="75"/>
      <c r="FS201" s="75"/>
      <c r="FT201" s="75"/>
      <c r="FU201" s="75"/>
      <c r="FV201" s="75"/>
      <c r="FW201" s="75"/>
      <c r="FX201" s="75"/>
      <c r="FY201" s="75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/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  <c r="HE201" s="75"/>
      <c r="HF201" s="75"/>
      <c r="HG201" s="75"/>
      <c r="HH201" s="75"/>
      <c r="HI201" s="75"/>
      <c r="HJ201" s="75"/>
      <c r="HK201" s="75"/>
      <c r="HL201" s="75"/>
      <c r="HM201" s="75"/>
      <c r="HN201" s="75"/>
      <c r="HO201" s="75"/>
      <c r="HP201" s="75"/>
      <c r="HQ201" s="75"/>
      <c r="HR201" s="75"/>
      <c r="HS201" s="75"/>
      <c r="HT201" s="75"/>
      <c r="HU201" s="75"/>
      <c r="HV201" s="75"/>
      <c r="HW201" s="75"/>
      <c r="HX201" s="75"/>
      <c r="HY201" s="75"/>
      <c r="HZ201" s="75"/>
      <c r="IA201" s="75"/>
      <c r="IB201" s="75"/>
      <c r="IC201" s="75"/>
      <c r="ID201" s="75"/>
      <c r="IE201" s="75"/>
      <c r="IF201" s="75"/>
      <c r="IG201" s="75"/>
      <c r="IH201" s="75"/>
      <c r="II201" s="75"/>
      <c r="IJ201" s="75"/>
      <c r="IK201" s="75"/>
      <c r="IL201" s="75"/>
    </row>
    <row r="202" spans="1:246" ht="15">
      <c r="A202" s="242" t="s">
        <v>458</v>
      </c>
      <c r="B202" s="75" t="s">
        <v>451</v>
      </c>
      <c r="C202" s="75"/>
      <c r="D202" s="75"/>
      <c r="E202" s="75"/>
      <c r="F202" s="75"/>
      <c r="G202" s="75"/>
      <c r="H202" s="75"/>
      <c r="I202" s="75"/>
      <c r="J202" s="197">
        <v>22457.8</v>
      </c>
      <c r="K202" s="197">
        <v>929.8960000000001</v>
      </c>
      <c r="L202" s="197">
        <v>0</v>
      </c>
      <c r="M202" s="197">
        <v>0</v>
      </c>
      <c r="N202" s="197">
        <v>0</v>
      </c>
      <c r="O202" s="197">
        <v>0</v>
      </c>
      <c r="P202" s="197">
        <v>23387.696</v>
      </c>
      <c r="Q202" s="197"/>
      <c r="R202" s="197"/>
      <c r="S202" s="223"/>
      <c r="T202" s="224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5"/>
      <c r="BY202" s="75"/>
      <c r="BZ202" s="75"/>
      <c r="CA202" s="75"/>
      <c r="CB202" s="75"/>
      <c r="CC202" s="75"/>
      <c r="CD202" s="75"/>
      <c r="CE202" s="75"/>
      <c r="CF202" s="75"/>
      <c r="CG202" s="75"/>
      <c r="CH202" s="75"/>
      <c r="CI202" s="75"/>
      <c r="CJ202" s="75"/>
      <c r="CK202" s="75"/>
      <c r="CL202" s="75"/>
      <c r="CM202" s="75"/>
      <c r="CN202" s="75"/>
      <c r="CO202" s="75"/>
      <c r="CP202" s="75"/>
      <c r="CQ202" s="75"/>
      <c r="CR202" s="75"/>
      <c r="CS202" s="75"/>
      <c r="CT202" s="75"/>
      <c r="CU202" s="75"/>
      <c r="CV202" s="75"/>
      <c r="CW202" s="75"/>
      <c r="CX202" s="75"/>
      <c r="CY202" s="75"/>
      <c r="CZ202" s="75"/>
      <c r="DA202" s="75"/>
      <c r="DB202" s="75"/>
      <c r="DC202" s="75"/>
      <c r="DD202" s="75"/>
      <c r="DE202" s="75"/>
      <c r="DF202" s="75"/>
      <c r="DG202" s="75"/>
      <c r="DH202" s="75"/>
      <c r="DI202" s="75"/>
      <c r="DJ202" s="75"/>
      <c r="DK202" s="75"/>
      <c r="DL202" s="75"/>
      <c r="DM202" s="75"/>
      <c r="DN202" s="75"/>
      <c r="DO202" s="75"/>
      <c r="DP202" s="75"/>
      <c r="DQ202" s="75"/>
      <c r="DR202" s="75"/>
      <c r="DS202" s="75"/>
      <c r="DT202" s="75"/>
      <c r="DU202" s="75"/>
      <c r="DV202" s="75"/>
      <c r="DW202" s="75"/>
      <c r="DX202" s="75"/>
      <c r="DY202" s="75"/>
      <c r="DZ202" s="75"/>
      <c r="EA202" s="75"/>
      <c r="EB202" s="75"/>
      <c r="EC202" s="75"/>
      <c r="ED202" s="75"/>
      <c r="EE202" s="75"/>
      <c r="EF202" s="75"/>
      <c r="EG202" s="75"/>
      <c r="EH202" s="75"/>
      <c r="EI202" s="75"/>
      <c r="EJ202" s="75"/>
      <c r="EK202" s="75"/>
      <c r="EL202" s="75"/>
      <c r="EM202" s="75"/>
      <c r="EN202" s="75"/>
      <c r="EO202" s="75"/>
      <c r="EP202" s="75"/>
      <c r="EQ202" s="75"/>
      <c r="ER202" s="75"/>
      <c r="ES202" s="75"/>
      <c r="ET202" s="75"/>
      <c r="EU202" s="75"/>
      <c r="EV202" s="75"/>
      <c r="EW202" s="75"/>
      <c r="EX202" s="75"/>
      <c r="EY202" s="75"/>
      <c r="EZ202" s="75"/>
      <c r="FA202" s="75"/>
      <c r="FB202" s="75"/>
      <c r="FC202" s="75"/>
      <c r="FD202" s="75"/>
      <c r="FE202" s="75"/>
      <c r="FF202" s="75"/>
      <c r="FG202" s="75"/>
      <c r="FH202" s="75"/>
      <c r="FI202" s="75"/>
      <c r="FJ202" s="75"/>
      <c r="FK202" s="75"/>
      <c r="FL202" s="75"/>
      <c r="FM202" s="75"/>
      <c r="FN202" s="75"/>
      <c r="FO202" s="75"/>
      <c r="FP202" s="75"/>
      <c r="FQ202" s="75"/>
      <c r="FR202" s="75"/>
      <c r="FS202" s="75"/>
      <c r="FT202" s="75"/>
      <c r="FU202" s="75"/>
      <c r="FV202" s="75"/>
      <c r="FW202" s="75"/>
      <c r="FX202" s="75"/>
      <c r="FY202" s="75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/>
      <c r="GN202" s="75"/>
      <c r="GO202" s="75"/>
      <c r="GP202" s="75"/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  <c r="HE202" s="75"/>
      <c r="HF202" s="75"/>
      <c r="HG202" s="75"/>
      <c r="HH202" s="75"/>
      <c r="HI202" s="75"/>
      <c r="HJ202" s="75"/>
      <c r="HK202" s="75"/>
      <c r="HL202" s="75"/>
      <c r="HM202" s="75"/>
      <c r="HN202" s="75"/>
      <c r="HO202" s="75"/>
      <c r="HP202" s="75"/>
      <c r="HQ202" s="75"/>
      <c r="HR202" s="75"/>
      <c r="HS202" s="75"/>
      <c r="HT202" s="75"/>
      <c r="HU202" s="75"/>
      <c r="HV202" s="75"/>
      <c r="HW202" s="75"/>
      <c r="HX202" s="75"/>
      <c r="HY202" s="75"/>
      <c r="HZ202" s="75"/>
      <c r="IA202" s="75"/>
      <c r="IB202" s="75"/>
      <c r="IC202" s="75"/>
      <c r="ID202" s="75"/>
      <c r="IE202" s="75"/>
      <c r="IF202" s="75"/>
      <c r="IG202" s="75"/>
      <c r="IH202" s="75"/>
      <c r="II202" s="75"/>
      <c r="IJ202" s="75"/>
      <c r="IK202" s="75"/>
      <c r="IL202" s="75"/>
    </row>
    <row r="203" spans="1:246" ht="15">
      <c r="A203" s="237" t="s">
        <v>458</v>
      </c>
      <c r="B203" s="238" t="s">
        <v>452</v>
      </c>
      <c r="C203" s="238"/>
      <c r="D203" s="238"/>
      <c r="E203" s="239"/>
      <c r="F203" s="239"/>
      <c r="G203" s="239"/>
      <c r="H203" s="239"/>
      <c r="I203" s="239"/>
      <c r="J203" s="237">
        <v>24565.4</v>
      </c>
      <c r="K203" s="240">
        <v>871.6455000000001</v>
      </c>
      <c r="L203" s="237">
        <v>0</v>
      </c>
      <c r="M203" s="237">
        <v>0</v>
      </c>
      <c r="N203" s="237">
        <v>0</v>
      </c>
      <c r="O203" s="237">
        <v>0</v>
      </c>
      <c r="P203" s="295">
        <v>25437.0455</v>
      </c>
      <c r="Q203" s="99"/>
      <c r="R203" s="99"/>
      <c r="S203" s="243"/>
      <c r="T203" s="244"/>
      <c r="U203" s="245"/>
      <c r="V203" s="242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242"/>
      <c r="AG203" s="242"/>
      <c r="AH203" s="242"/>
      <c r="AI203" s="242"/>
      <c r="AJ203" s="242"/>
      <c r="AK203" s="242"/>
      <c r="AL203" s="242"/>
      <c r="AM203" s="242"/>
      <c r="AN203" s="242"/>
      <c r="AO203" s="242"/>
      <c r="AP203" s="242"/>
      <c r="AQ203" s="242"/>
      <c r="AR203" s="242"/>
      <c r="AS203" s="242"/>
      <c r="AT203" s="242"/>
      <c r="AU203" s="242"/>
      <c r="AV203" s="242"/>
      <c r="AW203" s="242"/>
      <c r="AX203" s="242"/>
      <c r="AY203" s="242"/>
      <c r="AZ203" s="242"/>
      <c r="BA203" s="242"/>
      <c r="BB203" s="242"/>
      <c r="BC203" s="242"/>
      <c r="BD203" s="242"/>
      <c r="BE203" s="242"/>
      <c r="BF203" s="242"/>
      <c r="BG203" s="242"/>
      <c r="BH203" s="242"/>
      <c r="BI203" s="242"/>
      <c r="BJ203" s="242"/>
      <c r="BK203" s="242"/>
      <c r="BL203" s="242"/>
      <c r="BM203" s="242"/>
      <c r="BN203" s="242"/>
      <c r="BO203" s="242"/>
      <c r="BP203" s="242"/>
      <c r="BQ203" s="242"/>
      <c r="BR203" s="242"/>
      <c r="BS203" s="242"/>
      <c r="BT203" s="242"/>
      <c r="BU203" s="242"/>
      <c r="BV203" s="242"/>
      <c r="BW203" s="242"/>
      <c r="BX203" s="242"/>
      <c r="BY203" s="242"/>
      <c r="BZ203" s="242"/>
      <c r="CA203" s="242"/>
      <c r="CB203" s="242"/>
      <c r="CC203" s="242"/>
      <c r="CD203" s="242"/>
      <c r="CE203" s="242"/>
      <c r="CF203" s="242"/>
      <c r="CG203" s="242"/>
      <c r="CH203" s="242"/>
      <c r="CI203" s="242"/>
      <c r="CJ203" s="242"/>
      <c r="CK203" s="242"/>
      <c r="CL203" s="242"/>
      <c r="CM203" s="242"/>
      <c r="CN203" s="242"/>
      <c r="CO203" s="242"/>
      <c r="CP203" s="242"/>
      <c r="CQ203" s="242"/>
      <c r="CR203" s="242"/>
      <c r="CS203" s="242"/>
      <c r="CT203" s="242"/>
      <c r="CU203" s="242"/>
      <c r="CV203" s="242"/>
      <c r="CW203" s="242"/>
      <c r="CX203" s="242"/>
      <c r="CY203" s="242"/>
      <c r="CZ203" s="242"/>
      <c r="DA203" s="242"/>
      <c r="DB203" s="242"/>
      <c r="DC203" s="242"/>
      <c r="DD203" s="242"/>
      <c r="DE203" s="242"/>
      <c r="DF203" s="242"/>
      <c r="DG203" s="242"/>
      <c r="DH203" s="242"/>
      <c r="DI203" s="242"/>
      <c r="DJ203" s="242"/>
      <c r="DK203" s="242"/>
      <c r="DL203" s="242"/>
      <c r="DM203" s="242"/>
      <c r="DN203" s="242"/>
      <c r="DO203" s="242"/>
      <c r="DP203" s="242"/>
      <c r="DQ203" s="242"/>
      <c r="DR203" s="242"/>
      <c r="DS203" s="242"/>
      <c r="DT203" s="242"/>
      <c r="DU203" s="242"/>
      <c r="DV203" s="242"/>
      <c r="DW203" s="242"/>
      <c r="DX203" s="242"/>
      <c r="DY203" s="242"/>
      <c r="DZ203" s="242"/>
      <c r="EA203" s="242"/>
      <c r="EB203" s="242"/>
      <c r="EC203" s="242"/>
      <c r="ED203" s="242"/>
      <c r="EE203" s="242"/>
      <c r="EF203" s="242"/>
      <c r="EG203" s="242"/>
      <c r="EH203" s="242"/>
      <c r="EI203" s="242"/>
      <c r="EJ203" s="242"/>
      <c r="EK203" s="242"/>
      <c r="EL203" s="242"/>
      <c r="EM203" s="242"/>
      <c r="EN203" s="242"/>
      <c r="EO203" s="242"/>
      <c r="EP203" s="242"/>
      <c r="EQ203" s="242"/>
      <c r="ER203" s="242"/>
      <c r="ES203" s="242"/>
      <c r="ET203" s="242"/>
      <c r="EU203" s="242"/>
      <c r="EV203" s="242"/>
      <c r="EW203" s="242"/>
      <c r="EX203" s="242"/>
      <c r="EY203" s="242"/>
      <c r="EZ203" s="242"/>
      <c r="FA203" s="242"/>
      <c r="FB203" s="242"/>
      <c r="FC203" s="242"/>
      <c r="FD203" s="242"/>
      <c r="FE203" s="242"/>
      <c r="FF203" s="242"/>
      <c r="FG203" s="242"/>
      <c r="FH203" s="242"/>
      <c r="FI203" s="242"/>
      <c r="FJ203" s="242"/>
      <c r="FK203" s="242"/>
      <c r="FL203" s="242"/>
      <c r="FM203" s="242"/>
      <c r="FN203" s="242"/>
      <c r="FO203" s="242"/>
      <c r="FP203" s="242"/>
      <c r="FQ203" s="242"/>
      <c r="FR203" s="242"/>
      <c r="FS203" s="242"/>
      <c r="FT203" s="242"/>
      <c r="FU203" s="242"/>
      <c r="FV203" s="242"/>
      <c r="FW203" s="242"/>
      <c r="FX203" s="242"/>
      <c r="FY203" s="242"/>
      <c r="FZ203" s="242"/>
      <c r="GA203" s="242"/>
      <c r="GB203" s="242"/>
      <c r="GC203" s="242"/>
      <c r="GD203" s="242"/>
      <c r="GE203" s="242"/>
      <c r="GF203" s="242"/>
      <c r="GG203" s="242"/>
      <c r="GH203" s="242"/>
      <c r="GI203" s="242"/>
      <c r="GJ203" s="242"/>
      <c r="GK203" s="242"/>
      <c r="GL203" s="242"/>
      <c r="GM203" s="242"/>
      <c r="GN203" s="242"/>
      <c r="GO203" s="242"/>
      <c r="GP203" s="242"/>
      <c r="GQ203" s="242"/>
      <c r="GR203" s="242"/>
      <c r="GS203" s="242"/>
      <c r="GT203" s="242"/>
      <c r="GU203" s="242"/>
      <c r="GV203" s="242"/>
      <c r="GW203" s="242"/>
      <c r="GX203" s="242"/>
      <c r="GY203" s="242"/>
      <c r="GZ203" s="242"/>
      <c r="HA203" s="242"/>
      <c r="HB203" s="242"/>
      <c r="HC203" s="242"/>
      <c r="HD203" s="242"/>
      <c r="HE203" s="242"/>
      <c r="HF203" s="242"/>
      <c r="HG203" s="242"/>
      <c r="HH203" s="242"/>
      <c r="HI203" s="242"/>
      <c r="HJ203" s="242"/>
      <c r="HK203" s="242"/>
      <c r="HL203" s="242"/>
      <c r="HM203" s="242"/>
      <c r="HN203" s="242"/>
      <c r="HO203" s="242"/>
      <c r="HP203" s="242"/>
      <c r="HQ203" s="242"/>
      <c r="HR203" s="242"/>
      <c r="HS203" s="242"/>
      <c r="HT203" s="242"/>
      <c r="HU203" s="242"/>
      <c r="HV203" s="242"/>
      <c r="HW203" s="242"/>
      <c r="HX203" s="242"/>
      <c r="HY203" s="242"/>
      <c r="HZ203" s="242"/>
      <c r="IA203" s="242"/>
      <c r="IB203" s="242"/>
      <c r="IC203" s="242"/>
      <c r="ID203" s="242"/>
      <c r="IE203" s="242"/>
      <c r="IF203" s="242"/>
      <c r="IG203" s="242"/>
      <c r="IH203" s="242"/>
      <c r="II203" s="242"/>
      <c r="IJ203" s="242"/>
      <c r="IK203" s="242"/>
      <c r="IL203" s="242"/>
    </row>
    <row r="204" spans="1:246" ht="15">
      <c r="A204" s="99" t="s">
        <v>458</v>
      </c>
      <c r="B204" s="212" t="s">
        <v>364</v>
      </c>
      <c r="C204" s="212"/>
      <c r="D204" s="212"/>
      <c r="E204" s="247"/>
      <c r="F204" s="247"/>
      <c r="G204" s="247"/>
      <c r="H204" s="247"/>
      <c r="I204" s="247"/>
      <c r="J204" s="99">
        <v>17127.69</v>
      </c>
      <c r="K204" s="245">
        <v>608.315</v>
      </c>
      <c r="L204" s="99">
        <v>0</v>
      </c>
      <c r="M204" s="99">
        <v>0</v>
      </c>
      <c r="N204" s="99">
        <v>0</v>
      </c>
      <c r="O204" s="99">
        <v>0</v>
      </c>
      <c r="P204" s="197">
        <v>17736.004999999997</v>
      </c>
      <c r="Q204" s="99"/>
      <c r="R204" s="99"/>
      <c r="S204" s="243"/>
      <c r="T204" s="244"/>
      <c r="U204" s="245"/>
      <c r="V204" s="242"/>
      <c r="W204" s="242"/>
      <c r="X204" s="242"/>
      <c r="Y204" s="242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  <c r="AJ204" s="242"/>
      <c r="AK204" s="242"/>
      <c r="AL204" s="242"/>
      <c r="AM204" s="242"/>
      <c r="AN204" s="242"/>
      <c r="AO204" s="242"/>
      <c r="AP204" s="242"/>
      <c r="AQ204" s="242"/>
      <c r="AR204" s="242"/>
      <c r="AS204" s="242"/>
      <c r="AT204" s="242"/>
      <c r="AU204" s="242"/>
      <c r="AV204" s="242"/>
      <c r="AW204" s="242"/>
      <c r="AX204" s="242"/>
      <c r="AY204" s="242"/>
      <c r="AZ204" s="242"/>
      <c r="BA204" s="242"/>
      <c r="BB204" s="242"/>
      <c r="BC204" s="242"/>
      <c r="BD204" s="242"/>
      <c r="BE204" s="242"/>
      <c r="BF204" s="242"/>
      <c r="BG204" s="242"/>
      <c r="BH204" s="242"/>
      <c r="BI204" s="242"/>
      <c r="BJ204" s="242"/>
      <c r="BK204" s="242"/>
      <c r="BL204" s="242"/>
      <c r="BM204" s="242"/>
      <c r="BN204" s="242"/>
      <c r="BO204" s="242"/>
      <c r="BP204" s="242"/>
      <c r="BQ204" s="242"/>
      <c r="BR204" s="242"/>
      <c r="BS204" s="242"/>
      <c r="BT204" s="242"/>
      <c r="BU204" s="242"/>
      <c r="BV204" s="242"/>
      <c r="BW204" s="242"/>
      <c r="BX204" s="242"/>
      <c r="BY204" s="242"/>
      <c r="BZ204" s="242"/>
      <c r="CA204" s="242"/>
      <c r="CB204" s="242"/>
      <c r="CC204" s="242"/>
      <c r="CD204" s="242"/>
      <c r="CE204" s="242"/>
      <c r="CF204" s="242"/>
      <c r="CG204" s="242"/>
      <c r="CH204" s="242"/>
      <c r="CI204" s="242"/>
      <c r="CJ204" s="242"/>
      <c r="CK204" s="242"/>
      <c r="CL204" s="242"/>
      <c r="CM204" s="242"/>
      <c r="CN204" s="242"/>
      <c r="CO204" s="242"/>
      <c r="CP204" s="242"/>
      <c r="CQ204" s="242"/>
      <c r="CR204" s="242"/>
      <c r="CS204" s="242"/>
      <c r="CT204" s="242"/>
      <c r="CU204" s="242"/>
      <c r="CV204" s="242"/>
      <c r="CW204" s="242"/>
      <c r="CX204" s="242"/>
      <c r="CY204" s="242"/>
      <c r="CZ204" s="242"/>
      <c r="DA204" s="242"/>
      <c r="DB204" s="242"/>
      <c r="DC204" s="242"/>
      <c r="DD204" s="242"/>
      <c r="DE204" s="242"/>
      <c r="DF204" s="242"/>
      <c r="DG204" s="242"/>
      <c r="DH204" s="242"/>
      <c r="DI204" s="242"/>
      <c r="DJ204" s="242"/>
      <c r="DK204" s="242"/>
      <c r="DL204" s="242"/>
      <c r="DM204" s="242"/>
      <c r="DN204" s="242"/>
      <c r="DO204" s="242"/>
      <c r="DP204" s="242"/>
      <c r="DQ204" s="242"/>
      <c r="DR204" s="242"/>
      <c r="DS204" s="242"/>
      <c r="DT204" s="242"/>
      <c r="DU204" s="242"/>
      <c r="DV204" s="242"/>
      <c r="DW204" s="242"/>
      <c r="DX204" s="242"/>
      <c r="DY204" s="242"/>
      <c r="DZ204" s="242"/>
      <c r="EA204" s="242"/>
      <c r="EB204" s="242"/>
      <c r="EC204" s="242"/>
      <c r="ED204" s="242"/>
      <c r="EE204" s="242"/>
      <c r="EF204" s="242"/>
      <c r="EG204" s="242"/>
      <c r="EH204" s="242"/>
      <c r="EI204" s="242"/>
      <c r="EJ204" s="242"/>
      <c r="EK204" s="242"/>
      <c r="EL204" s="242"/>
      <c r="EM204" s="242"/>
      <c r="EN204" s="242"/>
      <c r="EO204" s="242"/>
      <c r="EP204" s="242"/>
      <c r="EQ204" s="242"/>
      <c r="ER204" s="242"/>
      <c r="ES204" s="242"/>
      <c r="ET204" s="242"/>
      <c r="EU204" s="242"/>
      <c r="EV204" s="242"/>
      <c r="EW204" s="242"/>
      <c r="EX204" s="242"/>
      <c r="EY204" s="242"/>
      <c r="EZ204" s="242"/>
      <c r="FA204" s="242"/>
      <c r="FB204" s="242"/>
      <c r="FC204" s="242"/>
      <c r="FD204" s="242"/>
      <c r="FE204" s="242"/>
      <c r="FF204" s="242"/>
      <c r="FG204" s="242"/>
      <c r="FH204" s="242"/>
      <c r="FI204" s="242"/>
      <c r="FJ204" s="242"/>
      <c r="FK204" s="242"/>
      <c r="FL204" s="242"/>
      <c r="FM204" s="242"/>
      <c r="FN204" s="242"/>
      <c r="FO204" s="242"/>
      <c r="FP204" s="242"/>
      <c r="FQ204" s="242"/>
      <c r="FR204" s="242"/>
      <c r="FS204" s="242"/>
      <c r="FT204" s="242"/>
      <c r="FU204" s="242"/>
      <c r="FV204" s="242"/>
      <c r="FW204" s="242"/>
      <c r="FX204" s="242"/>
      <c r="FY204" s="242"/>
      <c r="FZ204" s="242"/>
      <c r="GA204" s="242"/>
      <c r="GB204" s="242"/>
      <c r="GC204" s="242"/>
      <c r="GD204" s="242"/>
      <c r="GE204" s="242"/>
      <c r="GF204" s="242"/>
      <c r="GG204" s="242"/>
      <c r="GH204" s="242"/>
      <c r="GI204" s="242"/>
      <c r="GJ204" s="242"/>
      <c r="GK204" s="242"/>
      <c r="GL204" s="242"/>
      <c r="GM204" s="242"/>
      <c r="GN204" s="242"/>
      <c r="GO204" s="242"/>
      <c r="GP204" s="242"/>
      <c r="GQ204" s="242"/>
      <c r="GR204" s="242"/>
      <c r="GS204" s="242"/>
      <c r="GT204" s="242"/>
      <c r="GU204" s="242"/>
      <c r="GV204" s="242"/>
      <c r="GW204" s="242"/>
      <c r="GX204" s="242"/>
      <c r="GY204" s="242"/>
      <c r="GZ204" s="242"/>
      <c r="HA204" s="242"/>
      <c r="HB204" s="242"/>
      <c r="HC204" s="242"/>
      <c r="HD204" s="242"/>
      <c r="HE204" s="242"/>
      <c r="HF204" s="242"/>
      <c r="HG204" s="242"/>
      <c r="HH204" s="242"/>
      <c r="HI204" s="242"/>
      <c r="HJ204" s="242"/>
      <c r="HK204" s="242"/>
      <c r="HL204" s="242"/>
      <c r="HM204" s="242"/>
      <c r="HN204" s="242"/>
      <c r="HO204" s="242"/>
      <c r="HP204" s="242"/>
      <c r="HQ204" s="242"/>
      <c r="HR204" s="242"/>
      <c r="HS204" s="242"/>
      <c r="HT204" s="242"/>
      <c r="HU204" s="242"/>
      <c r="HV204" s="242"/>
      <c r="HW204" s="242"/>
      <c r="HX204" s="242"/>
      <c r="HY204" s="242"/>
      <c r="HZ204" s="242"/>
      <c r="IA204" s="242"/>
      <c r="IB204" s="242"/>
      <c r="IC204" s="242"/>
      <c r="ID204" s="242"/>
      <c r="IE204" s="242"/>
      <c r="IF204" s="242"/>
      <c r="IG204" s="242"/>
      <c r="IH204" s="242"/>
      <c r="II204" s="242"/>
      <c r="IJ204" s="242"/>
      <c r="IK204" s="242"/>
      <c r="IL204" s="242"/>
    </row>
    <row r="205" spans="1:246" ht="15">
      <c r="A205" s="237" t="s">
        <v>458</v>
      </c>
      <c r="B205" s="238" t="s">
        <v>365</v>
      </c>
      <c r="C205" s="238"/>
      <c r="D205" s="238"/>
      <c r="E205" s="239"/>
      <c r="F205" s="239"/>
      <c r="G205" s="239"/>
      <c r="H205" s="239"/>
      <c r="I205" s="239"/>
      <c r="J205" s="237">
        <v>0</v>
      </c>
      <c r="K205" s="240">
        <v>0</v>
      </c>
      <c r="L205" s="237">
        <v>0</v>
      </c>
      <c r="M205" s="237">
        <v>0</v>
      </c>
      <c r="N205" s="237">
        <v>0</v>
      </c>
      <c r="O205" s="237">
        <v>3541.09875</v>
      </c>
      <c r="P205" s="295">
        <v>3541.09875</v>
      </c>
      <c r="Q205" s="99"/>
      <c r="R205" s="99"/>
      <c r="S205" s="243"/>
      <c r="T205" s="244"/>
      <c r="U205" s="245"/>
      <c r="V205" s="242"/>
      <c r="W205" s="242"/>
      <c r="X205" s="242"/>
      <c r="Y205" s="242"/>
      <c r="Z205" s="242"/>
      <c r="AA205" s="242"/>
      <c r="AB205" s="242"/>
      <c r="AC205" s="242"/>
      <c r="AD205" s="242"/>
      <c r="AE205" s="242"/>
      <c r="AF205" s="242"/>
      <c r="AG205" s="242"/>
      <c r="AH205" s="242"/>
      <c r="AI205" s="242"/>
      <c r="AJ205" s="242"/>
      <c r="AK205" s="242"/>
      <c r="AL205" s="242"/>
      <c r="AM205" s="242"/>
      <c r="AN205" s="242"/>
      <c r="AO205" s="242"/>
      <c r="AP205" s="242"/>
      <c r="AQ205" s="242"/>
      <c r="AR205" s="242"/>
      <c r="AS205" s="242"/>
      <c r="AT205" s="242"/>
      <c r="AU205" s="242"/>
      <c r="AV205" s="242"/>
      <c r="AW205" s="242"/>
      <c r="AX205" s="242"/>
      <c r="AY205" s="242"/>
      <c r="AZ205" s="242"/>
      <c r="BA205" s="242"/>
      <c r="BB205" s="242"/>
      <c r="BC205" s="242"/>
      <c r="BD205" s="242"/>
      <c r="BE205" s="242"/>
      <c r="BF205" s="242"/>
      <c r="BG205" s="242"/>
      <c r="BH205" s="242"/>
      <c r="BI205" s="242"/>
      <c r="BJ205" s="242"/>
      <c r="BK205" s="242"/>
      <c r="BL205" s="242"/>
      <c r="BM205" s="242"/>
      <c r="BN205" s="242"/>
      <c r="BO205" s="242"/>
      <c r="BP205" s="242"/>
      <c r="BQ205" s="242"/>
      <c r="BR205" s="242"/>
      <c r="BS205" s="242"/>
      <c r="BT205" s="242"/>
      <c r="BU205" s="242"/>
      <c r="BV205" s="242"/>
      <c r="BW205" s="242"/>
      <c r="BX205" s="242"/>
      <c r="BY205" s="242"/>
      <c r="BZ205" s="242"/>
      <c r="CA205" s="242"/>
      <c r="CB205" s="242"/>
      <c r="CC205" s="242"/>
      <c r="CD205" s="242"/>
      <c r="CE205" s="242"/>
      <c r="CF205" s="242"/>
      <c r="CG205" s="242"/>
      <c r="CH205" s="242"/>
      <c r="CI205" s="242"/>
      <c r="CJ205" s="242"/>
      <c r="CK205" s="242"/>
      <c r="CL205" s="242"/>
      <c r="CM205" s="242"/>
      <c r="CN205" s="242"/>
      <c r="CO205" s="242"/>
      <c r="CP205" s="242"/>
      <c r="CQ205" s="242"/>
      <c r="CR205" s="242"/>
      <c r="CS205" s="242"/>
      <c r="CT205" s="242"/>
      <c r="CU205" s="242"/>
      <c r="CV205" s="242"/>
      <c r="CW205" s="242"/>
      <c r="CX205" s="242"/>
      <c r="CY205" s="242"/>
      <c r="CZ205" s="242"/>
      <c r="DA205" s="242"/>
      <c r="DB205" s="242"/>
      <c r="DC205" s="242"/>
      <c r="DD205" s="242"/>
      <c r="DE205" s="242"/>
      <c r="DF205" s="242"/>
      <c r="DG205" s="242"/>
      <c r="DH205" s="242"/>
      <c r="DI205" s="242"/>
      <c r="DJ205" s="242"/>
      <c r="DK205" s="242"/>
      <c r="DL205" s="242"/>
      <c r="DM205" s="242"/>
      <c r="DN205" s="242"/>
      <c r="DO205" s="242"/>
      <c r="DP205" s="242"/>
      <c r="DQ205" s="242"/>
      <c r="DR205" s="242"/>
      <c r="DS205" s="242"/>
      <c r="DT205" s="242"/>
      <c r="DU205" s="242"/>
      <c r="DV205" s="242"/>
      <c r="DW205" s="242"/>
      <c r="DX205" s="242"/>
      <c r="DY205" s="242"/>
      <c r="DZ205" s="242"/>
      <c r="EA205" s="242"/>
      <c r="EB205" s="242"/>
      <c r="EC205" s="242"/>
      <c r="ED205" s="242"/>
      <c r="EE205" s="242"/>
      <c r="EF205" s="242"/>
      <c r="EG205" s="242"/>
      <c r="EH205" s="242"/>
      <c r="EI205" s="242"/>
      <c r="EJ205" s="242"/>
      <c r="EK205" s="242"/>
      <c r="EL205" s="242"/>
      <c r="EM205" s="242"/>
      <c r="EN205" s="242"/>
      <c r="EO205" s="242"/>
      <c r="EP205" s="242"/>
      <c r="EQ205" s="242"/>
      <c r="ER205" s="242"/>
      <c r="ES205" s="242"/>
      <c r="ET205" s="242"/>
      <c r="EU205" s="242"/>
      <c r="EV205" s="242"/>
      <c r="EW205" s="242"/>
      <c r="EX205" s="242"/>
      <c r="EY205" s="242"/>
      <c r="EZ205" s="242"/>
      <c r="FA205" s="242"/>
      <c r="FB205" s="242"/>
      <c r="FC205" s="242"/>
      <c r="FD205" s="242"/>
      <c r="FE205" s="242"/>
      <c r="FF205" s="242"/>
      <c r="FG205" s="242"/>
      <c r="FH205" s="242"/>
      <c r="FI205" s="242"/>
      <c r="FJ205" s="242"/>
      <c r="FK205" s="242"/>
      <c r="FL205" s="242"/>
      <c r="FM205" s="242"/>
      <c r="FN205" s="242"/>
      <c r="FO205" s="242"/>
      <c r="FP205" s="242"/>
      <c r="FQ205" s="242"/>
      <c r="FR205" s="242"/>
      <c r="FS205" s="242"/>
      <c r="FT205" s="242"/>
      <c r="FU205" s="242"/>
      <c r="FV205" s="242"/>
      <c r="FW205" s="242"/>
      <c r="FX205" s="242"/>
      <c r="FY205" s="242"/>
      <c r="FZ205" s="242"/>
      <c r="GA205" s="242"/>
      <c r="GB205" s="242"/>
      <c r="GC205" s="242"/>
      <c r="GD205" s="242"/>
      <c r="GE205" s="242"/>
      <c r="GF205" s="242"/>
      <c r="GG205" s="242"/>
      <c r="GH205" s="242"/>
      <c r="GI205" s="242"/>
      <c r="GJ205" s="242"/>
      <c r="GK205" s="242"/>
      <c r="GL205" s="242"/>
      <c r="GM205" s="242"/>
      <c r="GN205" s="242"/>
      <c r="GO205" s="242"/>
      <c r="GP205" s="242"/>
      <c r="GQ205" s="242"/>
      <c r="GR205" s="242"/>
      <c r="GS205" s="242"/>
      <c r="GT205" s="242"/>
      <c r="GU205" s="242"/>
      <c r="GV205" s="242"/>
      <c r="GW205" s="242"/>
      <c r="GX205" s="242"/>
      <c r="GY205" s="242"/>
      <c r="GZ205" s="242"/>
      <c r="HA205" s="242"/>
      <c r="HB205" s="242"/>
      <c r="HC205" s="242"/>
      <c r="HD205" s="242"/>
      <c r="HE205" s="242"/>
      <c r="HF205" s="242"/>
      <c r="HG205" s="242"/>
      <c r="HH205" s="242"/>
      <c r="HI205" s="242"/>
      <c r="HJ205" s="242"/>
      <c r="HK205" s="242"/>
      <c r="HL205" s="242"/>
      <c r="HM205" s="242"/>
      <c r="HN205" s="242"/>
      <c r="HO205" s="242"/>
      <c r="HP205" s="242"/>
      <c r="HQ205" s="242"/>
      <c r="HR205" s="242"/>
      <c r="HS205" s="242"/>
      <c r="HT205" s="242"/>
      <c r="HU205" s="242"/>
      <c r="HV205" s="242"/>
      <c r="HW205" s="242"/>
      <c r="HX205" s="242"/>
      <c r="HY205" s="242"/>
      <c r="HZ205" s="242"/>
      <c r="IA205" s="242"/>
      <c r="IB205" s="242"/>
      <c r="IC205" s="242"/>
      <c r="ID205" s="242"/>
      <c r="IE205" s="242"/>
      <c r="IF205" s="242"/>
      <c r="IG205" s="242"/>
      <c r="IH205" s="242"/>
      <c r="II205" s="242"/>
      <c r="IJ205" s="242"/>
      <c r="IK205" s="242"/>
      <c r="IL205" s="242"/>
    </row>
    <row r="206" spans="1:246" ht="15">
      <c r="A206" s="99" t="s">
        <v>458</v>
      </c>
      <c r="B206" s="212" t="s">
        <v>459</v>
      </c>
      <c r="C206" s="212"/>
      <c r="D206" s="212"/>
      <c r="E206" s="247"/>
      <c r="F206" s="247"/>
      <c r="G206" s="247"/>
      <c r="H206" s="247"/>
      <c r="I206" s="247"/>
      <c r="J206" s="99">
        <v>6896.44</v>
      </c>
      <c r="K206" s="245">
        <v>279.83</v>
      </c>
      <c r="L206" s="99">
        <v>0</v>
      </c>
      <c r="M206" s="99">
        <v>0</v>
      </c>
      <c r="N206" s="99">
        <v>0</v>
      </c>
      <c r="O206" s="99">
        <v>0</v>
      </c>
      <c r="P206" s="197">
        <v>7176.27</v>
      </c>
      <c r="Q206" s="99"/>
      <c r="R206" s="99"/>
      <c r="S206" s="243"/>
      <c r="T206" s="244"/>
      <c r="U206" s="245"/>
      <c r="V206" s="242"/>
      <c r="W206" s="242"/>
      <c r="X206" s="242"/>
      <c r="Y206" s="242"/>
      <c r="Z206" s="242"/>
      <c r="AA206" s="242"/>
      <c r="AB206" s="242"/>
      <c r="AC206" s="242"/>
      <c r="AD206" s="242"/>
      <c r="AE206" s="242"/>
      <c r="AF206" s="242"/>
      <c r="AG206" s="242"/>
      <c r="AH206" s="242"/>
      <c r="AI206" s="242"/>
      <c r="AJ206" s="242"/>
      <c r="AK206" s="242"/>
      <c r="AL206" s="242"/>
      <c r="AM206" s="242"/>
      <c r="AN206" s="242"/>
      <c r="AO206" s="242"/>
      <c r="AP206" s="242"/>
      <c r="AQ206" s="242"/>
      <c r="AR206" s="242"/>
      <c r="AS206" s="242"/>
      <c r="AT206" s="242"/>
      <c r="AU206" s="242"/>
      <c r="AV206" s="242"/>
      <c r="AW206" s="242"/>
      <c r="AX206" s="242"/>
      <c r="AY206" s="242"/>
      <c r="AZ206" s="242"/>
      <c r="BA206" s="242"/>
      <c r="BB206" s="242"/>
      <c r="BC206" s="242"/>
      <c r="BD206" s="242"/>
      <c r="BE206" s="242"/>
      <c r="BF206" s="242"/>
      <c r="BG206" s="242"/>
      <c r="BH206" s="242"/>
      <c r="BI206" s="242"/>
      <c r="BJ206" s="242"/>
      <c r="BK206" s="242"/>
      <c r="BL206" s="242"/>
      <c r="BM206" s="242"/>
      <c r="BN206" s="242"/>
      <c r="BO206" s="242"/>
      <c r="BP206" s="242"/>
      <c r="BQ206" s="242"/>
      <c r="BR206" s="242"/>
      <c r="BS206" s="242"/>
      <c r="BT206" s="242"/>
      <c r="BU206" s="242"/>
      <c r="BV206" s="242"/>
      <c r="BW206" s="242"/>
      <c r="BX206" s="242"/>
      <c r="BY206" s="242"/>
      <c r="BZ206" s="242"/>
      <c r="CA206" s="242"/>
      <c r="CB206" s="242"/>
      <c r="CC206" s="242"/>
      <c r="CD206" s="242"/>
      <c r="CE206" s="242"/>
      <c r="CF206" s="242"/>
      <c r="CG206" s="242"/>
      <c r="CH206" s="242"/>
      <c r="CI206" s="242"/>
      <c r="CJ206" s="242"/>
      <c r="CK206" s="242"/>
      <c r="CL206" s="242"/>
      <c r="CM206" s="242"/>
      <c r="CN206" s="242"/>
      <c r="CO206" s="242"/>
      <c r="CP206" s="242"/>
      <c r="CQ206" s="242"/>
      <c r="CR206" s="242"/>
      <c r="CS206" s="242"/>
      <c r="CT206" s="242"/>
      <c r="CU206" s="242"/>
      <c r="CV206" s="242"/>
      <c r="CW206" s="242"/>
      <c r="CX206" s="242"/>
      <c r="CY206" s="242"/>
      <c r="CZ206" s="242"/>
      <c r="DA206" s="242"/>
      <c r="DB206" s="242"/>
      <c r="DC206" s="242"/>
      <c r="DD206" s="242"/>
      <c r="DE206" s="242"/>
      <c r="DF206" s="242"/>
      <c r="DG206" s="242"/>
      <c r="DH206" s="242"/>
      <c r="DI206" s="242"/>
      <c r="DJ206" s="242"/>
      <c r="DK206" s="242"/>
      <c r="DL206" s="242"/>
      <c r="DM206" s="242"/>
      <c r="DN206" s="242"/>
      <c r="DO206" s="242"/>
      <c r="DP206" s="242"/>
      <c r="DQ206" s="242"/>
      <c r="DR206" s="242"/>
      <c r="DS206" s="242"/>
      <c r="DT206" s="242"/>
      <c r="DU206" s="242"/>
      <c r="DV206" s="242"/>
      <c r="DW206" s="242"/>
      <c r="DX206" s="242"/>
      <c r="DY206" s="242"/>
      <c r="DZ206" s="242"/>
      <c r="EA206" s="242"/>
      <c r="EB206" s="242"/>
      <c r="EC206" s="242"/>
      <c r="ED206" s="242"/>
      <c r="EE206" s="242"/>
      <c r="EF206" s="242"/>
      <c r="EG206" s="242"/>
      <c r="EH206" s="242"/>
      <c r="EI206" s="242"/>
      <c r="EJ206" s="242"/>
      <c r="EK206" s="242"/>
      <c r="EL206" s="242"/>
      <c r="EM206" s="242"/>
      <c r="EN206" s="242"/>
      <c r="EO206" s="242"/>
      <c r="EP206" s="242"/>
      <c r="EQ206" s="242"/>
      <c r="ER206" s="242"/>
      <c r="ES206" s="242"/>
      <c r="ET206" s="242"/>
      <c r="EU206" s="242"/>
      <c r="EV206" s="242"/>
      <c r="EW206" s="242"/>
      <c r="EX206" s="242"/>
      <c r="EY206" s="242"/>
      <c r="EZ206" s="242"/>
      <c r="FA206" s="242"/>
      <c r="FB206" s="242"/>
      <c r="FC206" s="242"/>
      <c r="FD206" s="242"/>
      <c r="FE206" s="242"/>
      <c r="FF206" s="242"/>
      <c r="FG206" s="242"/>
      <c r="FH206" s="242"/>
      <c r="FI206" s="242"/>
      <c r="FJ206" s="242"/>
      <c r="FK206" s="242"/>
      <c r="FL206" s="242"/>
      <c r="FM206" s="242"/>
      <c r="FN206" s="242"/>
      <c r="FO206" s="242"/>
      <c r="FP206" s="242"/>
      <c r="FQ206" s="242"/>
      <c r="FR206" s="242"/>
      <c r="FS206" s="242"/>
      <c r="FT206" s="242"/>
      <c r="FU206" s="242"/>
      <c r="FV206" s="242"/>
      <c r="FW206" s="242"/>
      <c r="FX206" s="242"/>
      <c r="FY206" s="242"/>
      <c r="FZ206" s="242"/>
      <c r="GA206" s="242"/>
      <c r="GB206" s="242"/>
      <c r="GC206" s="242"/>
      <c r="GD206" s="242"/>
      <c r="GE206" s="242"/>
      <c r="GF206" s="242"/>
      <c r="GG206" s="242"/>
      <c r="GH206" s="242"/>
      <c r="GI206" s="242"/>
      <c r="GJ206" s="242"/>
      <c r="GK206" s="242"/>
      <c r="GL206" s="242"/>
      <c r="GM206" s="242"/>
      <c r="GN206" s="242"/>
      <c r="GO206" s="242"/>
      <c r="GP206" s="242"/>
      <c r="GQ206" s="242"/>
      <c r="GR206" s="242"/>
      <c r="GS206" s="242"/>
      <c r="GT206" s="242"/>
      <c r="GU206" s="242"/>
      <c r="GV206" s="242"/>
      <c r="GW206" s="242"/>
      <c r="GX206" s="242"/>
      <c r="GY206" s="242"/>
      <c r="GZ206" s="242"/>
      <c r="HA206" s="242"/>
      <c r="HB206" s="242"/>
      <c r="HC206" s="242"/>
      <c r="HD206" s="242"/>
      <c r="HE206" s="242"/>
      <c r="HF206" s="242"/>
      <c r="HG206" s="242"/>
      <c r="HH206" s="242"/>
      <c r="HI206" s="242"/>
      <c r="HJ206" s="242"/>
      <c r="HK206" s="242"/>
      <c r="HL206" s="242"/>
      <c r="HM206" s="242"/>
      <c r="HN206" s="242"/>
      <c r="HO206" s="242"/>
      <c r="HP206" s="242"/>
      <c r="HQ206" s="242"/>
      <c r="HR206" s="242"/>
      <c r="HS206" s="242"/>
      <c r="HT206" s="242"/>
      <c r="HU206" s="242"/>
      <c r="HV206" s="242"/>
      <c r="HW206" s="242"/>
      <c r="HX206" s="242"/>
      <c r="HY206" s="242"/>
      <c r="HZ206" s="242"/>
      <c r="IA206" s="242"/>
      <c r="IB206" s="242"/>
      <c r="IC206" s="242"/>
      <c r="ID206" s="242"/>
      <c r="IE206" s="242"/>
      <c r="IF206" s="242"/>
      <c r="IG206" s="242"/>
      <c r="IH206" s="242"/>
      <c r="II206" s="242"/>
      <c r="IJ206" s="242"/>
      <c r="IK206" s="242"/>
      <c r="IL206" s="242"/>
    </row>
    <row r="207" spans="1:246" ht="15">
      <c r="A207" s="237" t="s">
        <v>458</v>
      </c>
      <c r="B207" s="238" t="s">
        <v>463</v>
      </c>
      <c r="C207" s="238"/>
      <c r="D207" s="238"/>
      <c r="E207" s="239"/>
      <c r="F207" s="239"/>
      <c r="G207" s="239"/>
      <c r="H207" s="239"/>
      <c r="I207" s="239"/>
      <c r="J207" s="237">
        <v>328</v>
      </c>
      <c r="K207" s="240">
        <v>16.4</v>
      </c>
      <c r="L207" s="237">
        <v>0</v>
      </c>
      <c r="M207" s="237">
        <v>0</v>
      </c>
      <c r="N207" s="237">
        <v>0</v>
      </c>
      <c r="O207" s="237">
        <v>0</v>
      </c>
      <c r="P207" s="295">
        <v>344.4</v>
      </c>
      <c r="Q207" s="99"/>
      <c r="R207" s="99"/>
      <c r="S207" s="243"/>
      <c r="T207" s="244"/>
      <c r="U207" s="245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242"/>
      <c r="AG207" s="242"/>
      <c r="AH207" s="242"/>
      <c r="AI207" s="242"/>
      <c r="AJ207" s="242"/>
      <c r="AK207" s="242"/>
      <c r="AL207" s="242"/>
      <c r="AM207" s="242"/>
      <c r="AN207" s="242"/>
      <c r="AO207" s="242"/>
      <c r="AP207" s="242"/>
      <c r="AQ207" s="242"/>
      <c r="AR207" s="242"/>
      <c r="AS207" s="242"/>
      <c r="AT207" s="242"/>
      <c r="AU207" s="242"/>
      <c r="AV207" s="242"/>
      <c r="AW207" s="242"/>
      <c r="AX207" s="242"/>
      <c r="AY207" s="242"/>
      <c r="AZ207" s="242"/>
      <c r="BA207" s="242"/>
      <c r="BB207" s="242"/>
      <c r="BC207" s="242"/>
      <c r="BD207" s="242"/>
      <c r="BE207" s="242"/>
      <c r="BF207" s="242"/>
      <c r="BG207" s="242"/>
      <c r="BH207" s="242"/>
      <c r="BI207" s="242"/>
      <c r="BJ207" s="242"/>
      <c r="BK207" s="242"/>
      <c r="BL207" s="242"/>
      <c r="BM207" s="242"/>
      <c r="BN207" s="242"/>
      <c r="BO207" s="242"/>
      <c r="BP207" s="242"/>
      <c r="BQ207" s="242"/>
      <c r="BR207" s="242"/>
      <c r="BS207" s="242"/>
      <c r="BT207" s="242"/>
      <c r="BU207" s="242"/>
      <c r="BV207" s="242"/>
      <c r="BW207" s="242"/>
      <c r="BX207" s="242"/>
      <c r="BY207" s="242"/>
      <c r="BZ207" s="242"/>
      <c r="CA207" s="242"/>
      <c r="CB207" s="242"/>
      <c r="CC207" s="242"/>
      <c r="CD207" s="242"/>
      <c r="CE207" s="242"/>
      <c r="CF207" s="242"/>
      <c r="CG207" s="242"/>
      <c r="CH207" s="242"/>
      <c r="CI207" s="242"/>
      <c r="CJ207" s="242"/>
      <c r="CK207" s="242"/>
      <c r="CL207" s="242"/>
      <c r="CM207" s="242"/>
      <c r="CN207" s="242"/>
      <c r="CO207" s="242"/>
      <c r="CP207" s="242"/>
      <c r="CQ207" s="242"/>
      <c r="CR207" s="242"/>
      <c r="CS207" s="242"/>
      <c r="CT207" s="242"/>
      <c r="CU207" s="242"/>
      <c r="CV207" s="242"/>
      <c r="CW207" s="242"/>
      <c r="CX207" s="242"/>
      <c r="CY207" s="242"/>
      <c r="CZ207" s="242"/>
      <c r="DA207" s="242"/>
      <c r="DB207" s="242"/>
      <c r="DC207" s="242"/>
      <c r="DD207" s="242"/>
      <c r="DE207" s="242"/>
      <c r="DF207" s="242"/>
      <c r="DG207" s="242"/>
      <c r="DH207" s="242"/>
      <c r="DI207" s="242"/>
      <c r="DJ207" s="242"/>
      <c r="DK207" s="242"/>
      <c r="DL207" s="242"/>
      <c r="DM207" s="242"/>
      <c r="DN207" s="242"/>
      <c r="DO207" s="242"/>
      <c r="DP207" s="242"/>
      <c r="DQ207" s="242"/>
      <c r="DR207" s="242"/>
      <c r="DS207" s="242"/>
      <c r="DT207" s="242"/>
      <c r="DU207" s="242"/>
      <c r="DV207" s="242"/>
      <c r="DW207" s="242"/>
      <c r="DX207" s="242"/>
      <c r="DY207" s="242"/>
      <c r="DZ207" s="242"/>
      <c r="EA207" s="242"/>
      <c r="EB207" s="242"/>
      <c r="EC207" s="242"/>
      <c r="ED207" s="242"/>
      <c r="EE207" s="242"/>
      <c r="EF207" s="242"/>
      <c r="EG207" s="242"/>
      <c r="EH207" s="242"/>
      <c r="EI207" s="242"/>
      <c r="EJ207" s="242"/>
      <c r="EK207" s="242"/>
      <c r="EL207" s="242"/>
      <c r="EM207" s="242"/>
      <c r="EN207" s="242"/>
      <c r="EO207" s="242"/>
      <c r="EP207" s="242"/>
      <c r="EQ207" s="242"/>
      <c r="ER207" s="242"/>
      <c r="ES207" s="242"/>
      <c r="ET207" s="242"/>
      <c r="EU207" s="242"/>
      <c r="EV207" s="242"/>
      <c r="EW207" s="242"/>
      <c r="EX207" s="242"/>
      <c r="EY207" s="242"/>
      <c r="EZ207" s="242"/>
      <c r="FA207" s="242"/>
      <c r="FB207" s="242"/>
      <c r="FC207" s="242"/>
      <c r="FD207" s="242"/>
      <c r="FE207" s="242"/>
      <c r="FF207" s="242"/>
      <c r="FG207" s="242"/>
      <c r="FH207" s="242"/>
      <c r="FI207" s="242"/>
      <c r="FJ207" s="242"/>
      <c r="FK207" s="242"/>
      <c r="FL207" s="242"/>
      <c r="FM207" s="242"/>
      <c r="FN207" s="242"/>
      <c r="FO207" s="242"/>
      <c r="FP207" s="242"/>
      <c r="FQ207" s="242"/>
      <c r="FR207" s="242"/>
      <c r="FS207" s="242"/>
      <c r="FT207" s="242"/>
      <c r="FU207" s="242"/>
      <c r="FV207" s="242"/>
      <c r="FW207" s="242"/>
      <c r="FX207" s="242"/>
      <c r="FY207" s="242"/>
      <c r="FZ207" s="242"/>
      <c r="GA207" s="242"/>
      <c r="GB207" s="242"/>
      <c r="GC207" s="242"/>
      <c r="GD207" s="242"/>
      <c r="GE207" s="242"/>
      <c r="GF207" s="242"/>
      <c r="GG207" s="242"/>
      <c r="GH207" s="242"/>
      <c r="GI207" s="242"/>
      <c r="GJ207" s="242"/>
      <c r="GK207" s="242"/>
      <c r="GL207" s="242"/>
      <c r="GM207" s="242"/>
      <c r="GN207" s="242"/>
      <c r="GO207" s="242"/>
      <c r="GP207" s="242"/>
      <c r="GQ207" s="242"/>
      <c r="GR207" s="242"/>
      <c r="GS207" s="242"/>
      <c r="GT207" s="242"/>
      <c r="GU207" s="242"/>
      <c r="GV207" s="242"/>
      <c r="GW207" s="242"/>
      <c r="GX207" s="242"/>
      <c r="GY207" s="242"/>
      <c r="GZ207" s="242"/>
      <c r="HA207" s="242"/>
      <c r="HB207" s="242"/>
      <c r="HC207" s="242"/>
      <c r="HD207" s="242"/>
      <c r="HE207" s="242"/>
      <c r="HF207" s="242"/>
      <c r="HG207" s="242"/>
      <c r="HH207" s="242"/>
      <c r="HI207" s="242"/>
      <c r="HJ207" s="242"/>
      <c r="HK207" s="242"/>
      <c r="HL207" s="242"/>
      <c r="HM207" s="242"/>
      <c r="HN207" s="242"/>
      <c r="HO207" s="242"/>
      <c r="HP207" s="242"/>
      <c r="HQ207" s="242"/>
      <c r="HR207" s="242"/>
      <c r="HS207" s="242"/>
      <c r="HT207" s="242"/>
      <c r="HU207" s="242"/>
      <c r="HV207" s="242"/>
      <c r="HW207" s="242"/>
      <c r="HX207" s="242"/>
      <c r="HY207" s="242"/>
      <c r="HZ207" s="242"/>
      <c r="IA207" s="242"/>
      <c r="IB207" s="242"/>
      <c r="IC207" s="242"/>
      <c r="ID207" s="242"/>
      <c r="IE207" s="242"/>
      <c r="IF207" s="242"/>
      <c r="IG207" s="242"/>
      <c r="IH207" s="242"/>
      <c r="II207" s="242"/>
      <c r="IJ207" s="242"/>
      <c r="IK207" s="242"/>
      <c r="IL207" s="242"/>
    </row>
    <row r="208" spans="1:246" ht="15">
      <c r="A208" s="99" t="s">
        <v>458</v>
      </c>
      <c r="B208" s="212" t="s">
        <v>490</v>
      </c>
      <c r="C208" s="212"/>
      <c r="D208" s="212"/>
      <c r="E208" s="247"/>
      <c r="F208" s="247"/>
      <c r="G208" s="247"/>
      <c r="H208" s="247"/>
      <c r="I208" s="247"/>
      <c r="J208" s="99">
        <f aca="true" t="shared" si="18" ref="J208:P208">J22</f>
        <v>574848.25</v>
      </c>
      <c r="K208" s="99">
        <f t="shared" si="18"/>
        <v>0</v>
      </c>
      <c r="L208" s="99">
        <f t="shared" si="18"/>
        <v>0</v>
      </c>
      <c r="M208" s="99">
        <f t="shared" si="18"/>
        <v>0</v>
      </c>
      <c r="N208" s="99">
        <f t="shared" si="18"/>
        <v>0</v>
      </c>
      <c r="O208" s="99">
        <f t="shared" si="18"/>
        <v>6092.56</v>
      </c>
      <c r="P208" s="99">
        <f t="shared" si="18"/>
        <v>580940.81</v>
      </c>
      <c r="Q208" s="99"/>
      <c r="R208" s="99"/>
      <c r="S208" s="243"/>
      <c r="T208" s="244"/>
      <c r="U208" s="245"/>
      <c r="V208" s="242"/>
      <c r="W208" s="242"/>
      <c r="X208" s="242"/>
      <c r="Y208" s="242"/>
      <c r="Z208" s="242"/>
      <c r="AA208" s="242"/>
      <c r="AB208" s="242"/>
      <c r="AC208" s="242"/>
      <c r="AD208" s="242"/>
      <c r="AE208" s="242"/>
      <c r="AF208" s="242"/>
      <c r="AG208" s="242"/>
      <c r="AH208" s="242"/>
      <c r="AI208" s="242"/>
      <c r="AJ208" s="242"/>
      <c r="AK208" s="242"/>
      <c r="AL208" s="242"/>
      <c r="AM208" s="242"/>
      <c r="AN208" s="242"/>
      <c r="AO208" s="242"/>
      <c r="AP208" s="242"/>
      <c r="AQ208" s="242"/>
      <c r="AR208" s="242"/>
      <c r="AS208" s="242"/>
      <c r="AT208" s="242"/>
      <c r="AU208" s="242"/>
      <c r="AV208" s="242"/>
      <c r="AW208" s="242"/>
      <c r="AX208" s="242"/>
      <c r="AY208" s="242"/>
      <c r="AZ208" s="242"/>
      <c r="BA208" s="242"/>
      <c r="BB208" s="242"/>
      <c r="BC208" s="242"/>
      <c r="BD208" s="242"/>
      <c r="BE208" s="242"/>
      <c r="BF208" s="242"/>
      <c r="BG208" s="242"/>
      <c r="BH208" s="242"/>
      <c r="BI208" s="242"/>
      <c r="BJ208" s="242"/>
      <c r="BK208" s="242"/>
      <c r="BL208" s="242"/>
      <c r="BM208" s="242"/>
      <c r="BN208" s="242"/>
      <c r="BO208" s="242"/>
      <c r="BP208" s="242"/>
      <c r="BQ208" s="242"/>
      <c r="BR208" s="242"/>
      <c r="BS208" s="242"/>
      <c r="BT208" s="242"/>
      <c r="BU208" s="242"/>
      <c r="BV208" s="242"/>
      <c r="BW208" s="242"/>
      <c r="BX208" s="242"/>
      <c r="BY208" s="242"/>
      <c r="BZ208" s="242"/>
      <c r="CA208" s="242"/>
      <c r="CB208" s="242"/>
      <c r="CC208" s="242"/>
      <c r="CD208" s="242"/>
      <c r="CE208" s="242"/>
      <c r="CF208" s="242"/>
      <c r="CG208" s="242"/>
      <c r="CH208" s="242"/>
      <c r="CI208" s="242"/>
      <c r="CJ208" s="242"/>
      <c r="CK208" s="242"/>
      <c r="CL208" s="242"/>
      <c r="CM208" s="242"/>
      <c r="CN208" s="242"/>
      <c r="CO208" s="242"/>
      <c r="CP208" s="242"/>
      <c r="CQ208" s="242"/>
      <c r="CR208" s="242"/>
      <c r="CS208" s="242"/>
      <c r="CT208" s="242"/>
      <c r="CU208" s="242"/>
      <c r="CV208" s="242"/>
      <c r="CW208" s="242"/>
      <c r="CX208" s="242"/>
      <c r="CY208" s="242"/>
      <c r="CZ208" s="242"/>
      <c r="DA208" s="242"/>
      <c r="DB208" s="242"/>
      <c r="DC208" s="242"/>
      <c r="DD208" s="242"/>
      <c r="DE208" s="242"/>
      <c r="DF208" s="242"/>
      <c r="DG208" s="242"/>
      <c r="DH208" s="242"/>
      <c r="DI208" s="242"/>
      <c r="DJ208" s="242"/>
      <c r="DK208" s="242"/>
      <c r="DL208" s="242"/>
      <c r="DM208" s="242"/>
      <c r="DN208" s="242"/>
      <c r="DO208" s="242"/>
      <c r="DP208" s="242"/>
      <c r="DQ208" s="242"/>
      <c r="DR208" s="242"/>
      <c r="DS208" s="242"/>
      <c r="DT208" s="242"/>
      <c r="DU208" s="242"/>
      <c r="DV208" s="242"/>
      <c r="DW208" s="242"/>
      <c r="DX208" s="242"/>
      <c r="DY208" s="242"/>
      <c r="DZ208" s="242"/>
      <c r="EA208" s="242"/>
      <c r="EB208" s="242"/>
      <c r="EC208" s="242"/>
      <c r="ED208" s="242"/>
      <c r="EE208" s="242"/>
      <c r="EF208" s="242"/>
      <c r="EG208" s="242"/>
      <c r="EH208" s="242"/>
      <c r="EI208" s="242"/>
      <c r="EJ208" s="242"/>
      <c r="EK208" s="242"/>
      <c r="EL208" s="242"/>
      <c r="EM208" s="242"/>
      <c r="EN208" s="242"/>
      <c r="EO208" s="242"/>
      <c r="EP208" s="242"/>
      <c r="EQ208" s="242"/>
      <c r="ER208" s="242"/>
      <c r="ES208" s="242"/>
      <c r="ET208" s="242"/>
      <c r="EU208" s="242"/>
      <c r="EV208" s="242"/>
      <c r="EW208" s="242"/>
      <c r="EX208" s="242"/>
      <c r="EY208" s="242"/>
      <c r="EZ208" s="242"/>
      <c r="FA208" s="242"/>
      <c r="FB208" s="242"/>
      <c r="FC208" s="242"/>
      <c r="FD208" s="242"/>
      <c r="FE208" s="242"/>
      <c r="FF208" s="242"/>
      <c r="FG208" s="242"/>
      <c r="FH208" s="242"/>
      <c r="FI208" s="242"/>
      <c r="FJ208" s="242"/>
      <c r="FK208" s="242"/>
      <c r="FL208" s="242"/>
      <c r="FM208" s="242"/>
      <c r="FN208" s="242"/>
      <c r="FO208" s="242"/>
      <c r="FP208" s="242"/>
      <c r="FQ208" s="242"/>
      <c r="FR208" s="242"/>
      <c r="FS208" s="242"/>
      <c r="FT208" s="242"/>
      <c r="FU208" s="242"/>
      <c r="FV208" s="242"/>
      <c r="FW208" s="242"/>
      <c r="FX208" s="242"/>
      <c r="FY208" s="242"/>
      <c r="FZ208" s="242"/>
      <c r="GA208" s="242"/>
      <c r="GB208" s="242"/>
      <c r="GC208" s="242"/>
      <c r="GD208" s="242"/>
      <c r="GE208" s="242"/>
      <c r="GF208" s="242"/>
      <c r="GG208" s="242"/>
      <c r="GH208" s="242"/>
      <c r="GI208" s="242"/>
      <c r="GJ208" s="242"/>
      <c r="GK208" s="242"/>
      <c r="GL208" s="242"/>
      <c r="GM208" s="242"/>
      <c r="GN208" s="242"/>
      <c r="GO208" s="242"/>
      <c r="GP208" s="242"/>
      <c r="GQ208" s="242"/>
      <c r="GR208" s="242"/>
      <c r="GS208" s="242"/>
      <c r="GT208" s="242"/>
      <c r="GU208" s="242"/>
      <c r="GV208" s="242"/>
      <c r="GW208" s="242"/>
      <c r="GX208" s="242"/>
      <c r="GY208" s="242"/>
      <c r="GZ208" s="242"/>
      <c r="HA208" s="242"/>
      <c r="HB208" s="242"/>
      <c r="HC208" s="242"/>
      <c r="HD208" s="242"/>
      <c r="HE208" s="242"/>
      <c r="HF208" s="242"/>
      <c r="HG208" s="242"/>
      <c r="HH208" s="242"/>
      <c r="HI208" s="242"/>
      <c r="HJ208" s="242"/>
      <c r="HK208" s="242"/>
      <c r="HL208" s="242"/>
      <c r="HM208" s="242"/>
      <c r="HN208" s="242"/>
      <c r="HO208" s="242"/>
      <c r="HP208" s="242"/>
      <c r="HQ208" s="242"/>
      <c r="HR208" s="242"/>
      <c r="HS208" s="242"/>
      <c r="HT208" s="242"/>
      <c r="HU208" s="242"/>
      <c r="HV208" s="242"/>
      <c r="HW208" s="242"/>
      <c r="HX208" s="242"/>
      <c r="HY208" s="242"/>
      <c r="HZ208" s="242"/>
      <c r="IA208" s="242"/>
      <c r="IB208" s="242"/>
      <c r="IC208" s="242"/>
      <c r="ID208" s="242"/>
      <c r="IE208" s="242"/>
      <c r="IF208" s="242"/>
      <c r="IG208" s="242"/>
      <c r="IH208" s="242"/>
      <c r="II208" s="242"/>
      <c r="IJ208" s="242"/>
      <c r="IK208" s="242"/>
      <c r="IL208" s="242"/>
    </row>
    <row r="209" spans="1:246" ht="15">
      <c r="A209" s="75"/>
      <c r="B209" s="75"/>
      <c r="C209" s="75"/>
      <c r="D209" s="75"/>
      <c r="E209" s="75"/>
      <c r="F209" s="75"/>
      <c r="G209" s="75"/>
      <c r="H209" s="75"/>
      <c r="I209" s="75"/>
      <c r="J209" s="197"/>
      <c r="K209" s="197"/>
      <c r="L209" s="197"/>
      <c r="M209" s="197"/>
      <c r="N209" s="197"/>
      <c r="O209" s="197"/>
      <c r="P209" s="197"/>
      <c r="Q209" s="197"/>
      <c r="R209" s="197"/>
      <c r="S209" s="223"/>
      <c r="T209" s="224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  <c r="BV209" s="75"/>
      <c r="BW209" s="75"/>
      <c r="BX209" s="75"/>
      <c r="BY209" s="75"/>
      <c r="BZ209" s="75"/>
      <c r="CA209" s="75"/>
      <c r="CB209" s="75"/>
      <c r="CC209" s="75"/>
      <c r="CD209" s="75"/>
      <c r="CE209" s="75"/>
      <c r="CF209" s="75"/>
      <c r="CG209" s="75"/>
      <c r="CH209" s="75"/>
      <c r="CI209" s="75"/>
      <c r="CJ209" s="75"/>
      <c r="CK209" s="75"/>
      <c r="CL209" s="75"/>
      <c r="CM209" s="75"/>
      <c r="CN209" s="75"/>
      <c r="CO209" s="75"/>
      <c r="CP209" s="75"/>
      <c r="CQ209" s="75"/>
      <c r="CR209" s="75"/>
      <c r="CS209" s="75"/>
      <c r="CT209" s="75"/>
      <c r="CU209" s="75"/>
      <c r="CV209" s="75"/>
      <c r="CW209" s="75"/>
      <c r="CX209" s="75"/>
      <c r="CY209" s="75"/>
      <c r="CZ209" s="75"/>
      <c r="DA209" s="75"/>
      <c r="DB209" s="75"/>
      <c r="DC209" s="75"/>
      <c r="DD209" s="75"/>
      <c r="DE209" s="75"/>
      <c r="DF209" s="75"/>
      <c r="DG209" s="75"/>
      <c r="DH209" s="75"/>
      <c r="DI209" s="75"/>
      <c r="DJ209" s="75"/>
      <c r="DK209" s="75"/>
      <c r="DL209" s="75"/>
      <c r="DM209" s="75"/>
      <c r="DN209" s="75"/>
      <c r="DO209" s="75"/>
      <c r="DP209" s="75"/>
      <c r="DQ209" s="75"/>
      <c r="DR209" s="75"/>
      <c r="DS209" s="75"/>
      <c r="DT209" s="75"/>
      <c r="DU209" s="75"/>
      <c r="DV209" s="75"/>
      <c r="DW209" s="75"/>
      <c r="DX209" s="75"/>
      <c r="DY209" s="75"/>
      <c r="DZ209" s="75"/>
      <c r="EA209" s="75"/>
      <c r="EB209" s="75"/>
      <c r="EC209" s="75"/>
      <c r="ED209" s="75"/>
      <c r="EE209" s="75"/>
      <c r="EF209" s="75"/>
      <c r="EG209" s="75"/>
      <c r="EH209" s="75"/>
      <c r="EI209" s="75"/>
      <c r="EJ209" s="75"/>
      <c r="EK209" s="75"/>
      <c r="EL209" s="75"/>
      <c r="EM209" s="75"/>
      <c r="EN209" s="75"/>
      <c r="EO209" s="75"/>
      <c r="EP209" s="75"/>
      <c r="EQ209" s="75"/>
      <c r="ER209" s="75"/>
      <c r="ES209" s="75"/>
      <c r="ET209" s="75"/>
      <c r="EU209" s="75"/>
      <c r="EV209" s="75"/>
      <c r="EW209" s="75"/>
      <c r="EX209" s="75"/>
      <c r="EY209" s="75"/>
      <c r="EZ209" s="75"/>
      <c r="FA209" s="75"/>
      <c r="FB209" s="75"/>
      <c r="FC209" s="75"/>
      <c r="FD209" s="75"/>
      <c r="FE209" s="75"/>
      <c r="FF209" s="75"/>
      <c r="FG209" s="75"/>
      <c r="FH209" s="75"/>
      <c r="FI209" s="75"/>
      <c r="FJ209" s="75"/>
      <c r="FK209" s="75"/>
      <c r="FL209" s="75"/>
      <c r="FM209" s="75"/>
      <c r="FN209" s="75"/>
      <c r="FO209" s="75"/>
      <c r="FP209" s="75"/>
      <c r="FQ209" s="75"/>
      <c r="FR209" s="75"/>
      <c r="FS209" s="75"/>
      <c r="FT209" s="75"/>
      <c r="FU209" s="75"/>
      <c r="FV209" s="75"/>
      <c r="FW209" s="75"/>
      <c r="FX209" s="75"/>
      <c r="FY209" s="75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/>
      <c r="GN209" s="75"/>
      <c r="GO209" s="75"/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  <c r="HE209" s="75"/>
      <c r="HF209" s="75"/>
      <c r="HG209" s="75"/>
      <c r="HH209" s="75"/>
      <c r="HI209" s="75"/>
      <c r="HJ209" s="75"/>
      <c r="HK209" s="75"/>
      <c r="HL209" s="75"/>
      <c r="HM209" s="75"/>
      <c r="HN209" s="75"/>
      <c r="HO209" s="75"/>
      <c r="HP209" s="75"/>
      <c r="HQ209" s="75"/>
      <c r="HR209" s="75"/>
      <c r="HS209" s="75"/>
      <c r="HT209" s="75"/>
      <c r="HU209" s="75"/>
      <c r="HV209" s="75"/>
      <c r="HW209" s="75"/>
      <c r="HX209" s="75"/>
      <c r="HY209" s="75"/>
      <c r="HZ209" s="75"/>
      <c r="IA209" s="75"/>
      <c r="IB209" s="75"/>
      <c r="IC209" s="75"/>
      <c r="ID209" s="75"/>
      <c r="IE209" s="75"/>
      <c r="IF209" s="75"/>
      <c r="IG209" s="75"/>
      <c r="IH209" s="75"/>
      <c r="II209" s="75"/>
      <c r="IJ209" s="75"/>
      <c r="IK209" s="75"/>
      <c r="IL209" s="75"/>
    </row>
    <row r="210" spans="1:246" ht="15.75">
      <c r="A210" s="273" t="s">
        <v>433</v>
      </c>
      <c r="B210" s="273" t="s">
        <v>444</v>
      </c>
      <c r="C210" s="273">
        <v>1211</v>
      </c>
      <c r="D210" s="273"/>
      <c r="E210" s="296">
        <v>4932298</v>
      </c>
      <c r="F210" s="296"/>
      <c r="G210" s="296"/>
      <c r="H210" s="296"/>
      <c r="I210" s="296"/>
      <c r="J210" s="276">
        <v>2121303.18</v>
      </c>
      <c r="K210" s="276">
        <v>390221</v>
      </c>
      <c r="L210" s="276">
        <v>1526816</v>
      </c>
      <c r="M210" s="276">
        <v>196815.72</v>
      </c>
      <c r="N210" s="276">
        <v>45948</v>
      </c>
      <c r="O210" s="276"/>
      <c r="P210" s="276">
        <v>4281103.9</v>
      </c>
      <c r="Q210" s="145"/>
      <c r="R210" s="145"/>
      <c r="S210" s="297"/>
      <c r="T210" s="224"/>
      <c r="U210" s="191"/>
      <c r="V210" s="191"/>
      <c r="W210" s="191"/>
      <c r="X210" s="191"/>
      <c r="Y210" s="191"/>
      <c r="Z210" s="191"/>
      <c r="AA210" s="191"/>
      <c r="AB210" s="191"/>
      <c r="AC210" s="191"/>
      <c r="AD210" s="191"/>
      <c r="AE210" s="191"/>
      <c r="AF210" s="191"/>
      <c r="AG210" s="191"/>
      <c r="AH210" s="191"/>
      <c r="AI210" s="191"/>
      <c r="AJ210" s="191"/>
      <c r="AK210" s="191"/>
      <c r="AL210" s="191"/>
      <c r="AM210" s="191"/>
      <c r="AN210" s="191"/>
      <c r="AO210" s="191"/>
      <c r="AP210" s="191"/>
      <c r="AQ210" s="191"/>
      <c r="AR210" s="191"/>
      <c r="AS210" s="191"/>
      <c r="AT210" s="191"/>
      <c r="AU210" s="191"/>
      <c r="AV210" s="191"/>
      <c r="AW210" s="191"/>
      <c r="AX210" s="191"/>
      <c r="AY210" s="191"/>
      <c r="AZ210" s="191"/>
      <c r="BA210" s="191"/>
      <c r="BB210" s="191"/>
      <c r="BC210" s="191"/>
      <c r="BD210" s="191"/>
      <c r="BE210" s="191"/>
      <c r="BF210" s="191"/>
      <c r="BG210" s="191"/>
      <c r="BH210" s="191"/>
      <c r="BI210" s="191"/>
      <c r="BJ210" s="191"/>
      <c r="BK210" s="191"/>
      <c r="BL210" s="191"/>
      <c r="BM210" s="191"/>
      <c r="BN210" s="191"/>
      <c r="BO210" s="191"/>
      <c r="BP210" s="191"/>
      <c r="BQ210" s="191"/>
      <c r="BR210" s="191"/>
      <c r="BS210" s="191"/>
      <c r="BT210" s="191"/>
      <c r="BU210" s="191"/>
      <c r="BV210" s="191"/>
      <c r="BW210" s="191"/>
      <c r="BX210" s="191"/>
      <c r="BY210" s="191"/>
      <c r="BZ210" s="191"/>
      <c r="CA210" s="191"/>
      <c r="CB210" s="191"/>
      <c r="CC210" s="191"/>
      <c r="CD210" s="191"/>
      <c r="CE210" s="191"/>
      <c r="CF210" s="191"/>
      <c r="CG210" s="191"/>
      <c r="CH210" s="191"/>
      <c r="CI210" s="191"/>
      <c r="CJ210" s="191"/>
      <c r="CK210" s="191"/>
      <c r="CL210" s="191"/>
      <c r="CM210" s="191"/>
      <c r="CN210" s="191"/>
      <c r="CO210" s="191"/>
      <c r="CP210" s="191"/>
      <c r="CQ210" s="191"/>
      <c r="CR210" s="191"/>
      <c r="CS210" s="191"/>
      <c r="CT210" s="191"/>
      <c r="CU210" s="191"/>
      <c r="CV210" s="191"/>
      <c r="CW210" s="191"/>
      <c r="CX210" s="191"/>
      <c r="CY210" s="191"/>
      <c r="CZ210" s="191"/>
      <c r="DA210" s="191"/>
      <c r="DB210" s="191"/>
      <c r="DC210" s="191"/>
      <c r="DD210" s="191"/>
      <c r="DE210" s="191"/>
      <c r="DF210" s="191"/>
      <c r="DG210" s="191"/>
      <c r="DH210" s="191"/>
      <c r="DI210" s="191"/>
      <c r="DJ210" s="191"/>
      <c r="DK210" s="191"/>
      <c r="DL210" s="191"/>
      <c r="DM210" s="191"/>
      <c r="DN210" s="191"/>
      <c r="DO210" s="191"/>
      <c r="DP210" s="191"/>
      <c r="DQ210" s="191"/>
      <c r="DR210" s="191"/>
      <c r="DS210" s="191"/>
      <c r="DT210" s="191"/>
      <c r="DU210" s="191"/>
      <c r="DV210" s="191"/>
      <c r="DW210" s="191"/>
      <c r="DX210" s="191"/>
      <c r="DY210" s="191"/>
      <c r="DZ210" s="191"/>
      <c r="EA210" s="191"/>
      <c r="EB210" s="191"/>
      <c r="EC210" s="191"/>
      <c r="ED210" s="191"/>
      <c r="EE210" s="191"/>
      <c r="EF210" s="191"/>
      <c r="EG210" s="191"/>
      <c r="EH210" s="191"/>
      <c r="EI210" s="191"/>
      <c r="EJ210" s="191"/>
      <c r="EK210" s="191"/>
      <c r="EL210" s="191"/>
      <c r="EM210" s="191"/>
      <c r="EN210" s="191"/>
      <c r="EO210" s="191"/>
      <c r="EP210" s="191"/>
      <c r="EQ210" s="191"/>
      <c r="ER210" s="191"/>
      <c r="ES210" s="191"/>
      <c r="ET210" s="191"/>
      <c r="EU210" s="191"/>
      <c r="EV210" s="191"/>
      <c r="EW210" s="191"/>
      <c r="EX210" s="191"/>
      <c r="EY210" s="191"/>
      <c r="EZ210" s="191"/>
      <c r="FA210" s="191"/>
      <c r="FB210" s="191"/>
      <c r="FC210" s="191"/>
      <c r="FD210" s="191"/>
      <c r="FE210" s="191"/>
      <c r="FF210" s="191"/>
      <c r="FG210" s="191"/>
      <c r="FH210" s="191"/>
      <c r="FI210" s="191"/>
      <c r="FJ210" s="191"/>
      <c r="FK210" s="191"/>
      <c r="FL210" s="191"/>
      <c r="FM210" s="191"/>
      <c r="FN210" s="191"/>
      <c r="FO210" s="191"/>
      <c r="FP210" s="191"/>
      <c r="FQ210" s="191"/>
      <c r="FR210" s="191"/>
      <c r="FS210" s="191"/>
      <c r="FT210" s="191"/>
      <c r="FU210" s="191"/>
      <c r="FV210" s="191"/>
      <c r="FW210" s="191"/>
      <c r="FX210" s="191"/>
      <c r="FY210" s="191"/>
      <c r="FZ210" s="191"/>
      <c r="GA210" s="191"/>
      <c r="GB210" s="191"/>
      <c r="GC210" s="191"/>
      <c r="GD210" s="191"/>
      <c r="GE210" s="191"/>
      <c r="GF210" s="191"/>
      <c r="GG210" s="191"/>
      <c r="GH210" s="191"/>
      <c r="GI210" s="191"/>
      <c r="GJ210" s="191"/>
      <c r="GK210" s="191"/>
      <c r="GL210" s="191"/>
      <c r="GM210" s="191"/>
      <c r="GN210" s="191"/>
      <c r="GO210" s="191"/>
      <c r="GP210" s="191"/>
      <c r="GQ210" s="191"/>
      <c r="GR210" s="191"/>
      <c r="GS210" s="191"/>
      <c r="GT210" s="191"/>
      <c r="GU210" s="191"/>
      <c r="GV210" s="191"/>
      <c r="GW210" s="191"/>
      <c r="GX210" s="191"/>
      <c r="GY210" s="191"/>
      <c r="GZ210" s="191"/>
      <c r="HA210" s="191"/>
      <c r="HB210" s="191"/>
      <c r="HC210" s="191"/>
      <c r="HD210" s="191"/>
      <c r="HE210" s="191"/>
      <c r="HF210" s="191"/>
      <c r="HG210" s="191"/>
      <c r="HH210" s="191"/>
      <c r="HI210" s="191"/>
      <c r="HJ210" s="191"/>
      <c r="HK210" s="191"/>
      <c r="HL210" s="191"/>
      <c r="HM210" s="191"/>
      <c r="HN210" s="191"/>
      <c r="HO210" s="191"/>
      <c r="HP210" s="191"/>
      <c r="HQ210" s="191"/>
      <c r="HR210" s="191"/>
      <c r="HS210" s="191"/>
      <c r="HT210" s="191"/>
      <c r="HU210" s="191"/>
      <c r="HV210" s="191"/>
      <c r="HW210" s="191"/>
      <c r="HX210" s="191"/>
      <c r="HY210" s="191"/>
      <c r="HZ210" s="191"/>
      <c r="IA210" s="191"/>
      <c r="IB210" s="191"/>
      <c r="IC210" s="191"/>
      <c r="ID210" s="191"/>
      <c r="IE210" s="191"/>
      <c r="IF210" s="191"/>
      <c r="IG210" s="191"/>
      <c r="IH210" s="191"/>
      <c r="II210" s="191"/>
      <c r="IJ210" s="191"/>
      <c r="IK210" s="191"/>
      <c r="IL210" s="191"/>
    </row>
    <row r="211" spans="1:246" ht="15.75">
      <c r="A211" s="236" t="s">
        <v>433</v>
      </c>
      <c r="B211" s="236" t="s">
        <v>446</v>
      </c>
      <c r="C211" s="191">
        <v>1104</v>
      </c>
      <c r="D211" s="298"/>
      <c r="E211" s="280">
        <v>4395004.333333333</v>
      </c>
      <c r="F211" s="280"/>
      <c r="G211" s="280"/>
      <c r="H211" s="280"/>
      <c r="I211" s="280"/>
      <c r="J211" s="270">
        <v>2191970.9479</v>
      </c>
      <c r="K211" s="270">
        <v>381787.92</v>
      </c>
      <c r="L211" s="270">
        <v>1367530</v>
      </c>
      <c r="M211" s="270">
        <v>75029.67333333334</v>
      </c>
      <c r="N211" s="270">
        <v>73806.84</v>
      </c>
      <c r="O211" s="270"/>
      <c r="P211" s="270">
        <v>4090125.381233333</v>
      </c>
      <c r="Q211" s="270"/>
      <c r="R211" s="270"/>
      <c r="S211" s="281"/>
      <c r="T211" s="224"/>
      <c r="U211" s="191"/>
      <c r="V211" s="191"/>
      <c r="W211" s="191"/>
      <c r="X211" s="191"/>
      <c r="Y211" s="191"/>
      <c r="Z211" s="191"/>
      <c r="AA211" s="191"/>
      <c r="AB211" s="191"/>
      <c r="AC211" s="191"/>
      <c r="AD211" s="191"/>
      <c r="AE211" s="191"/>
      <c r="AF211" s="191"/>
      <c r="AG211" s="191"/>
      <c r="AH211" s="191"/>
      <c r="AI211" s="191"/>
      <c r="AJ211" s="191"/>
      <c r="AK211" s="191"/>
      <c r="AL211" s="191"/>
      <c r="AM211" s="191"/>
      <c r="AN211" s="191"/>
      <c r="AO211" s="191"/>
      <c r="AP211" s="191"/>
      <c r="AQ211" s="191"/>
      <c r="AR211" s="191"/>
      <c r="AS211" s="191"/>
      <c r="AT211" s="191"/>
      <c r="AU211" s="191"/>
      <c r="AV211" s="191"/>
      <c r="AW211" s="191"/>
      <c r="AX211" s="191"/>
      <c r="AY211" s="191"/>
      <c r="AZ211" s="191"/>
      <c r="BA211" s="191"/>
      <c r="BB211" s="191"/>
      <c r="BC211" s="191"/>
      <c r="BD211" s="191"/>
      <c r="BE211" s="191"/>
      <c r="BF211" s="191"/>
      <c r="BG211" s="191"/>
      <c r="BH211" s="191"/>
      <c r="BI211" s="191"/>
      <c r="BJ211" s="191"/>
      <c r="BK211" s="191"/>
      <c r="BL211" s="191"/>
      <c r="BM211" s="191"/>
      <c r="BN211" s="191"/>
      <c r="BO211" s="191"/>
      <c r="BP211" s="191"/>
      <c r="BQ211" s="191"/>
      <c r="BR211" s="191"/>
      <c r="BS211" s="191"/>
      <c r="BT211" s="191"/>
      <c r="BU211" s="191"/>
      <c r="BV211" s="191"/>
      <c r="BW211" s="191"/>
      <c r="BX211" s="191"/>
      <c r="BY211" s="191"/>
      <c r="BZ211" s="191"/>
      <c r="CA211" s="191"/>
      <c r="CB211" s="191"/>
      <c r="CC211" s="191"/>
      <c r="CD211" s="191"/>
      <c r="CE211" s="191"/>
      <c r="CF211" s="191"/>
      <c r="CG211" s="191"/>
      <c r="CH211" s="191"/>
      <c r="CI211" s="191"/>
      <c r="CJ211" s="191"/>
      <c r="CK211" s="191"/>
      <c r="CL211" s="191"/>
      <c r="CM211" s="191"/>
      <c r="CN211" s="191"/>
      <c r="CO211" s="191"/>
      <c r="CP211" s="191"/>
      <c r="CQ211" s="191"/>
      <c r="CR211" s="191"/>
      <c r="CS211" s="191"/>
      <c r="CT211" s="191"/>
      <c r="CU211" s="191"/>
      <c r="CV211" s="191"/>
      <c r="CW211" s="191"/>
      <c r="CX211" s="191"/>
      <c r="CY211" s="191"/>
      <c r="CZ211" s="191"/>
      <c r="DA211" s="191"/>
      <c r="DB211" s="191"/>
      <c r="DC211" s="191"/>
      <c r="DD211" s="191"/>
      <c r="DE211" s="191"/>
      <c r="DF211" s="191"/>
      <c r="DG211" s="191"/>
      <c r="DH211" s="191"/>
      <c r="DI211" s="191"/>
      <c r="DJ211" s="191"/>
      <c r="DK211" s="191"/>
      <c r="DL211" s="191"/>
      <c r="DM211" s="191"/>
      <c r="DN211" s="191"/>
      <c r="DO211" s="191"/>
      <c r="DP211" s="191"/>
      <c r="DQ211" s="191"/>
      <c r="DR211" s="191"/>
      <c r="DS211" s="191"/>
      <c r="DT211" s="191"/>
      <c r="DU211" s="191"/>
      <c r="DV211" s="191"/>
      <c r="DW211" s="191"/>
      <c r="DX211" s="191"/>
      <c r="DY211" s="191"/>
      <c r="DZ211" s="191"/>
      <c r="EA211" s="191"/>
      <c r="EB211" s="191"/>
      <c r="EC211" s="191"/>
      <c r="ED211" s="191"/>
      <c r="EE211" s="191"/>
      <c r="EF211" s="191"/>
      <c r="EG211" s="191"/>
      <c r="EH211" s="191"/>
      <c r="EI211" s="191"/>
      <c r="EJ211" s="191"/>
      <c r="EK211" s="191"/>
      <c r="EL211" s="191"/>
      <c r="EM211" s="191"/>
      <c r="EN211" s="191"/>
      <c r="EO211" s="191"/>
      <c r="EP211" s="191"/>
      <c r="EQ211" s="191"/>
      <c r="ER211" s="191"/>
      <c r="ES211" s="191"/>
      <c r="ET211" s="191"/>
      <c r="EU211" s="191"/>
      <c r="EV211" s="191"/>
      <c r="EW211" s="191"/>
      <c r="EX211" s="191"/>
      <c r="EY211" s="191"/>
      <c r="EZ211" s="191"/>
      <c r="FA211" s="191"/>
      <c r="FB211" s="191"/>
      <c r="FC211" s="191"/>
      <c r="FD211" s="191"/>
      <c r="FE211" s="191"/>
      <c r="FF211" s="191"/>
      <c r="FG211" s="191"/>
      <c r="FH211" s="191"/>
      <c r="FI211" s="191"/>
      <c r="FJ211" s="191"/>
      <c r="FK211" s="191"/>
      <c r="FL211" s="191"/>
      <c r="FM211" s="191"/>
      <c r="FN211" s="191"/>
      <c r="FO211" s="191"/>
      <c r="FP211" s="191"/>
      <c r="FQ211" s="191"/>
      <c r="FR211" s="191"/>
      <c r="FS211" s="191"/>
      <c r="FT211" s="191"/>
      <c r="FU211" s="191"/>
      <c r="FV211" s="191"/>
      <c r="FW211" s="191"/>
      <c r="FX211" s="191"/>
      <c r="FY211" s="191"/>
      <c r="FZ211" s="191"/>
      <c r="GA211" s="191"/>
      <c r="GB211" s="191"/>
      <c r="GC211" s="191"/>
      <c r="GD211" s="191"/>
      <c r="GE211" s="191"/>
      <c r="GF211" s="191"/>
      <c r="GG211" s="191"/>
      <c r="GH211" s="191"/>
      <c r="GI211" s="191"/>
      <c r="GJ211" s="191"/>
      <c r="GK211" s="191"/>
      <c r="GL211" s="191"/>
      <c r="GM211" s="191"/>
      <c r="GN211" s="191"/>
      <c r="GO211" s="191"/>
      <c r="GP211" s="191"/>
      <c r="GQ211" s="191"/>
      <c r="GR211" s="191"/>
      <c r="GS211" s="191"/>
      <c r="GT211" s="191"/>
      <c r="GU211" s="191"/>
      <c r="GV211" s="191"/>
      <c r="GW211" s="191"/>
      <c r="GX211" s="191"/>
      <c r="GY211" s="191"/>
      <c r="GZ211" s="191"/>
      <c r="HA211" s="191"/>
      <c r="HB211" s="191"/>
      <c r="HC211" s="191"/>
      <c r="HD211" s="191"/>
      <c r="HE211" s="191"/>
      <c r="HF211" s="191"/>
      <c r="HG211" s="191"/>
      <c r="HH211" s="191"/>
      <c r="HI211" s="191"/>
      <c r="HJ211" s="191"/>
      <c r="HK211" s="191"/>
      <c r="HL211" s="191"/>
      <c r="HM211" s="191"/>
      <c r="HN211" s="191"/>
      <c r="HO211" s="191"/>
      <c r="HP211" s="191"/>
      <c r="HQ211" s="191"/>
      <c r="HR211" s="191"/>
      <c r="HS211" s="191"/>
      <c r="HT211" s="191"/>
      <c r="HU211" s="191"/>
      <c r="HV211" s="191"/>
      <c r="HW211" s="191"/>
      <c r="HX211" s="191"/>
      <c r="HY211" s="191"/>
      <c r="HZ211" s="191"/>
      <c r="IA211" s="191"/>
      <c r="IB211" s="191"/>
      <c r="IC211" s="191"/>
      <c r="ID211" s="191"/>
      <c r="IE211" s="191"/>
      <c r="IF211" s="191"/>
      <c r="IG211" s="191"/>
      <c r="IH211" s="191"/>
      <c r="II211" s="191"/>
      <c r="IJ211" s="191"/>
      <c r="IK211" s="191"/>
      <c r="IL211" s="191"/>
    </row>
    <row r="212" spans="1:246" ht="15.75">
      <c r="A212" s="273" t="s">
        <v>433</v>
      </c>
      <c r="B212" s="273" t="s">
        <v>448</v>
      </c>
      <c r="C212" s="273">
        <v>1000</v>
      </c>
      <c r="D212" s="273">
        <v>453</v>
      </c>
      <c r="E212" s="296">
        <v>4260367</v>
      </c>
      <c r="F212" s="296"/>
      <c r="G212" s="296"/>
      <c r="H212" s="296"/>
      <c r="I212" s="296"/>
      <c r="J212" s="276">
        <v>2118174.761125</v>
      </c>
      <c r="K212" s="276">
        <v>366522</v>
      </c>
      <c r="L212" s="276">
        <v>1411044</v>
      </c>
      <c r="M212" s="276">
        <v>77570.36</v>
      </c>
      <c r="N212" s="276">
        <v>37321.06</v>
      </c>
      <c r="O212" s="276">
        <v>727.59</v>
      </c>
      <c r="P212" s="276">
        <v>4011359.771125</v>
      </c>
      <c r="Q212" s="145"/>
      <c r="R212" s="145"/>
      <c r="S212" s="281"/>
      <c r="T212" s="224"/>
      <c r="U212" s="191"/>
      <c r="V212" s="191"/>
      <c r="W212" s="191"/>
      <c r="X212" s="191"/>
      <c r="Y212" s="191"/>
      <c r="Z212" s="191"/>
      <c r="AA212" s="191"/>
      <c r="AB212" s="191"/>
      <c r="AC212" s="191"/>
      <c r="AD212" s="191"/>
      <c r="AE212" s="191"/>
      <c r="AF212" s="191"/>
      <c r="AG212" s="191"/>
      <c r="AH212" s="191"/>
      <c r="AI212" s="191"/>
      <c r="AJ212" s="191"/>
      <c r="AK212" s="191"/>
      <c r="AL212" s="191"/>
      <c r="AM212" s="191"/>
      <c r="AN212" s="191"/>
      <c r="AO212" s="191"/>
      <c r="AP212" s="191"/>
      <c r="AQ212" s="191"/>
      <c r="AR212" s="191"/>
      <c r="AS212" s="191"/>
      <c r="AT212" s="191"/>
      <c r="AU212" s="191"/>
      <c r="AV212" s="191"/>
      <c r="AW212" s="191"/>
      <c r="AX212" s="191"/>
      <c r="AY212" s="191"/>
      <c r="AZ212" s="191"/>
      <c r="BA212" s="191"/>
      <c r="BB212" s="191"/>
      <c r="BC212" s="191"/>
      <c r="BD212" s="191"/>
      <c r="BE212" s="191"/>
      <c r="BF212" s="191"/>
      <c r="BG212" s="191"/>
      <c r="BH212" s="191"/>
      <c r="BI212" s="191"/>
      <c r="BJ212" s="191"/>
      <c r="BK212" s="191"/>
      <c r="BL212" s="191"/>
      <c r="BM212" s="191"/>
      <c r="BN212" s="191"/>
      <c r="BO212" s="191"/>
      <c r="BP212" s="191"/>
      <c r="BQ212" s="191"/>
      <c r="BR212" s="191"/>
      <c r="BS212" s="191"/>
      <c r="BT212" s="191"/>
      <c r="BU212" s="191"/>
      <c r="BV212" s="191"/>
      <c r="BW212" s="191"/>
      <c r="BX212" s="191"/>
      <c r="BY212" s="191"/>
      <c r="BZ212" s="191"/>
      <c r="CA212" s="191"/>
      <c r="CB212" s="191"/>
      <c r="CC212" s="191"/>
      <c r="CD212" s="191"/>
      <c r="CE212" s="191"/>
      <c r="CF212" s="191"/>
      <c r="CG212" s="191"/>
      <c r="CH212" s="191"/>
      <c r="CI212" s="191"/>
      <c r="CJ212" s="191"/>
      <c r="CK212" s="191"/>
      <c r="CL212" s="191"/>
      <c r="CM212" s="191"/>
      <c r="CN212" s="191"/>
      <c r="CO212" s="191"/>
      <c r="CP212" s="191"/>
      <c r="CQ212" s="191"/>
      <c r="CR212" s="191"/>
      <c r="CS212" s="191"/>
      <c r="CT212" s="191"/>
      <c r="CU212" s="191"/>
      <c r="CV212" s="191"/>
      <c r="CW212" s="191"/>
      <c r="CX212" s="191"/>
      <c r="CY212" s="191"/>
      <c r="CZ212" s="191"/>
      <c r="DA212" s="191"/>
      <c r="DB212" s="191"/>
      <c r="DC212" s="191"/>
      <c r="DD212" s="191"/>
      <c r="DE212" s="191"/>
      <c r="DF212" s="191"/>
      <c r="DG212" s="191"/>
      <c r="DH212" s="191"/>
      <c r="DI212" s="191"/>
      <c r="DJ212" s="191"/>
      <c r="DK212" s="191"/>
      <c r="DL212" s="191"/>
      <c r="DM212" s="191"/>
      <c r="DN212" s="191"/>
      <c r="DO212" s="191"/>
      <c r="DP212" s="191"/>
      <c r="DQ212" s="191"/>
      <c r="DR212" s="191"/>
      <c r="DS212" s="191"/>
      <c r="DT212" s="191"/>
      <c r="DU212" s="191"/>
      <c r="DV212" s="191"/>
      <c r="DW212" s="191"/>
      <c r="DX212" s="191"/>
      <c r="DY212" s="191"/>
      <c r="DZ212" s="191"/>
      <c r="EA212" s="191"/>
      <c r="EB212" s="191"/>
      <c r="EC212" s="191"/>
      <c r="ED212" s="191"/>
      <c r="EE212" s="191"/>
      <c r="EF212" s="191"/>
      <c r="EG212" s="191"/>
      <c r="EH212" s="191"/>
      <c r="EI212" s="191"/>
      <c r="EJ212" s="191"/>
      <c r="EK212" s="191"/>
      <c r="EL212" s="191"/>
      <c r="EM212" s="191"/>
      <c r="EN212" s="191"/>
      <c r="EO212" s="191"/>
      <c r="EP212" s="191"/>
      <c r="EQ212" s="191"/>
      <c r="ER212" s="191"/>
      <c r="ES212" s="191"/>
      <c r="ET212" s="191"/>
      <c r="EU212" s="191"/>
      <c r="EV212" s="191"/>
      <c r="EW212" s="191"/>
      <c r="EX212" s="191"/>
      <c r="EY212" s="191"/>
      <c r="EZ212" s="191"/>
      <c r="FA212" s="191"/>
      <c r="FB212" s="191"/>
      <c r="FC212" s="191"/>
      <c r="FD212" s="191"/>
      <c r="FE212" s="191"/>
      <c r="FF212" s="191"/>
      <c r="FG212" s="191"/>
      <c r="FH212" s="191"/>
      <c r="FI212" s="191"/>
      <c r="FJ212" s="191"/>
      <c r="FK212" s="191"/>
      <c r="FL212" s="191"/>
      <c r="FM212" s="191"/>
      <c r="FN212" s="191"/>
      <c r="FO212" s="191"/>
      <c r="FP212" s="191"/>
      <c r="FQ212" s="191"/>
      <c r="FR212" s="191"/>
      <c r="FS212" s="191"/>
      <c r="FT212" s="191"/>
      <c r="FU212" s="191"/>
      <c r="FV212" s="191"/>
      <c r="FW212" s="191"/>
      <c r="FX212" s="191"/>
      <c r="FY212" s="191"/>
      <c r="FZ212" s="191"/>
      <c r="GA212" s="191"/>
      <c r="GB212" s="191"/>
      <c r="GC212" s="191"/>
      <c r="GD212" s="191"/>
      <c r="GE212" s="191"/>
      <c r="GF212" s="191"/>
      <c r="GG212" s="191"/>
      <c r="GH212" s="191"/>
      <c r="GI212" s="191"/>
      <c r="GJ212" s="191"/>
      <c r="GK212" s="191"/>
      <c r="GL212" s="191"/>
      <c r="GM212" s="191"/>
      <c r="GN212" s="191"/>
      <c r="GO212" s="191"/>
      <c r="GP212" s="191"/>
      <c r="GQ212" s="191"/>
      <c r="GR212" s="191"/>
      <c r="GS212" s="191"/>
      <c r="GT212" s="191"/>
      <c r="GU212" s="191"/>
      <c r="GV212" s="191"/>
      <c r="GW212" s="191"/>
      <c r="GX212" s="191"/>
      <c r="GY212" s="191"/>
      <c r="GZ212" s="191"/>
      <c r="HA212" s="191"/>
      <c r="HB212" s="191"/>
      <c r="HC212" s="191"/>
      <c r="HD212" s="191"/>
      <c r="HE212" s="191"/>
      <c r="HF212" s="191"/>
      <c r="HG212" s="191"/>
      <c r="HH212" s="191"/>
      <c r="HI212" s="191"/>
      <c r="HJ212" s="191"/>
      <c r="HK212" s="191"/>
      <c r="HL212" s="191"/>
      <c r="HM212" s="191"/>
      <c r="HN212" s="191"/>
      <c r="HO212" s="191"/>
      <c r="HP212" s="191"/>
      <c r="HQ212" s="191"/>
      <c r="HR212" s="191"/>
      <c r="HS212" s="191"/>
      <c r="HT212" s="191"/>
      <c r="HU212" s="191"/>
      <c r="HV212" s="191"/>
      <c r="HW212" s="191"/>
      <c r="HX212" s="191"/>
      <c r="HY212" s="191"/>
      <c r="HZ212" s="191"/>
      <c r="IA212" s="191"/>
      <c r="IB212" s="191"/>
      <c r="IC212" s="191"/>
      <c r="ID212" s="191"/>
      <c r="IE212" s="191"/>
      <c r="IF212" s="191"/>
      <c r="IG212" s="191"/>
      <c r="IH212" s="191"/>
      <c r="II212" s="191"/>
      <c r="IJ212" s="191"/>
      <c r="IK212" s="191"/>
      <c r="IL212" s="191"/>
    </row>
    <row r="213" spans="1:246" ht="15.75">
      <c r="A213" s="236" t="s">
        <v>433</v>
      </c>
      <c r="B213" s="236" t="s">
        <v>449</v>
      </c>
      <c r="C213" s="191">
        <v>842</v>
      </c>
      <c r="D213" s="298">
        <v>423</v>
      </c>
      <c r="E213" s="280">
        <v>3953279</v>
      </c>
      <c r="F213" s="280"/>
      <c r="G213" s="280"/>
      <c r="H213" s="280"/>
      <c r="I213" s="280"/>
      <c r="J213" s="270">
        <v>2234847.320486875</v>
      </c>
      <c r="K213" s="270">
        <v>320603.7267872684</v>
      </c>
      <c r="L213" s="270">
        <v>1390004</v>
      </c>
      <c r="M213" s="270">
        <v>43818.61652000001</v>
      </c>
      <c r="N213" s="270">
        <v>48041.445580000014</v>
      </c>
      <c r="O213" s="270">
        <v>11594.34</v>
      </c>
      <c r="P213" s="270">
        <v>4048909.4493741435</v>
      </c>
      <c r="Q213" s="270"/>
      <c r="R213" s="270"/>
      <c r="S213" s="281"/>
      <c r="T213" s="224"/>
      <c r="U213" s="191"/>
      <c r="V213" s="191"/>
      <c r="W213" s="191"/>
      <c r="X213" s="191"/>
      <c r="Y213" s="191"/>
      <c r="Z213" s="191"/>
      <c r="AA213" s="191"/>
      <c r="AB213" s="191"/>
      <c r="AC213" s="191"/>
      <c r="AD213" s="191"/>
      <c r="AE213" s="191"/>
      <c r="AF213" s="191"/>
      <c r="AG213" s="191"/>
      <c r="AH213" s="191"/>
      <c r="AI213" s="191"/>
      <c r="AJ213" s="191"/>
      <c r="AK213" s="191"/>
      <c r="AL213" s="191"/>
      <c r="AM213" s="191"/>
      <c r="AN213" s="191"/>
      <c r="AO213" s="191"/>
      <c r="AP213" s="191"/>
      <c r="AQ213" s="191"/>
      <c r="AR213" s="191"/>
      <c r="AS213" s="191"/>
      <c r="AT213" s="191"/>
      <c r="AU213" s="191"/>
      <c r="AV213" s="191"/>
      <c r="AW213" s="191"/>
      <c r="AX213" s="191"/>
      <c r="AY213" s="191"/>
      <c r="AZ213" s="191"/>
      <c r="BA213" s="191"/>
      <c r="BB213" s="191"/>
      <c r="BC213" s="191"/>
      <c r="BD213" s="191"/>
      <c r="BE213" s="191"/>
      <c r="BF213" s="191"/>
      <c r="BG213" s="191"/>
      <c r="BH213" s="191"/>
      <c r="BI213" s="191"/>
      <c r="BJ213" s="191"/>
      <c r="BK213" s="191"/>
      <c r="BL213" s="191"/>
      <c r="BM213" s="191"/>
      <c r="BN213" s="191"/>
      <c r="BO213" s="191"/>
      <c r="BP213" s="191"/>
      <c r="BQ213" s="191"/>
      <c r="BR213" s="191"/>
      <c r="BS213" s="191"/>
      <c r="BT213" s="191"/>
      <c r="BU213" s="191"/>
      <c r="BV213" s="191"/>
      <c r="BW213" s="191"/>
      <c r="BX213" s="191"/>
      <c r="BY213" s="191"/>
      <c r="BZ213" s="191"/>
      <c r="CA213" s="191"/>
      <c r="CB213" s="191"/>
      <c r="CC213" s="191"/>
      <c r="CD213" s="191"/>
      <c r="CE213" s="191"/>
      <c r="CF213" s="191"/>
      <c r="CG213" s="191"/>
      <c r="CH213" s="191"/>
      <c r="CI213" s="191"/>
      <c r="CJ213" s="191"/>
      <c r="CK213" s="191"/>
      <c r="CL213" s="191"/>
      <c r="CM213" s="191"/>
      <c r="CN213" s="191"/>
      <c r="CO213" s="191"/>
      <c r="CP213" s="191"/>
      <c r="CQ213" s="191"/>
      <c r="CR213" s="191"/>
      <c r="CS213" s="191"/>
      <c r="CT213" s="191"/>
      <c r="CU213" s="191"/>
      <c r="CV213" s="191"/>
      <c r="CW213" s="191"/>
      <c r="CX213" s="191"/>
      <c r="CY213" s="191"/>
      <c r="CZ213" s="191"/>
      <c r="DA213" s="191"/>
      <c r="DB213" s="191"/>
      <c r="DC213" s="191"/>
      <c r="DD213" s="191"/>
      <c r="DE213" s="191"/>
      <c r="DF213" s="191"/>
      <c r="DG213" s="191"/>
      <c r="DH213" s="191"/>
      <c r="DI213" s="191"/>
      <c r="DJ213" s="191"/>
      <c r="DK213" s="191"/>
      <c r="DL213" s="191"/>
      <c r="DM213" s="191"/>
      <c r="DN213" s="191"/>
      <c r="DO213" s="191"/>
      <c r="DP213" s="191"/>
      <c r="DQ213" s="191"/>
      <c r="DR213" s="191"/>
      <c r="DS213" s="191"/>
      <c r="DT213" s="191"/>
      <c r="DU213" s="191"/>
      <c r="DV213" s="191"/>
      <c r="DW213" s="191"/>
      <c r="DX213" s="191"/>
      <c r="DY213" s="191"/>
      <c r="DZ213" s="191"/>
      <c r="EA213" s="191"/>
      <c r="EB213" s="191"/>
      <c r="EC213" s="191"/>
      <c r="ED213" s="191"/>
      <c r="EE213" s="191"/>
      <c r="EF213" s="191"/>
      <c r="EG213" s="191"/>
      <c r="EH213" s="191"/>
      <c r="EI213" s="191"/>
      <c r="EJ213" s="191"/>
      <c r="EK213" s="191"/>
      <c r="EL213" s="191"/>
      <c r="EM213" s="191"/>
      <c r="EN213" s="191"/>
      <c r="EO213" s="191"/>
      <c r="EP213" s="191"/>
      <c r="EQ213" s="191"/>
      <c r="ER213" s="191"/>
      <c r="ES213" s="191"/>
      <c r="ET213" s="191"/>
      <c r="EU213" s="191"/>
      <c r="EV213" s="191"/>
      <c r="EW213" s="191"/>
      <c r="EX213" s="191"/>
      <c r="EY213" s="191"/>
      <c r="EZ213" s="191"/>
      <c r="FA213" s="191"/>
      <c r="FB213" s="191"/>
      <c r="FC213" s="191"/>
      <c r="FD213" s="191"/>
      <c r="FE213" s="191"/>
      <c r="FF213" s="191"/>
      <c r="FG213" s="191"/>
      <c r="FH213" s="191"/>
      <c r="FI213" s="191"/>
      <c r="FJ213" s="191"/>
      <c r="FK213" s="191"/>
      <c r="FL213" s="191"/>
      <c r="FM213" s="191"/>
      <c r="FN213" s="191"/>
      <c r="FO213" s="191"/>
      <c r="FP213" s="191"/>
      <c r="FQ213" s="191"/>
      <c r="FR213" s="191"/>
      <c r="FS213" s="191"/>
      <c r="FT213" s="191"/>
      <c r="FU213" s="191"/>
      <c r="FV213" s="191"/>
      <c r="FW213" s="191"/>
      <c r="FX213" s="191"/>
      <c r="FY213" s="191"/>
      <c r="FZ213" s="191"/>
      <c r="GA213" s="191"/>
      <c r="GB213" s="191"/>
      <c r="GC213" s="191"/>
      <c r="GD213" s="191"/>
      <c r="GE213" s="191"/>
      <c r="GF213" s="191"/>
      <c r="GG213" s="191"/>
      <c r="GH213" s="191"/>
      <c r="GI213" s="191"/>
      <c r="GJ213" s="191"/>
      <c r="GK213" s="191"/>
      <c r="GL213" s="191"/>
      <c r="GM213" s="191"/>
      <c r="GN213" s="191"/>
      <c r="GO213" s="191"/>
      <c r="GP213" s="191"/>
      <c r="GQ213" s="191"/>
      <c r="GR213" s="191"/>
      <c r="GS213" s="191"/>
      <c r="GT213" s="191"/>
      <c r="GU213" s="191"/>
      <c r="GV213" s="191"/>
      <c r="GW213" s="191"/>
      <c r="GX213" s="191"/>
      <c r="GY213" s="191"/>
      <c r="GZ213" s="191"/>
      <c r="HA213" s="191"/>
      <c r="HB213" s="191"/>
      <c r="HC213" s="191"/>
      <c r="HD213" s="191"/>
      <c r="HE213" s="191"/>
      <c r="HF213" s="191"/>
      <c r="HG213" s="191"/>
      <c r="HH213" s="191"/>
      <c r="HI213" s="191"/>
      <c r="HJ213" s="191"/>
      <c r="HK213" s="191"/>
      <c r="HL213" s="191"/>
      <c r="HM213" s="191"/>
      <c r="HN213" s="191"/>
      <c r="HO213" s="191"/>
      <c r="HP213" s="191"/>
      <c r="HQ213" s="191"/>
      <c r="HR213" s="191"/>
      <c r="HS213" s="191"/>
      <c r="HT213" s="191"/>
      <c r="HU213" s="191"/>
      <c r="HV213" s="191"/>
      <c r="HW213" s="191"/>
      <c r="HX213" s="191"/>
      <c r="HY213" s="191"/>
      <c r="HZ213" s="191"/>
      <c r="IA213" s="191"/>
      <c r="IB213" s="191"/>
      <c r="IC213" s="191"/>
      <c r="ID213" s="191"/>
      <c r="IE213" s="191"/>
      <c r="IF213" s="191"/>
      <c r="IG213" s="191"/>
      <c r="IH213" s="191"/>
      <c r="II213" s="191"/>
      <c r="IJ213" s="191"/>
      <c r="IK213" s="191"/>
      <c r="IL213" s="191"/>
    </row>
    <row r="214" spans="1:246" ht="15.75">
      <c r="A214" s="273" t="s">
        <v>433</v>
      </c>
      <c r="B214" s="273" t="s">
        <v>450</v>
      </c>
      <c r="C214" s="273">
        <v>844</v>
      </c>
      <c r="D214" s="283">
        <v>406</v>
      </c>
      <c r="E214" s="283">
        <v>4198382</v>
      </c>
      <c r="F214" s="283"/>
      <c r="G214" s="283"/>
      <c r="H214" s="283"/>
      <c r="I214" s="283"/>
      <c r="J214" s="276">
        <v>2490759.781889325</v>
      </c>
      <c r="K214" s="276">
        <v>381427.745518675</v>
      </c>
      <c r="L214" s="276">
        <v>1403035</v>
      </c>
      <c r="M214" s="276">
        <v>55812.44</v>
      </c>
      <c r="N214" s="276">
        <v>61417.42</v>
      </c>
      <c r="O214" s="276">
        <v>11573.26</v>
      </c>
      <c r="P214" s="276">
        <v>4404025.647408</v>
      </c>
      <c r="Q214" s="145"/>
      <c r="R214" s="145"/>
      <c r="S214" s="281"/>
      <c r="T214" s="224"/>
      <c r="U214" s="191"/>
      <c r="V214" s="191"/>
      <c r="W214" s="191"/>
      <c r="X214" s="191"/>
      <c r="Y214" s="191"/>
      <c r="Z214" s="191"/>
      <c r="AA214" s="191"/>
      <c r="AB214" s="191"/>
      <c r="AC214" s="191"/>
      <c r="AD214" s="191"/>
      <c r="AE214" s="191"/>
      <c r="AF214" s="191"/>
      <c r="AG214" s="191"/>
      <c r="AH214" s="191"/>
      <c r="AI214" s="191"/>
      <c r="AJ214" s="191"/>
      <c r="AK214" s="191"/>
      <c r="AL214" s="191"/>
      <c r="AM214" s="191"/>
      <c r="AN214" s="191"/>
      <c r="AO214" s="191"/>
      <c r="AP214" s="191"/>
      <c r="AQ214" s="191"/>
      <c r="AR214" s="191"/>
      <c r="AS214" s="191"/>
      <c r="AT214" s="191"/>
      <c r="AU214" s="191"/>
      <c r="AV214" s="191"/>
      <c r="AW214" s="191"/>
      <c r="AX214" s="191"/>
      <c r="AY214" s="191"/>
      <c r="AZ214" s="191"/>
      <c r="BA214" s="191"/>
      <c r="BB214" s="191"/>
      <c r="BC214" s="191"/>
      <c r="BD214" s="191"/>
      <c r="BE214" s="191"/>
      <c r="BF214" s="191"/>
      <c r="BG214" s="191"/>
      <c r="BH214" s="191"/>
      <c r="BI214" s="191"/>
      <c r="BJ214" s="191"/>
      <c r="BK214" s="191"/>
      <c r="BL214" s="191"/>
      <c r="BM214" s="191"/>
      <c r="BN214" s="191"/>
      <c r="BO214" s="191"/>
      <c r="BP214" s="191"/>
      <c r="BQ214" s="191"/>
      <c r="BR214" s="191"/>
      <c r="BS214" s="191"/>
      <c r="BT214" s="191"/>
      <c r="BU214" s="191"/>
      <c r="BV214" s="191"/>
      <c r="BW214" s="191"/>
      <c r="BX214" s="191"/>
      <c r="BY214" s="191"/>
      <c r="BZ214" s="191"/>
      <c r="CA214" s="191"/>
      <c r="CB214" s="191"/>
      <c r="CC214" s="191"/>
      <c r="CD214" s="191"/>
      <c r="CE214" s="191"/>
      <c r="CF214" s="191"/>
      <c r="CG214" s="191"/>
      <c r="CH214" s="191"/>
      <c r="CI214" s="191"/>
      <c r="CJ214" s="191"/>
      <c r="CK214" s="191"/>
      <c r="CL214" s="191"/>
      <c r="CM214" s="191"/>
      <c r="CN214" s="191"/>
      <c r="CO214" s="191"/>
      <c r="CP214" s="191"/>
      <c r="CQ214" s="191"/>
      <c r="CR214" s="191"/>
      <c r="CS214" s="191"/>
      <c r="CT214" s="191"/>
      <c r="CU214" s="191"/>
      <c r="CV214" s="191"/>
      <c r="CW214" s="191"/>
      <c r="CX214" s="191"/>
      <c r="CY214" s="191"/>
      <c r="CZ214" s="191"/>
      <c r="DA214" s="191"/>
      <c r="DB214" s="191"/>
      <c r="DC214" s="191"/>
      <c r="DD214" s="191"/>
      <c r="DE214" s="191"/>
      <c r="DF214" s="191"/>
      <c r="DG214" s="191"/>
      <c r="DH214" s="191"/>
      <c r="DI214" s="191"/>
      <c r="DJ214" s="191"/>
      <c r="DK214" s="191"/>
      <c r="DL214" s="191"/>
      <c r="DM214" s="191"/>
      <c r="DN214" s="191"/>
      <c r="DO214" s="191"/>
      <c r="DP214" s="191"/>
      <c r="DQ214" s="191"/>
      <c r="DR214" s="191"/>
      <c r="DS214" s="191"/>
      <c r="DT214" s="191"/>
      <c r="DU214" s="191"/>
      <c r="DV214" s="191"/>
      <c r="DW214" s="191"/>
      <c r="DX214" s="191"/>
      <c r="DY214" s="191"/>
      <c r="DZ214" s="191"/>
      <c r="EA214" s="191"/>
      <c r="EB214" s="191"/>
      <c r="EC214" s="191"/>
      <c r="ED214" s="191"/>
      <c r="EE214" s="191"/>
      <c r="EF214" s="191"/>
      <c r="EG214" s="191"/>
      <c r="EH214" s="191"/>
      <c r="EI214" s="191"/>
      <c r="EJ214" s="191"/>
      <c r="EK214" s="191"/>
      <c r="EL214" s="191"/>
      <c r="EM214" s="191"/>
      <c r="EN214" s="191"/>
      <c r="EO214" s="191"/>
      <c r="EP214" s="191"/>
      <c r="EQ214" s="191"/>
      <c r="ER214" s="191"/>
      <c r="ES214" s="191"/>
      <c r="ET214" s="191"/>
      <c r="EU214" s="191"/>
      <c r="EV214" s="191"/>
      <c r="EW214" s="191"/>
      <c r="EX214" s="191"/>
      <c r="EY214" s="191"/>
      <c r="EZ214" s="191"/>
      <c r="FA214" s="191"/>
      <c r="FB214" s="191"/>
      <c r="FC214" s="191"/>
      <c r="FD214" s="191"/>
      <c r="FE214" s="191"/>
      <c r="FF214" s="191"/>
      <c r="FG214" s="191"/>
      <c r="FH214" s="191"/>
      <c r="FI214" s="191"/>
      <c r="FJ214" s="191"/>
      <c r="FK214" s="191"/>
      <c r="FL214" s="191"/>
      <c r="FM214" s="191"/>
      <c r="FN214" s="191"/>
      <c r="FO214" s="191"/>
      <c r="FP214" s="191"/>
      <c r="FQ214" s="191"/>
      <c r="FR214" s="191"/>
      <c r="FS214" s="191"/>
      <c r="FT214" s="191"/>
      <c r="FU214" s="191"/>
      <c r="FV214" s="191"/>
      <c r="FW214" s="191"/>
      <c r="FX214" s="191"/>
      <c r="FY214" s="191"/>
      <c r="FZ214" s="191"/>
      <c r="GA214" s="191"/>
      <c r="GB214" s="191"/>
      <c r="GC214" s="191"/>
      <c r="GD214" s="191"/>
      <c r="GE214" s="191"/>
      <c r="GF214" s="191"/>
      <c r="GG214" s="191"/>
      <c r="GH214" s="191"/>
      <c r="GI214" s="191"/>
      <c r="GJ214" s="191"/>
      <c r="GK214" s="191"/>
      <c r="GL214" s="191"/>
      <c r="GM214" s="191"/>
      <c r="GN214" s="191"/>
      <c r="GO214" s="191"/>
      <c r="GP214" s="191"/>
      <c r="GQ214" s="191"/>
      <c r="GR214" s="191"/>
      <c r="GS214" s="191"/>
      <c r="GT214" s="191"/>
      <c r="GU214" s="191"/>
      <c r="GV214" s="191"/>
      <c r="GW214" s="191"/>
      <c r="GX214" s="191"/>
      <c r="GY214" s="191"/>
      <c r="GZ214" s="191"/>
      <c r="HA214" s="191"/>
      <c r="HB214" s="191"/>
      <c r="HC214" s="191"/>
      <c r="HD214" s="191"/>
      <c r="HE214" s="191"/>
      <c r="HF214" s="191"/>
      <c r="HG214" s="191"/>
      <c r="HH214" s="191"/>
      <c r="HI214" s="191"/>
      <c r="HJ214" s="191"/>
      <c r="HK214" s="191"/>
      <c r="HL214" s="191"/>
      <c r="HM214" s="191"/>
      <c r="HN214" s="191"/>
      <c r="HO214" s="191"/>
      <c r="HP214" s="191"/>
      <c r="HQ214" s="191"/>
      <c r="HR214" s="191"/>
      <c r="HS214" s="191"/>
      <c r="HT214" s="191"/>
      <c r="HU214" s="191"/>
      <c r="HV214" s="191"/>
      <c r="HW214" s="191"/>
      <c r="HX214" s="191"/>
      <c r="HY214" s="191"/>
      <c r="HZ214" s="191"/>
      <c r="IA214" s="191"/>
      <c r="IB214" s="191"/>
      <c r="IC214" s="191"/>
      <c r="ID214" s="191"/>
      <c r="IE214" s="191"/>
      <c r="IF214" s="191"/>
      <c r="IG214" s="191"/>
      <c r="IH214" s="191"/>
      <c r="II214" s="191"/>
      <c r="IJ214" s="191"/>
      <c r="IK214" s="191"/>
      <c r="IL214" s="191"/>
    </row>
    <row r="215" spans="1:246" ht="15.75">
      <c r="A215" s="236" t="s">
        <v>433</v>
      </c>
      <c r="B215" s="236" t="s">
        <v>451</v>
      </c>
      <c r="C215" s="236">
        <v>783</v>
      </c>
      <c r="D215" s="299">
        <v>436</v>
      </c>
      <c r="E215" s="299">
        <v>4086173</v>
      </c>
      <c r="F215" s="299"/>
      <c r="G215" s="299"/>
      <c r="H215" s="299"/>
      <c r="I215" s="299"/>
      <c r="J215" s="145">
        <v>2879120.71</v>
      </c>
      <c r="K215" s="145">
        <v>457125.249</v>
      </c>
      <c r="L215" s="145">
        <v>1563292</v>
      </c>
      <c r="M215" s="145">
        <v>73074.91</v>
      </c>
      <c r="N215" s="145">
        <v>86422.81</v>
      </c>
      <c r="O215" s="145">
        <v>109.5</v>
      </c>
      <c r="P215" s="270">
        <v>5059145.179</v>
      </c>
      <c r="Q215" s="145"/>
      <c r="R215" s="145"/>
      <c r="S215" s="281"/>
      <c r="T215" s="224"/>
      <c r="U215" s="191"/>
      <c r="V215" s="191"/>
      <c r="W215" s="191"/>
      <c r="X215" s="191"/>
      <c r="Y215" s="191"/>
      <c r="Z215" s="191"/>
      <c r="AA215" s="191"/>
      <c r="AB215" s="191"/>
      <c r="AC215" s="191"/>
      <c r="AD215" s="191"/>
      <c r="AE215" s="191"/>
      <c r="AF215" s="191"/>
      <c r="AG215" s="191"/>
      <c r="AH215" s="191"/>
      <c r="AI215" s="191"/>
      <c r="AJ215" s="191"/>
      <c r="AK215" s="191"/>
      <c r="AL215" s="191"/>
      <c r="AM215" s="191"/>
      <c r="AN215" s="191"/>
      <c r="AO215" s="191"/>
      <c r="AP215" s="191"/>
      <c r="AQ215" s="191"/>
      <c r="AR215" s="191"/>
      <c r="AS215" s="191"/>
      <c r="AT215" s="191"/>
      <c r="AU215" s="191"/>
      <c r="AV215" s="191"/>
      <c r="AW215" s="191"/>
      <c r="AX215" s="191"/>
      <c r="AY215" s="191"/>
      <c r="AZ215" s="191"/>
      <c r="BA215" s="191"/>
      <c r="BB215" s="191"/>
      <c r="BC215" s="191"/>
      <c r="BD215" s="191"/>
      <c r="BE215" s="191"/>
      <c r="BF215" s="191"/>
      <c r="BG215" s="191"/>
      <c r="BH215" s="191"/>
      <c r="BI215" s="191"/>
      <c r="BJ215" s="191"/>
      <c r="BK215" s="191"/>
      <c r="BL215" s="191"/>
      <c r="BM215" s="191"/>
      <c r="BN215" s="191"/>
      <c r="BO215" s="191"/>
      <c r="BP215" s="191"/>
      <c r="BQ215" s="191"/>
      <c r="BR215" s="191"/>
      <c r="BS215" s="191"/>
      <c r="BT215" s="191"/>
      <c r="BU215" s="191"/>
      <c r="BV215" s="191"/>
      <c r="BW215" s="191"/>
      <c r="BX215" s="191"/>
      <c r="BY215" s="191"/>
      <c r="BZ215" s="191"/>
      <c r="CA215" s="191"/>
      <c r="CB215" s="191"/>
      <c r="CC215" s="191"/>
      <c r="CD215" s="191"/>
      <c r="CE215" s="191"/>
      <c r="CF215" s="191"/>
      <c r="CG215" s="191"/>
      <c r="CH215" s="191"/>
      <c r="CI215" s="191"/>
      <c r="CJ215" s="191"/>
      <c r="CK215" s="191"/>
      <c r="CL215" s="191"/>
      <c r="CM215" s="191"/>
      <c r="CN215" s="191"/>
      <c r="CO215" s="191"/>
      <c r="CP215" s="191"/>
      <c r="CQ215" s="191"/>
      <c r="CR215" s="191"/>
      <c r="CS215" s="191"/>
      <c r="CT215" s="191"/>
      <c r="CU215" s="191"/>
      <c r="CV215" s="191"/>
      <c r="CW215" s="191"/>
      <c r="CX215" s="191"/>
      <c r="CY215" s="191"/>
      <c r="CZ215" s="191"/>
      <c r="DA215" s="191"/>
      <c r="DB215" s="191"/>
      <c r="DC215" s="191"/>
      <c r="DD215" s="191"/>
      <c r="DE215" s="191"/>
      <c r="DF215" s="191"/>
      <c r="DG215" s="191"/>
      <c r="DH215" s="191"/>
      <c r="DI215" s="191"/>
      <c r="DJ215" s="191"/>
      <c r="DK215" s="191"/>
      <c r="DL215" s="191"/>
      <c r="DM215" s="191"/>
      <c r="DN215" s="191"/>
      <c r="DO215" s="191"/>
      <c r="DP215" s="191"/>
      <c r="DQ215" s="191"/>
      <c r="DR215" s="191"/>
      <c r="DS215" s="191"/>
      <c r="DT215" s="191"/>
      <c r="DU215" s="191"/>
      <c r="DV215" s="191"/>
      <c r="DW215" s="191"/>
      <c r="DX215" s="191"/>
      <c r="DY215" s="191"/>
      <c r="DZ215" s="191"/>
      <c r="EA215" s="191"/>
      <c r="EB215" s="191"/>
      <c r="EC215" s="191"/>
      <c r="ED215" s="191"/>
      <c r="EE215" s="191"/>
      <c r="EF215" s="191"/>
      <c r="EG215" s="191"/>
      <c r="EH215" s="191"/>
      <c r="EI215" s="191"/>
      <c r="EJ215" s="191"/>
      <c r="EK215" s="191"/>
      <c r="EL215" s="191"/>
      <c r="EM215" s="191"/>
      <c r="EN215" s="191"/>
      <c r="EO215" s="191"/>
      <c r="EP215" s="191"/>
      <c r="EQ215" s="191"/>
      <c r="ER215" s="191"/>
      <c r="ES215" s="191"/>
      <c r="ET215" s="191"/>
      <c r="EU215" s="191"/>
      <c r="EV215" s="191"/>
      <c r="EW215" s="191"/>
      <c r="EX215" s="191"/>
      <c r="EY215" s="191"/>
      <c r="EZ215" s="191"/>
      <c r="FA215" s="191"/>
      <c r="FB215" s="191"/>
      <c r="FC215" s="191"/>
      <c r="FD215" s="191"/>
      <c r="FE215" s="191"/>
      <c r="FF215" s="191"/>
      <c r="FG215" s="191"/>
      <c r="FH215" s="191"/>
      <c r="FI215" s="191"/>
      <c r="FJ215" s="191"/>
      <c r="FK215" s="191"/>
      <c r="FL215" s="191"/>
      <c r="FM215" s="191"/>
      <c r="FN215" s="191"/>
      <c r="FO215" s="191"/>
      <c r="FP215" s="191"/>
      <c r="FQ215" s="191"/>
      <c r="FR215" s="191"/>
      <c r="FS215" s="191"/>
      <c r="FT215" s="191"/>
      <c r="FU215" s="191"/>
      <c r="FV215" s="191"/>
      <c r="FW215" s="191"/>
      <c r="FX215" s="191"/>
      <c r="FY215" s="191"/>
      <c r="FZ215" s="191"/>
      <c r="GA215" s="191"/>
      <c r="GB215" s="191"/>
      <c r="GC215" s="191"/>
      <c r="GD215" s="191"/>
      <c r="GE215" s="191"/>
      <c r="GF215" s="191"/>
      <c r="GG215" s="191"/>
      <c r="GH215" s="191"/>
      <c r="GI215" s="191"/>
      <c r="GJ215" s="191"/>
      <c r="GK215" s="191"/>
      <c r="GL215" s="191"/>
      <c r="GM215" s="191"/>
      <c r="GN215" s="191"/>
      <c r="GO215" s="191"/>
      <c r="GP215" s="191"/>
      <c r="GQ215" s="191"/>
      <c r="GR215" s="191"/>
      <c r="GS215" s="191"/>
      <c r="GT215" s="191"/>
      <c r="GU215" s="191"/>
      <c r="GV215" s="191"/>
      <c r="GW215" s="191"/>
      <c r="GX215" s="191"/>
      <c r="GY215" s="191"/>
      <c r="GZ215" s="191"/>
      <c r="HA215" s="191"/>
      <c r="HB215" s="191"/>
      <c r="HC215" s="191"/>
      <c r="HD215" s="191"/>
      <c r="HE215" s="191"/>
      <c r="HF215" s="191"/>
      <c r="HG215" s="191"/>
      <c r="HH215" s="191"/>
      <c r="HI215" s="191"/>
      <c r="HJ215" s="191"/>
      <c r="HK215" s="191"/>
      <c r="HL215" s="191"/>
      <c r="HM215" s="191"/>
      <c r="HN215" s="191"/>
      <c r="HO215" s="191"/>
      <c r="HP215" s="191"/>
      <c r="HQ215" s="191"/>
      <c r="HR215" s="191"/>
      <c r="HS215" s="191"/>
      <c r="HT215" s="191"/>
      <c r="HU215" s="191"/>
      <c r="HV215" s="191"/>
      <c r="HW215" s="191"/>
      <c r="HX215" s="191"/>
      <c r="HY215" s="191"/>
      <c r="HZ215" s="191"/>
      <c r="IA215" s="191"/>
      <c r="IB215" s="191"/>
      <c r="IC215" s="191"/>
      <c r="ID215" s="191"/>
      <c r="IE215" s="191"/>
      <c r="IF215" s="191"/>
      <c r="IG215" s="191"/>
      <c r="IH215" s="191"/>
      <c r="II215" s="191"/>
      <c r="IJ215" s="191"/>
      <c r="IK215" s="191"/>
      <c r="IL215" s="191"/>
    </row>
    <row r="216" spans="1:246" ht="15.75">
      <c r="A216" s="276" t="s">
        <v>433</v>
      </c>
      <c r="B216" s="273" t="s">
        <v>452</v>
      </c>
      <c r="C216" s="273">
        <v>820</v>
      </c>
      <c r="D216" s="273">
        <v>416</v>
      </c>
      <c r="E216" s="296">
        <v>3737063</v>
      </c>
      <c r="F216" s="296"/>
      <c r="G216" s="296"/>
      <c r="H216" s="296"/>
      <c r="I216" s="296"/>
      <c r="J216" s="276">
        <v>3104817.3278901656</v>
      </c>
      <c r="K216" s="275">
        <v>472058.2725</v>
      </c>
      <c r="L216" s="276">
        <v>1493511</v>
      </c>
      <c r="M216" s="276">
        <v>114686.26</v>
      </c>
      <c r="N216" s="276">
        <v>168639.04</v>
      </c>
      <c r="O216" s="276">
        <v>9708.76</v>
      </c>
      <c r="P216" s="276">
        <v>5363420.660390166</v>
      </c>
      <c r="Q216" s="145"/>
      <c r="R216" s="145"/>
      <c r="S216" s="281"/>
      <c r="T216" s="244"/>
      <c r="U216" s="270"/>
      <c r="V216" s="191"/>
      <c r="W216" s="191"/>
      <c r="X216" s="191"/>
      <c r="Y216" s="191"/>
      <c r="Z216" s="191"/>
      <c r="AA216" s="191"/>
      <c r="AB216" s="191"/>
      <c r="AC216" s="191"/>
      <c r="AD216" s="191"/>
      <c r="AE216" s="191"/>
      <c r="AF216" s="191"/>
      <c r="AG216" s="191"/>
      <c r="AH216" s="191"/>
      <c r="AI216" s="191"/>
      <c r="AJ216" s="191"/>
      <c r="AK216" s="191"/>
      <c r="AL216" s="191"/>
      <c r="AM216" s="191"/>
      <c r="AN216" s="191"/>
      <c r="AO216" s="191"/>
      <c r="AP216" s="191"/>
      <c r="AQ216" s="191"/>
      <c r="AR216" s="191"/>
      <c r="AS216" s="191"/>
      <c r="AT216" s="191"/>
      <c r="AU216" s="191"/>
      <c r="AV216" s="191"/>
      <c r="AW216" s="191"/>
      <c r="AX216" s="191"/>
      <c r="AY216" s="191"/>
      <c r="AZ216" s="191"/>
      <c r="BA216" s="191"/>
      <c r="BB216" s="191"/>
      <c r="BC216" s="191"/>
      <c r="BD216" s="191"/>
      <c r="BE216" s="191"/>
      <c r="BF216" s="191"/>
      <c r="BG216" s="191"/>
      <c r="BH216" s="191"/>
      <c r="BI216" s="191"/>
      <c r="BJ216" s="191"/>
      <c r="BK216" s="191"/>
      <c r="BL216" s="191"/>
      <c r="BM216" s="191"/>
      <c r="BN216" s="191"/>
      <c r="BO216" s="191"/>
      <c r="BP216" s="191"/>
      <c r="BQ216" s="191"/>
      <c r="BR216" s="191"/>
      <c r="BS216" s="191"/>
      <c r="BT216" s="191"/>
      <c r="BU216" s="191"/>
      <c r="BV216" s="191"/>
      <c r="BW216" s="191"/>
      <c r="BX216" s="191"/>
      <c r="BY216" s="191"/>
      <c r="BZ216" s="191"/>
      <c r="CA216" s="191"/>
      <c r="CB216" s="191"/>
      <c r="CC216" s="191"/>
      <c r="CD216" s="191"/>
      <c r="CE216" s="191"/>
      <c r="CF216" s="191"/>
      <c r="CG216" s="191"/>
      <c r="CH216" s="191"/>
      <c r="CI216" s="191"/>
      <c r="CJ216" s="191"/>
      <c r="CK216" s="191"/>
      <c r="CL216" s="191"/>
      <c r="CM216" s="191"/>
      <c r="CN216" s="191"/>
      <c r="CO216" s="191"/>
      <c r="CP216" s="191"/>
      <c r="CQ216" s="191"/>
      <c r="CR216" s="191"/>
      <c r="CS216" s="191"/>
      <c r="CT216" s="191"/>
      <c r="CU216" s="191"/>
      <c r="CV216" s="191"/>
      <c r="CW216" s="191"/>
      <c r="CX216" s="191"/>
      <c r="CY216" s="191"/>
      <c r="CZ216" s="191"/>
      <c r="DA216" s="191"/>
      <c r="DB216" s="191"/>
      <c r="DC216" s="191"/>
      <c r="DD216" s="191"/>
      <c r="DE216" s="191"/>
      <c r="DF216" s="191"/>
      <c r="DG216" s="191"/>
      <c r="DH216" s="191"/>
      <c r="DI216" s="191"/>
      <c r="DJ216" s="191"/>
      <c r="DK216" s="191"/>
      <c r="DL216" s="191"/>
      <c r="DM216" s="191"/>
      <c r="DN216" s="191"/>
      <c r="DO216" s="191"/>
      <c r="DP216" s="191"/>
      <c r="DQ216" s="191"/>
      <c r="DR216" s="191"/>
      <c r="DS216" s="191"/>
      <c r="DT216" s="191"/>
      <c r="DU216" s="191"/>
      <c r="DV216" s="191"/>
      <c r="DW216" s="191"/>
      <c r="DX216" s="191"/>
      <c r="DY216" s="191"/>
      <c r="DZ216" s="191"/>
      <c r="EA216" s="191"/>
      <c r="EB216" s="191"/>
      <c r="EC216" s="191"/>
      <c r="ED216" s="191"/>
      <c r="EE216" s="191"/>
      <c r="EF216" s="191"/>
      <c r="EG216" s="191"/>
      <c r="EH216" s="191"/>
      <c r="EI216" s="191"/>
      <c r="EJ216" s="191"/>
      <c r="EK216" s="191"/>
      <c r="EL216" s="191"/>
      <c r="EM216" s="191"/>
      <c r="EN216" s="191"/>
      <c r="EO216" s="191"/>
      <c r="EP216" s="191"/>
      <c r="EQ216" s="191"/>
      <c r="ER216" s="191"/>
      <c r="ES216" s="191"/>
      <c r="ET216" s="191"/>
      <c r="EU216" s="191"/>
      <c r="EV216" s="191"/>
      <c r="EW216" s="191"/>
      <c r="EX216" s="191"/>
      <c r="EY216" s="191"/>
      <c r="EZ216" s="191"/>
      <c r="FA216" s="191"/>
      <c r="FB216" s="191"/>
      <c r="FC216" s="191"/>
      <c r="FD216" s="191"/>
      <c r="FE216" s="191"/>
      <c r="FF216" s="191"/>
      <c r="FG216" s="191"/>
      <c r="FH216" s="191"/>
      <c r="FI216" s="191"/>
      <c r="FJ216" s="191"/>
      <c r="FK216" s="191"/>
      <c r="FL216" s="191"/>
      <c r="FM216" s="191"/>
      <c r="FN216" s="191"/>
      <c r="FO216" s="191"/>
      <c r="FP216" s="191"/>
      <c r="FQ216" s="191"/>
      <c r="FR216" s="191"/>
      <c r="FS216" s="191"/>
      <c r="FT216" s="191"/>
      <c r="FU216" s="191"/>
      <c r="FV216" s="191"/>
      <c r="FW216" s="191"/>
      <c r="FX216" s="191"/>
      <c r="FY216" s="191"/>
      <c r="FZ216" s="191"/>
      <c r="GA216" s="191"/>
      <c r="GB216" s="191"/>
      <c r="GC216" s="191"/>
      <c r="GD216" s="191"/>
      <c r="GE216" s="191"/>
      <c r="GF216" s="191"/>
      <c r="GG216" s="191"/>
      <c r="GH216" s="191"/>
      <c r="GI216" s="191"/>
      <c r="GJ216" s="191"/>
      <c r="GK216" s="191"/>
      <c r="GL216" s="191"/>
      <c r="GM216" s="191"/>
      <c r="GN216" s="191"/>
      <c r="GO216" s="191"/>
      <c r="GP216" s="191"/>
      <c r="GQ216" s="191"/>
      <c r="GR216" s="191"/>
      <c r="GS216" s="191"/>
      <c r="GT216" s="191"/>
      <c r="GU216" s="191"/>
      <c r="GV216" s="191"/>
      <c r="GW216" s="191"/>
      <c r="GX216" s="191"/>
      <c r="GY216" s="191"/>
      <c r="GZ216" s="191"/>
      <c r="HA216" s="191"/>
      <c r="HB216" s="191"/>
      <c r="HC216" s="191"/>
      <c r="HD216" s="191"/>
      <c r="HE216" s="191"/>
      <c r="HF216" s="191"/>
      <c r="HG216" s="191"/>
      <c r="HH216" s="191"/>
      <c r="HI216" s="191"/>
      <c r="HJ216" s="191"/>
      <c r="HK216" s="191"/>
      <c r="HL216" s="191"/>
      <c r="HM216" s="191"/>
      <c r="HN216" s="191"/>
      <c r="HO216" s="191"/>
      <c r="HP216" s="191"/>
      <c r="HQ216" s="191"/>
      <c r="HR216" s="191"/>
      <c r="HS216" s="191"/>
      <c r="HT216" s="191"/>
      <c r="HU216" s="191"/>
      <c r="HV216" s="191"/>
      <c r="HW216" s="191"/>
      <c r="HX216" s="191"/>
      <c r="HY216" s="191"/>
      <c r="HZ216" s="191"/>
      <c r="IA216" s="191"/>
      <c r="IB216" s="191"/>
      <c r="IC216" s="191"/>
      <c r="ID216" s="191"/>
      <c r="IE216" s="191"/>
      <c r="IF216" s="191"/>
      <c r="IG216" s="191"/>
      <c r="IH216" s="191"/>
      <c r="II216" s="191"/>
      <c r="IJ216" s="191"/>
      <c r="IK216" s="191"/>
      <c r="IL216" s="191"/>
    </row>
    <row r="217" spans="1:246" ht="15.75">
      <c r="A217" s="145" t="s">
        <v>433</v>
      </c>
      <c r="B217" s="236" t="s">
        <v>364</v>
      </c>
      <c r="C217" s="236">
        <v>801</v>
      </c>
      <c r="D217" s="236">
        <v>0</v>
      </c>
      <c r="E217" s="280">
        <v>0</v>
      </c>
      <c r="F217" s="280"/>
      <c r="G217" s="280"/>
      <c r="H217" s="280"/>
      <c r="I217" s="280"/>
      <c r="J217" s="145">
        <v>2876695.705182909</v>
      </c>
      <c r="K217" s="270">
        <v>464142.5115</v>
      </c>
      <c r="L217" s="145">
        <v>1501099</v>
      </c>
      <c r="M217" s="145">
        <v>83373.73</v>
      </c>
      <c r="N217" s="145">
        <v>129172.94</v>
      </c>
      <c r="O217" s="145">
        <v>32501.8</v>
      </c>
      <c r="P217" s="270">
        <v>5086985.68668291</v>
      </c>
      <c r="Q217" s="145"/>
      <c r="R217" s="145"/>
      <c r="S217" s="281"/>
      <c r="T217" s="244"/>
      <c r="U217" s="270"/>
      <c r="V217" s="191"/>
      <c r="W217" s="191"/>
      <c r="X217" s="191"/>
      <c r="Y217" s="191"/>
      <c r="Z217" s="191"/>
      <c r="AA217" s="191"/>
      <c r="AB217" s="191"/>
      <c r="AC217" s="191"/>
      <c r="AD217" s="191"/>
      <c r="AE217" s="191"/>
      <c r="AF217" s="191"/>
      <c r="AG217" s="191"/>
      <c r="AH217" s="191"/>
      <c r="AI217" s="191"/>
      <c r="AJ217" s="191"/>
      <c r="AK217" s="191"/>
      <c r="AL217" s="191"/>
      <c r="AM217" s="191"/>
      <c r="AN217" s="191"/>
      <c r="AO217" s="191"/>
      <c r="AP217" s="191"/>
      <c r="AQ217" s="191"/>
      <c r="AR217" s="191"/>
      <c r="AS217" s="191"/>
      <c r="AT217" s="191"/>
      <c r="AU217" s="191"/>
      <c r="AV217" s="191"/>
      <c r="AW217" s="191"/>
      <c r="AX217" s="191"/>
      <c r="AY217" s="191"/>
      <c r="AZ217" s="191"/>
      <c r="BA217" s="191"/>
      <c r="BB217" s="191"/>
      <c r="BC217" s="191"/>
      <c r="BD217" s="191"/>
      <c r="BE217" s="191"/>
      <c r="BF217" s="191"/>
      <c r="BG217" s="191"/>
      <c r="BH217" s="191"/>
      <c r="BI217" s="191"/>
      <c r="BJ217" s="191"/>
      <c r="BK217" s="191"/>
      <c r="BL217" s="191"/>
      <c r="BM217" s="191"/>
      <c r="BN217" s="191"/>
      <c r="BO217" s="191"/>
      <c r="BP217" s="191"/>
      <c r="BQ217" s="191"/>
      <c r="BR217" s="191"/>
      <c r="BS217" s="191"/>
      <c r="BT217" s="191"/>
      <c r="BU217" s="191"/>
      <c r="BV217" s="191"/>
      <c r="BW217" s="191"/>
      <c r="BX217" s="191"/>
      <c r="BY217" s="191"/>
      <c r="BZ217" s="191"/>
      <c r="CA217" s="191"/>
      <c r="CB217" s="191"/>
      <c r="CC217" s="191"/>
      <c r="CD217" s="191"/>
      <c r="CE217" s="191"/>
      <c r="CF217" s="191"/>
      <c r="CG217" s="191"/>
      <c r="CH217" s="191"/>
      <c r="CI217" s="191"/>
      <c r="CJ217" s="191"/>
      <c r="CK217" s="191"/>
      <c r="CL217" s="191"/>
      <c r="CM217" s="191"/>
      <c r="CN217" s="191"/>
      <c r="CO217" s="191"/>
      <c r="CP217" s="191"/>
      <c r="CQ217" s="191"/>
      <c r="CR217" s="191"/>
      <c r="CS217" s="191"/>
      <c r="CT217" s="191"/>
      <c r="CU217" s="191"/>
      <c r="CV217" s="191"/>
      <c r="CW217" s="191"/>
      <c r="CX217" s="191"/>
      <c r="CY217" s="191"/>
      <c r="CZ217" s="191"/>
      <c r="DA217" s="191"/>
      <c r="DB217" s="191"/>
      <c r="DC217" s="191"/>
      <c r="DD217" s="191"/>
      <c r="DE217" s="191"/>
      <c r="DF217" s="191"/>
      <c r="DG217" s="191"/>
      <c r="DH217" s="191"/>
      <c r="DI217" s="191"/>
      <c r="DJ217" s="191"/>
      <c r="DK217" s="191"/>
      <c r="DL217" s="191"/>
      <c r="DM217" s="191"/>
      <c r="DN217" s="191"/>
      <c r="DO217" s="191"/>
      <c r="DP217" s="191"/>
      <c r="DQ217" s="191"/>
      <c r="DR217" s="191"/>
      <c r="DS217" s="191"/>
      <c r="DT217" s="191"/>
      <c r="DU217" s="191"/>
      <c r="DV217" s="191"/>
      <c r="DW217" s="191"/>
      <c r="DX217" s="191"/>
      <c r="DY217" s="191"/>
      <c r="DZ217" s="191"/>
      <c r="EA217" s="191"/>
      <c r="EB217" s="191"/>
      <c r="EC217" s="191"/>
      <c r="ED217" s="191"/>
      <c r="EE217" s="191"/>
      <c r="EF217" s="191"/>
      <c r="EG217" s="191"/>
      <c r="EH217" s="191"/>
      <c r="EI217" s="191"/>
      <c r="EJ217" s="191"/>
      <c r="EK217" s="191"/>
      <c r="EL217" s="191"/>
      <c r="EM217" s="191"/>
      <c r="EN217" s="191"/>
      <c r="EO217" s="191"/>
      <c r="EP217" s="191"/>
      <c r="EQ217" s="191"/>
      <c r="ER217" s="191"/>
      <c r="ES217" s="191"/>
      <c r="ET217" s="191"/>
      <c r="EU217" s="191"/>
      <c r="EV217" s="191"/>
      <c r="EW217" s="191"/>
      <c r="EX217" s="191"/>
      <c r="EY217" s="191"/>
      <c r="EZ217" s="191"/>
      <c r="FA217" s="191"/>
      <c r="FB217" s="191"/>
      <c r="FC217" s="191"/>
      <c r="FD217" s="191"/>
      <c r="FE217" s="191"/>
      <c r="FF217" s="191"/>
      <c r="FG217" s="191"/>
      <c r="FH217" s="191"/>
      <c r="FI217" s="191"/>
      <c r="FJ217" s="191"/>
      <c r="FK217" s="191"/>
      <c r="FL217" s="191"/>
      <c r="FM217" s="191"/>
      <c r="FN217" s="191"/>
      <c r="FO217" s="191"/>
      <c r="FP217" s="191"/>
      <c r="FQ217" s="191"/>
      <c r="FR217" s="191"/>
      <c r="FS217" s="191"/>
      <c r="FT217" s="191"/>
      <c r="FU217" s="191"/>
      <c r="FV217" s="191"/>
      <c r="FW217" s="191"/>
      <c r="FX217" s="191"/>
      <c r="FY217" s="191"/>
      <c r="FZ217" s="191"/>
      <c r="GA217" s="191"/>
      <c r="GB217" s="191"/>
      <c r="GC217" s="191"/>
      <c r="GD217" s="191"/>
      <c r="GE217" s="191"/>
      <c r="GF217" s="191"/>
      <c r="GG217" s="191"/>
      <c r="GH217" s="191"/>
      <c r="GI217" s="191"/>
      <c r="GJ217" s="191"/>
      <c r="GK217" s="191"/>
      <c r="GL217" s="191"/>
      <c r="GM217" s="191"/>
      <c r="GN217" s="191"/>
      <c r="GO217" s="191"/>
      <c r="GP217" s="191"/>
      <c r="GQ217" s="191"/>
      <c r="GR217" s="191"/>
      <c r="GS217" s="191"/>
      <c r="GT217" s="191"/>
      <c r="GU217" s="191"/>
      <c r="GV217" s="191"/>
      <c r="GW217" s="191"/>
      <c r="GX217" s="191"/>
      <c r="GY217" s="191"/>
      <c r="GZ217" s="191"/>
      <c r="HA217" s="191"/>
      <c r="HB217" s="191"/>
      <c r="HC217" s="191"/>
      <c r="HD217" s="191"/>
      <c r="HE217" s="191"/>
      <c r="HF217" s="191"/>
      <c r="HG217" s="191"/>
      <c r="HH217" s="191"/>
      <c r="HI217" s="191"/>
      <c r="HJ217" s="191"/>
      <c r="HK217" s="191"/>
      <c r="HL217" s="191"/>
      <c r="HM217" s="191"/>
      <c r="HN217" s="191"/>
      <c r="HO217" s="191"/>
      <c r="HP217" s="191"/>
      <c r="HQ217" s="191"/>
      <c r="HR217" s="191"/>
      <c r="HS217" s="191"/>
      <c r="HT217" s="191"/>
      <c r="HU217" s="191"/>
      <c r="HV217" s="191"/>
      <c r="HW217" s="191"/>
      <c r="HX217" s="191"/>
      <c r="HY217" s="191"/>
      <c r="HZ217" s="191"/>
      <c r="IA217" s="191"/>
      <c r="IB217" s="191"/>
      <c r="IC217" s="191"/>
      <c r="ID217" s="191"/>
      <c r="IE217" s="191"/>
      <c r="IF217" s="191"/>
      <c r="IG217" s="191"/>
      <c r="IH217" s="191"/>
      <c r="II217" s="191"/>
      <c r="IJ217" s="191"/>
      <c r="IK217" s="191"/>
      <c r="IL217" s="191"/>
    </row>
    <row r="218" spans="1:246" ht="15.75">
      <c r="A218" s="276" t="s">
        <v>433</v>
      </c>
      <c r="B218" s="273" t="s">
        <v>365</v>
      </c>
      <c r="C218" s="283">
        <v>683</v>
      </c>
      <c r="D218" s="283">
        <v>0</v>
      </c>
      <c r="E218" s="283">
        <v>3478117</v>
      </c>
      <c r="F218" s="296"/>
      <c r="G218" s="296"/>
      <c r="H218" s="296"/>
      <c r="I218" s="296"/>
      <c r="J218" s="276">
        <v>2985190.8005790003</v>
      </c>
      <c r="K218" s="276">
        <v>476816</v>
      </c>
      <c r="L218" s="276">
        <v>1704467</v>
      </c>
      <c r="M218" s="276">
        <v>44231.94</v>
      </c>
      <c r="N218" s="276">
        <v>166670.04</v>
      </c>
      <c r="O218" s="276">
        <v>304975.78874999995</v>
      </c>
      <c r="P218" s="275">
        <v>5682351.569329001</v>
      </c>
      <c r="Q218" s="145"/>
      <c r="R218" s="145"/>
      <c r="S218" s="284"/>
      <c r="T218" s="244"/>
      <c r="U218" s="270"/>
      <c r="V218" s="191"/>
      <c r="W218" s="191"/>
      <c r="X218" s="191"/>
      <c r="Y218" s="191"/>
      <c r="Z218" s="191"/>
      <c r="AA218" s="191"/>
      <c r="AB218" s="191"/>
      <c r="AC218" s="191"/>
      <c r="AD218" s="191"/>
      <c r="AE218" s="191"/>
      <c r="AF218" s="191"/>
      <c r="AG218" s="191"/>
      <c r="AH218" s="191"/>
      <c r="AI218" s="191"/>
      <c r="AJ218" s="191"/>
      <c r="AK218" s="191"/>
      <c r="AL218" s="191"/>
      <c r="AM218" s="191"/>
      <c r="AN218" s="191"/>
      <c r="AO218" s="191"/>
      <c r="AP218" s="191"/>
      <c r="AQ218" s="191"/>
      <c r="AR218" s="191"/>
      <c r="AS218" s="191"/>
      <c r="AT218" s="191"/>
      <c r="AU218" s="191"/>
      <c r="AV218" s="191"/>
      <c r="AW218" s="191"/>
      <c r="AX218" s="191"/>
      <c r="AY218" s="191"/>
      <c r="AZ218" s="191"/>
      <c r="BA218" s="191"/>
      <c r="BB218" s="191"/>
      <c r="BC218" s="191"/>
      <c r="BD218" s="191"/>
      <c r="BE218" s="191"/>
      <c r="BF218" s="191"/>
      <c r="BG218" s="191"/>
      <c r="BH218" s="191"/>
      <c r="BI218" s="191"/>
      <c r="BJ218" s="191"/>
      <c r="BK218" s="191"/>
      <c r="BL218" s="191"/>
      <c r="BM218" s="191"/>
      <c r="BN218" s="191"/>
      <c r="BO218" s="191"/>
      <c r="BP218" s="191"/>
      <c r="BQ218" s="191"/>
      <c r="BR218" s="191"/>
      <c r="BS218" s="191"/>
      <c r="BT218" s="191"/>
      <c r="BU218" s="191"/>
      <c r="BV218" s="191"/>
      <c r="BW218" s="191"/>
      <c r="BX218" s="191"/>
      <c r="BY218" s="191"/>
      <c r="BZ218" s="191"/>
      <c r="CA218" s="191"/>
      <c r="CB218" s="191"/>
      <c r="CC218" s="191"/>
      <c r="CD218" s="191"/>
      <c r="CE218" s="191"/>
      <c r="CF218" s="191"/>
      <c r="CG218" s="191"/>
      <c r="CH218" s="191"/>
      <c r="CI218" s="191"/>
      <c r="CJ218" s="191"/>
      <c r="CK218" s="191"/>
      <c r="CL218" s="191"/>
      <c r="CM218" s="191"/>
      <c r="CN218" s="191"/>
      <c r="CO218" s="191"/>
      <c r="CP218" s="191"/>
      <c r="CQ218" s="191"/>
      <c r="CR218" s="191"/>
      <c r="CS218" s="191"/>
      <c r="CT218" s="191"/>
      <c r="CU218" s="191"/>
      <c r="CV218" s="191"/>
      <c r="CW218" s="191"/>
      <c r="CX218" s="191"/>
      <c r="CY218" s="191"/>
      <c r="CZ218" s="191"/>
      <c r="DA218" s="191"/>
      <c r="DB218" s="191"/>
      <c r="DC218" s="191"/>
      <c r="DD218" s="191"/>
      <c r="DE218" s="191"/>
      <c r="DF218" s="191"/>
      <c r="DG218" s="191"/>
      <c r="DH218" s="191"/>
      <c r="DI218" s="191"/>
      <c r="DJ218" s="191"/>
      <c r="DK218" s="191"/>
      <c r="DL218" s="191"/>
      <c r="DM218" s="191"/>
      <c r="DN218" s="191"/>
      <c r="DO218" s="191"/>
      <c r="DP218" s="191"/>
      <c r="DQ218" s="191"/>
      <c r="DR218" s="191"/>
      <c r="DS218" s="191"/>
      <c r="DT218" s="191"/>
      <c r="DU218" s="191"/>
      <c r="DV218" s="191"/>
      <c r="DW218" s="191"/>
      <c r="DX218" s="191"/>
      <c r="DY218" s="191"/>
      <c r="DZ218" s="191"/>
      <c r="EA218" s="191"/>
      <c r="EB218" s="191"/>
      <c r="EC218" s="191"/>
      <c r="ED218" s="191"/>
      <c r="EE218" s="191"/>
      <c r="EF218" s="191"/>
      <c r="EG218" s="191"/>
      <c r="EH218" s="191"/>
      <c r="EI218" s="191"/>
      <c r="EJ218" s="191"/>
      <c r="EK218" s="191"/>
      <c r="EL218" s="191"/>
      <c r="EM218" s="191"/>
      <c r="EN218" s="191"/>
      <c r="EO218" s="191"/>
      <c r="EP218" s="191"/>
      <c r="EQ218" s="191"/>
      <c r="ER218" s="191"/>
      <c r="ES218" s="191"/>
      <c r="ET218" s="191"/>
      <c r="EU218" s="191"/>
      <c r="EV218" s="191"/>
      <c r="EW218" s="191"/>
      <c r="EX218" s="191"/>
      <c r="EY218" s="191"/>
      <c r="EZ218" s="191"/>
      <c r="FA218" s="191"/>
      <c r="FB218" s="191"/>
      <c r="FC218" s="191"/>
      <c r="FD218" s="191"/>
      <c r="FE218" s="191"/>
      <c r="FF218" s="191"/>
      <c r="FG218" s="191"/>
      <c r="FH218" s="191"/>
      <c r="FI218" s="191"/>
      <c r="FJ218" s="191"/>
      <c r="FK218" s="191"/>
      <c r="FL218" s="191"/>
      <c r="FM218" s="191"/>
      <c r="FN218" s="191"/>
      <c r="FO218" s="191"/>
      <c r="FP218" s="191"/>
      <c r="FQ218" s="191"/>
      <c r="FR218" s="191"/>
      <c r="FS218" s="191"/>
      <c r="FT218" s="191"/>
      <c r="FU218" s="191"/>
      <c r="FV218" s="191"/>
      <c r="FW218" s="191"/>
      <c r="FX218" s="191"/>
      <c r="FY218" s="191"/>
      <c r="FZ218" s="191"/>
      <c r="GA218" s="191"/>
      <c r="GB218" s="191"/>
      <c r="GC218" s="191"/>
      <c r="GD218" s="191"/>
      <c r="GE218" s="191"/>
      <c r="GF218" s="191"/>
      <c r="GG218" s="191"/>
      <c r="GH218" s="191"/>
      <c r="GI218" s="191"/>
      <c r="GJ218" s="191"/>
      <c r="GK218" s="191"/>
      <c r="GL218" s="191"/>
      <c r="GM218" s="191"/>
      <c r="GN218" s="191"/>
      <c r="GO218" s="191"/>
      <c r="GP218" s="191"/>
      <c r="GQ218" s="191"/>
      <c r="GR218" s="191"/>
      <c r="GS218" s="191"/>
      <c r="GT218" s="191"/>
      <c r="GU218" s="191"/>
      <c r="GV218" s="191"/>
      <c r="GW218" s="191"/>
      <c r="GX218" s="191"/>
      <c r="GY218" s="191"/>
      <c r="GZ218" s="191"/>
      <c r="HA218" s="191"/>
      <c r="HB218" s="191"/>
      <c r="HC218" s="191"/>
      <c r="HD218" s="191"/>
      <c r="HE218" s="191"/>
      <c r="HF218" s="191"/>
      <c r="HG218" s="191"/>
      <c r="HH218" s="191"/>
      <c r="HI218" s="191"/>
      <c r="HJ218" s="191"/>
      <c r="HK218" s="191"/>
      <c r="HL218" s="191"/>
      <c r="HM218" s="191"/>
      <c r="HN218" s="191"/>
      <c r="HO218" s="191"/>
      <c r="HP218" s="191"/>
      <c r="HQ218" s="191"/>
      <c r="HR218" s="191"/>
      <c r="HS218" s="191"/>
      <c r="HT218" s="191"/>
      <c r="HU218" s="191"/>
      <c r="HV218" s="191"/>
      <c r="HW218" s="191"/>
      <c r="HX218" s="191"/>
      <c r="HY218" s="191"/>
      <c r="HZ218" s="191"/>
      <c r="IA218" s="191"/>
      <c r="IB218" s="191"/>
      <c r="IC218" s="191"/>
      <c r="ID218" s="191"/>
      <c r="IE218" s="191"/>
      <c r="IF218" s="191"/>
      <c r="IG218" s="191"/>
      <c r="IH218" s="191"/>
      <c r="II218" s="191"/>
      <c r="IJ218" s="191"/>
      <c r="IK218" s="191"/>
      <c r="IL218" s="191"/>
    </row>
    <row r="219" spans="1:246" ht="15.75">
      <c r="A219" s="145" t="s">
        <v>433</v>
      </c>
      <c r="B219" s="236" t="s">
        <v>459</v>
      </c>
      <c r="C219" s="299">
        <v>735</v>
      </c>
      <c r="D219" s="299"/>
      <c r="E219" s="299">
        <v>3280636</v>
      </c>
      <c r="F219" s="280"/>
      <c r="G219" s="280"/>
      <c r="H219" s="280"/>
      <c r="I219" s="280"/>
      <c r="J219" s="145">
        <v>2919445.86</v>
      </c>
      <c r="K219" s="145">
        <v>489946.18</v>
      </c>
      <c r="L219" s="145">
        <v>1424765</v>
      </c>
      <c r="M219" s="145">
        <v>59887.21</v>
      </c>
      <c r="N219" s="145">
        <v>151869.44</v>
      </c>
      <c r="O219" s="145">
        <v>25357.34</v>
      </c>
      <c r="P219" s="145">
        <v>5071271.03</v>
      </c>
      <c r="Q219" s="145"/>
      <c r="R219" s="145"/>
      <c r="S219" s="284"/>
      <c r="T219" s="244"/>
      <c r="U219" s="270"/>
      <c r="V219" s="191"/>
      <c r="W219" s="191"/>
      <c r="X219" s="191"/>
      <c r="Y219" s="191"/>
      <c r="Z219" s="191"/>
      <c r="AA219" s="191"/>
      <c r="AB219" s="191"/>
      <c r="AC219" s="191"/>
      <c r="AD219" s="191"/>
      <c r="AE219" s="191"/>
      <c r="AF219" s="191"/>
      <c r="AG219" s="191"/>
      <c r="AH219" s="191"/>
      <c r="AI219" s="191"/>
      <c r="AJ219" s="191"/>
      <c r="AK219" s="191"/>
      <c r="AL219" s="191"/>
      <c r="AM219" s="191"/>
      <c r="AN219" s="191"/>
      <c r="AO219" s="191"/>
      <c r="AP219" s="191"/>
      <c r="AQ219" s="191"/>
      <c r="AR219" s="191"/>
      <c r="AS219" s="191"/>
      <c r="AT219" s="191"/>
      <c r="AU219" s="191"/>
      <c r="AV219" s="191"/>
      <c r="AW219" s="191"/>
      <c r="AX219" s="191"/>
      <c r="AY219" s="191"/>
      <c r="AZ219" s="191"/>
      <c r="BA219" s="191"/>
      <c r="BB219" s="191"/>
      <c r="BC219" s="191"/>
      <c r="BD219" s="191"/>
      <c r="BE219" s="191"/>
      <c r="BF219" s="191"/>
      <c r="BG219" s="191"/>
      <c r="BH219" s="191"/>
      <c r="BI219" s="191"/>
      <c r="BJ219" s="191"/>
      <c r="BK219" s="191"/>
      <c r="BL219" s="191"/>
      <c r="BM219" s="191"/>
      <c r="BN219" s="191"/>
      <c r="BO219" s="191"/>
      <c r="BP219" s="191"/>
      <c r="BQ219" s="191"/>
      <c r="BR219" s="191"/>
      <c r="BS219" s="191"/>
      <c r="BT219" s="191"/>
      <c r="BU219" s="191"/>
      <c r="BV219" s="191"/>
      <c r="BW219" s="191"/>
      <c r="BX219" s="191"/>
      <c r="BY219" s="191"/>
      <c r="BZ219" s="191"/>
      <c r="CA219" s="191"/>
      <c r="CB219" s="191"/>
      <c r="CC219" s="191"/>
      <c r="CD219" s="191"/>
      <c r="CE219" s="191"/>
      <c r="CF219" s="191"/>
      <c r="CG219" s="191"/>
      <c r="CH219" s="191"/>
      <c r="CI219" s="191"/>
      <c r="CJ219" s="191"/>
      <c r="CK219" s="191"/>
      <c r="CL219" s="191"/>
      <c r="CM219" s="191"/>
      <c r="CN219" s="191"/>
      <c r="CO219" s="191"/>
      <c r="CP219" s="191"/>
      <c r="CQ219" s="191"/>
      <c r="CR219" s="191"/>
      <c r="CS219" s="191"/>
      <c r="CT219" s="191"/>
      <c r="CU219" s="191"/>
      <c r="CV219" s="191"/>
      <c r="CW219" s="191"/>
      <c r="CX219" s="191"/>
      <c r="CY219" s="191"/>
      <c r="CZ219" s="191"/>
      <c r="DA219" s="191"/>
      <c r="DB219" s="191"/>
      <c r="DC219" s="191"/>
      <c r="DD219" s="191"/>
      <c r="DE219" s="191"/>
      <c r="DF219" s="191"/>
      <c r="DG219" s="191"/>
      <c r="DH219" s="191"/>
      <c r="DI219" s="191"/>
      <c r="DJ219" s="191"/>
      <c r="DK219" s="191"/>
      <c r="DL219" s="191"/>
      <c r="DM219" s="191"/>
      <c r="DN219" s="191"/>
      <c r="DO219" s="191"/>
      <c r="DP219" s="191"/>
      <c r="DQ219" s="191"/>
      <c r="DR219" s="191"/>
      <c r="DS219" s="191"/>
      <c r="DT219" s="191"/>
      <c r="DU219" s="191"/>
      <c r="DV219" s="191"/>
      <c r="DW219" s="191"/>
      <c r="DX219" s="191"/>
      <c r="DY219" s="191"/>
      <c r="DZ219" s="191"/>
      <c r="EA219" s="191"/>
      <c r="EB219" s="191"/>
      <c r="EC219" s="191"/>
      <c r="ED219" s="191"/>
      <c r="EE219" s="191"/>
      <c r="EF219" s="191"/>
      <c r="EG219" s="191"/>
      <c r="EH219" s="191"/>
      <c r="EI219" s="191"/>
      <c r="EJ219" s="191"/>
      <c r="EK219" s="191"/>
      <c r="EL219" s="191"/>
      <c r="EM219" s="191"/>
      <c r="EN219" s="191"/>
      <c r="EO219" s="191"/>
      <c r="EP219" s="191"/>
      <c r="EQ219" s="191"/>
      <c r="ER219" s="191"/>
      <c r="ES219" s="191"/>
      <c r="ET219" s="191"/>
      <c r="EU219" s="191"/>
      <c r="EV219" s="191"/>
      <c r="EW219" s="191"/>
      <c r="EX219" s="191"/>
      <c r="EY219" s="191"/>
      <c r="EZ219" s="191"/>
      <c r="FA219" s="191"/>
      <c r="FB219" s="191"/>
      <c r="FC219" s="191"/>
      <c r="FD219" s="191"/>
      <c r="FE219" s="191"/>
      <c r="FF219" s="191"/>
      <c r="FG219" s="191"/>
      <c r="FH219" s="191"/>
      <c r="FI219" s="191"/>
      <c r="FJ219" s="191"/>
      <c r="FK219" s="191"/>
      <c r="FL219" s="191"/>
      <c r="FM219" s="191"/>
      <c r="FN219" s="191"/>
      <c r="FO219" s="191"/>
      <c r="FP219" s="191"/>
      <c r="FQ219" s="191"/>
      <c r="FR219" s="191"/>
      <c r="FS219" s="191"/>
      <c r="FT219" s="191"/>
      <c r="FU219" s="191"/>
      <c r="FV219" s="191"/>
      <c r="FW219" s="191"/>
      <c r="FX219" s="191"/>
      <c r="FY219" s="191"/>
      <c r="FZ219" s="191"/>
      <c r="GA219" s="191"/>
      <c r="GB219" s="191"/>
      <c r="GC219" s="191"/>
      <c r="GD219" s="191"/>
      <c r="GE219" s="191"/>
      <c r="GF219" s="191"/>
      <c r="GG219" s="191"/>
      <c r="GH219" s="191"/>
      <c r="GI219" s="191"/>
      <c r="GJ219" s="191"/>
      <c r="GK219" s="191"/>
      <c r="GL219" s="191"/>
      <c r="GM219" s="191"/>
      <c r="GN219" s="191"/>
      <c r="GO219" s="191"/>
      <c r="GP219" s="191"/>
      <c r="GQ219" s="191"/>
      <c r="GR219" s="191"/>
      <c r="GS219" s="191"/>
      <c r="GT219" s="191"/>
      <c r="GU219" s="191"/>
      <c r="GV219" s="191"/>
      <c r="GW219" s="191"/>
      <c r="GX219" s="191"/>
      <c r="GY219" s="191"/>
      <c r="GZ219" s="191"/>
      <c r="HA219" s="191"/>
      <c r="HB219" s="191"/>
      <c r="HC219" s="191"/>
      <c r="HD219" s="191"/>
      <c r="HE219" s="191"/>
      <c r="HF219" s="191"/>
      <c r="HG219" s="191"/>
      <c r="HH219" s="191"/>
      <c r="HI219" s="191"/>
      <c r="HJ219" s="191"/>
      <c r="HK219" s="191"/>
      <c r="HL219" s="191"/>
      <c r="HM219" s="191"/>
      <c r="HN219" s="191"/>
      <c r="HO219" s="191"/>
      <c r="HP219" s="191"/>
      <c r="HQ219" s="191"/>
      <c r="HR219" s="191"/>
      <c r="HS219" s="191"/>
      <c r="HT219" s="191"/>
      <c r="HU219" s="191"/>
      <c r="HV219" s="191"/>
      <c r="HW219" s="191"/>
      <c r="HX219" s="191"/>
      <c r="HY219" s="191"/>
      <c r="HZ219" s="191"/>
      <c r="IA219" s="191"/>
      <c r="IB219" s="191"/>
      <c r="IC219" s="191"/>
      <c r="ID219" s="191"/>
      <c r="IE219" s="191"/>
      <c r="IF219" s="191"/>
      <c r="IG219" s="191"/>
      <c r="IH219" s="191"/>
      <c r="II219" s="191"/>
      <c r="IJ219" s="191"/>
      <c r="IK219" s="191"/>
      <c r="IL219" s="191"/>
    </row>
    <row r="220" spans="1:246" ht="15.75">
      <c r="A220" s="276" t="s">
        <v>433</v>
      </c>
      <c r="B220" s="273" t="s">
        <v>463</v>
      </c>
      <c r="C220" s="283">
        <v>703</v>
      </c>
      <c r="D220" s="283"/>
      <c r="E220" s="283">
        <v>3177610</v>
      </c>
      <c r="F220" s="296"/>
      <c r="G220" s="296"/>
      <c r="H220" s="296"/>
      <c r="I220" s="296"/>
      <c r="J220" s="276">
        <v>2852730.92</v>
      </c>
      <c r="K220" s="276">
        <v>446065.9</v>
      </c>
      <c r="L220" s="276">
        <v>1312190</v>
      </c>
      <c r="M220" s="276">
        <v>59912.77011320971</v>
      </c>
      <c r="N220" s="276">
        <v>177860.32</v>
      </c>
      <c r="O220" s="276">
        <v>21087.38</v>
      </c>
      <c r="P220" s="276">
        <v>4869847.29011321</v>
      </c>
      <c r="Q220" s="145"/>
      <c r="R220" s="145"/>
      <c r="S220" s="284"/>
      <c r="T220" s="244"/>
      <c r="U220" s="270"/>
      <c r="V220" s="191"/>
      <c r="W220" s="191"/>
      <c r="X220" s="191"/>
      <c r="Y220" s="191"/>
      <c r="Z220" s="191"/>
      <c r="AA220" s="191"/>
      <c r="AB220" s="191"/>
      <c r="AC220" s="191"/>
      <c r="AD220" s="191"/>
      <c r="AE220" s="191"/>
      <c r="AF220" s="191"/>
      <c r="AG220" s="191"/>
      <c r="AH220" s="191"/>
      <c r="AI220" s="191"/>
      <c r="AJ220" s="191"/>
      <c r="AK220" s="191"/>
      <c r="AL220" s="191"/>
      <c r="AM220" s="191"/>
      <c r="AN220" s="191"/>
      <c r="AO220" s="191"/>
      <c r="AP220" s="191"/>
      <c r="AQ220" s="191"/>
      <c r="AR220" s="191"/>
      <c r="AS220" s="191"/>
      <c r="AT220" s="191"/>
      <c r="AU220" s="191"/>
      <c r="AV220" s="191"/>
      <c r="AW220" s="191"/>
      <c r="AX220" s="191"/>
      <c r="AY220" s="191"/>
      <c r="AZ220" s="191"/>
      <c r="BA220" s="191"/>
      <c r="BB220" s="191"/>
      <c r="BC220" s="191"/>
      <c r="BD220" s="191"/>
      <c r="BE220" s="191"/>
      <c r="BF220" s="191"/>
      <c r="BG220" s="191"/>
      <c r="BH220" s="191"/>
      <c r="BI220" s="191"/>
      <c r="BJ220" s="191"/>
      <c r="BK220" s="191"/>
      <c r="BL220" s="191"/>
      <c r="BM220" s="191"/>
      <c r="BN220" s="191"/>
      <c r="BO220" s="191"/>
      <c r="BP220" s="191"/>
      <c r="BQ220" s="191"/>
      <c r="BR220" s="191"/>
      <c r="BS220" s="191"/>
      <c r="BT220" s="191"/>
      <c r="BU220" s="191"/>
      <c r="BV220" s="191"/>
      <c r="BW220" s="191"/>
      <c r="BX220" s="191"/>
      <c r="BY220" s="191"/>
      <c r="BZ220" s="191"/>
      <c r="CA220" s="191"/>
      <c r="CB220" s="191"/>
      <c r="CC220" s="191"/>
      <c r="CD220" s="191"/>
      <c r="CE220" s="191"/>
      <c r="CF220" s="191"/>
      <c r="CG220" s="191"/>
      <c r="CH220" s="191"/>
      <c r="CI220" s="191"/>
      <c r="CJ220" s="191"/>
      <c r="CK220" s="191"/>
      <c r="CL220" s="191"/>
      <c r="CM220" s="191"/>
      <c r="CN220" s="191"/>
      <c r="CO220" s="191"/>
      <c r="CP220" s="191"/>
      <c r="CQ220" s="191"/>
      <c r="CR220" s="191"/>
      <c r="CS220" s="191"/>
      <c r="CT220" s="191"/>
      <c r="CU220" s="191"/>
      <c r="CV220" s="191"/>
      <c r="CW220" s="191"/>
      <c r="CX220" s="191"/>
      <c r="CY220" s="191"/>
      <c r="CZ220" s="191"/>
      <c r="DA220" s="191"/>
      <c r="DB220" s="191"/>
      <c r="DC220" s="191"/>
      <c r="DD220" s="191"/>
      <c r="DE220" s="191"/>
      <c r="DF220" s="191"/>
      <c r="DG220" s="191"/>
      <c r="DH220" s="191"/>
      <c r="DI220" s="191"/>
      <c r="DJ220" s="191"/>
      <c r="DK220" s="191"/>
      <c r="DL220" s="191"/>
      <c r="DM220" s="191"/>
      <c r="DN220" s="191"/>
      <c r="DO220" s="191"/>
      <c r="DP220" s="191"/>
      <c r="DQ220" s="191"/>
      <c r="DR220" s="191"/>
      <c r="DS220" s="191"/>
      <c r="DT220" s="191"/>
      <c r="DU220" s="191"/>
      <c r="DV220" s="191"/>
      <c r="DW220" s="191"/>
      <c r="DX220" s="191"/>
      <c r="DY220" s="191"/>
      <c r="DZ220" s="191"/>
      <c r="EA220" s="191"/>
      <c r="EB220" s="191"/>
      <c r="EC220" s="191"/>
      <c r="ED220" s="191"/>
      <c r="EE220" s="191"/>
      <c r="EF220" s="191"/>
      <c r="EG220" s="191"/>
      <c r="EH220" s="191"/>
      <c r="EI220" s="191"/>
      <c r="EJ220" s="191"/>
      <c r="EK220" s="191"/>
      <c r="EL220" s="191"/>
      <c r="EM220" s="191"/>
      <c r="EN220" s="191"/>
      <c r="EO220" s="191"/>
      <c r="EP220" s="191"/>
      <c r="EQ220" s="191"/>
      <c r="ER220" s="191"/>
      <c r="ES220" s="191"/>
      <c r="ET220" s="191"/>
      <c r="EU220" s="191"/>
      <c r="EV220" s="191"/>
      <c r="EW220" s="191"/>
      <c r="EX220" s="191"/>
      <c r="EY220" s="191"/>
      <c r="EZ220" s="191"/>
      <c r="FA220" s="191"/>
      <c r="FB220" s="191"/>
      <c r="FC220" s="191"/>
      <c r="FD220" s="191"/>
      <c r="FE220" s="191"/>
      <c r="FF220" s="191"/>
      <c r="FG220" s="191"/>
      <c r="FH220" s="191"/>
      <c r="FI220" s="191"/>
      <c r="FJ220" s="191"/>
      <c r="FK220" s="191"/>
      <c r="FL220" s="191"/>
      <c r="FM220" s="191"/>
      <c r="FN220" s="191"/>
      <c r="FO220" s="191"/>
      <c r="FP220" s="191"/>
      <c r="FQ220" s="191"/>
      <c r="FR220" s="191"/>
      <c r="FS220" s="191"/>
      <c r="FT220" s="191"/>
      <c r="FU220" s="191"/>
      <c r="FV220" s="191"/>
      <c r="FW220" s="191"/>
      <c r="FX220" s="191"/>
      <c r="FY220" s="191"/>
      <c r="FZ220" s="191"/>
      <c r="GA220" s="191"/>
      <c r="GB220" s="191"/>
      <c r="GC220" s="191"/>
      <c r="GD220" s="191"/>
      <c r="GE220" s="191"/>
      <c r="GF220" s="191"/>
      <c r="GG220" s="191"/>
      <c r="GH220" s="191"/>
      <c r="GI220" s="191"/>
      <c r="GJ220" s="191"/>
      <c r="GK220" s="191"/>
      <c r="GL220" s="191"/>
      <c r="GM220" s="191"/>
      <c r="GN220" s="191"/>
      <c r="GO220" s="191"/>
      <c r="GP220" s="191"/>
      <c r="GQ220" s="191"/>
      <c r="GR220" s="191"/>
      <c r="GS220" s="191"/>
      <c r="GT220" s="191"/>
      <c r="GU220" s="191"/>
      <c r="GV220" s="191"/>
      <c r="GW220" s="191"/>
      <c r="GX220" s="191"/>
      <c r="GY220" s="191"/>
      <c r="GZ220" s="191"/>
      <c r="HA220" s="191"/>
      <c r="HB220" s="191"/>
      <c r="HC220" s="191"/>
      <c r="HD220" s="191"/>
      <c r="HE220" s="191"/>
      <c r="HF220" s="191"/>
      <c r="HG220" s="191"/>
      <c r="HH220" s="191"/>
      <c r="HI220" s="191"/>
      <c r="HJ220" s="191"/>
      <c r="HK220" s="191"/>
      <c r="HL220" s="191"/>
      <c r="HM220" s="191"/>
      <c r="HN220" s="191"/>
      <c r="HO220" s="191"/>
      <c r="HP220" s="191"/>
      <c r="HQ220" s="191"/>
      <c r="HR220" s="191"/>
      <c r="HS220" s="191"/>
      <c r="HT220" s="191"/>
      <c r="HU220" s="191"/>
      <c r="HV220" s="191"/>
      <c r="HW220" s="191"/>
      <c r="HX220" s="191"/>
      <c r="HY220" s="191"/>
      <c r="HZ220" s="191"/>
      <c r="IA220" s="191"/>
      <c r="IB220" s="191"/>
      <c r="IC220" s="191"/>
      <c r="ID220" s="191"/>
      <c r="IE220" s="191"/>
      <c r="IF220" s="191"/>
      <c r="IG220" s="191"/>
      <c r="IH220" s="191"/>
      <c r="II220" s="191"/>
      <c r="IJ220" s="191"/>
      <c r="IK220" s="191"/>
      <c r="IL220" s="191"/>
    </row>
    <row r="221" spans="1:246" ht="15.75">
      <c r="A221" s="145" t="s">
        <v>433</v>
      </c>
      <c r="B221" s="236" t="s">
        <v>490</v>
      </c>
      <c r="C221" s="299">
        <f>C24</f>
        <v>721</v>
      </c>
      <c r="D221" s="299">
        <f aca="true" t="shared" si="19" ref="D221:P221">D24</f>
        <v>402</v>
      </c>
      <c r="E221" s="299">
        <f t="shared" si="19"/>
        <v>3357676</v>
      </c>
      <c r="F221" s="280"/>
      <c r="G221" s="280"/>
      <c r="H221" s="280"/>
      <c r="I221" s="280"/>
      <c r="J221" s="145">
        <f t="shared" si="19"/>
        <v>3106314.461</v>
      </c>
      <c r="K221" s="145">
        <f t="shared" si="19"/>
        <v>440436</v>
      </c>
      <c r="L221" s="145">
        <f t="shared" si="19"/>
        <v>1583382.0499999998</v>
      </c>
      <c r="M221" s="145">
        <f t="shared" si="19"/>
        <v>72060.24</v>
      </c>
      <c r="N221" s="145">
        <f t="shared" si="19"/>
        <v>324888.21</v>
      </c>
      <c r="O221" s="145">
        <f t="shared" si="19"/>
        <v>19849.34</v>
      </c>
      <c r="P221" s="145">
        <f t="shared" si="19"/>
        <v>5546930.301000001</v>
      </c>
      <c r="Q221" s="145"/>
      <c r="R221" s="145"/>
      <c r="S221" s="284"/>
      <c r="T221" s="244"/>
      <c r="U221" s="270"/>
      <c r="V221" s="191"/>
      <c r="W221" s="191"/>
      <c r="X221" s="191"/>
      <c r="Y221" s="191"/>
      <c r="Z221" s="191"/>
      <c r="AA221" s="191"/>
      <c r="AB221" s="191"/>
      <c r="AC221" s="191"/>
      <c r="AD221" s="191"/>
      <c r="AE221" s="191"/>
      <c r="AF221" s="191"/>
      <c r="AG221" s="191"/>
      <c r="AH221" s="191"/>
      <c r="AI221" s="191"/>
      <c r="AJ221" s="191"/>
      <c r="AK221" s="191"/>
      <c r="AL221" s="191"/>
      <c r="AM221" s="191"/>
      <c r="AN221" s="191"/>
      <c r="AO221" s="191"/>
      <c r="AP221" s="191"/>
      <c r="AQ221" s="191"/>
      <c r="AR221" s="191"/>
      <c r="AS221" s="191"/>
      <c r="AT221" s="191"/>
      <c r="AU221" s="191"/>
      <c r="AV221" s="191"/>
      <c r="AW221" s="191"/>
      <c r="AX221" s="191"/>
      <c r="AY221" s="191"/>
      <c r="AZ221" s="191"/>
      <c r="BA221" s="191"/>
      <c r="BB221" s="191"/>
      <c r="BC221" s="191"/>
      <c r="BD221" s="191"/>
      <c r="BE221" s="191"/>
      <c r="BF221" s="191"/>
      <c r="BG221" s="191"/>
      <c r="BH221" s="191"/>
      <c r="BI221" s="191"/>
      <c r="BJ221" s="191"/>
      <c r="BK221" s="191"/>
      <c r="BL221" s="191"/>
      <c r="BM221" s="191"/>
      <c r="BN221" s="191"/>
      <c r="BO221" s="191"/>
      <c r="BP221" s="191"/>
      <c r="BQ221" s="191"/>
      <c r="BR221" s="191"/>
      <c r="BS221" s="191"/>
      <c r="BT221" s="191"/>
      <c r="BU221" s="191"/>
      <c r="BV221" s="191"/>
      <c r="BW221" s="191"/>
      <c r="BX221" s="191"/>
      <c r="BY221" s="191"/>
      <c r="BZ221" s="191"/>
      <c r="CA221" s="191"/>
      <c r="CB221" s="191"/>
      <c r="CC221" s="191"/>
      <c r="CD221" s="191"/>
      <c r="CE221" s="191"/>
      <c r="CF221" s="191"/>
      <c r="CG221" s="191"/>
      <c r="CH221" s="191"/>
      <c r="CI221" s="191"/>
      <c r="CJ221" s="191"/>
      <c r="CK221" s="191"/>
      <c r="CL221" s="191"/>
      <c r="CM221" s="191"/>
      <c r="CN221" s="191"/>
      <c r="CO221" s="191"/>
      <c r="CP221" s="191"/>
      <c r="CQ221" s="191"/>
      <c r="CR221" s="191"/>
      <c r="CS221" s="191"/>
      <c r="CT221" s="191"/>
      <c r="CU221" s="191"/>
      <c r="CV221" s="191"/>
      <c r="CW221" s="191"/>
      <c r="CX221" s="191"/>
      <c r="CY221" s="191"/>
      <c r="CZ221" s="191"/>
      <c r="DA221" s="191"/>
      <c r="DB221" s="191"/>
      <c r="DC221" s="191"/>
      <c r="DD221" s="191"/>
      <c r="DE221" s="191"/>
      <c r="DF221" s="191"/>
      <c r="DG221" s="191"/>
      <c r="DH221" s="191"/>
      <c r="DI221" s="191"/>
      <c r="DJ221" s="191"/>
      <c r="DK221" s="191"/>
      <c r="DL221" s="191"/>
      <c r="DM221" s="191"/>
      <c r="DN221" s="191"/>
      <c r="DO221" s="191"/>
      <c r="DP221" s="191"/>
      <c r="DQ221" s="191"/>
      <c r="DR221" s="191"/>
      <c r="DS221" s="191"/>
      <c r="DT221" s="191"/>
      <c r="DU221" s="191"/>
      <c r="DV221" s="191"/>
      <c r="DW221" s="191"/>
      <c r="DX221" s="191"/>
      <c r="DY221" s="191"/>
      <c r="DZ221" s="191"/>
      <c r="EA221" s="191"/>
      <c r="EB221" s="191"/>
      <c r="EC221" s="191"/>
      <c r="ED221" s="191"/>
      <c r="EE221" s="191"/>
      <c r="EF221" s="191"/>
      <c r="EG221" s="191"/>
      <c r="EH221" s="191"/>
      <c r="EI221" s="191"/>
      <c r="EJ221" s="191"/>
      <c r="EK221" s="191"/>
      <c r="EL221" s="191"/>
      <c r="EM221" s="191"/>
      <c r="EN221" s="191"/>
      <c r="EO221" s="191"/>
      <c r="EP221" s="191"/>
      <c r="EQ221" s="191"/>
      <c r="ER221" s="191"/>
      <c r="ES221" s="191"/>
      <c r="ET221" s="191"/>
      <c r="EU221" s="191"/>
      <c r="EV221" s="191"/>
      <c r="EW221" s="191"/>
      <c r="EX221" s="191"/>
      <c r="EY221" s="191"/>
      <c r="EZ221" s="191"/>
      <c r="FA221" s="191"/>
      <c r="FB221" s="191"/>
      <c r="FC221" s="191"/>
      <c r="FD221" s="191"/>
      <c r="FE221" s="191"/>
      <c r="FF221" s="191"/>
      <c r="FG221" s="191"/>
      <c r="FH221" s="191"/>
      <c r="FI221" s="191"/>
      <c r="FJ221" s="191"/>
      <c r="FK221" s="191"/>
      <c r="FL221" s="191"/>
      <c r="FM221" s="191"/>
      <c r="FN221" s="191"/>
      <c r="FO221" s="191"/>
      <c r="FP221" s="191"/>
      <c r="FQ221" s="191"/>
      <c r="FR221" s="191"/>
      <c r="FS221" s="191"/>
      <c r="FT221" s="191"/>
      <c r="FU221" s="191"/>
      <c r="FV221" s="191"/>
      <c r="FW221" s="191"/>
      <c r="FX221" s="191"/>
      <c r="FY221" s="191"/>
      <c r="FZ221" s="191"/>
      <c r="GA221" s="191"/>
      <c r="GB221" s="191"/>
      <c r="GC221" s="191"/>
      <c r="GD221" s="191"/>
      <c r="GE221" s="191"/>
      <c r="GF221" s="191"/>
      <c r="GG221" s="191"/>
      <c r="GH221" s="191"/>
      <c r="GI221" s="191"/>
      <c r="GJ221" s="191"/>
      <c r="GK221" s="191"/>
      <c r="GL221" s="191"/>
      <c r="GM221" s="191"/>
      <c r="GN221" s="191"/>
      <c r="GO221" s="191"/>
      <c r="GP221" s="191"/>
      <c r="GQ221" s="191"/>
      <c r="GR221" s="191"/>
      <c r="GS221" s="191"/>
      <c r="GT221" s="191"/>
      <c r="GU221" s="191"/>
      <c r="GV221" s="191"/>
      <c r="GW221" s="191"/>
      <c r="GX221" s="191"/>
      <c r="GY221" s="191"/>
      <c r="GZ221" s="191"/>
      <c r="HA221" s="191"/>
      <c r="HB221" s="191"/>
      <c r="HC221" s="191"/>
      <c r="HD221" s="191"/>
      <c r="HE221" s="191"/>
      <c r="HF221" s="191"/>
      <c r="HG221" s="191"/>
      <c r="HH221" s="191"/>
      <c r="HI221" s="191"/>
      <c r="HJ221" s="191"/>
      <c r="HK221" s="191"/>
      <c r="HL221" s="191"/>
      <c r="HM221" s="191"/>
      <c r="HN221" s="191"/>
      <c r="HO221" s="191"/>
      <c r="HP221" s="191"/>
      <c r="HQ221" s="191"/>
      <c r="HR221" s="191"/>
      <c r="HS221" s="191"/>
      <c r="HT221" s="191"/>
      <c r="HU221" s="191"/>
      <c r="HV221" s="191"/>
      <c r="HW221" s="191"/>
      <c r="HX221" s="191"/>
      <c r="HY221" s="191"/>
      <c r="HZ221" s="191"/>
      <c r="IA221" s="191"/>
      <c r="IB221" s="191"/>
      <c r="IC221" s="191"/>
      <c r="ID221" s="191"/>
      <c r="IE221" s="191"/>
      <c r="IF221" s="191"/>
      <c r="IG221" s="191"/>
      <c r="IH221" s="191"/>
      <c r="II221" s="191"/>
      <c r="IJ221" s="191"/>
      <c r="IK221" s="191"/>
      <c r="IL221" s="191"/>
    </row>
    <row r="222" spans="1:246" ht="15.75">
      <c r="A222" s="99"/>
      <c r="B222" s="99"/>
      <c r="C222" s="210"/>
      <c r="D222" s="300"/>
      <c r="E222" s="210"/>
      <c r="F222" s="210"/>
      <c r="G222" s="210"/>
      <c r="H222" s="210"/>
      <c r="I222" s="210"/>
      <c r="J222" s="197"/>
      <c r="K222" s="186"/>
      <c r="L222" s="301"/>
      <c r="M222" s="186"/>
      <c r="N222" s="186"/>
      <c r="O222" s="186"/>
      <c r="P222" s="302"/>
      <c r="Q222" s="145"/>
      <c r="R222" s="145"/>
      <c r="S222" s="198"/>
      <c r="T222" s="303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  <c r="CA222" s="75"/>
      <c r="CB222" s="75"/>
      <c r="CC222" s="75"/>
      <c r="CD222" s="75"/>
      <c r="CE222" s="75"/>
      <c r="CF222" s="75"/>
      <c r="CG222" s="75"/>
      <c r="CH222" s="75"/>
      <c r="CI222" s="75"/>
      <c r="CJ222" s="75"/>
      <c r="CK222" s="75"/>
      <c r="CL222" s="75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75"/>
      <c r="DB222" s="75"/>
      <c r="DC222" s="75"/>
      <c r="DD222" s="75"/>
      <c r="DE222" s="75"/>
      <c r="DF222" s="75"/>
      <c r="DG222" s="75"/>
      <c r="DH222" s="75"/>
      <c r="DI222" s="75"/>
      <c r="DJ222" s="75"/>
      <c r="DK222" s="75"/>
      <c r="DL222" s="75"/>
      <c r="DM222" s="75"/>
      <c r="DN222" s="75"/>
      <c r="DO222" s="75"/>
      <c r="DP222" s="75"/>
      <c r="DQ222" s="75"/>
      <c r="DR222" s="75"/>
      <c r="DS222" s="75"/>
      <c r="DT222" s="75"/>
      <c r="DU222" s="75"/>
      <c r="DV222" s="75"/>
      <c r="DW222" s="75"/>
      <c r="DX222" s="75"/>
      <c r="DY222" s="75"/>
      <c r="DZ222" s="75"/>
      <c r="EA222" s="75"/>
      <c r="EB222" s="75"/>
      <c r="EC222" s="75"/>
      <c r="ED222" s="75"/>
      <c r="EE222" s="75"/>
      <c r="EF222" s="75"/>
      <c r="EG222" s="75"/>
      <c r="EH222" s="75"/>
      <c r="EI222" s="75"/>
      <c r="EJ222" s="75"/>
      <c r="EK222" s="75"/>
      <c r="EL222" s="75"/>
      <c r="EM222" s="75"/>
      <c r="EN222" s="75"/>
      <c r="EO222" s="75"/>
      <c r="EP222" s="75"/>
      <c r="EQ222" s="75"/>
      <c r="ER222" s="75"/>
      <c r="ES222" s="75"/>
      <c r="ET222" s="75"/>
      <c r="EU222" s="75"/>
      <c r="EV222" s="75"/>
      <c r="EW222" s="75"/>
      <c r="EX222" s="75"/>
      <c r="EY222" s="75"/>
      <c r="EZ222" s="75"/>
      <c r="FA222" s="75"/>
      <c r="FB222" s="75"/>
      <c r="FC222" s="75"/>
      <c r="FD222" s="75"/>
      <c r="FE222" s="75"/>
      <c r="FF222" s="75"/>
      <c r="FG222" s="75"/>
      <c r="FH222" s="75"/>
      <c r="FI222" s="75"/>
      <c r="FJ222" s="75"/>
      <c r="FK222" s="75"/>
      <c r="FL222" s="75"/>
      <c r="FM222" s="75"/>
      <c r="FN222" s="75"/>
      <c r="FO222" s="75"/>
      <c r="FP222" s="75"/>
      <c r="FQ222" s="75"/>
      <c r="FR222" s="75"/>
      <c r="FS222" s="75"/>
      <c r="FT222" s="75"/>
      <c r="FU222" s="75"/>
      <c r="FV222" s="75"/>
      <c r="FW222" s="75"/>
      <c r="FX222" s="75"/>
      <c r="FY222" s="75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/>
      <c r="GN222" s="75"/>
      <c r="GO222" s="75"/>
      <c r="GP222" s="75"/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  <c r="HE222" s="75"/>
      <c r="HF222" s="75"/>
      <c r="HG222" s="75"/>
      <c r="HH222" s="75"/>
      <c r="HI222" s="75"/>
      <c r="HJ222" s="75"/>
      <c r="HK222" s="75"/>
      <c r="HL222" s="75"/>
      <c r="HM222" s="75"/>
      <c r="HN222" s="75"/>
      <c r="HO222" s="75"/>
      <c r="HP222" s="75"/>
      <c r="HQ222" s="75"/>
      <c r="HR222" s="75"/>
      <c r="HS222" s="75"/>
      <c r="HT222" s="75"/>
      <c r="HU222" s="75"/>
      <c r="HV222" s="75"/>
      <c r="HW222" s="75"/>
      <c r="HX222" s="75"/>
      <c r="HY222" s="75"/>
      <c r="HZ222" s="75"/>
      <c r="IA222" s="75"/>
      <c r="IB222" s="75"/>
      <c r="IC222" s="75"/>
      <c r="ID222" s="75"/>
      <c r="IE222" s="75"/>
      <c r="IF222" s="75"/>
      <c r="IG222" s="75"/>
      <c r="IH222" s="75"/>
      <c r="II222" s="75"/>
      <c r="IJ222" s="75"/>
      <c r="IK222" s="75"/>
      <c r="IL222" s="75"/>
    </row>
    <row r="223" spans="1:246" ht="15.75">
      <c r="A223" s="238" t="s">
        <v>436</v>
      </c>
      <c r="B223" s="238" t="s">
        <v>444</v>
      </c>
      <c r="C223" s="304"/>
      <c r="D223" s="305"/>
      <c r="E223" s="304"/>
      <c r="F223" s="304"/>
      <c r="G223" s="304"/>
      <c r="H223" s="304"/>
      <c r="I223" s="304"/>
      <c r="J223" s="295"/>
      <c r="K223" s="306">
        <v>929.097619047619</v>
      </c>
      <c r="L223" s="306"/>
      <c r="M223" s="306"/>
      <c r="N223" s="306"/>
      <c r="O223" s="306"/>
      <c r="P223" s="307"/>
      <c r="Q223" s="145"/>
      <c r="R223" s="145"/>
      <c r="S223" s="198"/>
      <c r="T223" s="303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  <c r="BI223" s="75"/>
      <c r="BJ223" s="75"/>
      <c r="BK223" s="75"/>
      <c r="BL223" s="75"/>
      <c r="BM223" s="75"/>
      <c r="BN223" s="75"/>
      <c r="BO223" s="75"/>
      <c r="BP223" s="75"/>
      <c r="BQ223" s="75"/>
      <c r="BR223" s="75"/>
      <c r="BS223" s="75"/>
      <c r="BT223" s="75"/>
      <c r="BU223" s="75"/>
      <c r="BV223" s="75"/>
      <c r="BW223" s="75"/>
      <c r="BX223" s="75"/>
      <c r="BY223" s="75"/>
      <c r="BZ223" s="75"/>
      <c r="CA223" s="75"/>
      <c r="CB223" s="75"/>
      <c r="CC223" s="75"/>
      <c r="CD223" s="75"/>
      <c r="CE223" s="75"/>
      <c r="CF223" s="75"/>
      <c r="CG223" s="75"/>
      <c r="CH223" s="75"/>
      <c r="CI223" s="75"/>
      <c r="CJ223" s="75"/>
      <c r="CK223" s="75"/>
      <c r="CL223" s="75"/>
      <c r="CM223" s="75"/>
      <c r="CN223" s="75"/>
      <c r="CO223" s="75"/>
      <c r="CP223" s="75"/>
      <c r="CQ223" s="75"/>
      <c r="CR223" s="75"/>
      <c r="CS223" s="75"/>
      <c r="CT223" s="75"/>
      <c r="CU223" s="75"/>
      <c r="CV223" s="75"/>
      <c r="CW223" s="75"/>
      <c r="CX223" s="75"/>
      <c r="CY223" s="75"/>
      <c r="CZ223" s="75"/>
      <c r="DA223" s="75"/>
      <c r="DB223" s="75"/>
      <c r="DC223" s="75"/>
      <c r="DD223" s="75"/>
      <c r="DE223" s="75"/>
      <c r="DF223" s="75"/>
      <c r="DG223" s="75"/>
      <c r="DH223" s="75"/>
      <c r="DI223" s="75"/>
      <c r="DJ223" s="75"/>
      <c r="DK223" s="75"/>
      <c r="DL223" s="75"/>
      <c r="DM223" s="75"/>
      <c r="DN223" s="75"/>
      <c r="DO223" s="75"/>
      <c r="DP223" s="75"/>
      <c r="DQ223" s="75"/>
      <c r="DR223" s="75"/>
      <c r="DS223" s="75"/>
      <c r="DT223" s="75"/>
      <c r="DU223" s="75"/>
      <c r="DV223" s="75"/>
      <c r="DW223" s="75"/>
      <c r="DX223" s="75"/>
      <c r="DY223" s="75"/>
      <c r="DZ223" s="75"/>
      <c r="EA223" s="75"/>
      <c r="EB223" s="75"/>
      <c r="EC223" s="75"/>
      <c r="ED223" s="75"/>
      <c r="EE223" s="75"/>
      <c r="EF223" s="75"/>
      <c r="EG223" s="75"/>
      <c r="EH223" s="75"/>
      <c r="EI223" s="75"/>
      <c r="EJ223" s="75"/>
      <c r="EK223" s="75"/>
      <c r="EL223" s="75"/>
      <c r="EM223" s="75"/>
      <c r="EN223" s="75"/>
      <c r="EO223" s="75"/>
      <c r="EP223" s="75"/>
      <c r="EQ223" s="75"/>
      <c r="ER223" s="75"/>
      <c r="ES223" s="75"/>
      <c r="ET223" s="75"/>
      <c r="EU223" s="75"/>
      <c r="EV223" s="75"/>
      <c r="EW223" s="75"/>
      <c r="EX223" s="75"/>
      <c r="EY223" s="75"/>
      <c r="EZ223" s="75"/>
      <c r="FA223" s="75"/>
      <c r="FB223" s="75"/>
      <c r="FC223" s="75"/>
      <c r="FD223" s="75"/>
      <c r="FE223" s="75"/>
      <c r="FF223" s="75"/>
      <c r="FG223" s="75"/>
      <c r="FH223" s="75"/>
      <c r="FI223" s="75"/>
      <c r="FJ223" s="75"/>
      <c r="FK223" s="75"/>
      <c r="FL223" s="75"/>
      <c r="FM223" s="75"/>
      <c r="FN223" s="75"/>
      <c r="FO223" s="75"/>
      <c r="FP223" s="75"/>
      <c r="FQ223" s="75"/>
      <c r="FR223" s="75"/>
      <c r="FS223" s="75"/>
      <c r="FT223" s="75"/>
      <c r="FU223" s="75"/>
      <c r="FV223" s="75"/>
      <c r="FW223" s="75"/>
      <c r="FX223" s="75"/>
      <c r="FY223" s="75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/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  <c r="HE223" s="75"/>
      <c r="HF223" s="75"/>
      <c r="HG223" s="75"/>
      <c r="HH223" s="75"/>
      <c r="HI223" s="75"/>
      <c r="HJ223" s="75"/>
      <c r="HK223" s="75"/>
      <c r="HL223" s="75"/>
      <c r="HM223" s="75"/>
      <c r="HN223" s="75"/>
      <c r="HO223" s="75"/>
      <c r="HP223" s="75"/>
      <c r="HQ223" s="75"/>
      <c r="HR223" s="75"/>
      <c r="HS223" s="75"/>
      <c r="HT223" s="75"/>
      <c r="HU223" s="75"/>
      <c r="HV223" s="75"/>
      <c r="HW223" s="75"/>
      <c r="HX223" s="75"/>
      <c r="HY223" s="75"/>
      <c r="HZ223" s="75"/>
      <c r="IA223" s="75"/>
      <c r="IB223" s="75"/>
      <c r="IC223" s="75"/>
      <c r="ID223" s="75"/>
      <c r="IE223" s="75"/>
      <c r="IF223" s="75"/>
      <c r="IG223" s="75"/>
      <c r="IH223" s="75"/>
      <c r="II223" s="75"/>
      <c r="IJ223" s="75"/>
      <c r="IK223" s="75"/>
      <c r="IL223" s="75"/>
    </row>
    <row r="224" spans="1:246" ht="15.75">
      <c r="A224" s="210" t="s">
        <v>436</v>
      </c>
      <c r="B224" s="212" t="s">
        <v>446</v>
      </c>
      <c r="C224" s="210"/>
      <c r="D224" s="300"/>
      <c r="E224" s="210"/>
      <c r="F224" s="210"/>
      <c r="G224" s="210"/>
      <c r="H224" s="210"/>
      <c r="I224" s="210"/>
      <c r="J224" s="197"/>
      <c r="K224" s="186">
        <v>837.2542105263158</v>
      </c>
      <c r="L224" s="186"/>
      <c r="M224" s="186"/>
      <c r="N224" s="186"/>
      <c r="O224" s="186"/>
      <c r="P224" s="302"/>
      <c r="Q224" s="145"/>
      <c r="R224" s="145"/>
      <c r="S224" s="198"/>
      <c r="T224" s="303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  <c r="BJ224" s="75"/>
      <c r="BK224" s="75"/>
      <c r="BL224" s="75"/>
      <c r="BM224" s="75"/>
      <c r="BN224" s="75"/>
      <c r="BO224" s="75"/>
      <c r="BP224" s="75"/>
      <c r="BQ224" s="75"/>
      <c r="BR224" s="75"/>
      <c r="BS224" s="75"/>
      <c r="BT224" s="75"/>
      <c r="BU224" s="75"/>
      <c r="BV224" s="75"/>
      <c r="BW224" s="75"/>
      <c r="BX224" s="75"/>
      <c r="BY224" s="75"/>
      <c r="BZ224" s="75"/>
      <c r="CA224" s="75"/>
      <c r="CB224" s="75"/>
      <c r="CC224" s="75"/>
      <c r="CD224" s="75"/>
      <c r="CE224" s="75"/>
      <c r="CF224" s="75"/>
      <c r="CG224" s="75"/>
      <c r="CH224" s="75"/>
      <c r="CI224" s="75"/>
      <c r="CJ224" s="75"/>
      <c r="CK224" s="75"/>
      <c r="CL224" s="75"/>
      <c r="CM224" s="75"/>
      <c r="CN224" s="75"/>
      <c r="CO224" s="75"/>
      <c r="CP224" s="75"/>
      <c r="CQ224" s="75"/>
      <c r="CR224" s="75"/>
      <c r="CS224" s="75"/>
      <c r="CT224" s="75"/>
      <c r="CU224" s="75"/>
      <c r="CV224" s="75"/>
      <c r="CW224" s="75"/>
      <c r="CX224" s="75"/>
      <c r="CY224" s="75"/>
      <c r="CZ224" s="75"/>
      <c r="DA224" s="75"/>
      <c r="DB224" s="75"/>
      <c r="DC224" s="75"/>
      <c r="DD224" s="75"/>
      <c r="DE224" s="75"/>
      <c r="DF224" s="75"/>
      <c r="DG224" s="75"/>
      <c r="DH224" s="75"/>
      <c r="DI224" s="75"/>
      <c r="DJ224" s="75"/>
      <c r="DK224" s="75"/>
      <c r="DL224" s="75"/>
      <c r="DM224" s="75"/>
      <c r="DN224" s="75"/>
      <c r="DO224" s="75"/>
      <c r="DP224" s="75"/>
      <c r="DQ224" s="75"/>
      <c r="DR224" s="75"/>
      <c r="DS224" s="75"/>
      <c r="DT224" s="75"/>
      <c r="DU224" s="75"/>
      <c r="DV224" s="75"/>
      <c r="DW224" s="75"/>
      <c r="DX224" s="75"/>
      <c r="DY224" s="75"/>
      <c r="DZ224" s="75"/>
      <c r="EA224" s="75"/>
      <c r="EB224" s="75"/>
      <c r="EC224" s="75"/>
      <c r="ED224" s="75"/>
      <c r="EE224" s="75"/>
      <c r="EF224" s="75"/>
      <c r="EG224" s="75"/>
      <c r="EH224" s="75"/>
      <c r="EI224" s="75"/>
      <c r="EJ224" s="75"/>
      <c r="EK224" s="75"/>
      <c r="EL224" s="75"/>
      <c r="EM224" s="75"/>
      <c r="EN224" s="75"/>
      <c r="EO224" s="75"/>
      <c r="EP224" s="75"/>
      <c r="EQ224" s="75"/>
      <c r="ER224" s="75"/>
      <c r="ES224" s="75"/>
      <c r="ET224" s="75"/>
      <c r="EU224" s="75"/>
      <c r="EV224" s="75"/>
      <c r="EW224" s="75"/>
      <c r="EX224" s="75"/>
      <c r="EY224" s="75"/>
      <c r="EZ224" s="75"/>
      <c r="FA224" s="75"/>
      <c r="FB224" s="75"/>
      <c r="FC224" s="75"/>
      <c r="FD224" s="75"/>
      <c r="FE224" s="75"/>
      <c r="FF224" s="75"/>
      <c r="FG224" s="75"/>
      <c r="FH224" s="75"/>
      <c r="FI224" s="75"/>
      <c r="FJ224" s="75"/>
      <c r="FK224" s="75"/>
      <c r="FL224" s="75"/>
      <c r="FM224" s="75"/>
      <c r="FN224" s="75"/>
      <c r="FO224" s="75"/>
      <c r="FP224" s="75"/>
      <c r="FQ224" s="75"/>
      <c r="FR224" s="75"/>
      <c r="FS224" s="75"/>
      <c r="FT224" s="75"/>
      <c r="FU224" s="75"/>
      <c r="FV224" s="75"/>
      <c r="FW224" s="75"/>
      <c r="FX224" s="75"/>
      <c r="FY224" s="75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/>
      <c r="GN224" s="75"/>
      <c r="GO224" s="75"/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  <c r="HE224" s="75"/>
      <c r="HF224" s="75"/>
      <c r="HG224" s="75"/>
      <c r="HH224" s="75"/>
      <c r="HI224" s="75"/>
      <c r="HJ224" s="75"/>
      <c r="HK224" s="75"/>
      <c r="HL224" s="75"/>
      <c r="HM224" s="75"/>
      <c r="HN224" s="75"/>
      <c r="HO224" s="75"/>
      <c r="HP224" s="75"/>
      <c r="HQ224" s="75"/>
      <c r="HR224" s="75"/>
      <c r="HS224" s="75"/>
      <c r="HT224" s="75"/>
      <c r="HU224" s="75"/>
      <c r="HV224" s="75"/>
      <c r="HW224" s="75"/>
      <c r="HX224" s="75"/>
      <c r="HY224" s="75"/>
      <c r="HZ224" s="75"/>
      <c r="IA224" s="75"/>
      <c r="IB224" s="75"/>
      <c r="IC224" s="75"/>
      <c r="ID224" s="75"/>
      <c r="IE224" s="75"/>
      <c r="IF224" s="75"/>
      <c r="IG224" s="75"/>
      <c r="IH224" s="75"/>
      <c r="II224" s="75"/>
      <c r="IJ224" s="75"/>
      <c r="IK224" s="75"/>
      <c r="IL224" s="75"/>
    </row>
    <row r="225" spans="1:246" ht="15.75">
      <c r="A225" s="304" t="s">
        <v>436</v>
      </c>
      <c r="B225" s="238" t="s">
        <v>448</v>
      </c>
      <c r="C225" s="304"/>
      <c r="D225" s="305"/>
      <c r="E225" s="304"/>
      <c r="F225" s="304"/>
      <c r="G225" s="304"/>
      <c r="H225" s="304"/>
      <c r="I225" s="304"/>
      <c r="J225" s="295"/>
      <c r="K225" s="306">
        <v>803.7763157894736</v>
      </c>
      <c r="L225" s="306"/>
      <c r="M225" s="306"/>
      <c r="N225" s="306"/>
      <c r="O225" s="306"/>
      <c r="P225" s="307"/>
      <c r="Q225" s="145"/>
      <c r="R225" s="145"/>
      <c r="S225" s="198"/>
      <c r="T225" s="303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  <c r="BI225" s="75"/>
      <c r="BJ225" s="75"/>
      <c r="BK225" s="75"/>
      <c r="BL225" s="75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5"/>
      <c r="BY225" s="75"/>
      <c r="BZ225" s="75"/>
      <c r="CA225" s="75"/>
      <c r="CB225" s="75"/>
      <c r="CC225" s="75"/>
      <c r="CD225" s="75"/>
      <c r="CE225" s="75"/>
      <c r="CF225" s="75"/>
      <c r="CG225" s="75"/>
      <c r="CH225" s="75"/>
      <c r="CI225" s="75"/>
      <c r="CJ225" s="75"/>
      <c r="CK225" s="75"/>
      <c r="CL225" s="75"/>
      <c r="CM225" s="75"/>
      <c r="CN225" s="75"/>
      <c r="CO225" s="75"/>
      <c r="CP225" s="75"/>
      <c r="CQ225" s="75"/>
      <c r="CR225" s="75"/>
      <c r="CS225" s="75"/>
      <c r="CT225" s="75"/>
      <c r="CU225" s="75"/>
      <c r="CV225" s="75"/>
      <c r="CW225" s="75"/>
      <c r="CX225" s="75"/>
      <c r="CY225" s="75"/>
      <c r="CZ225" s="75"/>
      <c r="DA225" s="75"/>
      <c r="DB225" s="75"/>
      <c r="DC225" s="75"/>
      <c r="DD225" s="75"/>
      <c r="DE225" s="75"/>
      <c r="DF225" s="75"/>
      <c r="DG225" s="75"/>
      <c r="DH225" s="75"/>
      <c r="DI225" s="75"/>
      <c r="DJ225" s="75"/>
      <c r="DK225" s="75"/>
      <c r="DL225" s="75"/>
      <c r="DM225" s="75"/>
      <c r="DN225" s="75"/>
      <c r="DO225" s="75"/>
      <c r="DP225" s="75"/>
      <c r="DQ225" s="75"/>
      <c r="DR225" s="75"/>
      <c r="DS225" s="75"/>
      <c r="DT225" s="75"/>
      <c r="DU225" s="75"/>
      <c r="DV225" s="75"/>
      <c r="DW225" s="75"/>
      <c r="DX225" s="75"/>
      <c r="DY225" s="75"/>
      <c r="DZ225" s="75"/>
      <c r="EA225" s="75"/>
      <c r="EB225" s="75"/>
      <c r="EC225" s="75"/>
      <c r="ED225" s="75"/>
      <c r="EE225" s="75"/>
      <c r="EF225" s="75"/>
      <c r="EG225" s="75"/>
      <c r="EH225" s="75"/>
      <c r="EI225" s="75"/>
      <c r="EJ225" s="75"/>
      <c r="EK225" s="75"/>
      <c r="EL225" s="75"/>
      <c r="EM225" s="75"/>
      <c r="EN225" s="75"/>
      <c r="EO225" s="75"/>
      <c r="EP225" s="75"/>
      <c r="EQ225" s="75"/>
      <c r="ER225" s="75"/>
      <c r="ES225" s="75"/>
      <c r="ET225" s="75"/>
      <c r="EU225" s="75"/>
      <c r="EV225" s="75"/>
      <c r="EW225" s="75"/>
      <c r="EX225" s="75"/>
      <c r="EY225" s="75"/>
      <c r="EZ225" s="75"/>
      <c r="FA225" s="75"/>
      <c r="FB225" s="75"/>
      <c r="FC225" s="75"/>
      <c r="FD225" s="75"/>
      <c r="FE225" s="75"/>
      <c r="FF225" s="75"/>
      <c r="FG225" s="75"/>
      <c r="FH225" s="75"/>
      <c r="FI225" s="75"/>
      <c r="FJ225" s="75"/>
      <c r="FK225" s="75"/>
      <c r="FL225" s="75"/>
      <c r="FM225" s="75"/>
      <c r="FN225" s="75"/>
      <c r="FO225" s="75"/>
      <c r="FP225" s="75"/>
      <c r="FQ225" s="75"/>
      <c r="FR225" s="75"/>
      <c r="FS225" s="75"/>
      <c r="FT225" s="75"/>
      <c r="FU225" s="75"/>
      <c r="FV225" s="75"/>
      <c r="FW225" s="75"/>
      <c r="FX225" s="75"/>
      <c r="FY225" s="75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5"/>
      <c r="GK225" s="75"/>
      <c r="GL225" s="75"/>
      <c r="GM225" s="75"/>
      <c r="GN225" s="75"/>
      <c r="GO225" s="75"/>
      <c r="GP225" s="75"/>
      <c r="GQ225" s="75"/>
      <c r="GR225" s="75"/>
      <c r="GS225" s="75"/>
      <c r="GT225" s="75"/>
      <c r="GU225" s="75"/>
      <c r="GV225" s="75"/>
      <c r="GW225" s="75"/>
      <c r="GX225" s="75"/>
      <c r="GY225" s="75"/>
      <c r="GZ225" s="75"/>
      <c r="HA225" s="75"/>
      <c r="HB225" s="75"/>
      <c r="HC225" s="75"/>
      <c r="HD225" s="75"/>
      <c r="HE225" s="75"/>
      <c r="HF225" s="75"/>
      <c r="HG225" s="75"/>
      <c r="HH225" s="75"/>
      <c r="HI225" s="75"/>
      <c r="HJ225" s="75"/>
      <c r="HK225" s="75"/>
      <c r="HL225" s="75"/>
      <c r="HM225" s="75"/>
      <c r="HN225" s="75"/>
      <c r="HO225" s="75"/>
      <c r="HP225" s="75"/>
      <c r="HQ225" s="75"/>
      <c r="HR225" s="75"/>
      <c r="HS225" s="75"/>
      <c r="HT225" s="75"/>
      <c r="HU225" s="75"/>
      <c r="HV225" s="75"/>
      <c r="HW225" s="75"/>
      <c r="HX225" s="75"/>
      <c r="HY225" s="75"/>
      <c r="HZ225" s="75"/>
      <c r="IA225" s="75"/>
      <c r="IB225" s="75"/>
      <c r="IC225" s="75"/>
      <c r="ID225" s="75"/>
      <c r="IE225" s="75"/>
      <c r="IF225" s="75"/>
      <c r="IG225" s="75"/>
      <c r="IH225" s="75"/>
      <c r="II225" s="75"/>
      <c r="IJ225" s="75"/>
      <c r="IK225" s="75"/>
      <c r="IL225" s="75"/>
    </row>
    <row r="226" spans="1:246" ht="15.75">
      <c r="A226" s="210" t="s">
        <v>436</v>
      </c>
      <c r="B226" s="212" t="s">
        <v>449</v>
      </c>
      <c r="C226" s="210"/>
      <c r="D226" s="300"/>
      <c r="E226" s="210"/>
      <c r="F226" s="210"/>
      <c r="G226" s="210"/>
      <c r="H226" s="210"/>
      <c r="I226" s="210"/>
      <c r="J226" s="197"/>
      <c r="K226" s="186">
        <v>598.25</v>
      </c>
      <c r="L226" s="186"/>
      <c r="M226" s="186"/>
      <c r="N226" s="186"/>
      <c r="O226" s="186"/>
      <c r="P226" s="302"/>
      <c r="Q226" s="145"/>
      <c r="R226" s="145"/>
      <c r="S226" s="198"/>
      <c r="T226" s="303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  <c r="BI226" s="75"/>
      <c r="BJ226" s="75"/>
      <c r="BK226" s="75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75"/>
      <c r="BX226" s="75"/>
      <c r="BY226" s="75"/>
      <c r="BZ226" s="75"/>
      <c r="CA226" s="75"/>
      <c r="CB226" s="75"/>
      <c r="CC226" s="75"/>
      <c r="CD226" s="75"/>
      <c r="CE226" s="75"/>
      <c r="CF226" s="75"/>
      <c r="CG226" s="75"/>
      <c r="CH226" s="75"/>
      <c r="CI226" s="75"/>
      <c r="CJ226" s="75"/>
      <c r="CK226" s="75"/>
      <c r="CL226" s="75"/>
      <c r="CM226" s="75"/>
      <c r="CN226" s="75"/>
      <c r="CO226" s="75"/>
      <c r="CP226" s="75"/>
      <c r="CQ226" s="75"/>
      <c r="CR226" s="75"/>
      <c r="CS226" s="75"/>
      <c r="CT226" s="75"/>
      <c r="CU226" s="75"/>
      <c r="CV226" s="75"/>
      <c r="CW226" s="75"/>
      <c r="CX226" s="75"/>
      <c r="CY226" s="75"/>
      <c r="CZ226" s="75"/>
      <c r="DA226" s="75"/>
      <c r="DB226" s="75"/>
      <c r="DC226" s="75"/>
      <c r="DD226" s="75"/>
      <c r="DE226" s="75"/>
      <c r="DF226" s="75"/>
      <c r="DG226" s="75"/>
      <c r="DH226" s="75"/>
      <c r="DI226" s="75"/>
      <c r="DJ226" s="75"/>
      <c r="DK226" s="75"/>
      <c r="DL226" s="75"/>
      <c r="DM226" s="75"/>
      <c r="DN226" s="75"/>
      <c r="DO226" s="75"/>
      <c r="DP226" s="75"/>
      <c r="DQ226" s="75"/>
      <c r="DR226" s="75"/>
      <c r="DS226" s="75"/>
      <c r="DT226" s="75"/>
      <c r="DU226" s="75"/>
      <c r="DV226" s="75"/>
      <c r="DW226" s="75"/>
      <c r="DX226" s="75"/>
      <c r="DY226" s="75"/>
      <c r="DZ226" s="75"/>
      <c r="EA226" s="75"/>
      <c r="EB226" s="75"/>
      <c r="EC226" s="75"/>
      <c r="ED226" s="75"/>
      <c r="EE226" s="75"/>
      <c r="EF226" s="75"/>
      <c r="EG226" s="75"/>
      <c r="EH226" s="75"/>
      <c r="EI226" s="75"/>
      <c r="EJ226" s="75"/>
      <c r="EK226" s="75"/>
      <c r="EL226" s="75"/>
      <c r="EM226" s="75"/>
      <c r="EN226" s="75"/>
      <c r="EO226" s="75"/>
      <c r="EP226" s="75"/>
      <c r="EQ226" s="75"/>
      <c r="ER226" s="75"/>
      <c r="ES226" s="75"/>
      <c r="ET226" s="75"/>
      <c r="EU226" s="75"/>
      <c r="EV226" s="75"/>
      <c r="EW226" s="75"/>
      <c r="EX226" s="75"/>
      <c r="EY226" s="75"/>
      <c r="EZ226" s="75"/>
      <c r="FA226" s="75"/>
      <c r="FB226" s="75"/>
      <c r="FC226" s="75"/>
      <c r="FD226" s="75"/>
      <c r="FE226" s="75"/>
      <c r="FF226" s="75"/>
      <c r="FG226" s="75"/>
      <c r="FH226" s="75"/>
      <c r="FI226" s="75"/>
      <c r="FJ226" s="75"/>
      <c r="FK226" s="75"/>
      <c r="FL226" s="75"/>
      <c r="FM226" s="75"/>
      <c r="FN226" s="75"/>
      <c r="FO226" s="75"/>
      <c r="FP226" s="75"/>
      <c r="FQ226" s="75"/>
      <c r="FR226" s="75"/>
      <c r="FS226" s="75"/>
      <c r="FT226" s="75"/>
      <c r="FU226" s="75"/>
      <c r="FV226" s="75"/>
      <c r="FW226" s="75"/>
      <c r="FX226" s="75"/>
      <c r="FY226" s="75"/>
      <c r="FZ226" s="75"/>
      <c r="GA226" s="75"/>
      <c r="GB226" s="75"/>
      <c r="GC226" s="75"/>
      <c r="GD226" s="75"/>
      <c r="GE226" s="75"/>
      <c r="GF226" s="75"/>
      <c r="GG226" s="75"/>
      <c r="GH226" s="75"/>
      <c r="GI226" s="75"/>
      <c r="GJ226" s="75"/>
      <c r="GK226" s="75"/>
      <c r="GL226" s="75"/>
      <c r="GM226" s="75"/>
      <c r="GN226" s="75"/>
      <c r="GO226" s="75"/>
      <c r="GP226" s="75"/>
      <c r="GQ226" s="75"/>
      <c r="GR226" s="75"/>
      <c r="GS226" s="75"/>
      <c r="GT226" s="75"/>
      <c r="GU226" s="75"/>
      <c r="GV226" s="75"/>
      <c r="GW226" s="75"/>
      <c r="GX226" s="75"/>
      <c r="GY226" s="75"/>
      <c r="GZ226" s="75"/>
      <c r="HA226" s="75"/>
      <c r="HB226" s="75"/>
      <c r="HC226" s="75"/>
      <c r="HD226" s="75"/>
      <c r="HE226" s="75"/>
      <c r="HF226" s="75"/>
      <c r="HG226" s="75"/>
      <c r="HH226" s="75"/>
      <c r="HI226" s="75"/>
      <c r="HJ226" s="75"/>
      <c r="HK226" s="75"/>
      <c r="HL226" s="75"/>
      <c r="HM226" s="75"/>
      <c r="HN226" s="75"/>
      <c r="HO226" s="75"/>
      <c r="HP226" s="75"/>
      <c r="HQ226" s="75"/>
      <c r="HR226" s="75"/>
      <c r="HS226" s="75"/>
      <c r="HT226" s="75"/>
      <c r="HU226" s="75"/>
      <c r="HV226" s="75"/>
      <c r="HW226" s="75"/>
      <c r="HX226" s="75"/>
      <c r="HY226" s="75"/>
      <c r="HZ226" s="75"/>
      <c r="IA226" s="75"/>
      <c r="IB226" s="75"/>
      <c r="IC226" s="75"/>
      <c r="ID226" s="75"/>
      <c r="IE226" s="75"/>
      <c r="IF226" s="75"/>
      <c r="IG226" s="75"/>
      <c r="IH226" s="75"/>
      <c r="II226" s="75"/>
      <c r="IJ226" s="75"/>
      <c r="IK226" s="75"/>
      <c r="IL226" s="75"/>
    </row>
    <row r="227" spans="1:246" ht="15.75">
      <c r="A227" s="304" t="s">
        <v>436</v>
      </c>
      <c r="B227" s="238" t="s">
        <v>450</v>
      </c>
      <c r="C227" s="304"/>
      <c r="D227" s="305"/>
      <c r="E227" s="304"/>
      <c r="F227" s="304"/>
      <c r="G227" s="304"/>
      <c r="H227" s="304"/>
      <c r="I227" s="304"/>
      <c r="J227" s="295"/>
      <c r="K227" s="306">
        <v>596.0666666666667</v>
      </c>
      <c r="L227" s="306"/>
      <c r="M227" s="306"/>
      <c r="N227" s="306"/>
      <c r="O227" s="306"/>
      <c r="P227" s="307"/>
      <c r="Q227" s="145"/>
      <c r="R227" s="145"/>
      <c r="S227" s="198"/>
      <c r="T227" s="303"/>
      <c r="U227" s="75"/>
      <c r="V227" s="308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8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8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8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82"/>
      <c r="DH227" s="82"/>
      <c r="DI227" s="82"/>
      <c r="DJ227" s="82"/>
      <c r="DK227" s="82"/>
      <c r="DL227" s="82"/>
      <c r="DM227" s="82"/>
      <c r="DN227" s="82"/>
      <c r="DO227" s="82"/>
      <c r="DP227" s="82"/>
      <c r="DQ227" s="82"/>
      <c r="DR227" s="82"/>
      <c r="DS227" s="82"/>
      <c r="DT227" s="82"/>
      <c r="DU227" s="82"/>
      <c r="DV227" s="82"/>
      <c r="DW227" s="82"/>
      <c r="DX227" s="82"/>
      <c r="DY227" s="82"/>
      <c r="DZ227" s="82"/>
      <c r="EA227" s="82"/>
      <c r="EB227" s="82"/>
      <c r="EC227" s="82"/>
      <c r="ED227" s="82"/>
      <c r="EE227" s="82"/>
      <c r="EF227" s="82"/>
      <c r="EG227" s="82"/>
      <c r="EH227" s="82"/>
      <c r="EI227" s="82"/>
      <c r="EJ227" s="82"/>
      <c r="EK227" s="82"/>
      <c r="EL227" s="82"/>
      <c r="EM227" s="82"/>
      <c r="EN227" s="82"/>
      <c r="EO227" s="82"/>
      <c r="EP227" s="82"/>
      <c r="EQ227" s="82"/>
      <c r="ER227" s="82"/>
      <c r="ES227" s="82"/>
      <c r="ET227" s="82"/>
      <c r="EU227" s="82"/>
      <c r="EV227" s="82"/>
      <c r="EW227" s="82"/>
      <c r="EX227" s="82"/>
      <c r="EY227" s="82"/>
      <c r="EZ227" s="82"/>
      <c r="FA227" s="82"/>
      <c r="FB227" s="82"/>
      <c r="FC227" s="82"/>
      <c r="FD227" s="82"/>
      <c r="FE227" s="82"/>
      <c r="FF227" s="82"/>
      <c r="FG227" s="82"/>
      <c r="FH227" s="82"/>
      <c r="FI227" s="82"/>
      <c r="FJ227" s="82"/>
      <c r="FK227" s="82"/>
      <c r="FL227" s="82"/>
      <c r="FM227" s="82"/>
      <c r="FN227" s="82"/>
      <c r="FO227" s="82"/>
      <c r="FP227" s="82"/>
      <c r="FQ227" s="82"/>
      <c r="FR227" s="82"/>
      <c r="FS227" s="82"/>
      <c r="FT227" s="82"/>
      <c r="FU227" s="82"/>
      <c r="FV227" s="82"/>
      <c r="FW227" s="82"/>
      <c r="FX227" s="82"/>
      <c r="FY227" s="82"/>
      <c r="FZ227" s="82"/>
      <c r="GA227" s="82"/>
      <c r="GB227" s="82"/>
      <c r="GC227" s="82"/>
      <c r="GD227" s="82"/>
      <c r="GE227" s="82"/>
      <c r="GF227" s="82"/>
      <c r="GG227" s="82"/>
      <c r="GH227" s="82"/>
      <c r="GI227" s="82"/>
      <c r="GJ227" s="82"/>
      <c r="GK227" s="82"/>
      <c r="GL227" s="82"/>
      <c r="GM227" s="82"/>
      <c r="GN227" s="82"/>
      <c r="GO227" s="82"/>
      <c r="GP227" s="82"/>
      <c r="GQ227" s="82"/>
      <c r="GR227" s="82"/>
      <c r="GS227" s="82"/>
      <c r="GT227" s="82"/>
      <c r="GU227" s="82"/>
      <c r="GV227" s="82"/>
      <c r="GW227" s="82"/>
      <c r="GX227" s="82"/>
      <c r="GY227" s="82"/>
      <c r="GZ227" s="82"/>
      <c r="HA227" s="82"/>
      <c r="HB227" s="82"/>
      <c r="HC227" s="82"/>
      <c r="HD227" s="82"/>
      <c r="HE227" s="82"/>
      <c r="HF227" s="82"/>
      <c r="HG227" s="82"/>
      <c r="HH227" s="82"/>
      <c r="HI227" s="82"/>
      <c r="HJ227" s="82"/>
      <c r="HK227" s="82"/>
      <c r="HL227" s="82"/>
      <c r="HM227" s="82"/>
      <c r="HN227" s="82"/>
      <c r="HO227" s="82"/>
      <c r="HP227" s="82"/>
      <c r="HQ227" s="82"/>
      <c r="HR227" s="82"/>
      <c r="HS227" s="82"/>
      <c r="HT227" s="82"/>
      <c r="HU227" s="82"/>
      <c r="HV227" s="82"/>
      <c r="HW227" s="82"/>
      <c r="HX227" s="82"/>
      <c r="HY227" s="82"/>
      <c r="HZ227" s="82"/>
      <c r="IA227" s="82"/>
      <c r="IB227" s="82"/>
      <c r="IC227" s="82"/>
      <c r="ID227" s="82"/>
      <c r="IE227" s="82"/>
      <c r="IF227" s="82"/>
      <c r="IG227" s="82"/>
      <c r="IH227" s="82"/>
      <c r="II227" s="82"/>
      <c r="IJ227" s="82"/>
      <c r="IK227" s="82"/>
      <c r="IL227" s="82"/>
    </row>
    <row r="228" spans="1:246" ht="15.75">
      <c r="A228" s="309" t="s">
        <v>436</v>
      </c>
      <c r="B228" s="212" t="s">
        <v>451</v>
      </c>
      <c r="C228" s="210"/>
      <c r="D228" s="300"/>
      <c r="E228" s="210"/>
      <c r="F228" s="210"/>
      <c r="G228" s="210"/>
      <c r="H228" s="210"/>
      <c r="I228" s="210"/>
      <c r="J228" s="197"/>
      <c r="K228" s="186">
        <v>592.25</v>
      </c>
      <c r="L228" s="186"/>
      <c r="M228" s="186"/>
      <c r="N228" s="186"/>
      <c r="O228" s="186"/>
      <c r="P228" s="302"/>
      <c r="Q228" s="145"/>
      <c r="R228" s="145"/>
      <c r="S228" s="198"/>
      <c r="T228" s="303"/>
      <c r="U228" s="75"/>
      <c r="V228" s="308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8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8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8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82"/>
      <c r="DH228" s="82"/>
      <c r="DI228" s="82"/>
      <c r="DJ228" s="82"/>
      <c r="DK228" s="82"/>
      <c r="DL228" s="82"/>
      <c r="DM228" s="82"/>
      <c r="DN228" s="82"/>
      <c r="DO228" s="82"/>
      <c r="DP228" s="82"/>
      <c r="DQ228" s="82"/>
      <c r="DR228" s="82"/>
      <c r="DS228" s="82"/>
      <c r="DT228" s="82"/>
      <c r="DU228" s="82"/>
      <c r="DV228" s="82"/>
      <c r="DW228" s="82"/>
      <c r="DX228" s="82"/>
      <c r="DY228" s="82"/>
      <c r="DZ228" s="82"/>
      <c r="EA228" s="82"/>
      <c r="EB228" s="82"/>
      <c r="EC228" s="82"/>
      <c r="ED228" s="82"/>
      <c r="EE228" s="82"/>
      <c r="EF228" s="82"/>
      <c r="EG228" s="82"/>
      <c r="EH228" s="82"/>
      <c r="EI228" s="82"/>
      <c r="EJ228" s="82"/>
      <c r="EK228" s="82"/>
      <c r="EL228" s="82"/>
      <c r="EM228" s="82"/>
      <c r="EN228" s="82"/>
      <c r="EO228" s="82"/>
      <c r="EP228" s="82"/>
      <c r="EQ228" s="82"/>
      <c r="ER228" s="82"/>
      <c r="ES228" s="82"/>
      <c r="ET228" s="82"/>
      <c r="EU228" s="82"/>
      <c r="EV228" s="82"/>
      <c r="EW228" s="82"/>
      <c r="EX228" s="82"/>
      <c r="EY228" s="82"/>
      <c r="EZ228" s="82"/>
      <c r="FA228" s="82"/>
      <c r="FB228" s="82"/>
      <c r="FC228" s="82"/>
      <c r="FD228" s="82"/>
      <c r="FE228" s="82"/>
      <c r="FF228" s="82"/>
      <c r="FG228" s="82"/>
      <c r="FH228" s="82"/>
      <c r="FI228" s="82"/>
      <c r="FJ228" s="82"/>
      <c r="FK228" s="82"/>
      <c r="FL228" s="82"/>
      <c r="FM228" s="82"/>
      <c r="FN228" s="82"/>
      <c r="FO228" s="82"/>
      <c r="FP228" s="82"/>
      <c r="FQ228" s="82"/>
      <c r="FR228" s="82"/>
      <c r="FS228" s="82"/>
      <c r="FT228" s="82"/>
      <c r="FU228" s="82"/>
      <c r="FV228" s="82"/>
      <c r="FW228" s="82"/>
      <c r="FX228" s="82"/>
      <c r="FY228" s="82"/>
      <c r="FZ228" s="82"/>
      <c r="GA228" s="82"/>
      <c r="GB228" s="82"/>
      <c r="GC228" s="82"/>
      <c r="GD228" s="82"/>
      <c r="GE228" s="82"/>
      <c r="GF228" s="82"/>
      <c r="GG228" s="82"/>
      <c r="GH228" s="82"/>
      <c r="GI228" s="82"/>
      <c r="GJ228" s="82"/>
      <c r="GK228" s="82"/>
      <c r="GL228" s="82"/>
      <c r="GM228" s="82"/>
      <c r="GN228" s="82"/>
      <c r="GO228" s="82"/>
      <c r="GP228" s="82"/>
      <c r="GQ228" s="82"/>
      <c r="GR228" s="82"/>
      <c r="GS228" s="82"/>
      <c r="GT228" s="82"/>
      <c r="GU228" s="82"/>
      <c r="GV228" s="82"/>
      <c r="GW228" s="82"/>
      <c r="GX228" s="82"/>
      <c r="GY228" s="82"/>
      <c r="GZ228" s="82"/>
      <c r="HA228" s="82"/>
      <c r="HB228" s="82"/>
      <c r="HC228" s="82"/>
      <c r="HD228" s="82"/>
      <c r="HE228" s="82"/>
      <c r="HF228" s="82"/>
      <c r="HG228" s="82"/>
      <c r="HH228" s="82"/>
      <c r="HI228" s="82"/>
      <c r="HJ228" s="82"/>
      <c r="HK228" s="82"/>
      <c r="HL228" s="82"/>
      <c r="HM228" s="82"/>
      <c r="HN228" s="82"/>
      <c r="HO228" s="82"/>
      <c r="HP228" s="82"/>
      <c r="HQ228" s="82"/>
      <c r="HR228" s="82"/>
      <c r="HS228" s="82"/>
      <c r="HT228" s="82"/>
      <c r="HU228" s="82"/>
      <c r="HV228" s="82"/>
      <c r="HW228" s="82"/>
      <c r="HX228" s="82"/>
      <c r="HY228" s="82"/>
      <c r="HZ228" s="82"/>
      <c r="IA228" s="82"/>
      <c r="IB228" s="82"/>
      <c r="IC228" s="82"/>
      <c r="ID228" s="82"/>
      <c r="IE228" s="82"/>
      <c r="IF228" s="82"/>
      <c r="IG228" s="82"/>
      <c r="IH228" s="82"/>
      <c r="II228" s="82"/>
      <c r="IJ228" s="82"/>
      <c r="IK228" s="82"/>
      <c r="IL228" s="82"/>
    </row>
    <row r="229" spans="1:246" ht="15.75">
      <c r="A229" s="310" t="s">
        <v>436</v>
      </c>
      <c r="B229" s="238" t="s">
        <v>452</v>
      </c>
      <c r="C229" s="238"/>
      <c r="D229" s="238"/>
      <c r="E229" s="239"/>
      <c r="F229" s="239"/>
      <c r="G229" s="239"/>
      <c r="H229" s="239"/>
      <c r="I229" s="239"/>
      <c r="J229" s="237"/>
      <c r="K229" s="306">
        <v>583.5</v>
      </c>
      <c r="L229" s="237"/>
      <c r="M229" s="237"/>
      <c r="N229" s="237"/>
      <c r="O229" s="237"/>
      <c r="P229" s="237"/>
      <c r="Q229" s="99"/>
      <c r="R229" s="99"/>
      <c r="S229" s="243"/>
      <c r="T229" s="244"/>
      <c r="U229" s="245"/>
      <c r="V229" s="308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8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8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8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82"/>
      <c r="DH229" s="82"/>
      <c r="DI229" s="82"/>
      <c r="DJ229" s="82"/>
      <c r="DK229" s="82"/>
      <c r="DL229" s="82"/>
      <c r="DM229" s="82"/>
      <c r="DN229" s="82"/>
      <c r="DO229" s="82"/>
      <c r="DP229" s="82"/>
      <c r="DQ229" s="82"/>
      <c r="DR229" s="82"/>
      <c r="DS229" s="82"/>
      <c r="DT229" s="82"/>
      <c r="DU229" s="82"/>
      <c r="DV229" s="82"/>
      <c r="DW229" s="82"/>
      <c r="DX229" s="82"/>
      <c r="DY229" s="82"/>
      <c r="DZ229" s="82"/>
      <c r="EA229" s="82"/>
      <c r="EB229" s="82"/>
      <c r="EC229" s="82"/>
      <c r="ED229" s="82"/>
      <c r="EE229" s="82"/>
      <c r="EF229" s="82"/>
      <c r="EG229" s="82"/>
      <c r="EH229" s="82"/>
      <c r="EI229" s="82"/>
      <c r="EJ229" s="82"/>
      <c r="EK229" s="82"/>
      <c r="EL229" s="82"/>
      <c r="EM229" s="82"/>
      <c r="EN229" s="82"/>
      <c r="EO229" s="82"/>
      <c r="EP229" s="82"/>
      <c r="EQ229" s="82"/>
      <c r="ER229" s="82"/>
      <c r="ES229" s="82"/>
      <c r="ET229" s="82"/>
      <c r="EU229" s="82"/>
      <c r="EV229" s="82"/>
      <c r="EW229" s="82"/>
      <c r="EX229" s="82"/>
      <c r="EY229" s="82"/>
      <c r="EZ229" s="82"/>
      <c r="FA229" s="82"/>
      <c r="FB229" s="82"/>
      <c r="FC229" s="82"/>
      <c r="FD229" s="82"/>
      <c r="FE229" s="82"/>
      <c r="FF229" s="82"/>
      <c r="FG229" s="82"/>
      <c r="FH229" s="82"/>
      <c r="FI229" s="82"/>
      <c r="FJ229" s="82"/>
      <c r="FK229" s="82"/>
      <c r="FL229" s="82"/>
      <c r="FM229" s="82"/>
      <c r="FN229" s="82"/>
      <c r="FO229" s="82"/>
      <c r="FP229" s="82"/>
      <c r="FQ229" s="82"/>
      <c r="FR229" s="82"/>
      <c r="FS229" s="82"/>
      <c r="FT229" s="82"/>
      <c r="FU229" s="82"/>
      <c r="FV229" s="82"/>
      <c r="FW229" s="82"/>
      <c r="FX229" s="82"/>
      <c r="FY229" s="82"/>
      <c r="FZ229" s="82"/>
      <c r="GA229" s="82"/>
      <c r="GB229" s="82"/>
      <c r="GC229" s="82"/>
      <c r="GD229" s="82"/>
      <c r="GE229" s="82"/>
      <c r="GF229" s="82"/>
      <c r="GG229" s="82"/>
      <c r="GH229" s="82"/>
      <c r="GI229" s="82"/>
      <c r="GJ229" s="82"/>
      <c r="GK229" s="82"/>
      <c r="GL229" s="82"/>
      <c r="GM229" s="82"/>
      <c r="GN229" s="82"/>
      <c r="GO229" s="82"/>
      <c r="GP229" s="82"/>
      <c r="GQ229" s="82"/>
      <c r="GR229" s="82"/>
      <c r="GS229" s="82"/>
      <c r="GT229" s="82"/>
      <c r="GU229" s="82"/>
      <c r="GV229" s="82"/>
      <c r="GW229" s="82"/>
      <c r="GX229" s="82"/>
      <c r="GY229" s="82"/>
      <c r="GZ229" s="82"/>
      <c r="HA229" s="82"/>
      <c r="HB229" s="82"/>
      <c r="HC229" s="82"/>
      <c r="HD229" s="82"/>
      <c r="HE229" s="82"/>
      <c r="HF229" s="82"/>
      <c r="HG229" s="82"/>
      <c r="HH229" s="82"/>
      <c r="HI229" s="82"/>
      <c r="HJ229" s="82"/>
      <c r="HK229" s="82"/>
      <c r="HL229" s="82"/>
      <c r="HM229" s="82"/>
      <c r="HN229" s="82"/>
      <c r="HO229" s="82"/>
      <c r="HP229" s="82"/>
      <c r="HQ229" s="82"/>
      <c r="HR229" s="82"/>
      <c r="HS229" s="82"/>
      <c r="HT229" s="82"/>
      <c r="HU229" s="82"/>
      <c r="HV229" s="82"/>
      <c r="HW229" s="82"/>
      <c r="HX229" s="82"/>
      <c r="HY229" s="82"/>
      <c r="HZ229" s="82"/>
      <c r="IA229" s="82"/>
      <c r="IB229" s="82"/>
      <c r="IC229" s="82"/>
      <c r="ID229" s="82"/>
      <c r="IE229" s="82"/>
      <c r="IF229" s="82"/>
      <c r="IG229" s="82"/>
      <c r="IH229" s="82"/>
      <c r="II229" s="82"/>
      <c r="IJ229" s="82"/>
      <c r="IK229" s="82"/>
      <c r="IL229" s="82"/>
    </row>
    <row r="230" spans="1:246" ht="15.75">
      <c r="A230" s="311" t="s">
        <v>436</v>
      </c>
      <c r="B230" s="212" t="s">
        <v>364</v>
      </c>
      <c r="C230" s="212"/>
      <c r="D230" s="212"/>
      <c r="E230" s="247"/>
      <c r="F230" s="247"/>
      <c r="G230" s="247"/>
      <c r="H230" s="247"/>
      <c r="I230" s="247"/>
      <c r="J230" s="99"/>
      <c r="K230" s="186">
        <v>579</v>
      </c>
      <c r="L230" s="99"/>
      <c r="M230" s="99"/>
      <c r="N230" s="99"/>
      <c r="O230" s="99"/>
      <c r="P230" s="99"/>
      <c r="Q230" s="99"/>
      <c r="R230" s="99"/>
      <c r="S230" s="243"/>
      <c r="T230" s="244"/>
      <c r="U230" s="245"/>
      <c r="V230" s="308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8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8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8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82"/>
      <c r="DH230" s="82"/>
      <c r="DI230" s="82"/>
      <c r="DJ230" s="82"/>
      <c r="DK230" s="82"/>
      <c r="DL230" s="82"/>
      <c r="DM230" s="82"/>
      <c r="DN230" s="82"/>
      <c r="DO230" s="82"/>
      <c r="DP230" s="82"/>
      <c r="DQ230" s="82"/>
      <c r="DR230" s="82"/>
      <c r="DS230" s="82"/>
      <c r="DT230" s="82"/>
      <c r="DU230" s="82"/>
      <c r="DV230" s="82"/>
      <c r="DW230" s="82"/>
      <c r="DX230" s="82"/>
      <c r="DY230" s="82"/>
      <c r="DZ230" s="82"/>
      <c r="EA230" s="82"/>
      <c r="EB230" s="82"/>
      <c r="EC230" s="82"/>
      <c r="ED230" s="82"/>
      <c r="EE230" s="82"/>
      <c r="EF230" s="82"/>
      <c r="EG230" s="82"/>
      <c r="EH230" s="82"/>
      <c r="EI230" s="82"/>
      <c r="EJ230" s="82"/>
      <c r="EK230" s="82"/>
      <c r="EL230" s="82"/>
      <c r="EM230" s="82"/>
      <c r="EN230" s="82"/>
      <c r="EO230" s="82"/>
      <c r="EP230" s="82"/>
      <c r="EQ230" s="82"/>
      <c r="ER230" s="82"/>
      <c r="ES230" s="82"/>
      <c r="ET230" s="82"/>
      <c r="EU230" s="82"/>
      <c r="EV230" s="82"/>
      <c r="EW230" s="82"/>
      <c r="EX230" s="82"/>
      <c r="EY230" s="82"/>
      <c r="EZ230" s="82"/>
      <c r="FA230" s="82"/>
      <c r="FB230" s="82"/>
      <c r="FC230" s="82"/>
      <c r="FD230" s="82"/>
      <c r="FE230" s="82"/>
      <c r="FF230" s="82"/>
      <c r="FG230" s="82"/>
      <c r="FH230" s="82"/>
      <c r="FI230" s="82"/>
      <c r="FJ230" s="82"/>
      <c r="FK230" s="82"/>
      <c r="FL230" s="82"/>
      <c r="FM230" s="82"/>
      <c r="FN230" s="82"/>
      <c r="FO230" s="82"/>
      <c r="FP230" s="82"/>
      <c r="FQ230" s="82"/>
      <c r="FR230" s="82"/>
      <c r="FS230" s="82"/>
      <c r="FT230" s="82"/>
      <c r="FU230" s="82"/>
      <c r="FV230" s="82"/>
      <c r="FW230" s="82"/>
      <c r="FX230" s="82"/>
      <c r="FY230" s="82"/>
      <c r="FZ230" s="82"/>
      <c r="GA230" s="82"/>
      <c r="GB230" s="82"/>
      <c r="GC230" s="82"/>
      <c r="GD230" s="82"/>
      <c r="GE230" s="82"/>
      <c r="GF230" s="82"/>
      <c r="GG230" s="82"/>
      <c r="GH230" s="82"/>
      <c r="GI230" s="82"/>
      <c r="GJ230" s="82"/>
      <c r="GK230" s="82"/>
      <c r="GL230" s="82"/>
      <c r="GM230" s="82"/>
      <c r="GN230" s="82"/>
      <c r="GO230" s="82"/>
      <c r="GP230" s="82"/>
      <c r="GQ230" s="82"/>
      <c r="GR230" s="82"/>
      <c r="GS230" s="82"/>
      <c r="GT230" s="82"/>
      <c r="GU230" s="82"/>
      <c r="GV230" s="82"/>
      <c r="GW230" s="82"/>
      <c r="GX230" s="82"/>
      <c r="GY230" s="82"/>
      <c r="GZ230" s="82"/>
      <c r="HA230" s="82"/>
      <c r="HB230" s="82"/>
      <c r="HC230" s="82"/>
      <c r="HD230" s="82"/>
      <c r="HE230" s="82"/>
      <c r="HF230" s="82"/>
      <c r="HG230" s="82"/>
      <c r="HH230" s="82"/>
      <c r="HI230" s="82"/>
      <c r="HJ230" s="82"/>
      <c r="HK230" s="82"/>
      <c r="HL230" s="82"/>
      <c r="HM230" s="82"/>
      <c r="HN230" s="82"/>
      <c r="HO230" s="82"/>
      <c r="HP230" s="82"/>
      <c r="HQ230" s="82"/>
      <c r="HR230" s="82"/>
      <c r="HS230" s="82"/>
      <c r="HT230" s="82"/>
      <c r="HU230" s="82"/>
      <c r="HV230" s="82"/>
      <c r="HW230" s="82"/>
      <c r="HX230" s="82"/>
      <c r="HY230" s="82"/>
      <c r="HZ230" s="82"/>
      <c r="IA230" s="82"/>
      <c r="IB230" s="82"/>
      <c r="IC230" s="82"/>
      <c r="ID230" s="82"/>
      <c r="IE230" s="82"/>
      <c r="IF230" s="82"/>
      <c r="IG230" s="82"/>
      <c r="IH230" s="82"/>
      <c r="II230" s="82"/>
      <c r="IJ230" s="82"/>
      <c r="IK230" s="82"/>
      <c r="IL230" s="82"/>
    </row>
    <row r="231" spans="1:246" ht="15.75">
      <c r="A231" s="310" t="s">
        <v>436</v>
      </c>
      <c r="B231" s="238" t="s">
        <v>365</v>
      </c>
      <c r="C231" s="238"/>
      <c r="D231" s="238"/>
      <c r="E231" s="239"/>
      <c r="F231" s="239"/>
      <c r="G231" s="239"/>
      <c r="H231" s="239"/>
      <c r="I231" s="239"/>
      <c r="J231" s="237"/>
      <c r="K231" s="306">
        <v>579</v>
      </c>
      <c r="L231" s="237"/>
      <c r="M231" s="237"/>
      <c r="N231" s="237"/>
      <c r="O231" s="237"/>
      <c r="P231" s="237"/>
      <c r="Q231" s="99"/>
      <c r="R231" s="99"/>
      <c r="S231" s="243"/>
      <c r="T231" s="244"/>
      <c r="U231" s="245"/>
      <c r="V231" s="308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8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8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8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82"/>
      <c r="DH231" s="82"/>
      <c r="DI231" s="82"/>
      <c r="DJ231" s="82"/>
      <c r="DK231" s="82"/>
      <c r="DL231" s="82"/>
      <c r="DM231" s="82"/>
      <c r="DN231" s="82"/>
      <c r="DO231" s="82"/>
      <c r="DP231" s="82"/>
      <c r="DQ231" s="82"/>
      <c r="DR231" s="82"/>
      <c r="DS231" s="82"/>
      <c r="DT231" s="82"/>
      <c r="DU231" s="82"/>
      <c r="DV231" s="82"/>
      <c r="DW231" s="82"/>
      <c r="DX231" s="82"/>
      <c r="DY231" s="82"/>
      <c r="DZ231" s="82"/>
      <c r="EA231" s="82"/>
      <c r="EB231" s="82"/>
      <c r="EC231" s="82"/>
      <c r="ED231" s="82"/>
      <c r="EE231" s="82"/>
      <c r="EF231" s="82"/>
      <c r="EG231" s="82"/>
      <c r="EH231" s="82"/>
      <c r="EI231" s="82"/>
      <c r="EJ231" s="82"/>
      <c r="EK231" s="82"/>
      <c r="EL231" s="82"/>
      <c r="EM231" s="82"/>
      <c r="EN231" s="82"/>
      <c r="EO231" s="82"/>
      <c r="EP231" s="82"/>
      <c r="EQ231" s="82"/>
      <c r="ER231" s="82"/>
      <c r="ES231" s="82"/>
      <c r="ET231" s="82"/>
      <c r="EU231" s="82"/>
      <c r="EV231" s="82"/>
      <c r="EW231" s="82"/>
      <c r="EX231" s="82"/>
      <c r="EY231" s="82"/>
      <c r="EZ231" s="82"/>
      <c r="FA231" s="82"/>
      <c r="FB231" s="82"/>
      <c r="FC231" s="82"/>
      <c r="FD231" s="82"/>
      <c r="FE231" s="82"/>
      <c r="FF231" s="82"/>
      <c r="FG231" s="82"/>
      <c r="FH231" s="82"/>
      <c r="FI231" s="82"/>
      <c r="FJ231" s="82"/>
      <c r="FK231" s="82"/>
      <c r="FL231" s="82"/>
      <c r="FM231" s="82"/>
      <c r="FN231" s="82"/>
      <c r="FO231" s="82"/>
      <c r="FP231" s="82"/>
      <c r="FQ231" s="82"/>
      <c r="FR231" s="82"/>
      <c r="FS231" s="82"/>
      <c r="FT231" s="82"/>
      <c r="FU231" s="82"/>
      <c r="FV231" s="82"/>
      <c r="FW231" s="82"/>
      <c r="FX231" s="82"/>
      <c r="FY231" s="82"/>
      <c r="FZ231" s="82"/>
      <c r="GA231" s="82"/>
      <c r="GB231" s="82"/>
      <c r="GC231" s="82"/>
      <c r="GD231" s="82"/>
      <c r="GE231" s="82"/>
      <c r="GF231" s="82"/>
      <c r="GG231" s="82"/>
      <c r="GH231" s="82"/>
      <c r="GI231" s="82"/>
      <c r="GJ231" s="82"/>
      <c r="GK231" s="82"/>
      <c r="GL231" s="82"/>
      <c r="GM231" s="82"/>
      <c r="GN231" s="82"/>
      <c r="GO231" s="82"/>
      <c r="GP231" s="82"/>
      <c r="GQ231" s="82"/>
      <c r="GR231" s="82"/>
      <c r="GS231" s="82"/>
      <c r="GT231" s="82"/>
      <c r="GU231" s="82"/>
      <c r="GV231" s="82"/>
      <c r="GW231" s="82"/>
      <c r="GX231" s="82"/>
      <c r="GY231" s="82"/>
      <c r="GZ231" s="82"/>
      <c r="HA231" s="82"/>
      <c r="HB231" s="82"/>
      <c r="HC231" s="82"/>
      <c r="HD231" s="82"/>
      <c r="HE231" s="82"/>
      <c r="HF231" s="82"/>
      <c r="HG231" s="82"/>
      <c r="HH231" s="82"/>
      <c r="HI231" s="82"/>
      <c r="HJ231" s="82"/>
      <c r="HK231" s="82"/>
      <c r="HL231" s="82"/>
      <c r="HM231" s="82"/>
      <c r="HN231" s="82"/>
      <c r="HO231" s="82"/>
      <c r="HP231" s="82"/>
      <c r="HQ231" s="82"/>
      <c r="HR231" s="82"/>
      <c r="HS231" s="82"/>
      <c r="HT231" s="82"/>
      <c r="HU231" s="82"/>
      <c r="HV231" s="82"/>
      <c r="HW231" s="82"/>
      <c r="HX231" s="82"/>
      <c r="HY231" s="82"/>
      <c r="HZ231" s="82"/>
      <c r="IA231" s="82"/>
      <c r="IB231" s="82"/>
      <c r="IC231" s="82"/>
      <c r="ID231" s="82"/>
      <c r="IE231" s="82"/>
      <c r="IF231" s="82"/>
      <c r="IG231" s="82"/>
      <c r="IH231" s="82"/>
      <c r="II231" s="82"/>
      <c r="IJ231" s="82"/>
      <c r="IK231" s="82"/>
      <c r="IL231" s="82"/>
    </row>
    <row r="232" spans="1:246" ht="15.75">
      <c r="A232" s="212" t="s">
        <v>436</v>
      </c>
      <c r="B232" s="212" t="s">
        <v>459</v>
      </c>
      <c r="C232" s="210"/>
      <c r="D232" s="210"/>
      <c r="E232" s="210"/>
      <c r="F232" s="210"/>
      <c r="G232" s="210"/>
      <c r="H232" s="210"/>
      <c r="I232" s="210"/>
      <c r="J232" s="122"/>
      <c r="K232" s="186">
        <v>583</v>
      </c>
      <c r="L232" s="122"/>
      <c r="M232" s="122"/>
      <c r="N232" s="122"/>
      <c r="O232" s="122"/>
      <c r="P232" s="122"/>
      <c r="Q232" s="122"/>
      <c r="R232" s="75"/>
      <c r="S232" s="223"/>
      <c r="T232" s="224"/>
      <c r="U232" s="75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8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8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8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82"/>
      <c r="DH232" s="82"/>
      <c r="DI232" s="82"/>
      <c r="DJ232" s="82"/>
      <c r="DK232" s="82"/>
      <c r="DL232" s="82"/>
      <c r="DM232" s="82"/>
      <c r="DN232" s="82"/>
      <c r="DO232" s="82"/>
      <c r="DP232" s="82"/>
      <c r="DQ232" s="82"/>
      <c r="DR232" s="82"/>
      <c r="DS232" s="82"/>
      <c r="DT232" s="82"/>
      <c r="DU232" s="82"/>
      <c r="DV232" s="82"/>
      <c r="DW232" s="82"/>
      <c r="DX232" s="82"/>
      <c r="DY232" s="82"/>
      <c r="DZ232" s="82"/>
      <c r="EA232" s="82"/>
      <c r="EB232" s="82"/>
      <c r="EC232" s="82"/>
      <c r="ED232" s="82"/>
      <c r="EE232" s="82"/>
      <c r="EF232" s="82"/>
      <c r="EG232" s="82"/>
      <c r="EH232" s="82"/>
      <c r="EI232" s="82"/>
      <c r="EJ232" s="82"/>
      <c r="EK232" s="82"/>
      <c r="EL232" s="82"/>
      <c r="EM232" s="82"/>
      <c r="EN232" s="82"/>
      <c r="EO232" s="82"/>
      <c r="EP232" s="82"/>
      <c r="EQ232" s="82"/>
      <c r="ER232" s="82"/>
      <c r="ES232" s="82"/>
      <c r="ET232" s="82"/>
      <c r="EU232" s="82"/>
      <c r="EV232" s="82"/>
      <c r="EW232" s="82"/>
      <c r="EX232" s="82"/>
      <c r="EY232" s="82"/>
      <c r="EZ232" s="82"/>
      <c r="FA232" s="82"/>
      <c r="FB232" s="82"/>
      <c r="FC232" s="82"/>
      <c r="FD232" s="82"/>
      <c r="FE232" s="82"/>
      <c r="FF232" s="82"/>
      <c r="FG232" s="82"/>
      <c r="FH232" s="82"/>
      <c r="FI232" s="82"/>
      <c r="FJ232" s="82"/>
      <c r="FK232" s="82"/>
      <c r="FL232" s="82"/>
      <c r="FM232" s="82"/>
      <c r="FN232" s="82"/>
      <c r="FO232" s="82"/>
      <c r="FP232" s="82"/>
      <c r="FQ232" s="82"/>
      <c r="FR232" s="82"/>
      <c r="FS232" s="82"/>
      <c r="FT232" s="82"/>
      <c r="FU232" s="82"/>
      <c r="FV232" s="82"/>
      <c r="FW232" s="82"/>
      <c r="FX232" s="82"/>
      <c r="FY232" s="82"/>
      <c r="FZ232" s="82"/>
      <c r="GA232" s="82"/>
      <c r="GB232" s="82"/>
      <c r="GC232" s="82"/>
      <c r="GD232" s="82"/>
      <c r="GE232" s="82"/>
      <c r="GF232" s="82"/>
      <c r="GG232" s="82"/>
      <c r="GH232" s="82"/>
      <c r="GI232" s="82"/>
      <c r="GJ232" s="82"/>
      <c r="GK232" s="82"/>
      <c r="GL232" s="82"/>
      <c r="GM232" s="82"/>
      <c r="GN232" s="82"/>
      <c r="GO232" s="82"/>
      <c r="GP232" s="82"/>
      <c r="GQ232" s="82"/>
      <c r="GR232" s="82"/>
      <c r="GS232" s="82"/>
      <c r="GT232" s="82"/>
      <c r="GU232" s="82"/>
      <c r="GV232" s="82"/>
      <c r="GW232" s="82"/>
      <c r="GX232" s="82"/>
      <c r="GY232" s="82"/>
      <c r="GZ232" s="82"/>
      <c r="HA232" s="82"/>
      <c r="HB232" s="82"/>
      <c r="HC232" s="82"/>
      <c r="HD232" s="82"/>
      <c r="HE232" s="82"/>
      <c r="HF232" s="82"/>
      <c r="HG232" s="82"/>
      <c r="HH232" s="82"/>
      <c r="HI232" s="82"/>
      <c r="HJ232" s="82"/>
      <c r="HK232" s="82"/>
      <c r="HL232" s="82"/>
      <c r="HM232" s="82"/>
      <c r="HN232" s="82"/>
      <c r="HO232" s="82"/>
      <c r="HP232" s="82"/>
      <c r="HQ232" s="82"/>
      <c r="HR232" s="82"/>
      <c r="HS232" s="82"/>
      <c r="HT232" s="82"/>
      <c r="HU232" s="82"/>
      <c r="HV232" s="82"/>
      <c r="HW232" s="82"/>
      <c r="HX232" s="82"/>
      <c r="HY232" s="82"/>
      <c r="HZ232" s="82"/>
      <c r="IA232" s="82"/>
      <c r="IB232" s="82"/>
      <c r="IC232" s="82"/>
      <c r="ID232" s="82"/>
      <c r="IE232" s="82"/>
      <c r="IF232" s="82"/>
      <c r="IG232" s="82"/>
      <c r="IH232" s="82"/>
      <c r="II232" s="82"/>
      <c r="IJ232" s="82"/>
      <c r="IK232" s="82"/>
      <c r="IL232" s="82"/>
    </row>
    <row r="233" spans="1:246" ht="15.75">
      <c r="A233" s="310" t="s">
        <v>436</v>
      </c>
      <c r="B233" s="238" t="s">
        <v>463</v>
      </c>
      <c r="C233" s="238"/>
      <c r="D233" s="238"/>
      <c r="E233" s="239"/>
      <c r="F233" s="239"/>
      <c r="G233" s="239"/>
      <c r="H233" s="239"/>
      <c r="I233" s="239"/>
      <c r="J233" s="237"/>
      <c r="K233" s="306">
        <v>539</v>
      </c>
      <c r="L233" s="237"/>
      <c r="M233" s="237"/>
      <c r="N233" s="237"/>
      <c r="O233" s="237"/>
      <c r="P233" s="237"/>
      <c r="Q233" s="99"/>
      <c r="R233" s="99"/>
      <c r="S233" s="243"/>
      <c r="T233" s="244"/>
      <c r="U233" s="245"/>
      <c r="V233" s="308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8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8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8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82"/>
      <c r="DH233" s="82"/>
      <c r="DI233" s="82"/>
      <c r="DJ233" s="82"/>
      <c r="DK233" s="82"/>
      <c r="DL233" s="82"/>
      <c r="DM233" s="82"/>
      <c r="DN233" s="82"/>
      <c r="DO233" s="82"/>
      <c r="DP233" s="82"/>
      <c r="DQ233" s="82"/>
      <c r="DR233" s="82"/>
      <c r="DS233" s="82"/>
      <c r="DT233" s="82"/>
      <c r="DU233" s="82"/>
      <c r="DV233" s="82"/>
      <c r="DW233" s="82"/>
      <c r="DX233" s="82"/>
      <c r="DY233" s="82"/>
      <c r="DZ233" s="82"/>
      <c r="EA233" s="82"/>
      <c r="EB233" s="82"/>
      <c r="EC233" s="82"/>
      <c r="ED233" s="82"/>
      <c r="EE233" s="82"/>
      <c r="EF233" s="82"/>
      <c r="EG233" s="82"/>
      <c r="EH233" s="82"/>
      <c r="EI233" s="82"/>
      <c r="EJ233" s="82"/>
      <c r="EK233" s="82"/>
      <c r="EL233" s="82"/>
      <c r="EM233" s="82"/>
      <c r="EN233" s="82"/>
      <c r="EO233" s="82"/>
      <c r="EP233" s="82"/>
      <c r="EQ233" s="82"/>
      <c r="ER233" s="82"/>
      <c r="ES233" s="82"/>
      <c r="ET233" s="82"/>
      <c r="EU233" s="82"/>
      <c r="EV233" s="82"/>
      <c r="EW233" s="82"/>
      <c r="EX233" s="82"/>
      <c r="EY233" s="82"/>
      <c r="EZ233" s="82"/>
      <c r="FA233" s="82"/>
      <c r="FB233" s="82"/>
      <c r="FC233" s="82"/>
      <c r="FD233" s="82"/>
      <c r="FE233" s="82"/>
      <c r="FF233" s="82"/>
      <c r="FG233" s="82"/>
      <c r="FH233" s="82"/>
      <c r="FI233" s="82"/>
      <c r="FJ233" s="82"/>
      <c r="FK233" s="82"/>
      <c r="FL233" s="82"/>
      <c r="FM233" s="82"/>
      <c r="FN233" s="82"/>
      <c r="FO233" s="82"/>
      <c r="FP233" s="82"/>
      <c r="FQ233" s="82"/>
      <c r="FR233" s="82"/>
      <c r="FS233" s="82"/>
      <c r="FT233" s="82"/>
      <c r="FU233" s="82"/>
      <c r="FV233" s="82"/>
      <c r="FW233" s="82"/>
      <c r="FX233" s="82"/>
      <c r="FY233" s="82"/>
      <c r="FZ233" s="82"/>
      <c r="GA233" s="82"/>
      <c r="GB233" s="82"/>
      <c r="GC233" s="82"/>
      <c r="GD233" s="82"/>
      <c r="GE233" s="82"/>
      <c r="GF233" s="82"/>
      <c r="GG233" s="82"/>
      <c r="GH233" s="82"/>
      <c r="GI233" s="82"/>
      <c r="GJ233" s="82"/>
      <c r="GK233" s="82"/>
      <c r="GL233" s="82"/>
      <c r="GM233" s="82"/>
      <c r="GN233" s="82"/>
      <c r="GO233" s="82"/>
      <c r="GP233" s="82"/>
      <c r="GQ233" s="82"/>
      <c r="GR233" s="82"/>
      <c r="GS233" s="82"/>
      <c r="GT233" s="82"/>
      <c r="GU233" s="82"/>
      <c r="GV233" s="82"/>
      <c r="GW233" s="82"/>
      <c r="GX233" s="82"/>
      <c r="GY233" s="82"/>
      <c r="GZ233" s="82"/>
      <c r="HA233" s="82"/>
      <c r="HB233" s="82"/>
      <c r="HC233" s="82"/>
      <c r="HD233" s="82"/>
      <c r="HE233" s="82"/>
      <c r="HF233" s="82"/>
      <c r="HG233" s="82"/>
      <c r="HH233" s="82"/>
      <c r="HI233" s="82"/>
      <c r="HJ233" s="82"/>
      <c r="HK233" s="82"/>
      <c r="HL233" s="82"/>
      <c r="HM233" s="82"/>
      <c r="HN233" s="82"/>
      <c r="HO233" s="82"/>
      <c r="HP233" s="82"/>
      <c r="HQ233" s="82"/>
      <c r="HR233" s="82"/>
      <c r="HS233" s="82"/>
      <c r="HT233" s="82"/>
      <c r="HU233" s="82"/>
      <c r="HV233" s="82"/>
      <c r="HW233" s="82"/>
      <c r="HX233" s="82"/>
      <c r="HY233" s="82"/>
      <c r="HZ233" s="82"/>
      <c r="IA233" s="82"/>
      <c r="IB233" s="82"/>
      <c r="IC233" s="82"/>
      <c r="ID233" s="82"/>
      <c r="IE233" s="82"/>
      <c r="IF233" s="82"/>
      <c r="IG233" s="82"/>
      <c r="IH233" s="82"/>
      <c r="II233" s="82"/>
      <c r="IJ233" s="82"/>
      <c r="IK233" s="82"/>
      <c r="IL233" s="82"/>
    </row>
    <row r="234" spans="1:246" ht="15.75">
      <c r="A234" s="212" t="s">
        <v>436</v>
      </c>
      <c r="B234" s="212" t="s">
        <v>490</v>
      </c>
      <c r="C234" s="210"/>
      <c r="D234" s="210"/>
      <c r="E234" s="210"/>
      <c r="F234" s="210"/>
      <c r="G234" s="210"/>
      <c r="H234" s="210"/>
      <c r="I234" s="210"/>
      <c r="J234" s="122"/>
      <c r="K234" s="186">
        <v>543</v>
      </c>
      <c r="L234" s="122"/>
      <c r="M234" s="122"/>
      <c r="N234" s="122"/>
      <c r="O234" s="122"/>
      <c r="P234" s="122"/>
      <c r="Q234" s="122"/>
      <c r="R234" s="75"/>
      <c r="S234" s="223"/>
      <c r="T234" s="224"/>
      <c r="U234" s="75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8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8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8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82"/>
      <c r="DH234" s="82"/>
      <c r="DI234" s="82"/>
      <c r="DJ234" s="82"/>
      <c r="DK234" s="82"/>
      <c r="DL234" s="82"/>
      <c r="DM234" s="82"/>
      <c r="DN234" s="82"/>
      <c r="DO234" s="82"/>
      <c r="DP234" s="82"/>
      <c r="DQ234" s="82"/>
      <c r="DR234" s="82"/>
      <c r="DS234" s="82"/>
      <c r="DT234" s="82"/>
      <c r="DU234" s="82"/>
      <c r="DV234" s="82"/>
      <c r="DW234" s="82"/>
      <c r="DX234" s="82"/>
      <c r="DY234" s="82"/>
      <c r="DZ234" s="82"/>
      <c r="EA234" s="82"/>
      <c r="EB234" s="82"/>
      <c r="EC234" s="82"/>
      <c r="ED234" s="82"/>
      <c r="EE234" s="82"/>
      <c r="EF234" s="82"/>
      <c r="EG234" s="82"/>
      <c r="EH234" s="82"/>
      <c r="EI234" s="82"/>
      <c r="EJ234" s="82"/>
      <c r="EK234" s="82"/>
      <c r="EL234" s="82"/>
      <c r="EM234" s="82"/>
      <c r="EN234" s="82"/>
      <c r="EO234" s="82"/>
      <c r="EP234" s="82"/>
      <c r="EQ234" s="82"/>
      <c r="ER234" s="82"/>
      <c r="ES234" s="82"/>
      <c r="ET234" s="82"/>
      <c r="EU234" s="82"/>
      <c r="EV234" s="82"/>
      <c r="EW234" s="82"/>
      <c r="EX234" s="82"/>
      <c r="EY234" s="82"/>
      <c r="EZ234" s="82"/>
      <c r="FA234" s="82"/>
      <c r="FB234" s="82"/>
      <c r="FC234" s="82"/>
      <c r="FD234" s="82"/>
      <c r="FE234" s="82"/>
      <c r="FF234" s="82"/>
      <c r="FG234" s="82"/>
      <c r="FH234" s="82"/>
      <c r="FI234" s="82"/>
      <c r="FJ234" s="82"/>
      <c r="FK234" s="82"/>
      <c r="FL234" s="82"/>
      <c r="FM234" s="82"/>
      <c r="FN234" s="82"/>
      <c r="FO234" s="82"/>
      <c r="FP234" s="82"/>
      <c r="FQ234" s="82"/>
      <c r="FR234" s="82"/>
      <c r="FS234" s="82"/>
      <c r="FT234" s="82"/>
      <c r="FU234" s="82"/>
      <c r="FV234" s="82"/>
      <c r="FW234" s="82"/>
      <c r="FX234" s="82"/>
      <c r="FY234" s="82"/>
      <c r="FZ234" s="82"/>
      <c r="GA234" s="82"/>
      <c r="GB234" s="82"/>
      <c r="GC234" s="82"/>
      <c r="GD234" s="82"/>
      <c r="GE234" s="82"/>
      <c r="GF234" s="82"/>
      <c r="GG234" s="82"/>
      <c r="GH234" s="82"/>
      <c r="GI234" s="82"/>
      <c r="GJ234" s="82"/>
      <c r="GK234" s="82"/>
      <c r="GL234" s="82"/>
      <c r="GM234" s="82"/>
      <c r="GN234" s="82"/>
      <c r="GO234" s="82"/>
      <c r="GP234" s="82"/>
      <c r="GQ234" s="82"/>
      <c r="GR234" s="82"/>
      <c r="GS234" s="82"/>
      <c r="GT234" s="82"/>
      <c r="GU234" s="82"/>
      <c r="GV234" s="82"/>
      <c r="GW234" s="82"/>
      <c r="GX234" s="82"/>
      <c r="GY234" s="82"/>
      <c r="GZ234" s="82"/>
      <c r="HA234" s="82"/>
      <c r="HB234" s="82"/>
      <c r="HC234" s="82"/>
      <c r="HD234" s="82"/>
      <c r="HE234" s="82"/>
      <c r="HF234" s="82"/>
      <c r="HG234" s="82"/>
      <c r="HH234" s="82"/>
      <c r="HI234" s="82"/>
      <c r="HJ234" s="82"/>
      <c r="HK234" s="82"/>
      <c r="HL234" s="82"/>
      <c r="HM234" s="82"/>
      <c r="HN234" s="82"/>
      <c r="HO234" s="82"/>
      <c r="HP234" s="82"/>
      <c r="HQ234" s="82"/>
      <c r="HR234" s="82"/>
      <c r="HS234" s="82"/>
      <c r="HT234" s="82"/>
      <c r="HU234" s="82"/>
      <c r="HV234" s="82"/>
      <c r="HW234" s="82"/>
      <c r="HX234" s="82"/>
      <c r="HY234" s="82"/>
      <c r="HZ234" s="82"/>
      <c r="IA234" s="82"/>
      <c r="IB234" s="82"/>
      <c r="IC234" s="82"/>
      <c r="ID234" s="82"/>
      <c r="IE234" s="82"/>
      <c r="IF234" s="82"/>
      <c r="IG234" s="82"/>
      <c r="IH234" s="82"/>
      <c r="II234" s="82"/>
      <c r="IJ234" s="82"/>
      <c r="IK234" s="82"/>
      <c r="IL234" s="82"/>
    </row>
  </sheetData>
  <sheetProtection/>
  <mergeCells count="18">
    <mergeCell ref="A10:B10"/>
    <mergeCell ref="R25:S25"/>
    <mergeCell ref="A11:B11"/>
    <mergeCell ref="A12:B12"/>
    <mergeCell ref="A13:B13"/>
    <mergeCell ref="A14:B14"/>
    <mergeCell ref="A15:B15"/>
    <mergeCell ref="A16:B16"/>
    <mergeCell ref="A8:B8"/>
    <mergeCell ref="A30:B30"/>
    <mergeCell ref="A2:F3"/>
    <mergeCell ref="A6:B6"/>
    <mergeCell ref="A17:B17"/>
    <mergeCell ref="A24:B24"/>
    <mergeCell ref="A22:B22"/>
    <mergeCell ref="A7:B7"/>
    <mergeCell ref="A4:B5"/>
    <mergeCell ref="A9:B9"/>
  </mergeCells>
  <printOptions/>
  <pageMargins left="0.25" right="0.25" top="0.5" bottom="0.5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.88671875" defaultRowHeight="15" outlineLevelRow="2"/>
  <cols>
    <col min="1" max="1" width="4.99609375" style="1" bestFit="1" customWidth="1"/>
    <col min="2" max="2" width="10.21484375" style="12" bestFit="1" customWidth="1"/>
    <col min="3" max="3" width="12.99609375" style="1" bestFit="1" customWidth="1"/>
    <col min="4" max="4" width="23.5546875" style="1" bestFit="1" customWidth="1"/>
    <col min="5" max="5" width="5.99609375" style="13" bestFit="1" customWidth="1"/>
    <col min="6" max="6" width="7.4453125" style="38" bestFit="1" customWidth="1"/>
    <col min="7" max="8" width="9.88671875" style="1" bestFit="1" customWidth="1"/>
    <col min="9" max="10" width="8.88671875" style="1" bestFit="1" customWidth="1"/>
    <col min="11" max="11" width="9.88671875" style="1" bestFit="1" customWidth="1"/>
    <col min="12" max="12" width="9.4453125" style="1" bestFit="1" customWidth="1"/>
    <col min="13" max="13" width="7.21484375" style="1" bestFit="1" customWidth="1"/>
    <col min="14" max="14" width="5.77734375" style="1" bestFit="1" customWidth="1"/>
    <col min="15" max="15" width="9.88671875" style="1" bestFit="1" customWidth="1"/>
    <col min="16" max="16" width="6.5546875" style="14" customWidth="1"/>
    <col min="17" max="18" width="4.99609375" style="14" bestFit="1" customWidth="1"/>
    <col min="19" max="19" width="12.77734375" style="1" customWidth="1"/>
    <col min="20" max="20" width="9.88671875" style="1" bestFit="1" customWidth="1"/>
    <col min="21" max="16384" width="6.88671875" style="1" customWidth="1"/>
  </cols>
  <sheetData>
    <row r="1" spans="1:20" s="22" customFormat="1" ht="48" thickBo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35" t="s">
        <v>5</v>
      </c>
      <c r="G1" s="19" t="s">
        <v>6</v>
      </c>
      <c r="H1" s="15" t="s">
        <v>7</v>
      </c>
      <c r="I1" s="15" t="s">
        <v>8</v>
      </c>
      <c r="J1" s="16" t="s">
        <v>9</v>
      </c>
      <c r="K1" s="16" t="s">
        <v>10</v>
      </c>
      <c r="L1" s="15" t="s">
        <v>11</v>
      </c>
      <c r="M1" s="16" t="s">
        <v>12</v>
      </c>
      <c r="N1" s="20" t="s">
        <v>13</v>
      </c>
      <c r="O1" s="16" t="s">
        <v>14</v>
      </c>
      <c r="P1" s="15" t="s">
        <v>15</v>
      </c>
      <c r="Q1" s="16" t="s">
        <v>16</v>
      </c>
      <c r="R1" s="16" t="s">
        <v>17</v>
      </c>
      <c r="S1" s="17" t="s">
        <v>18</v>
      </c>
      <c r="T1" s="21" t="s">
        <v>19</v>
      </c>
    </row>
    <row r="2" spans="1:20" ht="15" outlineLevel="2">
      <c r="A2" s="2" t="s">
        <v>132</v>
      </c>
      <c r="B2" s="3">
        <v>151051</v>
      </c>
      <c r="C2" s="2" t="s">
        <v>133</v>
      </c>
      <c r="D2" s="2" t="s">
        <v>134</v>
      </c>
      <c r="E2" s="11">
        <v>1024</v>
      </c>
      <c r="F2" s="36">
        <f>8059+5266</f>
        <v>13325</v>
      </c>
      <c r="G2" s="4">
        <v>1620</v>
      </c>
      <c r="H2" s="5">
        <f>1092.69+746.82</f>
        <v>1839.5100000000002</v>
      </c>
      <c r="I2" s="4">
        <v>0</v>
      </c>
      <c r="J2" s="4">
        <v>0</v>
      </c>
      <c r="K2" s="4">
        <v>816</v>
      </c>
      <c r="L2" s="4">
        <v>0</v>
      </c>
      <c r="M2" s="4">
        <v>0</v>
      </c>
      <c r="N2" s="4">
        <v>0</v>
      </c>
      <c r="O2" s="4">
        <f aca="true" t="shared" si="0" ref="O2:O11">SUM(G2:N2)</f>
        <v>4275.51</v>
      </c>
      <c r="P2" s="6" t="s">
        <v>25</v>
      </c>
      <c r="Q2" s="6" t="s">
        <v>26</v>
      </c>
      <c r="R2" s="6">
        <v>2017</v>
      </c>
      <c r="S2" s="7">
        <v>2975</v>
      </c>
      <c r="T2" s="8">
        <f aca="true" t="shared" si="1" ref="T2:T11">O2+S2</f>
        <v>7250.51</v>
      </c>
    </row>
    <row r="3" spans="1:20" ht="15" outlineLevel="2">
      <c r="A3" s="2" t="s">
        <v>132</v>
      </c>
      <c r="B3" s="3">
        <v>151051</v>
      </c>
      <c r="C3" s="2" t="s">
        <v>133</v>
      </c>
      <c r="D3" s="2" t="s">
        <v>134</v>
      </c>
      <c r="E3" s="11">
        <v>1024</v>
      </c>
      <c r="F3" s="36">
        <f>6517+9545</f>
        <v>16062</v>
      </c>
      <c r="G3" s="4">
        <v>1620</v>
      </c>
      <c r="H3" s="5">
        <f>804.6+1497.15</f>
        <v>2301.75</v>
      </c>
      <c r="I3" s="4">
        <v>0</v>
      </c>
      <c r="J3" s="4">
        <v>0</v>
      </c>
      <c r="K3" s="4">
        <v>816</v>
      </c>
      <c r="L3" s="4">
        <v>0</v>
      </c>
      <c r="M3" s="4">
        <v>0</v>
      </c>
      <c r="N3" s="4">
        <v>0</v>
      </c>
      <c r="O3" s="4">
        <f t="shared" si="0"/>
        <v>4737.75</v>
      </c>
      <c r="P3" s="6" t="s">
        <v>25</v>
      </c>
      <c r="Q3" s="6" t="s">
        <v>26</v>
      </c>
      <c r="R3" s="6">
        <v>2017</v>
      </c>
      <c r="S3" s="7">
        <v>2975</v>
      </c>
      <c r="T3" s="8">
        <f t="shared" si="1"/>
        <v>7712.75</v>
      </c>
    </row>
    <row r="4" spans="1:20" ht="15" outlineLevel="2">
      <c r="A4" s="2" t="s">
        <v>132</v>
      </c>
      <c r="B4" s="3">
        <v>151051</v>
      </c>
      <c r="C4" s="2" t="s">
        <v>133</v>
      </c>
      <c r="D4" s="2" t="s">
        <v>134</v>
      </c>
      <c r="E4" s="11">
        <v>1024</v>
      </c>
      <c r="F4" s="36">
        <f>10962+9165</f>
        <v>20127</v>
      </c>
      <c r="G4" s="4">
        <v>1620</v>
      </c>
      <c r="H4" s="5">
        <f>2095.2+1799.55</f>
        <v>3894.75</v>
      </c>
      <c r="I4" s="4">
        <v>0</v>
      </c>
      <c r="J4" s="4">
        <v>0</v>
      </c>
      <c r="K4" s="4">
        <v>816</v>
      </c>
      <c r="L4" s="4">
        <v>0</v>
      </c>
      <c r="M4" s="4">
        <v>0</v>
      </c>
      <c r="N4" s="4">
        <v>0</v>
      </c>
      <c r="O4" s="4">
        <f t="shared" si="0"/>
        <v>6330.75</v>
      </c>
      <c r="P4" s="6" t="s">
        <v>25</v>
      </c>
      <c r="Q4" s="6" t="s">
        <v>26</v>
      </c>
      <c r="R4" s="6">
        <v>2017</v>
      </c>
      <c r="S4" s="7">
        <v>2975</v>
      </c>
      <c r="T4" s="8">
        <f t="shared" si="1"/>
        <v>9305.75</v>
      </c>
    </row>
    <row r="5" spans="1:20" ht="15" outlineLevel="2">
      <c r="A5" s="2" t="s">
        <v>132</v>
      </c>
      <c r="B5" s="3">
        <v>151051</v>
      </c>
      <c r="C5" s="2" t="s">
        <v>133</v>
      </c>
      <c r="D5" s="2" t="s">
        <v>134</v>
      </c>
      <c r="E5" s="11">
        <v>1024</v>
      </c>
      <c r="F5" s="36">
        <f>6752+3907</f>
        <v>10659</v>
      </c>
      <c r="G5" s="4">
        <v>1620</v>
      </c>
      <c r="H5" s="5">
        <f>876.96+409.05</f>
        <v>1286.01</v>
      </c>
      <c r="I5" s="4">
        <v>0</v>
      </c>
      <c r="J5" s="4">
        <v>0</v>
      </c>
      <c r="K5" s="4">
        <v>816</v>
      </c>
      <c r="L5" s="4">
        <v>0</v>
      </c>
      <c r="M5" s="4">
        <v>0</v>
      </c>
      <c r="N5" s="4">
        <v>0</v>
      </c>
      <c r="O5" s="4">
        <f t="shared" si="0"/>
        <v>3722.01</v>
      </c>
      <c r="P5" s="6" t="s">
        <v>25</v>
      </c>
      <c r="Q5" s="6" t="s">
        <v>26</v>
      </c>
      <c r="R5" s="6">
        <v>2017</v>
      </c>
      <c r="S5" s="7">
        <v>2975</v>
      </c>
      <c r="T5" s="8">
        <f t="shared" si="1"/>
        <v>6697.01</v>
      </c>
    </row>
    <row r="6" spans="1:20" ht="15" outlineLevel="2">
      <c r="A6" s="2" t="s">
        <v>132</v>
      </c>
      <c r="B6" s="3">
        <v>151051</v>
      </c>
      <c r="C6" s="2" t="s">
        <v>133</v>
      </c>
      <c r="D6" s="2" t="s">
        <v>134</v>
      </c>
      <c r="E6" s="11">
        <v>1024</v>
      </c>
      <c r="F6" s="36">
        <v>12759</v>
      </c>
      <c r="G6" s="4">
        <v>1620</v>
      </c>
      <c r="H6" s="5">
        <v>1855.71</v>
      </c>
      <c r="I6" s="4">
        <v>0</v>
      </c>
      <c r="J6" s="4">
        <v>0</v>
      </c>
      <c r="K6" s="4">
        <v>816</v>
      </c>
      <c r="L6" s="4">
        <v>1716.09</v>
      </c>
      <c r="M6" s="4">
        <v>0</v>
      </c>
      <c r="N6" s="4">
        <v>0</v>
      </c>
      <c r="O6" s="4">
        <f t="shared" si="0"/>
        <v>6007.8</v>
      </c>
      <c r="P6" s="6" t="s">
        <v>25</v>
      </c>
      <c r="Q6" s="6" t="s">
        <v>26</v>
      </c>
      <c r="R6" s="6">
        <v>2016</v>
      </c>
      <c r="S6" s="7">
        <v>2975</v>
      </c>
      <c r="T6" s="8">
        <f t="shared" si="1"/>
        <v>8982.8</v>
      </c>
    </row>
    <row r="7" spans="1:20" ht="15" outlineLevel="2">
      <c r="A7" s="2" t="s">
        <v>132</v>
      </c>
      <c r="B7" s="3">
        <v>151051</v>
      </c>
      <c r="C7" s="2" t="s">
        <v>135</v>
      </c>
      <c r="D7" s="2" t="s">
        <v>134</v>
      </c>
      <c r="E7" s="11">
        <v>1024</v>
      </c>
      <c r="F7" s="36">
        <v>16224</v>
      </c>
      <c r="G7" s="4">
        <v>1620</v>
      </c>
      <c r="H7" s="5">
        <v>2760.48</v>
      </c>
      <c r="I7" s="4">
        <v>0</v>
      </c>
      <c r="J7" s="4">
        <v>0</v>
      </c>
      <c r="K7" s="4">
        <v>816</v>
      </c>
      <c r="L7" s="4">
        <v>0</v>
      </c>
      <c r="M7" s="4">
        <v>0</v>
      </c>
      <c r="N7" s="4">
        <v>0</v>
      </c>
      <c r="O7" s="4">
        <f t="shared" si="0"/>
        <v>5196.48</v>
      </c>
      <c r="P7" s="6" t="s">
        <v>25</v>
      </c>
      <c r="Q7" s="6" t="s">
        <v>26</v>
      </c>
      <c r="R7" s="6">
        <v>2016</v>
      </c>
      <c r="S7" s="7">
        <v>2975</v>
      </c>
      <c r="T7" s="8">
        <f t="shared" si="1"/>
        <v>8171.48</v>
      </c>
    </row>
    <row r="8" spans="1:20" ht="15" outlineLevel="2">
      <c r="A8" s="2" t="s">
        <v>132</v>
      </c>
      <c r="B8" s="3">
        <v>151051</v>
      </c>
      <c r="C8" s="2" t="s">
        <v>135</v>
      </c>
      <c r="D8" s="2" t="s">
        <v>134</v>
      </c>
      <c r="E8" s="11">
        <v>1024</v>
      </c>
      <c r="F8" s="36">
        <f>4973+3395</f>
        <v>8368</v>
      </c>
      <c r="G8" s="4">
        <v>1620</v>
      </c>
      <c r="H8" s="5">
        <f>413.91+245.97</f>
        <v>659.88</v>
      </c>
      <c r="I8" s="4">
        <v>0</v>
      </c>
      <c r="J8" s="4">
        <v>0</v>
      </c>
      <c r="K8" s="4">
        <v>816</v>
      </c>
      <c r="L8" s="4">
        <v>0</v>
      </c>
      <c r="M8" s="4">
        <v>0</v>
      </c>
      <c r="N8" s="4">
        <v>0</v>
      </c>
      <c r="O8" s="4">
        <f t="shared" si="0"/>
        <v>3095.88</v>
      </c>
      <c r="P8" s="6" t="s">
        <v>25</v>
      </c>
      <c r="Q8" s="6" t="s">
        <v>26</v>
      </c>
      <c r="R8" s="6">
        <v>2017</v>
      </c>
      <c r="S8" s="7">
        <v>2975</v>
      </c>
      <c r="T8" s="8">
        <f t="shared" si="1"/>
        <v>6070.88</v>
      </c>
    </row>
    <row r="9" spans="1:20" ht="15" outlineLevel="2">
      <c r="A9" s="2" t="s">
        <v>132</v>
      </c>
      <c r="B9" s="3">
        <v>151051</v>
      </c>
      <c r="C9" s="2" t="s">
        <v>135</v>
      </c>
      <c r="D9" s="2" t="s">
        <v>134</v>
      </c>
      <c r="E9" s="11">
        <v>1024</v>
      </c>
      <c r="F9" s="36">
        <v>15069</v>
      </c>
      <c r="G9" s="4">
        <v>1620</v>
      </c>
      <c r="H9" s="5">
        <v>2448.63</v>
      </c>
      <c r="I9" s="4">
        <v>0</v>
      </c>
      <c r="J9" s="4">
        <v>0</v>
      </c>
      <c r="K9" s="4">
        <v>816</v>
      </c>
      <c r="L9" s="4">
        <v>0</v>
      </c>
      <c r="M9" s="4">
        <v>0</v>
      </c>
      <c r="N9" s="4">
        <v>0</v>
      </c>
      <c r="O9" s="4">
        <f t="shared" si="0"/>
        <v>4884.63</v>
      </c>
      <c r="P9" s="6" t="s">
        <v>25</v>
      </c>
      <c r="Q9" s="6" t="s">
        <v>26</v>
      </c>
      <c r="R9" s="6">
        <v>2022</v>
      </c>
      <c r="S9" s="7">
        <v>2975</v>
      </c>
      <c r="T9" s="8">
        <f t="shared" si="1"/>
        <v>7859.63</v>
      </c>
    </row>
    <row r="10" spans="1:20" ht="15" outlineLevel="2">
      <c r="A10" s="2" t="s">
        <v>132</v>
      </c>
      <c r="B10" s="3">
        <v>151051</v>
      </c>
      <c r="C10" s="2" t="s">
        <v>135</v>
      </c>
      <c r="D10" s="2" t="s">
        <v>134</v>
      </c>
      <c r="E10" s="11">
        <v>1024</v>
      </c>
      <c r="F10" s="36">
        <f>21187+1154</f>
        <v>22341</v>
      </c>
      <c r="G10" s="4">
        <v>1620</v>
      </c>
      <c r="H10" s="5">
        <f>4235.49+176.58</f>
        <v>4412.07</v>
      </c>
      <c r="I10" s="4">
        <v>0</v>
      </c>
      <c r="J10" s="4">
        <v>0</v>
      </c>
      <c r="K10" s="4">
        <v>816</v>
      </c>
      <c r="L10" s="4">
        <v>0</v>
      </c>
      <c r="M10" s="4">
        <v>0</v>
      </c>
      <c r="N10" s="4">
        <v>0</v>
      </c>
      <c r="O10" s="4">
        <f t="shared" si="0"/>
        <v>6848.07</v>
      </c>
      <c r="P10" s="6" t="s">
        <v>25</v>
      </c>
      <c r="Q10" s="6" t="s">
        <v>26</v>
      </c>
      <c r="R10" s="6">
        <v>2016</v>
      </c>
      <c r="S10" s="7">
        <v>2975</v>
      </c>
      <c r="T10" s="8">
        <f t="shared" si="1"/>
        <v>9823.07</v>
      </c>
    </row>
    <row r="11" spans="1:20" ht="15" outlineLevel="2">
      <c r="A11" s="2" t="s">
        <v>132</v>
      </c>
      <c r="B11" s="3">
        <v>151051</v>
      </c>
      <c r="C11" s="2" t="s">
        <v>135</v>
      </c>
      <c r="D11" s="2" t="s">
        <v>134</v>
      </c>
      <c r="E11" s="11">
        <v>1024</v>
      </c>
      <c r="F11" s="36">
        <v>20557</v>
      </c>
      <c r="G11" s="4">
        <v>1620</v>
      </c>
      <c r="H11" s="5">
        <v>4065.39</v>
      </c>
      <c r="I11" s="4">
        <v>0</v>
      </c>
      <c r="J11" s="4">
        <v>0</v>
      </c>
      <c r="K11" s="4">
        <v>816</v>
      </c>
      <c r="L11" s="4">
        <v>0</v>
      </c>
      <c r="M11" s="4">
        <v>0</v>
      </c>
      <c r="N11" s="4">
        <v>0</v>
      </c>
      <c r="O11" s="4">
        <f t="shared" si="0"/>
        <v>6501.389999999999</v>
      </c>
      <c r="P11" s="6" t="s">
        <v>25</v>
      </c>
      <c r="Q11" s="6" t="s">
        <v>26</v>
      </c>
      <c r="R11" s="6">
        <v>2016</v>
      </c>
      <c r="S11" s="7">
        <v>2975</v>
      </c>
      <c r="T11" s="8">
        <f t="shared" si="1"/>
        <v>9476.39</v>
      </c>
    </row>
    <row r="12" spans="1:20" s="18" customFormat="1" ht="15.75" outlineLevel="1">
      <c r="A12" s="24"/>
      <c r="B12" s="25"/>
      <c r="C12" s="23" t="s">
        <v>465</v>
      </c>
      <c r="D12" s="24"/>
      <c r="E12" s="26">
        <f>COUNTA(E2:E11)</f>
        <v>10</v>
      </c>
      <c r="F12" s="37">
        <f aca="true" t="shared" si="2" ref="F12:O12">SUBTOTAL(9,F2:F11)</f>
        <v>155491</v>
      </c>
      <c r="G12" s="27">
        <f t="shared" si="2"/>
        <v>16200</v>
      </c>
      <c r="H12" s="28">
        <f t="shared" si="2"/>
        <v>25524.179999999997</v>
      </c>
      <c r="I12" s="27">
        <f t="shared" si="2"/>
        <v>0</v>
      </c>
      <c r="J12" s="27">
        <f t="shared" si="2"/>
        <v>0</v>
      </c>
      <c r="K12" s="27">
        <f t="shared" si="2"/>
        <v>8160</v>
      </c>
      <c r="L12" s="27">
        <f t="shared" si="2"/>
        <v>1716.09</v>
      </c>
      <c r="M12" s="27">
        <f t="shared" si="2"/>
        <v>0</v>
      </c>
      <c r="N12" s="27">
        <f t="shared" si="2"/>
        <v>0</v>
      </c>
      <c r="O12" s="27">
        <f t="shared" si="2"/>
        <v>51600.27</v>
      </c>
      <c r="P12" s="29"/>
      <c r="Q12" s="29"/>
      <c r="R12" s="29"/>
      <c r="S12" s="30">
        <f>SUBTOTAL(9,S2:S11)</f>
        <v>29750</v>
      </c>
      <c r="T12" s="31">
        <f>SUBTOTAL(9,T2:T11)</f>
        <v>81350.27</v>
      </c>
    </row>
    <row r="13" spans="1:20" ht="15" outlineLevel="2">
      <c r="A13" s="2" t="s">
        <v>132</v>
      </c>
      <c r="B13" s="3">
        <v>152500</v>
      </c>
      <c r="C13" s="2" t="s">
        <v>138</v>
      </c>
      <c r="D13" s="2" t="s">
        <v>137</v>
      </c>
      <c r="E13" s="11">
        <v>9020</v>
      </c>
      <c r="F13" s="36">
        <v>0</v>
      </c>
      <c r="G13" s="4">
        <v>0</v>
      </c>
      <c r="H13" s="5">
        <v>0</v>
      </c>
      <c r="I13" s="4">
        <v>168.96</v>
      </c>
      <c r="J13" s="4">
        <v>722.99</v>
      </c>
      <c r="K13" s="4">
        <v>816</v>
      </c>
      <c r="L13" s="4">
        <v>0</v>
      </c>
      <c r="M13" s="4">
        <v>0</v>
      </c>
      <c r="N13" s="4">
        <v>0</v>
      </c>
      <c r="O13" s="4">
        <f>SUM(G13:N13)</f>
        <v>1707.95</v>
      </c>
      <c r="P13" s="6" t="s">
        <v>74</v>
      </c>
      <c r="Q13" s="6" t="s">
        <v>27</v>
      </c>
      <c r="R13" s="6">
        <v>1900</v>
      </c>
      <c r="S13" s="7">
        <v>0</v>
      </c>
      <c r="T13" s="8">
        <f>O13+S13</f>
        <v>1707.95</v>
      </c>
    </row>
    <row r="14" spans="1:20" ht="15" outlineLevel="2">
      <c r="A14" s="2" t="s">
        <v>132</v>
      </c>
      <c r="B14" s="3">
        <v>152500</v>
      </c>
      <c r="C14" s="2" t="s">
        <v>136</v>
      </c>
      <c r="D14" s="2" t="s">
        <v>137</v>
      </c>
      <c r="E14" s="11">
        <v>9020</v>
      </c>
      <c r="F14" s="36">
        <v>0</v>
      </c>
      <c r="G14" s="4">
        <v>0</v>
      </c>
      <c r="H14" s="5">
        <v>0</v>
      </c>
      <c r="I14" s="4">
        <v>0</v>
      </c>
      <c r="J14" s="4">
        <v>0</v>
      </c>
      <c r="K14" s="4">
        <v>816</v>
      </c>
      <c r="L14" s="4">
        <v>0</v>
      </c>
      <c r="M14" s="4">
        <v>0</v>
      </c>
      <c r="N14" s="4">
        <v>0</v>
      </c>
      <c r="O14" s="4">
        <f>SUM(G14:N14)</f>
        <v>816</v>
      </c>
      <c r="P14" s="6" t="s">
        <v>74</v>
      </c>
      <c r="Q14" s="6" t="s">
        <v>27</v>
      </c>
      <c r="R14" s="6">
        <v>1900</v>
      </c>
      <c r="S14" s="7">
        <v>0</v>
      </c>
      <c r="T14" s="8">
        <f>O14+S14</f>
        <v>816</v>
      </c>
    </row>
    <row r="15" spans="1:20" ht="15" outlineLevel="2">
      <c r="A15" s="2" t="s">
        <v>132</v>
      </c>
      <c r="B15" s="3">
        <v>152500</v>
      </c>
      <c r="C15" s="2" t="s">
        <v>136</v>
      </c>
      <c r="D15" s="2" t="s">
        <v>137</v>
      </c>
      <c r="E15" s="11">
        <v>9020</v>
      </c>
      <c r="F15" s="36">
        <v>0</v>
      </c>
      <c r="G15" s="4">
        <v>0</v>
      </c>
      <c r="H15" s="5">
        <v>0</v>
      </c>
      <c r="I15" s="4">
        <v>1000</v>
      </c>
      <c r="J15" s="4">
        <v>468.41</v>
      </c>
      <c r="K15" s="4">
        <v>816</v>
      </c>
      <c r="L15" s="4">
        <v>0</v>
      </c>
      <c r="M15" s="4">
        <v>0</v>
      </c>
      <c r="N15" s="4">
        <v>0</v>
      </c>
      <c r="O15" s="4">
        <f>SUM(G15:N15)</f>
        <v>2284.41</v>
      </c>
      <c r="P15" s="6" t="s">
        <v>74</v>
      </c>
      <c r="Q15" s="6" t="s">
        <v>27</v>
      </c>
      <c r="R15" s="6">
        <v>1900</v>
      </c>
      <c r="S15" s="7">
        <v>0</v>
      </c>
      <c r="T15" s="8">
        <f>O15+S15</f>
        <v>2284.41</v>
      </c>
    </row>
    <row r="16" spans="1:20" ht="15" outlineLevel="2">
      <c r="A16" s="2" t="s">
        <v>132</v>
      </c>
      <c r="B16" s="3">
        <v>152500</v>
      </c>
      <c r="C16" s="2" t="s">
        <v>136</v>
      </c>
      <c r="D16" s="2" t="s">
        <v>137</v>
      </c>
      <c r="E16" s="11">
        <v>9020</v>
      </c>
      <c r="F16" s="36">
        <v>0</v>
      </c>
      <c r="G16" s="4">
        <v>0</v>
      </c>
      <c r="H16" s="5">
        <v>0</v>
      </c>
      <c r="I16" s="4">
        <v>0</v>
      </c>
      <c r="J16" s="4">
        <v>580.02</v>
      </c>
      <c r="K16" s="4">
        <v>816</v>
      </c>
      <c r="L16" s="4">
        <v>0</v>
      </c>
      <c r="M16" s="4">
        <v>0</v>
      </c>
      <c r="N16" s="4">
        <v>0</v>
      </c>
      <c r="O16" s="4">
        <f>SUM(G16:N16)</f>
        <v>1396.02</v>
      </c>
      <c r="P16" s="6" t="s">
        <v>74</v>
      </c>
      <c r="Q16" s="6" t="s">
        <v>27</v>
      </c>
      <c r="R16" s="6">
        <v>1900</v>
      </c>
      <c r="S16" s="7">
        <v>0</v>
      </c>
      <c r="T16" s="8">
        <f>O16+S16</f>
        <v>1396.02</v>
      </c>
    </row>
    <row r="17" spans="1:20" s="18" customFormat="1" ht="15.75" outlineLevel="1">
      <c r="A17" s="24"/>
      <c r="B17" s="25"/>
      <c r="C17" s="23" t="s">
        <v>278</v>
      </c>
      <c r="D17" s="24"/>
      <c r="E17" s="26">
        <f>COUNTA(E13:E16)</f>
        <v>4</v>
      </c>
      <c r="F17" s="37">
        <f aca="true" t="shared" si="3" ref="F17:O17">SUBTOTAL(9,F13:F16)</f>
        <v>0</v>
      </c>
      <c r="G17" s="27">
        <f t="shared" si="3"/>
        <v>0</v>
      </c>
      <c r="H17" s="28">
        <f t="shared" si="3"/>
        <v>0</v>
      </c>
      <c r="I17" s="27">
        <f t="shared" si="3"/>
        <v>1168.96</v>
      </c>
      <c r="J17" s="27">
        <f t="shared" si="3"/>
        <v>1771.42</v>
      </c>
      <c r="K17" s="27">
        <f t="shared" si="3"/>
        <v>3264</v>
      </c>
      <c r="L17" s="27">
        <f t="shared" si="3"/>
        <v>0</v>
      </c>
      <c r="M17" s="27">
        <f t="shared" si="3"/>
        <v>0</v>
      </c>
      <c r="N17" s="27">
        <f t="shared" si="3"/>
        <v>0</v>
      </c>
      <c r="O17" s="27">
        <f t="shared" si="3"/>
        <v>6204.379999999999</v>
      </c>
      <c r="P17" s="29"/>
      <c r="Q17" s="29"/>
      <c r="R17" s="29"/>
      <c r="S17" s="30">
        <f>SUBTOTAL(9,S13:S16)</f>
        <v>0</v>
      </c>
      <c r="T17" s="31">
        <f>SUBTOTAL(9,T13:T16)</f>
        <v>6204.379999999999</v>
      </c>
    </row>
    <row r="18" spans="1:20" ht="15" outlineLevel="2">
      <c r="A18" s="2" t="s">
        <v>132</v>
      </c>
      <c r="B18" s="3">
        <v>153100</v>
      </c>
      <c r="C18" s="2" t="s">
        <v>139</v>
      </c>
      <c r="D18" s="2" t="s">
        <v>140</v>
      </c>
      <c r="E18" s="11">
        <v>1020</v>
      </c>
      <c r="F18" s="36">
        <v>1634</v>
      </c>
      <c r="G18" s="4">
        <v>1500</v>
      </c>
      <c r="H18" s="5">
        <v>0</v>
      </c>
      <c r="I18" s="4">
        <v>0</v>
      </c>
      <c r="J18" s="4">
        <v>0</v>
      </c>
      <c r="K18" s="4">
        <v>816</v>
      </c>
      <c r="L18" s="4">
        <v>0</v>
      </c>
      <c r="M18" s="4">
        <v>0</v>
      </c>
      <c r="N18" s="4">
        <v>0</v>
      </c>
      <c r="O18" s="4">
        <f>SUM(G18:N18)</f>
        <v>2316</v>
      </c>
      <c r="P18" s="6" t="s">
        <v>25</v>
      </c>
      <c r="Q18" s="6" t="s">
        <v>27</v>
      </c>
      <c r="R18" s="6">
        <v>1900</v>
      </c>
      <c r="S18" s="7">
        <v>0</v>
      </c>
      <c r="T18" s="8">
        <f>O18+S18</f>
        <v>2316</v>
      </c>
    </row>
    <row r="19" spans="1:20" s="18" customFormat="1" ht="15.75" outlineLevel="1">
      <c r="A19" s="24"/>
      <c r="B19" s="25"/>
      <c r="C19" s="23" t="s">
        <v>279</v>
      </c>
      <c r="D19" s="24"/>
      <c r="E19" s="26">
        <f>COUNTA(E18:E18)</f>
        <v>1</v>
      </c>
      <c r="F19" s="37">
        <f aca="true" t="shared" si="4" ref="F19:O19">SUBTOTAL(9,F18:F18)</f>
        <v>1634</v>
      </c>
      <c r="G19" s="27">
        <f t="shared" si="4"/>
        <v>1500</v>
      </c>
      <c r="H19" s="28">
        <f t="shared" si="4"/>
        <v>0</v>
      </c>
      <c r="I19" s="27">
        <f t="shared" si="4"/>
        <v>0</v>
      </c>
      <c r="J19" s="27">
        <f t="shared" si="4"/>
        <v>0</v>
      </c>
      <c r="K19" s="27">
        <f t="shared" si="4"/>
        <v>816</v>
      </c>
      <c r="L19" s="27">
        <f t="shared" si="4"/>
        <v>0</v>
      </c>
      <c r="M19" s="27">
        <f t="shared" si="4"/>
        <v>0</v>
      </c>
      <c r="N19" s="27">
        <f t="shared" si="4"/>
        <v>0</v>
      </c>
      <c r="O19" s="27">
        <f t="shared" si="4"/>
        <v>2316</v>
      </c>
      <c r="P19" s="29"/>
      <c r="Q19" s="29"/>
      <c r="R19" s="29"/>
      <c r="S19" s="30">
        <f>SUBTOTAL(9,S18:S18)</f>
        <v>0</v>
      </c>
      <c r="T19" s="31">
        <f>SUBTOTAL(9,T18:T18)</f>
        <v>2316</v>
      </c>
    </row>
    <row r="20" spans="1:20" ht="15" outlineLevel="2">
      <c r="A20" s="2" t="s">
        <v>132</v>
      </c>
      <c r="B20" s="3" t="s">
        <v>141</v>
      </c>
      <c r="C20" s="2" t="s">
        <v>142</v>
      </c>
      <c r="D20" s="2" t="s">
        <v>143</v>
      </c>
      <c r="E20" s="11">
        <v>1024</v>
      </c>
      <c r="F20" s="36">
        <f>10103+5601</f>
        <v>15704</v>
      </c>
      <c r="G20" s="4">
        <v>1620</v>
      </c>
      <c r="H20" s="5">
        <f>1553.75+868.75</f>
        <v>2422.5</v>
      </c>
      <c r="I20" s="4">
        <v>0</v>
      </c>
      <c r="J20" s="4">
        <v>0</v>
      </c>
      <c r="K20" s="4">
        <v>816</v>
      </c>
      <c r="L20" s="4">
        <v>0</v>
      </c>
      <c r="M20" s="4">
        <v>0</v>
      </c>
      <c r="N20" s="4">
        <v>0</v>
      </c>
      <c r="O20" s="4">
        <f>SUM(G20:N20)</f>
        <v>4858.5</v>
      </c>
      <c r="P20" s="6" t="s">
        <v>25</v>
      </c>
      <c r="Q20" s="6" t="s">
        <v>26</v>
      </c>
      <c r="R20" s="6">
        <v>2017</v>
      </c>
      <c r="S20" s="7">
        <v>2975</v>
      </c>
      <c r="T20" s="8">
        <f>O20+S20</f>
        <v>7833.5</v>
      </c>
    </row>
    <row r="21" spans="1:20" s="18" customFormat="1" ht="15.75" outlineLevel="1">
      <c r="A21" s="24"/>
      <c r="B21" s="25"/>
      <c r="C21" s="23" t="s">
        <v>280</v>
      </c>
      <c r="D21" s="24"/>
      <c r="E21" s="26">
        <f>COUNTA(E20)</f>
        <v>1</v>
      </c>
      <c r="F21" s="37">
        <f aca="true" t="shared" si="5" ref="F21:O21">SUBTOTAL(9,F20:F20)</f>
        <v>15704</v>
      </c>
      <c r="G21" s="27">
        <f t="shared" si="5"/>
        <v>1620</v>
      </c>
      <c r="H21" s="28">
        <f t="shared" si="5"/>
        <v>2422.5</v>
      </c>
      <c r="I21" s="27">
        <f t="shared" si="5"/>
        <v>0</v>
      </c>
      <c r="J21" s="27">
        <f t="shared" si="5"/>
        <v>0</v>
      </c>
      <c r="K21" s="27">
        <f t="shared" si="5"/>
        <v>816</v>
      </c>
      <c r="L21" s="27">
        <f t="shared" si="5"/>
        <v>0</v>
      </c>
      <c r="M21" s="27">
        <f t="shared" si="5"/>
        <v>0</v>
      </c>
      <c r="N21" s="27">
        <f t="shared" si="5"/>
        <v>0</v>
      </c>
      <c r="O21" s="27">
        <f t="shared" si="5"/>
        <v>4858.5</v>
      </c>
      <c r="P21" s="29"/>
      <c r="Q21" s="29"/>
      <c r="R21" s="29"/>
      <c r="S21" s="30">
        <f>SUBTOTAL(9,S20:S20)</f>
        <v>2975</v>
      </c>
      <c r="T21" s="31">
        <f>SUBTOTAL(9,T20:T20)</f>
        <v>7833.5</v>
      </c>
    </row>
    <row r="22" spans="1:20" s="18" customFormat="1" ht="15.75" outlineLevel="1" collapsed="1">
      <c r="A22" s="24"/>
      <c r="B22" s="25"/>
      <c r="C22" s="23" t="s">
        <v>281</v>
      </c>
      <c r="D22" s="24"/>
      <c r="E22" s="26">
        <f>SUM(E12,E17,E19,E21)</f>
        <v>16</v>
      </c>
      <c r="F22" s="37">
        <f aca="true" t="shared" si="6" ref="F22:O22">SUBTOTAL(9,F2:F20)</f>
        <v>172829</v>
      </c>
      <c r="G22" s="27">
        <f t="shared" si="6"/>
        <v>19320</v>
      </c>
      <c r="H22" s="28">
        <f t="shared" si="6"/>
        <v>27946.679999999997</v>
      </c>
      <c r="I22" s="27">
        <f t="shared" si="6"/>
        <v>1168.96</v>
      </c>
      <c r="J22" s="27">
        <f t="shared" si="6"/>
        <v>1771.42</v>
      </c>
      <c r="K22" s="27">
        <f t="shared" si="6"/>
        <v>13056</v>
      </c>
      <c r="L22" s="27">
        <f t="shared" si="6"/>
        <v>1716.09</v>
      </c>
      <c r="M22" s="27">
        <f t="shared" si="6"/>
        <v>0</v>
      </c>
      <c r="N22" s="27">
        <f t="shared" si="6"/>
        <v>0</v>
      </c>
      <c r="O22" s="27">
        <f t="shared" si="6"/>
        <v>64979.14999999999</v>
      </c>
      <c r="P22" s="29"/>
      <c r="Q22" s="29"/>
      <c r="R22" s="29"/>
      <c r="S22" s="30">
        <f>SUBTOTAL(9,S2:S20)</f>
        <v>32725</v>
      </c>
      <c r="T22" s="31">
        <f>SUBTOTAL(9,T2:T20)</f>
        <v>97704.15000000001</v>
      </c>
    </row>
    <row r="23" spans="5:16" ht="15">
      <c r="E23" s="312"/>
      <c r="O23" s="314" t="s">
        <v>488</v>
      </c>
      <c r="P23" s="14">
        <f>COUNTIF(P2:P22,"N")</f>
        <v>12</v>
      </c>
    </row>
    <row r="24" spans="15:16" ht="15">
      <c r="O24" s="314" t="s">
        <v>489</v>
      </c>
      <c r="P24" s="14">
        <f>COUNTIF(P2:P22,"y")</f>
        <v>4</v>
      </c>
    </row>
    <row r="25" spans="15:16" ht="15">
      <c r="O25" s="314" t="s">
        <v>410</v>
      </c>
      <c r="P25" s="14">
        <f>SUM(P23:P24)</f>
        <v>16</v>
      </c>
    </row>
  </sheetData>
  <sheetProtection/>
  <printOptions/>
  <pageMargins left="0.25" right="0.25" top="0.5" bottom="0.25" header="0.5" footer="0.5"/>
  <pageSetup fitToHeight="10" fitToWidth="1" horizontalDpi="600" verticalDpi="600" orientation="landscape" paperSize="17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zoomScale="80" zoomScaleNormal="80" zoomScalePageLayoutView="0" workbookViewId="0" topLeftCell="A1">
      <selection activeCell="A1" sqref="A1"/>
    </sheetView>
  </sheetViews>
  <sheetFormatPr defaultColWidth="8.88671875" defaultRowHeight="15" outlineLevelRow="2"/>
  <cols>
    <col min="1" max="1" width="4.99609375" style="0" bestFit="1" customWidth="1"/>
    <col min="2" max="2" width="8.10546875" style="0" bestFit="1" customWidth="1"/>
    <col min="3" max="3" width="12.3359375" style="0" bestFit="1" customWidth="1"/>
    <col min="4" max="4" width="24.10546875" style="0" bestFit="1" customWidth="1"/>
    <col min="5" max="5" width="5.77734375" style="0" customWidth="1"/>
    <col min="6" max="6" width="7.99609375" style="0" bestFit="1" customWidth="1"/>
    <col min="7" max="7" width="10.88671875" style="0" bestFit="1" customWidth="1"/>
    <col min="8" max="8" width="9.88671875" style="0" bestFit="1" customWidth="1"/>
    <col min="11" max="11" width="9.88671875" style="0" bestFit="1" customWidth="1"/>
    <col min="12" max="12" width="9.4453125" style="0" bestFit="1" customWidth="1"/>
    <col min="13" max="13" width="9.88671875" style="0" bestFit="1" customWidth="1"/>
    <col min="14" max="14" width="7.4453125" style="0" bestFit="1" customWidth="1"/>
    <col min="15" max="15" width="10.88671875" style="0" bestFit="1" customWidth="1"/>
    <col min="16" max="16" width="6.5546875" style="0" bestFit="1" customWidth="1"/>
    <col min="17" max="17" width="4.99609375" style="0" customWidth="1"/>
    <col min="18" max="18" width="4.99609375" style="0" bestFit="1" customWidth="1"/>
    <col min="19" max="19" width="12.77734375" style="0" bestFit="1" customWidth="1"/>
    <col min="20" max="20" width="10.88671875" style="0" bestFit="1" customWidth="1"/>
  </cols>
  <sheetData>
    <row r="1" spans="1:20" ht="48" thickBo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34" t="s">
        <v>5</v>
      </c>
      <c r="G1" s="19" t="s">
        <v>6</v>
      </c>
      <c r="H1" s="15" t="s">
        <v>7</v>
      </c>
      <c r="I1" s="15" t="s">
        <v>8</v>
      </c>
      <c r="J1" s="16" t="s">
        <v>9</v>
      </c>
      <c r="K1" s="16" t="s">
        <v>10</v>
      </c>
      <c r="L1" s="15" t="s">
        <v>11</v>
      </c>
      <c r="M1" s="16" t="s">
        <v>12</v>
      </c>
      <c r="N1" s="20" t="s">
        <v>13</v>
      </c>
      <c r="O1" s="16" t="s">
        <v>14</v>
      </c>
      <c r="P1" s="15" t="s">
        <v>15</v>
      </c>
      <c r="Q1" s="16" t="s">
        <v>16</v>
      </c>
      <c r="R1" s="16" t="s">
        <v>17</v>
      </c>
      <c r="S1" s="17" t="s">
        <v>18</v>
      </c>
      <c r="T1" s="21" t="s">
        <v>19</v>
      </c>
    </row>
    <row r="2" spans="1:20" ht="15" outlineLevel="2">
      <c r="A2" s="39" t="s">
        <v>480</v>
      </c>
      <c r="B2" s="3">
        <v>904400</v>
      </c>
      <c r="C2" s="2" t="s">
        <v>241</v>
      </c>
      <c r="D2" s="2" t="s">
        <v>242</v>
      </c>
      <c r="E2" s="11">
        <v>9020</v>
      </c>
      <c r="F2" s="32">
        <v>0</v>
      </c>
      <c r="G2" s="4">
        <v>0</v>
      </c>
      <c r="H2" s="5">
        <v>0</v>
      </c>
      <c r="I2" s="4">
        <v>249.98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f aca="true" t="shared" si="0" ref="O2:O9">SUM(G2:N2)</f>
        <v>249.98</v>
      </c>
      <c r="P2" s="6" t="s">
        <v>74</v>
      </c>
      <c r="Q2" s="6" t="s">
        <v>27</v>
      </c>
      <c r="R2" s="6">
        <v>1900</v>
      </c>
      <c r="S2" s="7">
        <v>0</v>
      </c>
      <c r="T2" s="8">
        <f aca="true" t="shared" si="1" ref="T2:T9">O2+S2</f>
        <v>249.98</v>
      </c>
    </row>
    <row r="3" spans="1:20" ht="15" outlineLevel="2">
      <c r="A3" s="39" t="s">
        <v>480</v>
      </c>
      <c r="B3" s="3">
        <v>904400</v>
      </c>
      <c r="C3" s="2" t="s">
        <v>241</v>
      </c>
      <c r="D3" s="2" t="s">
        <v>242</v>
      </c>
      <c r="E3" s="11">
        <v>1335</v>
      </c>
      <c r="F3" s="32">
        <v>0</v>
      </c>
      <c r="G3" s="4">
        <v>0</v>
      </c>
      <c r="H3" s="5">
        <v>0</v>
      </c>
      <c r="I3" s="4">
        <v>2066.8</v>
      </c>
      <c r="J3" s="4">
        <v>1797.06</v>
      </c>
      <c r="K3" s="4">
        <v>816</v>
      </c>
      <c r="L3" s="4">
        <v>2014.61</v>
      </c>
      <c r="M3" s="4">
        <v>741.69</v>
      </c>
      <c r="N3" s="4">
        <v>0</v>
      </c>
      <c r="O3" s="4">
        <f t="shared" si="0"/>
        <v>7436.16</v>
      </c>
      <c r="P3" s="6" t="s">
        <v>74</v>
      </c>
      <c r="Q3" s="6" t="s">
        <v>35</v>
      </c>
      <c r="R3" s="6">
        <v>2008</v>
      </c>
      <c r="S3" s="7">
        <v>0</v>
      </c>
      <c r="T3" s="8">
        <f t="shared" si="1"/>
        <v>7436.16</v>
      </c>
    </row>
    <row r="4" spans="1:20" ht="15" outlineLevel="2">
      <c r="A4" s="39" t="s">
        <v>480</v>
      </c>
      <c r="B4" s="3">
        <v>904400</v>
      </c>
      <c r="C4" s="2" t="s">
        <v>241</v>
      </c>
      <c r="D4" s="2" t="s">
        <v>242</v>
      </c>
      <c r="E4" s="11">
        <v>1202</v>
      </c>
      <c r="F4" s="32">
        <v>6840</v>
      </c>
      <c r="G4" s="4">
        <v>2040</v>
      </c>
      <c r="H4" s="5">
        <v>463.08</v>
      </c>
      <c r="I4" s="4">
        <v>0</v>
      </c>
      <c r="J4" s="4">
        <v>0</v>
      </c>
      <c r="K4" s="4">
        <v>816</v>
      </c>
      <c r="L4" s="4">
        <v>0</v>
      </c>
      <c r="M4" s="4">
        <v>0</v>
      </c>
      <c r="N4" s="4">
        <v>0</v>
      </c>
      <c r="O4" s="4">
        <f t="shared" si="0"/>
        <v>3319.08</v>
      </c>
      <c r="P4" s="6" t="s">
        <v>25</v>
      </c>
      <c r="Q4" s="6" t="s">
        <v>26</v>
      </c>
      <c r="R4" s="6">
        <v>2017</v>
      </c>
      <c r="S4" s="7">
        <v>4810</v>
      </c>
      <c r="T4" s="8">
        <f t="shared" si="1"/>
        <v>8129.08</v>
      </c>
    </row>
    <row r="5" spans="1:20" ht="15" outlineLevel="2">
      <c r="A5" s="39" t="s">
        <v>480</v>
      </c>
      <c r="B5" s="3">
        <v>904400</v>
      </c>
      <c r="C5" s="2" t="s">
        <v>241</v>
      </c>
      <c r="D5" s="2" t="s">
        <v>242</v>
      </c>
      <c r="E5" s="11">
        <v>1226</v>
      </c>
      <c r="F5" s="32">
        <v>6133</v>
      </c>
      <c r="G5" s="4">
        <v>2940</v>
      </c>
      <c r="H5" s="5">
        <v>807.52</v>
      </c>
      <c r="I5" s="4">
        <v>0</v>
      </c>
      <c r="J5" s="4">
        <v>0</v>
      </c>
      <c r="K5" s="4">
        <v>816</v>
      </c>
      <c r="L5" s="4">
        <v>0</v>
      </c>
      <c r="M5" s="4">
        <v>0</v>
      </c>
      <c r="N5" s="4">
        <v>0</v>
      </c>
      <c r="O5" s="4">
        <f t="shared" si="0"/>
        <v>4563.52</v>
      </c>
      <c r="P5" s="6" t="s">
        <v>25</v>
      </c>
      <c r="Q5" s="6" t="s">
        <v>31</v>
      </c>
      <c r="R5" s="6">
        <v>2005</v>
      </c>
      <c r="S5" s="7">
        <v>0</v>
      </c>
      <c r="T5" s="8">
        <f t="shared" si="1"/>
        <v>4563.52</v>
      </c>
    </row>
    <row r="6" spans="1:20" ht="15" outlineLevel="2">
      <c r="A6" s="39" t="s">
        <v>480</v>
      </c>
      <c r="B6" s="3">
        <v>904400</v>
      </c>
      <c r="C6" s="2" t="s">
        <v>241</v>
      </c>
      <c r="D6" s="2" t="s">
        <v>242</v>
      </c>
      <c r="E6" s="11">
        <v>1226</v>
      </c>
      <c r="F6" s="32">
        <v>9408</v>
      </c>
      <c r="G6" s="4">
        <v>2940</v>
      </c>
      <c r="H6" s="5">
        <v>1669.92</v>
      </c>
      <c r="I6" s="4">
        <v>0</v>
      </c>
      <c r="J6" s="4">
        <v>0</v>
      </c>
      <c r="K6" s="4">
        <v>816</v>
      </c>
      <c r="L6" s="4">
        <v>868.65</v>
      </c>
      <c r="M6" s="4">
        <v>0</v>
      </c>
      <c r="N6" s="4">
        <v>0</v>
      </c>
      <c r="O6" s="4">
        <f t="shared" si="0"/>
        <v>6294.57</v>
      </c>
      <c r="P6" s="6" t="s">
        <v>25</v>
      </c>
      <c r="Q6" s="6" t="s">
        <v>26</v>
      </c>
      <c r="R6" s="6">
        <v>2017</v>
      </c>
      <c r="S6" s="7">
        <v>4620</v>
      </c>
      <c r="T6" s="8">
        <f t="shared" si="1"/>
        <v>10914.57</v>
      </c>
    </row>
    <row r="7" spans="1:20" ht="15" outlineLevel="2">
      <c r="A7" s="39" t="s">
        <v>480</v>
      </c>
      <c r="B7" s="3">
        <v>904400</v>
      </c>
      <c r="C7" s="2" t="s">
        <v>241</v>
      </c>
      <c r="D7" s="2" t="s">
        <v>242</v>
      </c>
      <c r="E7" s="11">
        <v>1226</v>
      </c>
      <c r="F7" s="32">
        <v>18268</v>
      </c>
      <c r="G7" s="4">
        <v>2940</v>
      </c>
      <c r="H7" s="5">
        <v>6011.32</v>
      </c>
      <c r="I7" s="4">
        <v>0</v>
      </c>
      <c r="J7" s="4">
        <v>0</v>
      </c>
      <c r="K7" s="4">
        <v>816</v>
      </c>
      <c r="L7" s="4">
        <v>0</v>
      </c>
      <c r="M7" s="4">
        <v>0</v>
      </c>
      <c r="N7" s="4">
        <v>0</v>
      </c>
      <c r="O7" s="4">
        <f t="shared" si="0"/>
        <v>9767.32</v>
      </c>
      <c r="P7" s="6" t="s">
        <v>25</v>
      </c>
      <c r="Q7" s="6" t="s">
        <v>26</v>
      </c>
      <c r="R7" s="6">
        <v>2013</v>
      </c>
      <c r="S7" s="7">
        <v>4620</v>
      </c>
      <c r="T7" s="8">
        <f t="shared" si="1"/>
        <v>14387.32</v>
      </c>
    </row>
    <row r="8" spans="1:20" ht="15" outlineLevel="2">
      <c r="A8" s="39" t="s">
        <v>480</v>
      </c>
      <c r="B8" s="3">
        <v>904400</v>
      </c>
      <c r="C8" s="2" t="s">
        <v>241</v>
      </c>
      <c r="D8" s="2" t="s">
        <v>242</v>
      </c>
      <c r="E8" s="11">
        <v>1202</v>
      </c>
      <c r="F8" s="32">
        <v>12694</v>
      </c>
      <c r="G8" s="4">
        <v>2040</v>
      </c>
      <c r="H8" s="5">
        <v>2275.96</v>
      </c>
      <c r="I8" s="4">
        <v>0</v>
      </c>
      <c r="J8" s="4">
        <v>0</v>
      </c>
      <c r="K8" s="4">
        <v>816</v>
      </c>
      <c r="L8" s="4">
        <v>0</v>
      </c>
      <c r="M8" s="4">
        <v>0</v>
      </c>
      <c r="N8" s="4">
        <v>0</v>
      </c>
      <c r="O8" s="4">
        <f t="shared" si="0"/>
        <v>5131.96</v>
      </c>
      <c r="P8" s="6" t="s">
        <v>25</v>
      </c>
      <c r="Q8" s="6" t="s">
        <v>26</v>
      </c>
      <c r="R8" s="6">
        <v>2013</v>
      </c>
      <c r="S8" s="7">
        <v>3990</v>
      </c>
      <c r="T8" s="8">
        <f t="shared" si="1"/>
        <v>9121.96</v>
      </c>
    </row>
    <row r="9" spans="1:20" ht="15" outlineLevel="2">
      <c r="A9" s="39" t="s">
        <v>480</v>
      </c>
      <c r="B9" s="3">
        <v>904400</v>
      </c>
      <c r="C9" s="2" t="s">
        <v>241</v>
      </c>
      <c r="D9" s="2" t="s">
        <v>242</v>
      </c>
      <c r="E9" s="11">
        <v>1226</v>
      </c>
      <c r="F9" s="32">
        <v>15579</v>
      </c>
      <c r="G9" s="4">
        <v>2940</v>
      </c>
      <c r="H9" s="5">
        <v>4741.24</v>
      </c>
      <c r="I9" s="4">
        <v>0</v>
      </c>
      <c r="J9" s="4">
        <v>0</v>
      </c>
      <c r="K9" s="4">
        <v>816</v>
      </c>
      <c r="L9" s="4">
        <v>0</v>
      </c>
      <c r="M9" s="4">
        <v>0</v>
      </c>
      <c r="N9" s="4">
        <v>0</v>
      </c>
      <c r="O9" s="4">
        <f t="shared" si="0"/>
        <v>8497.24</v>
      </c>
      <c r="P9" s="6" t="s">
        <v>25</v>
      </c>
      <c r="Q9" s="6" t="s">
        <v>26</v>
      </c>
      <c r="R9" s="6">
        <v>2017</v>
      </c>
      <c r="S9" s="7">
        <v>4620</v>
      </c>
      <c r="T9" s="8">
        <f t="shared" si="1"/>
        <v>13117.24</v>
      </c>
    </row>
    <row r="10" spans="1:20" s="41" customFormat="1" ht="15.75" outlineLevel="1">
      <c r="A10" s="24"/>
      <c r="B10" s="25"/>
      <c r="C10" s="23" t="s">
        <v>307</v>
      </c>
      <c r="D10" s="24"/>
      <c r="E10" s="26">
        <f>COUNTA(E2:E9)</f>
        <v>8</v>
      </c>
      <c r="F10" s="40">
        <f aca="true" t="shared" si="2" ref="F10:O10">SUBTOTAL(9,F2:F9)</f>
        <v>68922</v>
      </c>
      <c r="G10" s="27">
        <f t="shared" si="2"/>
        <v>15840</v>
      </c>
      <c r="H10" s="28">
        <f t="shared" si="2"/>
        <v>15969.039999999999</v>
      </c>
      <c r="I10" s="27">
        <f t="shared" si="2"/>
        <v>2316.78</v>
      </c>
      <c r="J10" s="27">
        <f t="shared" si="2"/>
        <v>1797.06</v>
      </c>
      <c r="K10" s="27">
        <f t="shared" si="2"/>
        <v>5712</v>
      </c>
      <c r="L10" s="27">
        <f t="shared" si="2"/>
        <v>2883.2599999999998</v>
      </c>
      <c r="M10" s="27">
        <f t="shared" si="2"/>
        <v>741.69</v>
      </c>
      <c r="N10" s="27">
        <f t="shared" si="2"/>
        <v>0</v>
      </c>
      <c r="O10" s="27">
        <f t="shared" si="2"/>
        <v>45259.829999999994</v>
      </c>
      <c r="P10" s="29"/>
      <c r="Q10" s="29"/>
      <c r="R10" s="29"/>
      <c r="S10" s="30">
        <f>SUBTOTAL(9,S2:S9)</f>
        <v>22660</v>
      </c>
      <c r="T10" s="31">
        <f>SUBTOTAL(9,T2:T9)</f>
        <v>67919.83</v>
      </c>
    </row>
    <row r="11" spans="1:20" ht="15" outlineLevel="2">
      <c r="A11" s="39" t="s">
        <v>480</v>
      </c>
      <c r="B11" s="3">
        <v>902205</v>
      </c>
      <c r="C11" s="2" t="s">
        <v>243</v>
      </c>
      <c r="D11" s="2" t="s">
        <v>244</v>
      </c>
      <c r="E11" s="11">
        <v>1226</v>
      </c>
      <c r="F11" s="32">
        <v>2253</v>
      </c>
      <c r="G11" s="4">
        <v>2940</v>
      </c>
      <c r="H11" s="5">
        <v>88.2</v>
      </c>
      <c r="I11" s="4">
        <v>0</v>
      </c>
      <c r="J11" s="4">
        <v>0</v>
      </c>
      <c r="K11" s="4">
        <v>816</v>
      </c>
      <c r="L11" s="4">
        <v>0</v>
      </c>
      <c r="M11" s="4">
        <v>0</v>
      </c>
      <c r="N11" s="4">
        <v>0</v>
      </c>
      <c r="O11" s="4">
        <f>SUM(G11:N11)</f>
        <v>3844.2</v>
      </c>
      <c r="P11" s="6" t="s">
        <v>25</v>
      </c>
      <c r="Q11" s="6" t="s">
        <v>31</v>
      </c>
      <c r="R11" s="6">
        <v>2003</v>
      </c>
      <c r="S11" s="7">
        <v>0</v>
      </c>
      <c r="T11" s="8">
        <f>O11+S11</f>
        <v>3844.2</v>
      </c>
    </row>
    <row r="12" spans="1:20" ht="15" outlineLevel="2">
      <c r="A12" s="39" t="s">
        <v>480</v>
      </c>
      <c r="B12" s="3">
        <v>902205</v>
      </c>
      <c r="C12" s="2" t="s">
        <v>243</v>
      </c>
      <c r="D12" s="2" t="s">
        <v>244</v>
      </c>
      <c r="E12" s="11">
        <v>1226</v>
      </c>
      <c r="F12" s="32">
        <v>8811</v>
      </c>
      <c r="G12" s="4">
        <v>2940</v>
      </c>
      <c r="H12" s="5">
        <v>1421.98</v>
      </c>
      <c r="I12" s="4">
        <v>0</v>
      </c>
      <c r="J12" s="4">
        <v>0</v>
      </c>
      <c r="K12" s="4">
        <v>816</v>
      </c>
      <c r="L12" s="4">
        <v>218.49</v>
      </c>
      <c r="M12" s="4">
        <v>0</v>
      </c>
      <c r="N12" s="4">
        <v>0</v>
      </c>
      <c r="O12" s="4">
        <f>SUM(G12:N12)</f>
        <v>5396.469999999999</v>
      </c>
      <c r="P12" s="6" t="s">
        <v>25</v>
      </c>
      <c r="Q12" s="6" t="s">
        <v>26</v>
      </c>
      <c r="R12" s="6">
        <v>2016</v>
      </c>
      <c r="S12" s="7">
        <v>2310</v>
      </c>
      <c r="T12" s="8">
        <f>O12+S12</f>
        <v>7706.469999999999</v>
      </c>
    </row>
    <row r="13" spans="1:20" ht="15" outlineLevel="2">
      <c r="A13" s="39" t="s">
        <v>480</v>
      </c>
      <c r="B13" s="3">
        <v>902205</v>
      </c>
      <c r="C13" s="2" t="s">
        <v>243</v>
      </c>
      <c r="D13" s="2" t="s">
        <v>244</v>
      </c>
      <c r="E13" s="11">
        <v>1226</v>
      </c>
      <c r="F13" s="32">
        <v>5168</v>
      </c>
      <c r="G13" s="4">
        <v>2940</v>
      </c>
      <c r="H13" s="5">
        <v>547.82</v>
      </c>
      <c r="I13" s="4">
        <v>0</v>
      </c>
      <c r="J13" s="4">
        <v>0</v>
      </c>
      <c r="K13" s="4">
        <v>816</v>
      </c>
      <c r="L13" s="4">
        <v>0</v>
      </c>
      <c r="M13" s="4">
        <v>0</v>
      </c>
      <c r="N13" s="4">
        <v>0</v>
      </c>
      <c r="O13" s="4">
        <f>SUM(G13:N13)</f>
        <v>4303.82</v>
      </c>
      <c r="P13" s="6" t="s">
        <v>25</v>
      </c>
      <c r="Q13" s="6" t="s">
        <v>26</v>
      </c>
      <c r="R13" s="6">
        <v>2016</v>
      </c>
      <c r="S13" s="7">
        <v>2310</v>
      </c>
      <c r="T13" s="8">
        <f>O13+S13</f>
        <v>6613.82</v>
      </c>
    </row>
    <row r="14" spans="1:20" ht="15" outlineLevel="2">
      <c r="A14" s="39" t="s">
        <v>480</v>
      </c>
      <c r="B14" s="3">
        <v>902205</v>
      </c>
      <c r="C14" s="2" t="s">
        <v>243</v>
      </c>
      <c r="D14" s="2" t="s">
        <v>244</v>
      </c>
      <c r="E14" s="11">
        <v>9020</v>
      </c>
      <c r="F14" s="32">
        <v>0</v>
      </c>
      <c r="G14" s="4">
        <v>0</v>
      </c>
      <c r="H14" s="5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>SUM(G14:N14)</f>
        <v>0</v>
      </c>
      <c r="P14" s="6" t="s">
        <v>74</v>
      </c>
      <c r="Q14" s="6" t="s">
        <v>27</v>
      </c>
      <c r="R14" s="6">
        <v>1900</v>
      </c>
      <c r="S14" s="7">
        <v>0</v>
      </c>
      <c r="T14" s="8">
        <f>O14+S14</f>
        <v>0</v>
      </c>
    </row>
    <row r="15" spans="1:20" s="41" customFormat="1" ht="15.75" outlineLevel="1">
      <c r="A15" s="24"/>
      <c r="B15" s="25"/>
      <c r="C15" s="23" t="s">
        <v>308</v>
      </c>
      <c r="D15" s="24"/>
      <c r="E15" s="26">
        <f>COUNTA(E11:E14)</f>
        <v>4</v>
      </c>
      <c r="F15" s="40">
        <f aca="true" t="shared" si="3" ref="F15:O15">SUBTOTAL(9,F11:F14)</f>
        <v>16232</v>
      </c>
      <c r="G15" s="27">
        <f t="shared" si="3"/>
        <v>8820</v>
      </c>
      <c r="H15" s="28">
        <f t="shared" si="3"/>
        <v>2058</v>
      </c>
      <c r="I15" s="27">
        <f t="shared" si="3"/>
        <v>0</v>
      </c>
      <c r="J15" s="27">
        <f t="shared" si="3"/>
        <v>0</v>
      </c>
      <c r="K15" s="27">
        <f t="shared" si="3"/>
        <v>2448</v>
      </c>
      <c r="L15" s="27">
        <f t="shared" si="3"/>
        <v>218.49</v>
      </c>
      <c r="M15" s="27">
        <f t="shared" si="3"/>
        <v>0</v>
      </c>
      <c r="N15" s="27">
        <f t="shared" si="3"/>
        <v>0</v>
      </c>
      <c r="O15" s="27">
        <f t="shared" si="3"/>
        <v>13544.489999999998</v>
      </c>
      <c r="P15" s="29"/>
      <c r="Q15" s="29"/>
      <c r="R15" s="29"/>
      <c r="S15" s="30">
        <f>SUBTOTAL(9,S11:S14)</f>
        <v>4620</v>
      </c>
      <c r="T15" s="31">
        <f>SUBTOTAL(9,T11:T14)</f>
        <v>18164.489999999998</v>
      </c>
    </row>
    <row r="16" spans="1:20" ht="15" outlineLevel="2">
      <c r="A16" s="39" t="s">
        <v>480</v>
      </c>
      <c r="B16" s="3">
        <v>902204</v>
      </c>
      <c r="C16" s="2" t="s">
        <v>245</v>
      </c>
      <c r="D16" s="2" t="s">
        <v>246</v>
      </c>
      <c r="E16" s="11">
        <v>1226</v>
      </c>
      <c r="F16" s="32">
        <v>3993</v>
      </c>
      <c r="G16" s="4">
        <v>2940</v>
      </c>
      <c r="H16" s="5">
        <v>984.41</v>
      </c>
      <c r="I16" s="4">
        <v>0</v>
      </c>
      <c r="J16" s="4">
        <v>0</v>
      </c>
      <c r="K16" s="4">
        <v>816</v>
      </c>
      <c r="L16" s="4">
        <v>0</v>
      </c>
      <c r="M16" s="9">
        <v>3500</v>
      </c>
      <c r="N16" s="4">
        <v>0</v>
      </c>
      <c r="O16" s="4">
        <f aca="true" t="shared" si="4" ref="O16:O26">SUM(G16:N16)</f>
        <v>8240.41</v>
      </c>
      <c r="P16" s="6" t="s">
        <v>25</v>
      </c>
      <c r="Q16" s="6" t="s">
        <v>26</v>
      </c>
      <c r="R16" s="6">
        <v>2022</v>
      </c>
      <c r="S16" s="7">
        <v>2310</v>
      </c>
      <c r="T16" s="8">
        <f aca="true" t="shared" si="5" ref="T16:T26">O16+S16</f>
        <v>10550.41</v>
      </c>
    </row>
    <row r="17" spans="1:20" ht="15" outlineLevel="2">
      <c r="A17" s="39" t="s">
        <v>480</v>
      </c>
      <c r="B17" s="3">
        <v>902204</v>
      </c>
      <c r="C17" s="2" t="s">
        <v>245</v>
      </c>
      <c r="D17" s="2" t="s">
        <v>246</v>
      </c>
      <c r="E17" s="11">
        <v>1226</v>
      </c>
      <c r="F17" s="32">
        <v>7970</v>
      </c>
      <c r="G17" s="4">
        <v>2940</v>
      </c>
      <c r="H17" s="5">
        <v>2028.6</v>
      </c>
      <c r="I17" s="4">
        <v>0</v>
      </c>
      <c r="J17" s="4">
        <v>0</v>
      </c>
      <c r="K17" s="4">
        <v>816</v>
      </c>
      <c r="L17" s="4">
        <v>276.93</v>
      </c>
      <c r="M17" s="4">
        <v>0</v>
      </c>
      <c r="N17" s="4">
        <v>0</v>
      </c>
      <c r="O17" s="4">
        <f t="shared" si="4"/>
        <v>6061.530000000001</v>
      </c>
      <c r="P17" s="6" t="s">
        <v>25</v>
      </c>
      <c r="Q17" s="6" t="s">
        <v>26</v>
      </c>
      <c r="R17" s="6">
        <v>2022</v>
      </c>
      <c r="S17" s="7">
        <v>2310</v>
      </c>
      <c r="T17" s="8">
        <f t="shared" si="5"/>
        <v>8371.53</v>
      </c>
    </row>
    <row r="18" spans="1:20" ht="15" outlineLevel="2">
      <c r="A18" s="39" t="s">
        <v>480</v>
      </c>
      <c r="B18" s="3">
        <v>902204</v>
      </c>
      <c r="C18" s="2" t="s">
        <v>245</v>
      </c>
      <c r="D18" s="2" t="s">
        <v>246</v>
      </c>
      <c r="E18" s="11">
        <v>1226</v>
      </c>
      <c r="F18" s="32">
        <v>5933</v>
      </c>
      <c r="G18" s="4">
        <v>2940</v>
      </c>
      <c r="H18" s="5">
        <v>244.51</v>
      </c>
      <c r="I18" s="4">
        <v>0</v>
      </c>
      <c r="J18" s="4">
        <v>0</v>
      </c>
      <c r="K18" s="4">
        <v>816</v>
      </c>
      <c r="L18" s="4">
        <v>0</v>
      </c>
      <c r="M18" s="4">
        <v>0</v>
      </c>
      <c r="N18" s="4">
        <v>0</v>
      </c>
      <c r="O18" s="4">
        <f t="shared" si="4"/>
        <v>4000.51</v>
      </c>
      <c r="P18" s="6" t="s">
        <v>25</v>
      </c>
      <c r="Q18" s="6" t="s">
        <v>26</v>
      </c>
      <c r="R18" s="6">
        <v>2022</v>
      </c>
      <c r="S18" s="7">
        <v>2310</v>
      </c>
      <c r="T18" s="8">
        <f t="shared" si="5"/>
        <v>6310.51</v>
      </c>
    </row>
    <row r="19" spans="1:20" ht="15" outlineLevel="2">
      <c r="A19" s="39" t="s">
        <v>480</v>
      </c>
      <c r="B19" s="3">
        <v>902204</v>
      </c>
      <c r="C19" s="2" t="s">
        <v>245</v>
      </c>
      <c r="D19" s="2" t="s">
        <v>246</v>
      </c>
      <c r="E19" s="11">
        <v>1226</v>
      </c>
      <c r="F19" s="32">
        <v>5633</v>
      </c>
      <c r="G19" s="4">
        <v>2940</v>
      </c>
      <c r="H19" s="5">
        <v>185.71</v>
      </c>
      <c r="I19" s="4">
        <v>0</v>
      </c>
      <c r="J19" s="4">
        <v>0</v>
      </c>
      <c r="K19" s="4">
        <v>816</v>
      </c>
      <c r="L19" s="4">
        <v>0</v>
      </c>
      <c r="M19" s="9">
        <v>3500</v>
      </c>
      <c r="N19" s="4">
        <v>0</v>
      </c>
      <c r="O19" s="4">
        <f t="shared" si="4"/>
        <v>7441.71</v>
      </c>
      <c r="P19" s="6" t="s">
        <v>25</v>
      </c>
      <c r="Q19" s="6" t="s">
        <v>26</v>
      </c>
      <c r="R19" s="6">
        <v>2022</v>
      </c>
      <c r="S19" s="7">
        <v>2310</v>
      </c>
      <c r="T19" s="8">
        <f t="shared" si="5"/>
        <v>9751.71</v>
      </c>
    </row>
    <row r="20" spans="1:20" ht="15" outlineLevel="2">
      <c r="A20" s="39" t="s">
        <v>480</v>
      </c>
      <c r="B20" s="3">
        <v>902204</v>
      </c>
      <c r="C20" s="2" t="s">
        <v>245</v>
      </c>
      <c r="D20" s="2" t="s">
        <v>246</v>
      </c>
      <c r="E20" s="11">
        <v>1226</v>
      </c>
      <c r="F20" s="32">
        <v>11857</v>
      </c>
      <c r="G20" s="4">
        <v>2940</v>
      </c>
      <c r="H20" s="5">
        <v>2869.93</v>
      </c>
      <c r="I20" s="4">
        <v>0</v>
      </c>
      <c r="J20" s="4">
        <v>0</v>
      </c>
      <c r="K20" s="4">
        <v>816</v>
      </c>
      <c r="L20" s="4">
        <v>0</v>
      </c>
      <c r="M20" s="4">
        <v>0</v>
      </c>
      <c r="N20" s="4">
        <v>0</v>
      </c>
      <c r="O20" s="4">
        <f t="shared" si="4"/>
        <v>6625.93</v>
      </c>
      <c r="P20" s="6" t="s">
        <v>25</v>
      </c>
      <c r="Q20" s="6" t="s">
        <v>26</v>
      </c>
      <c r="R20" s="6">
        <v>2022</v>
      </c>
      <c r="S20" s="7">
        <v>2310</v>
      </c>
      <c r="T20" s="8">
        <f t="shared" si="5"/>
        <v>8935.93</v>
      </c>
    </row>
    <row r="21" spans="1:20" ht="15" outlineLevel="2">
      <c r="A21" s="39" t="s">
        <v>480</v>
      </c>
      <c r="B21" s="3">
        <v>902204</v>
      </c>
      <c r="C21" s="2" t="s">
        <v>245</v>
      </c>
      <c r="D21" s="2" t="s">
        <v>246</v>
      </c>
      <c r="E21" s="11">
        <v>1226</v>
      </c>
      <c r="F21" s="32">
        <v>10148</v>
      </c>
      <c r="G21" s="4">
        <v>2940</v>
      </c>
      <c r="H21" s="5">
        <v>2032.52</v>
      </c>
      <c r="I21" s="4">
        <v>0</v>
      </c>
      <c r="J21" s="4">
        <v>0</v>
      </c>
      <c r="K21" s="4">
        <v>816</v>
      </c>
      <c r="L21" s="4">
        <v>0</v>
      </c>
      <c r="M21" s="4">
        <v>0</v>
      </c>
      <c r="N21" s="4">
        <v>0</v>
      </c>
      <c r="O21" s="4">
        <f t="shared" si="4"/>
        <v>5788.52</v>
      </c>
      <c r="P21" s="6" t="s">
        <v>25</v>
      </c>
      <c r="Q21" s="6" t="s">
        <v>26</v>
      </c>
      <c r="R21" s="6">
        <v>2014</v>
      </c>
      <c r="S21" s="7">
        <v>2310</v>
      </c>
      <c r="T21" s="8">
        <f t="shared" si="5"/>
        <v>8098.52</v>
      </c>
    </row>
    <row r="22" spans="1:20" ht="15" outlineLevel="2">
      <c r="A22" s="39" t="s">
        <v>480</v>
      </c>
      <c r="B22" s="3">
        <v>902204</v>
      </c>
      <c r="C22" s="2" t="s">
        <v>245</v>
      </c>
      <c r="D22" s="2" t="s">
        <v>246</v>
      </c>
      <c r="E22" s="11">
        <v>9020</v>
      </c>
      <c r="F22" s="32">
        <v>0</v>
      </c>
      <c r="G22" s="4">
        <v>0</v>
      </c>
      <c r="H22" s="5">
        <v>0</v>
      </c>
      <c r="I22" s="4">
        <v>373.73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f t="shared" si="4"/>
        <v>373.73</v>
      </c>
      <c r="P22" s="6" t="s">
        <v>74</v>
      </c>
      <c r="Q22" s="6" t="s">
        <v>27</v>
      </c>
      <c r="R22" s="6">
        <v>1900</v>
      </c>
      <c r="S22" s="7">
        <v>0</v>
      </c>
      <c r="T22" s="8">
        <f t="shared" si="5"/>
        <v>373.73</v>
      </c>
    </row>
    <row r="23" spans="1:20" ht="15" outlineLevel="2">
      <c r="A23" s="39" t="s">
        <v>480</v>
      </c>
      <c r="B23" s="3">
        <v>902204</v>
      </c>
      <c r="C23" s="2" t="s">
        <v>245</v>
      </c>
      <c r="D23" s="2" t="s">
        <v>246</v>
      </c>
      <c r="E23" s="11">
        <v>9020</v>
      </c>
      <c r="F23" s="32">
        <v>0</v>
      </c>
      <c r="G23" s="4">
        <v>0</v>
      </c>
      <c r="H23" s="5">
        <v>0</v>
      </c>
      <c r="I23" s="4">
        <v>259.89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f t="shared" si="4"/>
        <v>259.89</v>
      </c>
      <c r="P23" s="6" t="s">
        <v>74</v>
      </c>
      <c r="Q23" s="6" t="s">
        <v>27</v>
      </c>
      <c r="R23" s="6">
        <v>1900</v>
      </c>
      <c r="S23" s="7">
        <v>0</v>
      </c>
      <c r="T23" s="8">
        <f t="shared" si="5"/>
        <v>259.89</v>
      </c>
    </row>
    <row r="24" spans="1:20" ht="15" outlineLevel="2">
      <c r="A24" s="39" t="s">
        <v>480</v>
      </c>
      <c r="B24" s="3">
        <v>902204</v>
      </c>
      <c r="C24" s="2" t="s">
        <v>245</v>
      </c>
      <c r="D24" s="2" t="s">
        <v>246</v>
      </c>
      <c r="E24" s="11">
        <v>9020</v>
      </c>
      <c r="F24" s="32">
        <v>0</v>
      </c>
      <c r="G24" s="4">
        <v>0</v>
      </c>
      <c r="H24" s="5">
        <v>0</v>
      </c>
      <c r="I24" s="4">
        <v>89.39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f t="shared" si="4"/>
        <v>89.39</v>
      </c>
      <c r="P24" s="6" t="s">
        <v>74</v>
      </c>
      <c r="Q24" s="6" t="s">
        <v>27</v>
      </c>
      <c r="R24" s="6">
        <v>1900</v>
      </c>
      <c r="S24" s="7">
        <v>0</v>
      </c>
      <c r="T24" s="8">
        <f t="shared" si="5"/>
        <v>89.39</v>
      </c>
    </row>
    <row r="25" spans="1:20" ht="15" outlineLevel="2">
      <c r="A25" s="39" t="s">
        <v>480</v>
      </c>
      <c r="B25" s="3">
        <v>902204</v>
      </c>
      <c r="C25" s="2" t="s">
        <v>245</v>
      </c>
      <c r="D25" s="2" t="s">
        <v>246</v>
      </c>
      <c r="E25" s="11">
        <v>9020</v>
      </c>
      <c r="F25" s="32">
        <v>0</v>
      </c>
      <c r="G25" s="4">
        <v>0</v>
      </c>
      <c r="H25" s="5">
        <v>0</v>
      </c>
      <c r="I25" s="4">
        <v>90.72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f t="shared" si="4"/>
        <v>90.72</v>
      </c>
      <c r="P25" s="6" t="s">
        <v>74</v>
      </c>
      <c r="Q25" s="6" t="s">
        <v>27</v>
      </c>
      <c r="R25" s="6">
        <v>1900</v>
      </c>
      <c r="S25" s="7">
        <v>0</v>
      </c>
      <c r="T25" s="8">
        <f t="shared" si="5"/>
        <v>90.72</v>
      </c>
    </row>
    <row r="26" spans="1:20" ht="15" outlineLevel="2">
      <c r="A26" s="39" t="s">
        <v>480</v>
      </c>
      <c r="B26" s="3">
        <v>902204</v>
      </c>
      <c r="C26" s="2" t="s">
        <v>245</v>
      </c>
      <c r="D26" s="2" t="s">
        <v>246</v>
      </c>
      <c r="E26" s="11">
        <v>9020</v>
      </c>
      <c r="F26" s="32">
        <v>0</v>
      </c>
      <c r="G26" s="4">
        <v>0</v>
      </c>
      <c r="H26" s="5">
        <v>0</v>
      </c>
      <c r="I26" s="4">
        <v>86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f t="shared" si="4"/>
        <v>86</v>
      </c>
      <c r="P26" s="6" t="s">
        <v>74</v>
      </c>
      <c r="Q26" s="6" t="s">
        <v>27</v>
      </c>
      <c r="R26" s="6">
        <v>1900</v>
      </c>
      <c r="S26" s="7">
        <v>0</v>
      </c>
      <c r="T26" s="8">
        <f t="shared" si="5"/>
        <v>86</v>
      </c>
    </row>
    <row r="27" spans="1:20" s="41" customFormat="1" ht="15.75" outlineLevel="1">
      <c r="A27" s="24"/>
      <c r="B27" s="25"/>
      <c r="C27" s="23" t="s">
        <v>309</v>
      </c>
      <c r="D27" s="24"/>
      <c r="E27" s="26">
        <f>COUNTA(E16:E26)</f>
        <v>11</v>
      </c>
      <c r="F27" s="40">
        <f aca="true" t="shared" si="6" ref="F27:O27">SUBTOTAL(9,F16:F26)</f>
        <v>45534</v>
      </c>
      <c r="G27" s="27">
        <f t="shared" si="6"/>
        <v>17640</v>
      </c>
      <c r="H27" s="28">
        <f t="shared" si="6"/>
        <v>8345.68</v>
      </c>
      <c r="I27" s="27">
        <f t="shared" si="6"/>
        <v>899.73</v>
      </c>
      <c r="J27" s="27">
        <f t="shared" si="6"/>
        <v>0</v>
      </c>
      <c r="K27" s="27">
        <f t="shared" si="6"/>
        <v>4896</v>
      </c>
      <c r="L27" s="27">
        <f t="shared" si="6"/>
        <v>276.93</v>
      </c>
      <c r="M27" s="27">
        <f t="shared" si="6"/>
        <v>7000</v>
      </c>
      <c r="N27" s="27">
        <f t="shared" si="6"/>
        <v>0</v>
      </c>
      <c r="O27" s="27">
        <f t="shared" si="6"/>
        <v>39058.340000000004</v>
      </c>
      <c r="P27" s="29"/>
      <c r="Q27" s="29"/>
      <c r="R27" s="29"/>
      <c r="S27" s="30">
        <f>SUBTOTAL(9,S16:S26)</f>
        <v>13860</v>
      </c>
      <c r="T27" s="31">
        <f>SUBTOTAL(9,T16:T26)</f>
        <v>52918.340000000004</v>
      </c>
    </row>
    <row r="28" spans="1:20" ht="15" outlineLevel="2">
      <c r="A28" s="39" t="s">
        <v>480</v>
      </c>
      <c r="B28" s="3">
        <v>902206</v>
      </c>
      <c r="C28" s="2" t="s">
        <v>247</v>
      </c>
      <c r="D28" s="2" t="s">
        <v>248</v>
      </c>
      <c r="E28" s="11">
        <v>1340</v>
      </c>
      <c r="F28" s="32">
        <v>0</v>
      </c>
      <c r="G28" s="4">
        <v>0</v>
      </c>
      <c r="H28" s="5">
        <v>0</v>
      </c>
      <c r="I28" s="4">
        <v>521.87</v>
      </c>
      <c r="J28" s="4">
        <v>393.45</v>
      </c>
      <c r="K28" s="4">
        <v>816</v>
      </c>
      <c r="L28" s="4">
        <v>0</v>
      </c>
      <c r="M28" s="4">
        <v>0</v>
      </c>
      <c r="N28" s="4">
        <v>0</v>
      </c>
      <c r="O28" s="4">
        <f aca="true" t="shared" si="7" ref="O28:O37">SUM(G28:N28)</f>
        <v>1731.32</v>
      </c>
      <c r="P28" s="6" t="s">
        <v>74</v>
      </c>
      <c r="Q28" s="6" t="s">
        <v>31</v>
      </c>
      <c r="R28" s="6">
        <v>1998</v>
      </c>
      <c r="S28" s="7">
        <v>0</v>
      </c>
      <c r="T28" s="8">
        <f aca="true" t="shared" si="8" ref="T28:T37">O28+S28</f>
        <v>1731.32</v>
      </c>
    </row>
    <row r="29" spans="1:20" ht="15" outlineLevel="2">
      <c r="A29" s="39" t="s">
        <v>480</v>
      </c>
      <c r="B29" s="3">
        <v>902206</v>
      </c>
      <c r="C29" s="2" t="s">
        <v>247</v>
      </c>
      <c r="D29" s="2" t="s">
        <v>248</v>
      </c>
      <c r="E29" s="11">
        <v>1226</v>
      </c>
      <c r="F29" s="32">
        <v>4593</v>
      </c>
      <c r="G29" s="4">
        <v>2940</v>
      </c>
      <c r="H29" s="5">
        <v>323.4</v>
      </c>
      <c r="I29" s="4">
        <v>0</v>
      </c>
      <c r="J29" s="4">
        <v>0</v>
      </c>
      <c r="K29" s="4">
        <v>816</v>
      </c>
      <c r="L29" s="4">
        <v>0</v>
      </c>
      <c r="M29" s="9">
        <v>3500</v>
      </c>
      <c r="N29" s="4">
        <v>25</v>
      </c>
      <c r="O29" s="4">
        <f t="shared" si="7"/>
        <v>7604.4</v>
      </c>
      <c r="P29" s="6" t="s">
        <v>25</v>
      </c>
      <c r="Q29" s="6" t="s">
        <v>26</v>
      </c>
      <c r="R29" s="6">
        <v>2022</v>
      </c>
      <c r="S29" s="7">
        <v>2310</v>
      </c>
      <c r="T29" s="8">
        <f t="shared" si="8"/>
        <v>9914.4</v>
      </c>
    </row>
    <row r="30" spans="1:20" ht="15" outlineLevel="2">
      <c r="A30" s="39" t="s">
        <v>480</v>
      </c>
      <c r="B30" s="3">
        <v>902206</v>
      </c>
      <c r="C30" s="2" t="s">
        <v>247</v>
      </c>
      <c r="D30" s="2" t="s">
        <v>248</v>
      </c>
      <c r="E30" s="11">
        <v>1226</v>
      </c>
      <c r="F30" s="32">
        <v>3391</v>
      </c>
      <c r="G30" s="4">
        <v>2940</v>
      </c>
      <c r="H30" s="5">
        <v>232.75</v>
      </c>
      <c r="I30" s="4">
        <v>0</v>
      </c>
      <c r="J30" s="4">
        <v>0</v>
      </c>
      <c r="K30" s="4">
        <v>816</v>
      </c>
      <c r="L30" s="4">
        <v>0</v>
      </c>
      <c r="M30" s="9">
        <v>3500</v>
      </c>
      <c r="N30" s="4">
        <v>0</v>
      </c>
      <c r="O30" s="4">
        <f t="shared" si="7"/>
        <v>7488.75</v>
      </c>
      <c r="P30" s="6" t="s">
        <v>25</v>
      </c>
      <c r="Q30" s="6" t="s">
        <v>26</v>
      </c>
      <c r="R30" s="6">
        <v>2022</v>
      </c>
      <c r="S30" s="7">
        <v>2310</v>
      </c>
      <c r="T30" s="8">
        <f t="shared" si="8"/>
        <v>9798.75</v>
      </c>
    </row>
    <row r="31" spans="1:20" ht="15" outlineLevel="2">
      <c r="A31" s="39" t="s">
        <v>480</v>
      </c>
      <c r="B31" s="3">
        <v>902206</v>
      </c>
      <c r="C31" s="2" t="s">
        <v>247</v>
      </c>
      <c r="D31" s="2" t="s">
        <v>248</v>
      </c>
      <c r="E31" s="11">
        <v>1226</v>
      </c>
      <c r="F31" s="32">
        <v>10743</v>
      </c>
      <c r="G31" s="4">
        <v>2940</v>
      </c>
      <c r="H31" s="5">
        <v>2484.3</v>
      </c>
      <c r="I31" s="4">
        <v>0</v>
      </c>
      <c r="J31" s="4">
        <v>0</v>
      </c>
      <c r="K31" s="4">
        <v>816</v>
      </c>
      <c r="L31" s="4">
        <v>0</v>
      </c>
      <c r="M31" s="9">
        <v>3500</v>
      </c>
      <c r="N31" s="4">
        <v>0</v>
      </c>
      <c r="O31" s="4">
        <f t="shared" si="7"/>
        <v>9740.3</v>
      </c>
      <c r="P31" s="6" t="s">
        <v>25</v>
      </c>
      <c r="Q31" s="6" t="s">
        <v>26</v>
      </c>
      <c r="R31" s="6">
        <v>2022</v>
      </c>
      <c r="S31" s="7">
        <v>2310</v>
      </c>
      <c r="T31" s="8">
        <f t="shared" si="8"/>
        <v>12050.3</v>
      </c>
    </row>
    <row r="32" spans="1:20" ht="15" outlineLevel="2">
      <c r="A32" s="39" t="s">
        <v>480</v>
      </c>
      <c r="B32" s="3">
        <v>902206</v>
      </c>
      <c r="C32" s="2" t="s">
        <v>247</v>
      </c>
      <c r="D32" s="2" t="s">
        <v>248</v>
      </c>
      <c r="E32" s="11">
        <v>1226</v>
      </c>
      <c r="F32" s="32">
        <v>3821</v>
      </c>
      <c r="G32" s="4">
        <v>2940</v>
      </c>
      <c r="H32" s="5">
        <v>0</v>
      </c>
      <c r="I32" s="4">
        <v>0</v>
      </c>
      <c r="J32" s="4">
        <v>0</v>
      </c>
      <c r="K32" s="4">
        <v>816</v>
      </c>
      <c r="L32" s="4">
        <v>0</v>
      </c>
      <c r="M32" s="9">
        <v>3500</v>
      </c>
      <c r="N32" s="4">
        <v>0</v>
      </c>
      <c r="O32" s="4">
        <f t="shared" si="7"/>
        <v>7256</v>
      </c>
      <c r="P32" s="6" t="s">
        <v>25</v>
      </c>
      <c r="Q32" s="6" t="s">
        <v>26</v>
      </c>
      <c r="R32" s="6">
        <v>2022</v>
      </c>
      <c r="S32" s="7">
        <v>2310</v>
      </c>
      <c r="T32" s="8">
        <f t="shared" si="8"/>
        <v>9566</v>
      </c>
    </row>
    <row r="33" spans="1:20" ht="15" outlineLevel="2">
      <c r="A33" s="39" t="s">
        <v>480</v>
      </c>
      <c r="B33" s="3">
        <v>902206</v>
      </c>
      <c r="C33" s="2" t="s">
        <v>247</v>
      </c>
      <c r="D33" s="2" t="s">
        <v>248</v>
      </c>
      <c r="E33" s="11">
        <v>1226</v>
      </c>
      <c r="F33" s="32">
        <v>16716</v>
      </c>
      <c r="G33" s="4">
        <v>2940</v>
      </c>
      <c r="H33" s="5">
        <v>5250.84</v>
      </c>
      <c r="I33" s="4">
        <v>0</v>
      </c>
      <c r="J33" s="4">
        <v>0</v>
      </c>
      <c r="K33" s="4">
        <v>816</v>
      </c>
      <c r="L33" s="4">
        <v>0</v>
      </c>
      <c r="M33" s="4">
        <v>0</v>
      </c>
      <c r="N33" s="4">
        <v>0</v>
      </c>
      <c r="O33" s="4">
        <f t="shared" si="7"/>
        <v>9006.84</v>
      </c>
      <c r="P33" s="6" t="s">
        <v>25</v>
      </c>
      <c r="Q33" s="6" t="s">
        <v>26</v>
      </c>
      <c r="R33" s="6">
        <v>2014</v>
      </c>
      <c r="S33" s="7">
        <v>2310</v>
      </c>
      <c r="T33" s="8">
        <f t="shared" si="8"/>
        <v>11316.84</v>
      </c>
    </row>
    <row r="34" spans="1:20" ht="15" outlineLevel="2">
      <c r="A34" s="39" t="s">
        <v>480</v>
      </c>
      <c r="B34" s="3">
        <v>902206</v>
      </c>
      <c r="C34" s="2" t="s">
        <v>247</v>
      </c>
      <c r="D34" s="2" t="s">
        <v>248</v>
      </c>
      <c r="E34" s="11">
        <v>1226</v>
      </c>
      <c r="F34" s="32">
        <v>4854</v>
      </c>
      <c r="G34" s="4">
        <v>2940</v>
      </c>
      <c r="H34" s="5">
        <v>230.3</v>
      </c>
      <c r="I34" s="4">
        <v>0</v>
      </c>
      <c r="J34" s="4">
        <v>0</v>
      </c>
      <c r="K34" s="4">
        <v>816</v>
      </c>
      <c r="L34" s="4">
        <v>0</v>
      </c>
      <c r="M34" s="4">
        <v>0</v>
      </c>
      <c r="N34" s="4">
        <v>0</v>
      </c>
      <c r="O34" s="4">
        <f t="shared" si="7"/>
        <v>3986.3</v>
      </c>
      <c r="P34" s="6" t="s">
        <v>25</v>
      </c>
      <c r="Q34" s="6" t="s">
        <v>26</v>
      </c>
      <c r="R34" s="6">
        <v>2016</v>
      </c>
      <c r="S34" s="7">
        <v>2310</v>
      </c>
      <c r="T34" s="8">
        <f t="shared" si="8"/>
        <v>6296.3</v>
      </c>
    </row>
    <row r="35" spans="1:20" ht="15" outlineLevel="2">
      <c r="A35" s="39" t="s">
        <v>480</v>
      </c>
      <c r="B35" s="3">
        <v>902206</v>
      </c>
      <c r="C35" s="2" t="s">
        <v>247</v>
      </c>
      <c r="D35" s="2" t="s">
        <v>248</v>
      </c>
      <c r="E35" s="11">
        <v>1226</v>
      </c>
      <c r="F35" s="32">
        <v>5850</v>
      </c>
      <c r="G35" s="4">
        <v>2940</v>
      </c>
      <c r="H35" s="5">
        <v>363.58</v>
      </c>
      <c r="I35" s="4">
        <v>0</v>
      </c>
      <c r="J35" s="4">
        <v>0</v>
      </c>
      <c r="K35" s="4">
        <v>816</v>
      </c>
      <c r="L35" s="4">
        <v>0</v>
      </c>
      <c r="M35" s="4">
        <v>0</v>
      </c>
      <c r="N35" s="4">
        <v>0</v>
      </c>
      <c r="O35" s="4">
        <f t="shared" si="7"/>
        <v>4119.58</v>
      </c>
      <c r="P35" s="6" t="s">
        <v>25</v>
      </c>
      <c r="Q35" s="6" t="s">
        <v>26</v>
      </c>
      <c r="R35" s="6">
        <v>2016</v>
      </c>
      <c r="S35" s="7">
        <v>2310</v>
      </c>
      <c r="T35" s="8">
        <f t="shared" si="8"/>
        <v>6429.58</v>
      </c>
    </row>
    <row r="36" spans="1:20" ht="15" outlineLevel="2">
      <c r="A36" s="39" t="s">
        <v>480</v>
      </c>
      <c r="B36" s="3">
        <v>902206</v>
      </c>
      <c r="C36" s="2" t="s">
        <v>247</v>
      </c>
      <c r="D36" s="2" t="s">
        <v>248</v>
      </c>
      <c r="E36" s="11">
        <v>1226</v>
      </c>
      <c r="F36" s="32">
        <v>9272</v>
      </c>
      <c r="G36" s="4">
        <v>2940</v>
      </c>
      <c r="H36" s="5">
        <v>1872.29</v>
      </c>
      <c r="I36" s="4">
        <v>0</v>
      </c>
      <c r="J36" s="4">
        <v>0</v>
      </c>
      <c r="K36" s="4">
        <v>816</v>
      </c>
      <c r="L36" s="4">
        <v>0</v>
      </c>
      <c r="M36" s="4">
        <v>0</v>
      </c>
      <c r="N36" s="4">
        <v>0</v>
      </c>
      <c r="O36" s="4">
        <f t="shared" si="7"/>
        <v>5628.29</v>
      </c>
      <c r="P36" s="6" t="s">
        <v>25</v>
      </c>
      <c r="Q36" s="6" t="s">
        <v>26</v>
      </c>
      <c r="R36" s="6">
        <v>2018</v>
      </c>
      <c r="S36" s="7">
        <v>2310</v>
      </c>
      <c r="T36" s="8">
        <f t="shared" si="8"/>
        <v>7938.29</v>
      </c>
    </row>
    <row r="37" spans="1:20" ht="15" outlineLevel="2">
      <c r="A37" s="39" t="s">
        <v>480</v>
      </c>
      <c r="B37" s="3">
        <v>902206</v>
      </c>
      <c r="C37" s="2" t="s">
        <v>247</v>
      </c>
      <c r="D37" s="2" t="s">
        <v>248</v>
      </c>
      <c r="E37" s="11">
        <v>9020</v>
      </c>
      <c r="F37" s="32">
        <v>0</v>
      </c>
      <c r="G37" s="4">
        <v>0</v>
      </c>
      <c r="H37" s="5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f t="shared" si="7"/>
        <v>0</v>
      </c>
      <c r="P37" s="6" t="s">
        <v>74</v>
      </c>
      <c r="Q37" s="6" t="s">
        <v>27</v>
      </c>
      <c r="R37" s="6">
        <v>1900</v>
      </c>
      <c r="S37" s="7">
        <v>0</v>
      </c>
      <c r="T37" s="8">
        <f t="shared" si="8"/>
        <v>0</v>
      </c>
    </row>
    <row r="38" spans="1:20" s="41" customFormat="1" ht="15.75" outlineLevel="1">
      <c r="A38" s="24"/>
      <c r="B38" s="25"/>
      <c r="C38" s="23" t="s">
        <v>310</v>
      </c>
      <c r="D38" s="24"/>
      <c r="E38" s="26">
        <f>COUNTA(E28:E37)</f>
        <v>10</v>
      </c>
      <c r="F38" s="40">
        <f aca="true" t="shared" si="9" ref="F38:O38">SUBTOTAL(9,F28:F37)</f>
        <v>59240</v>
      </c>
      <c r="G38" s="27">
        <f t="shared" si="9"/>
        <v>23520</v>
      </c>
      <c r="H38" s="28">
        <f t="shared" si="9"/>
        <v>10757.46</v>
      </c>
      <c r="I38" s="27">
        <f t="shared" si="9"/>
        <v>521.87</v>
      </c>
      <c r="J38" s="27">
        <f t="shared" si="9"/>
        <v>393.45</v>
      </c>
      <c r="K38" s="27">
        <f t="shared" si="9"/>
        <v>7344</v>
      </c>
      <c r="L38" s="27">
        <f t="shared" si="9"/>
        <v>0</v>
      </c>
      <c r="M38" s="27">
        <f t="shared" si="9"/>
        <v>14000</v>
      </c>
      <c r="N38" s="27">
        <f t="shared" si="9"/>
        <v>25</v>
      </c>
      <c r="O38" s="27">
        <f t="shared" si="9"/>
        <v>56561.780000000006</v>
      </c>
      <c r="P38" s="29"/>
      <c r="Q38" s="29"/>
      <c r="R38" s="29"/>
      <c r="S38" s="30">
        <f>SUBTOTAL(9,S28:S37)</f>
        <v>18480</v>
      </c>
      <c r="T38" s="31">
        <f>SUBTOTAL(9,T28:T37)</f>
        <v>75041.78</v>
      </c>
    </row>
    <row r="39" spans="1:20" ht="15" outlineLevel="2">
      <c r="A39" s="39" t="s">
        <v>480</v>
      </c>
      <c r="B39" s="3">
        <v>902207</v>
      </c>
      <c r="C39" s="2" t="s">
        <v>249</v>
      </c>
      <c r="D39" s="2" t="s">
        <v>250</v>
      </c>
      <c r="E39" s="11">
        <v>1202</v>
      </c>
      <c r="F39" s="32">
        <v>7590</v>
      </c>
      <c r="G39" s="4">
        <v>2040</v>
      </c>
      <c r="H39" s="5">
        <v>591.6</v>
      </c>
      <c r="I39" s="4">
        <v>0</v>
      </c>
      <c r="J39" s="4">
        <v>0</v>
      </c>
      <c r="K39" s="4">
        <v>816</v>
      </c>
      <c r="L39" s="4">
        <v>0</v>
      </c>
      <c r="M39" s="9">
        <v>3000</v>
      </c>
      <c r="N39" s="4">
        <v>86</v>
      </c>
      <c r="O39" s="4">
        <f>SUM(G39:N39)</f>
        <v>6533.6</v>
      </c>
      <c r="P39" s="6" t="s">
        <v>25</v>
      </c>
      <c r="Q39" s="6" t="s">
        <v>26</v>
      </c>
      <c r="R39" s="6">
        <v>2013</v>
      </c>
      <c r="S39" s="7">
        <v>1995</v>
      </c>
      <c r="T39" s="8">
        <f>O39+S39</f>
        <v>8528.6</v>
      </c>
    </row>
    <row r="40" spans="1:20" ht="15" outlineLevel="2">
      <c r="A40" s="39" t="s">
        <v>480</v>
      </c>
      <c r="B40" s="3">
        <v>902207</v>
      </c>
      <c r="C40" s="2" t="s">
        <v>249</v>
      </c>
      <c r="D40" s="2" t="s">
        <v>250</v>
      </c>
      <c r="E40" s="11">
        <v>1202</v>
      </c>
      <c r="F40" s="32">
        <v>15081</v>
      </c>
      <c r="G40" s="4">
        <v>2040</v>
      </c>
      <c r="H40" s="5">
        <v>3087.54</v>
      </c>
      <c r="I40" s="4">
        <v>0</v>
      </c>
      <c r="J40" s="4">
        <v>0</v>
      </c>
      <c r="K40" s="4">
        <v>816</v>
      </c>
      <c r="L40" s="4">
        <v>0</v>
      </c>
      <c r="M40" s="4">
        <v>0</v>
      </c>
      <c r="N40" s="4">
        <v>0</v>
      </c>
      <c r="O40" s="4">
        <f>SUM(G40:N40)</f>
        <v>5943.54</v>
      </c>
      <c r="P40" s="6" t="s">
        <v>25</v>
      </c>
      <c r="Q40" s="6" t="s">
        <v>26</v>
      </c>
      <c r="R40" s="6">
        <v>2018</v>
      </c>
      <c r="S40" s="7">
        <v>1995</v>
      </c>
      <c r="T40" s="8">
        <f>O40+S40</f>
        <v>7938.54</v>
      </c>
    </row>
    <row r="41" spans="1:20" ht="15" outlineLevel="2">
      <c r="A41" s="39" t="s">
        <v>480</v>
      </c>
      <c r="B41" s="3">
        <v>902207</v>
      </c>
      <c r="C41" s="2" t="s">
        <v>249</v>
      </c>
      <c r="D41" s="2" t="s">
        <v>250</v>
      </c>
      <c r="E41" s="11">
        <v>9020</v>
      </c>
      <c r="F41" s="32">
        <v>0</v>
      </c>
      <c r="G41" s="4">
        <v>0</v>
      </c>
      <c r="H41" s="5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f>SUM(G41:N41)</f>
        <v>0</v>
      </c>
      <c r="P41" s="6" t="s">
        <v>74</v>
      </c>
      <c r="Q41" s="6" t="s">
        <v>27</v>
      </c>
      <c r="R41" s="6">
        <v>1900</v>
      </c>
      <c r="S41" s="7">
        <v>0</v>
      </c>
      <c r="T41" s="8">
        <f>O41+S41</f>
        <v>0</v>
      </c>
    </row>
    <row r="42" spans="1:20" s="41" customFormat="1" ht="15.75" outlineLevel="1">
      <c r="A42" s="24"/>
      <c r="B42" s="25"/>
      <c r="C42" s="23" t="s">
        <v>311</v>
      </c>
      <c r="D42" s="24"/>
      <c r="E42" s="26">
        <f>COUNTA(E39:E41)</f>
        <v>3</v>
      </c>
      <c r="F42" s="40">
        <f aca="true" t="shared" si="10" ref="F42:O42">SUBTOTAL(9,F39:F41)</f>
        <v>22671</v>
      </c>
      <c r="G42" s="27">
        <f t="shared" si="10"/>
        <v>4080</v>
      </c>
      <c r="H42" s="28">
        <f t="shared" si="10"/>
        <v>3679.14</v>
      </c>
      <c r="I42" s="27">
        <f t="shared" si="10"/>
        <v>0</v>
      </c>
      <c r="J42" s="27">
        <f t="shared" si="10"/>
        <v>0</v>
      </c>
      <c r="K42" s="27">
        <f t="shared" si="10"/>
        <v>1632</v>
      </c>
      <c r="L42" s="27">
        <f t="shared" si="10"/>
        <v>0</v>
      </c>
      <c r="M42" s="27">
        <f t="shared" si="10"/>
        <v>3000</v>
      </c>
      <c r="N42" s="27">
        <f t="shared" si="10"/>
        <v>86</v>
      </c>
      <c r="O42" s="27">
        <f t="shared" si="10"/>
        <v>12477.14</v>
      </c>
      <c r="P42" s="29"/>
      <c r="Q42" s="29"/>
      <c r="R42" s="29"/>
      <c r="S42" s="30">
        <f>SUBTOTAL(9,S39:S41)</f>
        <v>3990</v>
      </c>
      <c r="T42" s="31">
        <f>SUBTOTAL(9,T39:T41)</f>
        <v>16467.14</v>
      </c>
    </row>
    <row r="43" spans="1:20" ht="15" outlineLevel="2">
      <c r="A43" s="39" t="s">
        <v>480</v>
      </c>
      <c r="B43" s="3">
        <v>902209</v>
      </c>
      <c r="C43" s="2" t="s">
        <v>251</v>
      </c>
      <c r="D43" s="2" t="s">
        <v>252</v>
      </c>
      <c r="E43" s="11">
        <v>1226</v>
      </c>
      <c r="F43" s="32">
        <v>3782</v>
      </c>
      <c r="G43" s="4">
        <v>2940</v>
      </c>
      <c r="H43" s="5">
        <v>0</v>
      </c>
      <c r="I43" s="4">
        <v>0</v>
      </c>
      <c r="J43" s="4">
        <v>0</v>
      </c>
      <c r="K43" s="4">
        <v>816</v>
      </c>
      <c r="L43" s="4">
        <v>0</v>
      </c>
      <c r="M43" s="4">
        <v>0</v>
      </c>
      <c r="N43" s="4">
        <v>0</v>
      </c>
      <c r="O43" s="4">
        <f aca="true" t="shared" si="11" ref="O43:O48">SUM(G43:N43)</f>
        <v>3756</v>
      </c>
      <c r="P43" s="6" t="s">
        <v>25</v>
      </c>
      <c r="Q43" s="6" t="s">
        <v>35</v>
      </c>
      <c r="R43" s="6">
        <v>2009</v>
      </c>
      <c r="S43" s="7">
        <v>0</v>
      </c>
      <c r="T43" s="8">
        <f aca="true" t="shared" si="12" ref="T43:T48">O43+S43</f>
        <v>3756</v>
      </c>
    </row>
    <row r="44" spans="1:20" ht="15" outlineLevel="2">
      <c r="A44" s="39" t="s">
        <v>480</v>
      </c>
      <c r="B44" s="3">
        <v>902209</v>
      </c>
      <c r="C44" s="2" t="s">
        <v>251</v>
      </c>
      <c r="D44" s="2" t="s">
        <v>252</v>
      </c>
      <c r="E44" s="11">
        <v>1226</v>
      </c>
      <c r="F44" s="32">
        <v>6392</v>
      </c>
      <c r="G44" s="4">
        <v>2940</v>
      </c>
      <c r="H44" s="5">
        <v>390.53</v>
      </c>
      <c r="I44" s="4">
        <v>0</v>
      </c>
      <c r="J44" s="4">
        <v>0</v>
      </c>
      <c r="K44" s="4">
        <v>816</v>
      </c>
      <c r="L44" s="4">
        <v>0</v>
      </c>
      <c r="M44" s="9">
        <v>3500</v>
      </c>
      <c r="N44" s="4">
        <v>0</v>
      </c>
      <c r="O44" s="4">
        <f t="shared" si="11"/>
        <v>7646.53</v>
      </c>
      <c r="P44" s="6" t="s">
        <v>25</v>
      </c>
      <c r="Q44" s="6" t="s">
        <v>26</v>
      </c>
      <c r="R44" s="6">
        <v>2022</v>
      </c>
      <c r="S44" s="7">
        <v>2310</v>
      </c>
      <c r="T44" s="8">
        <f t="shared" si="12"/>
        <v>9956.529999999999</v>
      </c>
    </row>
    <row r="45" spans="1:20" ht="15" outlineLevel="2">
      <c r="A45" s="39" t="s">
        <v>480</v>
      </c>
      <c r="B45" s="3">
        <v>902209</v>
      </c>
      <c r="C45" s="2" t="s">
        <v>251</v>
      </c>
      <c r="D45" s="2" t="s">
        <v>252</v>
      </c>
      <c r="E45" s="11">
        <v>1226</v>
      </c>
      <c r="F45" s="32">
        <v>4086</v>
      </c>
      <c r="G45" s="4">
        <v>2940</v>
      </c>
      <c r="H45" s="5">
        <v>501.27</v>
      </c>
      <c r="I45" s="4">
        <v>0</v>
      </c>
      <c r="J45" s="4">
        <v>0</v>
      </c>
      <c r="K45" s="4">
        <v>816</v>
      </c>
      <c r="L45" s="4">
        <v>0</v>
      </c>
      <c r="M45" s="4">
        <v>0</v>
      </c>
      <c r="N45" s="4">
        <v>0</v>
      </c>
      <c r="O45" s="4">
        <f t="shared" si="11"/>
        <v>4257.27</v>
      </c>
      <c r="P45" s="6" t="s">
        <v>25</v>
      </c>
      <c r="Q45" s="6" t="s">
        <v>26</v>
      </c>
      <c r="R45" s="6">
        <v>2016</v>
      </c>
      <c r="S45" s="7">
        <v>2310</v>
      </c>
      <c r="T45" s="8">
        <f t="shared" si="12"/>
        <v>6567.27</v>
      </c>
    </row>
    <row r="46" spans="1:20" ht="15" outlineLevel="2">
      <c r="A46" s="39" t="s">
        <v>480</v>
      </c>
      <c r="B46" s="3">
        <v>902209</v>
      </c>
      <c r="C46" s="2" t="s">
        <v>251</v>
      </c>
      <c r="D46" s="2" t="s">
        <v>252</v>
      </c>
      <c r="E46" s="11">
        <v>1226</v>
      </c>
      <c r="F46" s="32">
        <v>3762</v>
      </c>
      <c r="G46" s="4">
        <v>2940</v>
      </c>
      <c r="H46" s="5">
        <v>22.54</v>
      </c>
      <c r="I46" s="4">
        <v>0</v>
      </c>
      <c r="J46" s="4">
        <v>0</v>
      </c>
      <c r="K46" s="4">
        <v>816</v>
      </c>
      <c r="L46" s="4">
        <v>0</v>
      </c>
      <c r="M46" s="4">
        <v>258</v>
      </c>
      <c r="N46" s="4">
        <v>0</v>
      </c>
      <c r="O46" s="4">
        <f t="shared" si="11"/>
        <v>4036.54</v>
      </c>
      <c r="P46" s="6" t="s">
        <v>25</v>
      </c>
      <c r="Q46" s="6" t="s">
        <v>26</v>
      </c>
      <c r="R46" s="6">
        <v>2016</v>
      </c>
      <c r="S46" s="7">
        <v>2310</v>
      </c>
      <c r="T46" s="8">
        <f t="shared" si="12"/>
        <v>6346.54</v>
      </c>
    </row>
    <row r="47" spans="1:20" ht="15" outlineLevel="2">
      <c r="A47" s="39" t="s">
        <v>480</v>
      </c>
      <c r="B47" s="3">
        <v>902209</v>
      </c>
      <c r="C47" s="2" t="s">
        <v>251</v>
      </c>
      <c r="D47" s="2" t="s">
        <v>252</v>
      </c>
      <c r="E47" s="11">
        <v>1226</v>
      </c>
      <c r="F47" s="32">
        <v>13975</v>
      </c>
      <c r="G47" s="4">
        <v>2940</v>
      </c>
      <c r="H47" s="5">
        <v>3907.75</v>
      </c>
      <c r="I47" s="4">
        <v>0</v>
      </c>
      <c r="J47" s="4">
        <v>0</v>
      </c>
      <c r="K47" s="4">
        <v>816</v>
      </c>
      <c r="L47" s="4">
        <v>0</v>
      </c>
      <c r="M47" s="4">
        <v>0</v>
      </c>
      <c r="N47" s="4">
        <v>0</v>
      </c>
      <c r="O47" s="4">
        <f t="shared" si="11"/>
        <v>7663.75</v>
      </c>
      <c r="P47" s="6" t="s">
        <v>25</v>
      </c>
      <c r="Q47" s="6" t="s">
        <v>26</v>
      </c>
      <c r="R47" s="6">
        <v>2018</v>
      </c>
      <c r="S47" s="7">
        <v>2310</v>
      </c>
      <c r="T47" s="8">
        <f t="shared" si="12"/>
        <v>9973.75</v>
      </c>
    </row>
    <row r="48" spans="1:20" ht="15" outlineLevel="2">
      <c r="A48" s="39" t="s">
        <v>480</v>
      </c>
      <c r="B48" s="3">
        <v>902209</v>
      </c>
      <c r="C48" s="2" t="s">
        <v>251</v>
      </c>
      <c r="D48" s="2" t="s">
        <v>252</v>
      </c>
      <c r="E48" s="11">
        <v>9020</v>
      </c>
      <c r="F48" s="32">
        <v>0</v>
      </c>
      <c r="G48" s="4">
        <v>0</v>
      </c>
      <c r="H48" s="5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f t="shared" si="11"/>
        <v>0</v>
      </c>
      <c r="P48" s="6" t="s">
        <v>74</v>
      </c>
      <c r="Q48" s="6" t="s">
        <v>27</v>
      </c>
      <c r="R48" s="6">
        <v>1900</v>
      </c>
      <c r="S48" s="7">
        <v>0</v>
      </c>
      <c r="T48" s="8">
        <f t="shared" si="12"/>
        <v>0</v>
      </c>
    </row>
    <row r="49" spans="1:20" s="41" customFormat="1" ht="15.75" outlineLevel="1">
      <c r="A49" s="24"/>
      <c r="B49" s="25"/>
      <c r="C49" s="23" t="s">
        <v>312</v>
      </c>
      <c r="D49" s="24"/>
      <c r="E49" s="26">
        <f>COUNTA(E43:E48)</f>
        <v>6</v>
      </c>
      <c r="F49" s="40">
        <f aca="true" t="shared" si="13" ref="F49:O49">SUBTOTAL(9,F43:F48)</f>
        <v>31997</v>
      </c>
      <c r="G49" s="27">
        <f t="shared" si="13"/>
        <v>14700</v>
      </c>
      <c r="H49" s="28">
        <f t="shared" si="13"/>
        <v>4822.09</v>
      </c>
      <c r="I49" s="27">
        <f t="shared" si="13"/>
        <v>0</v>
      </c>
      <c r="J49" s="27">
        <f t="shared" si="13"/>
        <v>0</v>
      </c>
      <c r="K49" s="27">
        <f t="shared" si="13"/>
        <v>4080</v>
      </c>
      <c r="L49" s="27">
        <f t="shared" si="13"/>
        <v>0</v>
      </c>
      <c r="M49" s="27">
        <f t="shared" si="13"/>
        <v>3758</v>
      </c>
      <c r="N49" s="27">
        <f t="shared" si="13"/>
        <v>0</v>
      </c>
      <c r="O49" s="27">
        <f t="shared" si="13"/>
        <v>27360.09</v>
      </c>
      <c r="P49" s="29"/>
      <c r="Q49" s="29"/>
      <c r="R49" s="29"/>
      <c r="S49" s="30">
        <f>SUBTOTAL(9,S43:S48)</f>
        <v>9240</v>
      </c>
      <c r="T49" s="31">
        <f>SUBTOTAL(9,T43:T48)</f>
        <v>36600.09</v>
      </c>
    </row>
    <row r="50" spans="1:20" ht="15" outlineLevel="2">
      <c r="A50" s="39" t="s">
        <v>480</v>
      </c>
      <c r="B50" s="3">
        <v>902210</v>
      </c>
      <c r="C50" s="2" t="s">
        <v>253</v>
      </c>
      <c r="D50" s="2" t="s">
        <v>254</v>
      </c>
      <c r="E50" s="11">
        <v>1226</v>
      </c>
      <c r="F50" s="32">
        <v>12984</v>
      </c>
      <c r="G50" s="4">
        <v>2940</v>
      </c>
      <c r="H50" s="5">
        <v>3969</v>
      </c>
      <c r="I50" s="4">
        <v>0</v>
      </c>
      <c r="J50" s="4">
        <v>5.41</v>
      </c>
      <c r="K50" s="4">
        <v>816</v>
      </c>
      <c r="L50" s="4">
        <v>0</v>
      </c>
      <c r="M50" s="4">
        <v>0</v>
      </c>
      <c r="N50" s="4">
        <v>0</v>
      </c>
      <c r="O50" s="4">
        <f aca="true" t="shared" si="14" ref="O50:O63">SUM(G50:N50)</f>
        <v>7730.41</v>
      </c>
      <c r="P50" s="6" t="s">
        <v>25</v>
      </c>
      <c r="Q50" s="6" t="s">
        <v>31</v>
      </c>
      <c r="R50" s="6">
        <v>2007</v>
      </c>
      <c r="S50" s="7">
        <v>0</v>
      </c>
      <c r="T50" s="8">
        <f aca="true" t="shared" si="15" ref="T50:T63">O50+S50</f>
        <v>7730.41</v>
      </c>
    </row>
    <row r="51" spans="1:20" ht="15" outlineLevel="2">
      <c r="A51" s="39" t="s">
        <v>480</v>
      </c>
      <c r="B51" s="3">
        <v>902210</v>
      </c>
      <c r="C51" s="2" t="s">
        <v>253</v>
      </c>
      <c r="D51" s="2" t="s">
        <v>254</v>
      </c>
      <c r="E51" s="11">
        <v>1226</v>
      </c>
      <c r="F51" s="32">
        <v>7870</v>
      </c>
      <c r="G51" s="4">
        <v>2940</v>
      </c>
      <c r="H51" s="5">
        <v>1135.82</v>
      </c>
      <c r="I51" s="4">
        <v>0</v>
      </c>
      <c r="J51" s="4">
        <v>0</v>
      </c>
      <c r="K51" s="4">
        <v>816</v>
      </c>
      <c r="L51" s="4">
        <v>0</v>
      </c>
      <c r="M51" s="4">
        <v>0</v>
      </c>
      <c r="N51" s="4">
        <v>0</v>
      </c>
      <c r="O51" s="4">
        <f t="shared" si="14"/>
        <v>4891.82</v>
      </c>
      <c r="P51" s="6" t="s">
        <v>25</v>
      </c>
      <c r="Q51" s="6" t="s">
        <v>31</v>
      </c>
      <c r="R51" s="6">
        <v>2007</v>
      </c>
      <c r="S51" s="7">
        <v>0</v>
      </c>
      <c r="T51" s="8">
        <f t="shared" si="15"/>
        <v>4891.82</v>
      </c>
    </row>
    <row r="52" spans="1:20" ht="15" outlineLevel="2">
      <c r="A52" s="39" t="s">
        <v>480</v>
      </c>
      <c r="B52" s="3">
        <v>902210</v>
      </c>
      <c r="C52" s="2" t="s">
        <v>253</v>
      </c>
      <c r="D52" s="2" t="s">
        <v>254</v>
      </c>
      <c r="E52" s="11">
        <v>1226</v>
      </c>
      <c r="F52" s="32">
        <v>8536</v>
      </c>
      <c r="G52" s="4">
        <v>2940</v>
      </c>
      <c r="H52" s="5">
        <v>1242.64</v>
      </c>
      <c r="I52" s="4">
        <v>0</v>
      </c>
      <c r="J52" s="4">
        <v>0</v>
      </c>
      <c r="K52" s="4">
        <v>816</v>
      </c>
      <c r="L52" s="4">
        <v>0</v>
      </c>
      <c r="M52" s="4">
        <v>0</v>
      </c>
      <c r="N52" s="4">
        <v>0</v>
      </c>
      <c r="O52" s="4">
        <f t="shared" si="14"/>
        <v>4998.64</v>
      </c>
      <c r="P52" s="6" t="s">
        <v>25</v>
      </c>
      <c r="Q52" s="6" t="s">
        <v>31</v>
      </c>
      <c r="R52" s="6">
        <v>2007</v>
      </c>
      <c r="S52" s="7">
        <v>0</v>
      </c>
      <c r="T52" s="8">
        <f t="shared" si="15"/>
        <v>4998.64</v>
      </c>
    </row>
    <row r="53" spans="1:20" ht="15" outlineLevel="2">
      <c r="A53" s="39" t="s">
        <v>480</v>
      </c>
      <c r="B53" s="3">
        <v>902210</v>
      </c>
      <c r="C53" s="2" t="s">
        <v>253</v>
      </c>
      <c r="D53" s="2" t="s">
        <v>254</v>
      </c>
      <c r="E53" s="11">
        <v>1226</v>
      </c>
      <c r="F53" s="32">
        <v>4765</v>
      </c>
      <c r="G53" s="4">
        <v>2940</v>
      </c>
      <c r="H53" s="5">
        <v>209.23</v>
      </c>
      <c r="I53" s="4">
        <v>0</v>
      </c>
      <c r="J53" s="4">
        <v>0</v>
      </c>
      <c r="K53" s="4">
        <v>816</v>
      </c>
      <c r="L53" s="4">
        <v>0</v>
      </c>
      <c r="M53" s="4">
        <v>0</v>
      </c>
      <c r="N53" s="4">
        <v>0</v>
      </c>
      <c r="O53" s="4">
        <f t="shared" si="14"/>
        <v>3965.23</v>
      </c>
      <c r="P53" s="6" t="s">
        <v>25</v>
      </c>
      <c r="Q53" s="6" t="s">
        <v>31</v>
      </c>
      <c r="R53" s="6">
        <v>2007</v>
      </c>
      <c r="S53" s="7">
        <v>0</v>
      </c>
      <c r="T53" s="8">
        <f t="shared" si="15"/>
        <v>3965.23</v>
      </c>
    </row>
    <row r="54" spans="1:20" ht="15" outlineLevel="2">
      <c r="A54" s="39" t="s">
        <v>480</v>
      </c>
      <c r="B54" s="3">
        <v>902210</v>
      </c>
      <c r="C54" s="2" t="s">
        <v>253</v>
      </c>
      <c r="D54" s="2" t="s">
        <v>254</v>
      </c>
      <c r="E54" s="11">
        <v>1226</v>
      </c>
      <c r="F54" s="32">
        <v>16639</v>
      </c>
      <c r="G54" s="4">
        <v>2940</v>
      </c>
      <c r="H54" s="5">
        <v>5213.11</v>
      </c>
      <c r="I54" s="4">
        <v>0</v>
      </c>
      <c r="J54" s="4">
        <v>0</v>
      </c>
      <c r="K54" s="4">
        <v>816</v>
      </c>
      <c r="L54" s="4">
        <v>0</v>
      </c>
      <c r="M54" s="4">
        <v>0</v>
      </c>
      <c r="N54" s="4">
        <v>0</v>
      </c>
      <c r="O54" s="4">
        <f t="shared" si="14"/>
        <v>8969.11</v>
      </c>
      <c r="P54" s="6" t="s">
        <v>25</v>
      </c>
      <c r="Q54" s="6" t="s">
        <v>26</v>
      </c>
      <c r="R54" s="6">
        <v>2014</v>
      </c>
      <c r="S54" s="7">
        <v>2310</v>
      </c>
      <c r="T54" s="8">
        <f t="shared" si="15"/>
        <v>11279.11</v>
      </c>
    </row>
    <row r="55" spans="1:20" ht="15" outlineLevel="2">
      <c r="A55" s="39" t="s">
        <v>480</v>
      </c>
      <c r="B55" s="3">
        <v>902210</v>
      </c>
      <c r="C55" s="2" t="s">
        <v>253</v>
      </c>
      <c r="D55" s="2" t="s">
        <v>254</v>
      </c>
      <c r="E55" s="11">
        <v>1226</v>
      </c>
      <c r="F55" s="32">
        <v>10759</v>
      </c>
      <c r="G55" s="4">
        <v>2940</v>
      </c>
      <c r="H55" s="5">
        <v>2331.91</v>
      </c>
      <c r="I55" s="4">
        <v>0</v>
      </c>
      <c r="J55" s="4">
        <v>0</v>
      </c>
      <c r="K55" s="4">
        <v>816</v>
      </c>
      <c r="L55" s="4">
        <v>0</v>
      </c>
      <c r="M55" s="4">
        <v>0</v>
      </c>
      <c r="N55" s="4">
        <v>0</v>
      </c>
      <c r="O55" s="4">
        <f t="shared" si="14"/>
        <v>6087.91</v>
      </c>
      <c r="P55" s="6" t="s">
        <v>25</v>
      </c>
      <c r="Q55" s="6" t="s">
        <v>26</v>
      </c>
      <c r="R55" s="6">
        <v>2014</v>
      </c>
      <c r="S55" s="7">
        <v>2310</v>
      </c>
      <c r="T55" s="8">
        <f t="shared" si="15"/>
        <v>8397.91</v>
      </c>
    </row>
    <row r="56" spans="1:20" ht="15" outlineLevel="2">
      <c r="A56" s="39" t="s">
        <v>480</v>
      </c>
      <c r="B56" s="3">
        <v>902210</v>
      </c>
      <c r="C56" s="2" t="s">
        <v>253</v>
      </c>
      <c r="D56" s="2" t="s">
        <v>254</v>
      </c>
      <c r="E56" s="11">
        <v>1226</v>
      </c>
      <c r="F56" s="32">
        <v>8787</v>
      </c>
      <c r="G56" s="4">
        <v>2940</v>
      </c>
      <c r="H56" s="5">
        <v>1392.09</v>
      </c>
      <c r="I56" s="4">
        <v>0</v>
      </c>
      <c r="J56" s="4">
        <v>0</v>
      </c>
      <c r="K56" s="4">
        <v>816</v>
      </c>
      <c r="L56" s="4">
        <v>0</v>
      </c>
      <c r="M56" s="4">
        <v>0</v>
      </c>
      <c r="N56" s="4">
        <v>129</v>
      </c>
      <c r="O56" s="4">
        <f t="shared" si="14"/>
        <v>5277.09</v>
      </c>
      <c r="P56" s="6" t="s">
        <v>25</v>
      </c>
      <c r="Q56" s="6" t="s">
        <v>26</v>
      </c>
      <c r="R56" s="6">
        <v>2018</v>
      </c>
      <c r="S56" s="7">
        <v>2310</v>
      </c>
      <c r="T56" s="8">
        <f t="shared" si="15"/>
        <v>7587.09</v>
      </c>
    </row>
    <row r="57" spans="1:20" ht="15" outlineLevel="2">
      <c r="A57" s="39" t="s">
        <v>480</v>
      </c>
      <c r="B57" s="3">
        <v>902210</v>
      </c>
      <c r="C57" s="2" t="s">
        <v>253</v>
      </c>
      <c r="D57" s="2" t="s">
        <v>254</v>
      </c>
      <c r="E57" s="11">
        <v>1226</v>
      </c>
      <c r="F57" s="32">
        <v>22578</v>
      </c>
      <c r="G57" s="4">
        <v>2940</v>
      </c>
      <c r="H57" s="5">
        <v>8123.22</v>
      </c>
      <c r="I57" s="4">
        <v>0</v>
      </c>
      <c r="J57" s="4">
        <v>0</v>
      </c>
      <c r="K57" s="4">
        <v>816</v>
      </c>
      <c r="L57" s="4">
        <v>0</v>
      </c>
      <c r="M57" s="4">
        <v>0</v>
      </c>
      <c r="N57" s="4">
        <v>0</v>
      </c>
      <c r="O57" s="4">
        <f t="shared" si="14"/>
        <v>11879.220000000001</v>
      </c>
      <c r="P57" s="6" t="s">
        <v>25</v>
      </c>
      <c r="Q57" s="6" t="s">
        <v>26</v>
      </c>
      <c r="R57" s="6">
        <v>2018</v>
      </c>
      <c r="S57" s="7">
        <v>2310</v>
      </c>
      <c r="T57" s="8">
        <f t="shared" si="15"/>
        <v>14189.220000000001</v>
      </c>
    </row>
    <row r="58" spans="1:20" ht="15" outlineLevel="2">
      <c r="A58" s="39" t="s">
        <v>480</v>
      </c>
      <c r="B58" s="3">
        <v>902210</v>
      </c>
      <c r="C58" s="2" t="s">
        <v>253</v>
      </c>
      <c r="D58" s="2" t="s">
        <v>254</v>
      </c>
      <c r="E58" s="11">
        <v>1226</v>
      </c>
      <c r="F58" s="32">
        <v>10036</v>
      </c>
      <c r="G58" s="4">
        <v>2940</v>
      </c>
      <c r="H58" s="5">
        <v>1977.64</v>
      </c>
      <c r="I58" s="4">
        <v>0</v>
      </c>
      <c r="J58" s="4">
        <v>0</v>
      </c>
      <c r="K58" s="4">
        <v>816</v>
      </c>
      <c r="L58" s="4">
        <v>0</v>
      </c>
      <c r="M58" s="4">
        <v>0</v>
      </c>
      <c r="N58" s="4">
        <v>0</v>
      </c>
      <c r="O58" s="4">
        <f t="shared" si="14"/>
        <v>5733.64</v>
      </c>
      <c r="P58" s="6" t="s">
        <v>25</v>
      </c>
      <c r="Q58" s="6" t="s">
        <v>26</v>
      </c>
      <c r="R58" s="6">
        <v>2018</v>
      </c>
      <c r="S58" s="7">
        <v>2310</v>
      </c>
      <c r="T58" s="8">
        <f t="shared" si="15"/>
        <v>8043.64</v>
      </c>
    </row>
    <row r="59" spans="1:20" ht="15" outlineLevel="2">
      <c r="A59" s="39" t="s">
        <v>480</v>
      </c>
      <c r="B59" s="3">
        <v>902210</v>
      </c>
      <c r="C59" s="2" t="s">
        <v>253</v>
      </c>
      <c r="D59" s="2" t="s">
        <v>254</v>
      </c>
      <c r="E59" s="11">
        <v>1226</v>
      </c>
      <c r="F59" s="32">
        <v>8215</v>
      </c>
      <c r="G59" s="4">
        <v>2940</v>
      </c>
      <c r="H59" s="5">
        <v>1114.26</v>
      </c>
      <c r="I59" s="4">
        <v>0</v>
      </c>
      <c r="J59" s="4">
        <v>0</v>
      </c>
      <c r="K59" s="4">
        <v>816</v>
      </c>
      <c r="L59" s="4">
        <v>0</v>
      </c>
      <c r="M59" s="4">
        <v>0</v>
      </c>
      <c r="N59" s="4">
        <v>0</v>
      </c>
      <c r="O59" s="4">
        <f t="shared" si="14"/>
        <v>4870.26</v>
      </c>
      <c r="P59" s="6" t="s">
        <v>25</v>
      </c>
      <c r="Q59" s="6" t="s">
        <v>26</v>
      </c>
      <c r="R59" s="6">
        <v>2018</v>
      </c>
      <c r="S59" s="7">
        <v>2310</v>
      </c>
      <c r="T59" s="8">
        <f t="shared" si="15"/>
        <v>7180.26</v>
      </c>
    </row>
    <row r="60" spans="1:20" ht="15" outlineLevel="2">
      <c r="A60" s="39" t="s">
        <v>480</v>
      </c>
      <c r="B60" s="3">
        <v>902210</v>
      </c>
      <c r="C60" s="2" t="s">
        <v>253</v>
      </c>
      <c r="D60" s="2" t="s">
        <v>254</v>
      </c>
      <c r="E60" s="11">
        <v>1226</v>
      </c>
      <c r="F60" s="32">
        <v>15238</v>
      </c>
      <c r="G60" s="4">
        <v>2940</v>
      </c>
      <c r="H60" s="5">
        <v>4526.62</v>
      </c>
      <c r="I60" s="4">
        <v>0</v>
      </c>
      <c r="J60" s="4">
        <v>0</v>
      </c>
      <c r="K60" s="4">
        <v>816</v>
      </c>
      <c r="L60" s="4">
        <v>0</v>
      </c>
      <c r="M60" s="4">
        <v>0</v>
      </c>
      <c r="N60" s="4">
        <v>0</v>
      </c>
      <c r="O60" s="4">
        <f t="shared" si="14"/>
        <v>8282.619999999999</v>
      </c>
      <c r="P60" s="6" t="s">
        <v>25</v>
      </c>
      <c r="Q60" s="6" t="s">
        <v>26</v>
      </c>
      <c r="R60" s="6">
        <v>2018</v>
      </c>
      <c r="S60" s="7">
        <v>2310</v>
      </c>
      <c r="T60" s="8">
        <f t="shared" si="15"/>
        <v>10592.619999999999</v>
      </c>
    </row>
    <row r="61" spans="1:20" ht="15" outlineLevel="2">
      <c r="A61" s="39" t="s">
        <v>480</v>
      </c>
      <c r="B61" s="3">
        <v>902210</v>
      </c>
      <c r="C61" s="2" t="s">
        <v>253</v>
      </c>
      <c r="D61" s="2" t="s">
        <v>254</v>
      </c>
      <c r="E61" s="11">
        <v>1226</v>
      </c>
      <c r="F61" s="32">
        <v>19608</v>
      </c>
      <c r="G61" s="4">
        <v>2940</v>
      </c>
      <c r="H61" s="5">
        <v>6667.92</v>
      </c>
      <c r="I61" s="4">
        <v>0</v>
      </c>
      <c r="J61" s="4">
        <v>0</v>
      </c>
      <c r="K61" s="4">
        <v>816</v>
      </c>
      <c r="L61" s="4">
        <v>0</v>
      </c>
      <c r="M61" s="4">
        <v>0</v>
      </c>
      <c r="N61" s="4">
        <v>0</v>
      </c>
      <c r="O61" s="4">
        <f t="shared" si="14"/>
        <v>10423.92</v>
      </c>
      <c r="P61" s="6" t="s">
        <v>25</v>
      </c>
      <c r="Q61" s="6" t="s">
        <v>31</v>
      </c>
      <c r="R61" s="6">
        <v>2005</v>
      </c>
      <c r="S61" s="7">
        <v>0</v>
      </c>
      <c r="T61" s="8">
        <f t="shared" si="15"/>
        <v>10423.92</v>
      </c>
    </row>
    <row r="62" spans="1:20" ht="15" outlineLevel="2">
      <c r="A62" s="39" t="s">
        <v>480</v>
      </c>
      <c r="B62" s="3">
        <v>902210</v>
      </c>
      <c r="C62" s="2" t="s">
        <v>253</v>
      </c>
      <c r="D62" s="2" t="s">
        <v>254</v>
      </c>
      <c r="E62" s="11">
        <v>1208</v>
      </c>
      <c r="F62" s="32">
        <v>3115</v>
      </c>
      <c r="G62" s="4">
        <v>3240</v>
      </c>
      <c r="H62" s="5">
        <v>218.7</v>
      </c>
      <c r="I62" s="4">
        <v>0</v>
      </c>
      <c r="J62" s="4">
        <v>0</v>
      </c>
      <c r="K62" s="4">
        <v>816</v>
      </c>
      <c r="L62" s="4">
        <v>0</v>
      </c>
      <c r="M62" s="4">
        <v>0</v>
      </c>
      <c r="N62" s="4">
        <v>0</v>
      </c>
      <c r="O62" s="4">
        <f t="shared" si="14"/>
        <v>4274.7</v>
      </c>
      <c r="P62" s="6" t="s">
        <v>25</v>
      </c>
      <c r="Q62" s="6" t="s">
        <v>26</v>
      </c>
      <c r="R62" s="6">
        <v>2014</v>
      </c>
      <c r="S62" s="7">
        <v>2205</v>
      </c>
      <c r="T62" s="8">
        <f t="shared" si="15"/>
        <v>6479.7</v>
      </c>
    </row>
    <row r="63" spans="1:20" ht="15" outlineLevel="2">
      <c r="A63" s="39" t="s">
        <v>480</v>
      </c>
      <c r="B63" s="3">
        <v>902210</v>
      </c>
      <c r="C63" s="2" t="s">
        <v>253</v>
      </c>
      <c r="D63" s="2" t="s">
        <v>254</v>
      </c>
      <c r="E63" s="11">
        <v>9020</v>
      </c>
      <c r="F63" s="32">
        <v>0</v>
      </c>
      <c r="G63" s="4">
        <v>0</v>
      </c>
      <c r="H63" s="5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f t="shared" si="14"/>
        <v>0</v>
      </c>
      <c r="P63" s="6" t="s">
        <v>74</v>
      </c>
      <c r="Q63" s="6" t="s">
        <v>27</v>
      </c>
      <c r="R63" s="6">
        <v>1900</v>
      </c>
      <c r="S63" s="7">
        <v>0</v>
      </c>
      <c r="T63" s="8">
        <f t="shared" si="15"/>
        <v>0</v>
      </c>
    </row>
    <row r="64" spans="1:20" s="41" customFormat="1" ht="15.75" outlineLevel="1">
      <c r="A64" s="24"/>
      <c r="B64" s="25"/>
      <c r="C64" s="23" t="s">
        <v>313</v>
      </c>
      <c r="D64" s="24"/>
      <c r="E64" s="26">
        <f>COUNTA(E50:E63)</f>
        <v>14</v>
      </c>
      <c r="F64" s="40">
        <f aca="true" t="shared" si="16" ref="F64:O64">SUBTOTAL(9,F50:F63)</f>
        <v>149130</v>
      </c>
      <c r="G64" s="27">
        <f t="shared" si="16"/>
        <v>38520</v>
      </c>
      <c r="H64" s="28">
        <f t="shared" si="16"/>
        <v>38122.159999999996</v>
      </c>
      <c r="I64" s="27">
        <f t="shared" si="16"/>
        <v>0</v>
      </c>
      <c r="J64" s="27">
        <f t="shared" si="16"/>
        <v>5.41</v>
      </c>
      <c r="K64" s="27">
        <f t="shared" si="16"/>
        <v>10608</v>
      </c>
      <c r="L64" s="27">
        <f t="shared" si="16"/>
        <v>0</v>
      </c>
      <c r="M64" s="27">
        <f t="shared" si="16"/>
        <v>0</v>
      </c>
      <c r="N64" s="27">
        <f t="shared" si="16"/>
        <v>129</v>
      </c>
      <c r="O64" s="27">
        <f t="shared" si="16"/>
        <v>87384.56999999999</v>
      </c>
      <c r="P64" s="29"/>
      <c r="Q64" s="29"/>
      <c r="R64" s="29"/>
      <c r="S64" s="30">
        <f>SUBTOTAL(9,S50:S63)</f>
        <v>18375</v>
      </c>
      <c r="T64" s="31">
        <f>SUBTOTAL(9,T50:T63)</f>
        <v>105759.56999999998</v>
      </c>
    </row>
    <row r="65" spans="1:20" ht="15" outlineLevel="2">
      <c r="A65" s="39" t="s">
        <v>480</v>
      </c>
      <c r="B65" s="3">
        <v>902400</v>
      </c>
      <c r="C65" s="2" t="s">
        <v>255</v>
      </c>
      <c r="D65" s="2" t="s">
        <v>256</v>
      </c>
      <c r="E65" s="11">
        <v>1020</v>
      </c>
      <c r="F65" s="32">
        <v>1140</v>
      </c>
      <c r="G65" s="4">
        <v>1500</v>
      </c>
      <c r="H65" s="5">
        <v>0</v>
      </c>
      <c r="I65" s="4">
        <v>0</v>
      </c>
      <c r="J65" s="4">
        <v>0</v>
      </c>
      <c r="K65" s="4">
        <v>816</v>
      </c>
      <c r="L65" s="4">
        <v>0</v>
      </c>
      <c r="M65" s="4">
        <v>0</v>
      </c>
      <c r="N65" s="4">
        <v>0</v>
      </c>
      <c r="O65" s="4">
        <f aca="true" t="shared" si="17" ref="O65:O70">SUM(G65:N65)</f>
        <v>2316</v>
      </c>
      <c r="P65" s="6" t="s">
        <v>25</v>
      </c>
      <c r="Q65" s="6" t="s">
        <v>26</v>
      </c>
      <c r="R65" s="6">
        <v>2022</v>
      </c>
      <c r="S65" s="7">
        <v>1575</v>
      </c>
      <c r="T65" s="8">
        <f aca="true" t="shared" si="18" ref="T65:T70">O65+S65</f>
        <v>3891</v>
      </c>
    </row>
    <row r="66" spans="1:20" ht="15" outlineLevel="2">
      <c r="A66" s="39" t="s">
        <v>480</v>
      </c>
      <c r="B66" s="3">
        <v>902400</v>
      </c>
      <c r="C66" s="2" t="s">
        <v>255</v>
      </c>
      <c r="D66" s="2" t="s">
        <v>256</v>
      </c>
      <c r="E66" s="11">
        <v>1020</v>
      </c>
      <c r="F66" s="32">
        <v>9905</v>
      </c>
      <c r="G66" s="4">
        <v>1500</v>
      </c>
      <c r="H66" s="5">
        <v>1316</v>
      </c>
      <c r="I66" s="4">
        <v>0</v>
      </c>
      <c r="J66" s="4">
        <v>0</v>
      </c>
      <c r="K66" s="4">
        <v>816</v>
      </c>
      <c r="L66" s="4">
        <v>0</v>
      </c>
      <c r="M66" s="4">
        <v>0</v>
      </c>
      <c r="N66" s="4">
        <v>0</v>
      </c>
      <c r="O66" s="4">
        <f t="shared" si="17"/>
        <v>3632</v>
      </c>
      <c r="P66" s="6" t="s">
        <v>25</v>
      </c>
      <c r="Q66" s="6" t="s">
        <v>26</v>
      </c>
      <c r="R66" s="6">
        <v>2016</v>
      </c>
      <c r="S66" s="7">
        <v>1575</v>
      </c>
      <c r="T66" s="8">
        <f t="shared" si="18"/>
        <v>5207</v>
      </c>
    </row>
    <row r="67" spans="1:20" ht="15" outlineLevel="2">
      <c r="A67" s="39" t="s">
        <v>480</v>
      </c>
      <c r="B67" s="3">
        <v>902400</v>
      </c>
      <c r="C67" s="2" t="s">
        <v>255</v>
      </c>
      <c r="D67" s="2" t="s">
        <v>256</v>
      </c>
      <c r="E67" s="11">
        <v>1020</v>
      </c>
      <c r="F67" s="32">
        <v>5175</v>
      </c>
      <c r="G67" s="4">
        <v>1500</v>
      </c>
      <c r="H67" s="5">
        <v>54.5</v>
      </c>
      <c r="I67" s="4">
        <v>0</v>
      </c>
      <c r="J67" s="4">
        <v>0</v>
      </c>
      <c r="K67" s="4">
        <v>816</v>
      </c>
      <c r="L67" s="4">
        <v>0</v>
      </c>
      <c r="M67" s="4">
        <v>0</v>
      </c>
      <c r="N67" s="4">
        <v>0</v>
      </c>
      <c r="O67" s="4">
        <f t="shared" si="17"/>
        <v>2370.5</v>
      </c>
      <c r="P67" s="6" t="s">
        <v>25</v>
      </c>
      <c r="Q67" s="6" t="s">
        <v>26</v>
      </c>
      <c r="R67" s="6">
        <v>2016</v>
      </c>
      <c r="S67" s="7">
        <v>1575</v>
      </c>
      <c r="T67" s="8">
        <f t="shared" si="18"/>
        <v>3945.5</v>
      </c>
    </row>
    <row r="68" spans="1:20" ht="15" outlineLevel="2">
      <c r="A68" s="39" t="s">
        <v>480</v>
      </c>
      <c r="B68" s="3">
        <v>902400</v>
      </c>
      <c r="C68" s="2" t="s">
        <v>255</v>
      </c>
      <c r="D68" s="2" t="s">
        <v>256</v>
      </c>
      <c r="E68" s="11">
        <v>1020</v>
      </c>
      <c r="F68" s="32">
        <v>3635</v>
      </c>
      <c r="G68" s="4">
        <v>1500</v>
      </c>
      <c r="H68" s="5">
        <v>35.25</v>
      </c>
      <c r="I68" s="4">
        <v>0</v>
      </c>
      <c r="J68" s="4">
        <v>0</v>
      </c>
      <c r="K68" s="4">
        <v>816</v>
      </c>
      <c r="L68" s="4">
        <v>3464.19</v>
      </c>
      <c r="M68" s="4">
        <v>0</v>
      </c>
      <c r="N68" s="4">
        <v>0</v>
      </c>
      <c r="O68" s="4">
        <f t="shared" si="17"/>
        <v>5815.4400000000005</v>
      </c>
      <c r="P68" s="6" t="s">
        <v>25</v>
      </c>
      <c r="Q68" s="6" t="s">
        <v>26</v>
      </c>
      <c r="R68" s="6">
        <v>2016</v>
      </c>
      <c r="S68" s="7">
        <v>1575</v>
      </c>
      <c r="T68" s="8">
        <f t="shared" si="18"/>
        <v>7390.4400000000005</v>
      </c>
    </row>
    <row r="69" spans="1:20" ht="15" outlineLevel="2">
      <c r="A69" s="39" t="s">
        <v>480</v>
      </c>
      <c r="B69" s="3">
        <v>902400</v>
      </c>
      <c r="C69" s="2" t="s">
        <v>255</v>
      </c>
      <c r="D69" s="2" t="s">
        <v>256</v>
      </c>
      <c r="E69" s="11">
        <v>1020</v>
      </c>
      <c r="F69" s="32">
        <v>3456</v>
      </c>
      <c r="G69" s="4">
        <v>1500</v>
      </c>
      <c r="H69" s="5">
        <v>0</v>
      </c>
      <c r="I69" s="4">
        <v>0</v>
      </c>
      <c r="J69" s="4">
        <v>0</v>
      </c>
      <c r="K69" s="4">
        <v>816</v>
      </c>
      <c r="L69" s="4">
        <v>0</v>
      </c>
      <c r="M69" s="4">
        <v>0</v>
      </c>
      <c r="N69" s="4">
        <v>0</v>
      </c>
      <c r="O69" s="4">
        <f t="shared" si="17"/>
        <v>2316</v>
      </c>
      <c r="P69" s="6" t="s">
        <v>25</v>
      </c>
      <c r="Q69" s="6" t="s">
        <v>26</v>
      </c>
      <c r="R69" s="6">
        <v>2016</v>
      </c>
      <c r="S69" s="7">
        <v>1575</v>
      </c>
      <c r="T69" s="8">
        <f t="shared" si="18"/>
        <v>3891</v>
      </c>
    </row>
    <row r="70" spans="1:20" ht="15" outlineLevel="2">
      <c r="A70" s="39" t="s">
        <v>480</v>
      </c>
      <c r="B70" s="3">
        <v>902400</v>
      </c>
      <c r="C70" s="2" t="s">
        <v>255</v>
      </c>
      <c r="D70" s="2" t="s">
        <v>256</v>
      </c>
      <c r="E70" s="11">
        <v>1020</v>
      </c>
      <c r="F70" s="32">
        <v>5126</v>
      </c>
      <c r="G70" s="4">
        <v>1500</v>
      </c>
      <c r="H70" s="5">
        <v>58.75</v>
      </c>
      <c r="I70" s="4">
        <v>0</v>
      </c>
      <c r="J70" s="4">
        <v>0</v>
      </c>
      <c r="K70" s="4">
        <v>816</v>
      </c>
      <c r="L70" s="4">
        <v>0</v>
      </c>
      <c r="M70" s="4">
        <v>0</v>
      </c>
      <c r="N70" s="4">
        <v>0</v>
      </c>
      <c r="O70" s="4">
        <f t="shared" si="17"/>
        <v>2374.75</v>
      </c>
      <c r="P70" s="6" t="s">
        <v>25</v>
      </c>
      <c r="Q70" s="6" t="s">
        <v>26</v>
      </c>
      <c r="R70" s="6">
        <v>2016</v>
      </c>
      <c r="S70" s="7">
        <v>1575</v>
      </c>
      <c r="T70" s="8">
        <f t="shared" si="18"/>
        <v>3949.75</v>
      </c>
    </row>
    <row r="71" spans="1:20" s="41" customFormat="1" ht="15.75" outlineLevel="1">
      <c r="A71" s="24"/>
      <c r="B71" s="25"/>
      <c r="C71" s="23" t="s">
        <v>314</v>
      </c>
      <c r="D71" s="24"/>
      <c r="E71" s="26">
        <f>COUNTA(E65:E70)</f>
        <v>6</v>
      </c>
      <c r="F71" s="40">
        <f aca="true" t="shared" si="19" ref="F71:O71">SUBTOTAL(9,F65:F70)</f>
        <v>28437</v>
      </c>
      <c r="G71" s="27">
        <f t="shared" si="19"/>
        <v>9000</v>
      </c>
      <c r="H71" s="28">
        <f t="shared" si="19"/>
        <v>1464.5</v>
      </c>
      <c r="I71" s="27">
        <f t="shared" si="19"/>
        <v>0</v>
      </c>
      <c r="J71" s="27">
        <f t="shared" si="19"/>
        <v>0</v>
      </c>
      <c r="K71" s="27">
        <f t="shared" si="19"/>
        <v>4896</v>
      </c>
      <c r="L71" s="27">
        <f t="shared" si="19"/>
        <v>3464.19</v>
      </c>
      <c r="M71" s="27">
        <f t="shared" si="19"/>
        <v>0</v>
      </c>
      <c r="N71" s="27">
        <f t="shared" si="19"/>
        <v>0</v>
      </c>
      <c r="O71" s="27">
        <f t="shared" si="19"/>
        <v>18824.690000000002</v>
      </c>
      <c r="P71" s="29"/>
      <c r="Q71" s="29"/>
      <c r="R71" s="29"/>
      <c r="S71" s="30">
        <f>SUBTOTAL(9,S65:S70)</f>
        <v>9450</v>
      </c>
      <c r="T71" s="31">
        <f>SUBTOTAL(9,T65:T70)</f>
        <v>28274.690000000002</v>
      </c>
    </row>
    <row r="72" spans="1:20" ht="15" outlineLevel="2">
      <c r="A72" s="39" t="s">
        <v>480</v>
      </c>
      <c r="B72" s="3">
        <v>902500</v>
      </c>
      <c r="C72" s="2" t="s">
        <v>257</v>
      </c>
      <c r="D72" s="2" t="s">
        <v>258</v>
      </c>
      <c r="E72" s="11">
        <v>1020</v>
      </c>
      <c r="F72" s="32">
        <v>4661</v>
      </c>
      <c r="G72" s="4">
        <v>1500</v>
      </c>
      <c r="H72" s="5">
        <v>106.5</v>
      </c>
      <c r="I72" s="4">
        <v>0</v>
      </c>
      <c r="J72" s="4">
        <v>0</v>
      </c>
      <c r="K72" s="4">
        <v>816</v>
      </c>
      <c r="L72" s="4">
        <v>0</v>
      </c>
      <c r="M72" s="4">
        <v>0</v>
      </c>
      <c r="N72" s="4">
        <v>0</v>
      </c>
      <c r="O72" s="4">
        <f>SUM(G72:N72)</f>
        <v>2422.5</v>
      </c>
      <c r="P72" s="6" t="s">
        <v>25</v>
      </c>
      <c r="Q72" s="6" t="s">
        <v>26</v>
      </c>
      <c r="R72" s="6">
        <v>2022</v>
      </c>
      <c r="S72" s="7">
        <v>1575</v>
      </c>
      <c r="T72" s="8">
        <f>O72+S72</f>
        <v>3997.5</v>
      </c>
    </row>
    <row r="73" spans="1:20" ht="15" outlineLevel="2">
      <c r="A73" s="39" t="s">
        <v>480</v>
      </c>
      <c r="B73" s="3">
        <v>902500</v>
      </c>
      <c r="C73" s="2" t="s">
        <v>257</v>
      </c>
      <c r="D73" s="2" t="s">
        <v>258</v>
      </c>
      <c r="E73" s="11">
        <v>1020</v>
      </c>
      <c r="F73" s="32">
        <v>5598</v>
      </c>
      <c r="G73" s="4">
        <v>1500</v>
      </c>
      <c r="H73" s="5">
        <v>62.25</v>
      </c>
      <c r="I73" s="4">
        <v>0</v>
      </c>
      <c r="J73" s="4">
        <v>0</v>
      </c>
      <c r="K73" s="4">
        <v>816</v>
      </c>
      <c r="L73" s="4">
        <v>0</v>
      </c>
      <c r="M73" s="4">
        <v>0</v>
      </c>
      <c r="N73" s="4">
        <v>0</v>
      </c>
      <c r="O73" s="4">
        <f>SUM(G73:N73)</f>
        <v>2378.25</v>
      </c>
      <c r="P73" s="6" t="s">
        <v>25</v>
      </c>
      <c r="Q73" s="6" t="s">
        <v>26</v>
      </c>
      <c r="R73" s="6">
        <v>2016</v>
      </c>
      <c r="S73" s="7">
        <v>1575</v>
      </c>
      <c r="T73" s="8">
        <f>O73+S73</f>
        <v>3953.25</v>
      </c>
    </row>
    <row r="74" spans="1:20" ht="15" outlineLevel="2">
      <c r="A74" s="39" t="s">
        <v>480</v>
      </c>
      <c r="B74" s="3">
        <v>902500</v>
      </c>
      <c r="C74" s="2" t="s">
        <v>257</v>
      </c>
      <c r="D74" s="2" t="s">
        <v>258</v>
      </c>
      <c r="E74" s="11">
        <v>1020</v>
      </c>
      <c r="F74" s="32">
        <v>5710</v>
      </c>
      <c r="G74" s="4">
        <v>1500</v>
      </c>
      <c r="H74" s="5">
        <v>84.75</v>
      </c>
      <c r="I74" s="4">
        <v>0</v>
      </c>
      <c r="J74" s="4">
        <v>0</v>
      </c>
      <c r="K74" s="4">
        <v>816</v>
      </c>
      <c r="L74" s="4">
        <v>0</v>
      </c>
      <c r="M74" s="4">
        <v>0</v>
      </c>
      <c r="N74" s="4">
        <v>0</v>
      </c>
      <c r="O74" s="4">
        <f>SUM(G74:N74)</f>
        <v>2400.75</v>
      </c>
      <c r="P74" s="6" t="s">
        <v>25</v>
      </c>
      <c r="Q74" s="6" t="s">
        <v>26</v>
      </c>
      <c r="R74" s="6">
        <v>2016</v>
      </c>
      <c r="S74" s="7">
        <v>1575</v>
      </c>
      <c r="T74" s="8">
        <f>O74+S74</f>
        <v>3975.75</v>
      </c>
    </row>
    <row r="75" spans="1:20" ht="15" outlineLevel="2">
      <c r="A75" s="39" t="s">
        <v>480</v>
      </c>
      <c r="B75" s="3">
        <v>902500</v>
      </c>
      <c r="C75" s="2" t="s">
        <v>257</v>
      </c>
      <c r="D75" s="2" t="s">
        <v>258</v>
      </c>
      <c r="E75" s="11">
        <v>1020</v>
      </c>
      <c r="F75" s="32">
        <v>3644</v>
      </c>
      <c r="G75" s="4">
        <v>1500</v>
      </c>
      <c r="H75" s="5">
        <v>0</v>
      </c>
      <c r="I75" s="4">
        <v>0</v>
      </c>
      <c r="J75" s="4">
        <v>0</v>
      </c>
      <c r="K75" s="4">
        <v>816</v>
      </c>
      <c r="L75" s="4">
        <v>0</v>
      </c>
      <c r="M75" s="4">
        <v>0</v>
      </c>
      <c r="N75" s="4">
        <v>0</v>
      </c>
      <c r="O75" s="4">
        <f>SUM(G75:N75)</f>
        <v>2316</v>
      </c>
      <c r="P75" s="6" t="s">
        <v>25</v>
      </c>
      <c r="Q75" s="6" t="s">
        <v>26</v>
      </c>
      <c r="R75" s="6">
        <v>2016</v>
      </c>
      <c r="S75" s="7">
        <v>1575</v>
      </c>
      <c r="T75" s="8">
        <f>O75+S75</f>
        <v>3891</v>
      </c>
    </row>
    <row r="76" spans="1:20" s="41" customFormat="1" ht="15.75" outlineLevel="1">
      <c r="A76" s="24"/>
      <c r="B76" s="25"/>
      <c r="C76" s="23" t="s">
        <v>315</v>
      </c>
      <c r="D76" s="24"/>
      <c r="E76" s="26">
        <f>COUNTA(E72:E75)</f>
        <v>4</v>
      </c>
      <c r="F76" s="40">
        <f aca="true" t="shared" si="20" ref="F76:O76">SUBTOTAL(9,F72:F75)</f>
        <v>19613</v>
      </c>
      <c r="G76" s="27">
        <f t="shared" si="20"/>
        <v>6000</v>
      </c>
      <c r="H76" s="28">
        <f t="shared" si="20"/>
        <v>253.5</v>
      </c>
      <c r="I76" s="27">
        <f t="shared" si="20"/>
        <v>0</v>
      </c>
      <c r="J76" s="27">
        <f t="shared" si="20"/>
        <v>0</v>
      </c>
      <c r="K76" s="27">
        <f t="shared" si="20"/>
        <v>3264</v>
      </c>
      <c r="L76" s="27">
        <f t="shared" si="20"/>
        <v>0</v>
      </c>
      <c r="M76" s="27">
        <f t="shared" si="20"/>
        <v>0</v>
      </c>
      <c r="N76" s="27">
        <f t="shared" si="20"/>
        <v>0</v>
      </c>
      <c r="O76" s="27">
        <f t="shared" si="20"/>
        <v>9517.5</v>
      </c>
      <c r="P76" s="29"/>
      <c r="Q76" s="29"/>
      <c r="R76" s="29"/>
      <c r="S76" s="30">
        <f>SUBTOTAL(9,S72:S75)</f>
        <v>6300</v>
      </c>
      <c r="T76" s="31">
        <f>SUBTOTAL(9,T72:T75)</f>
        <v>15817.5</v>
      </c>
    </row>
    <row r="77" spans="1:20" ht="15" outlineLevel="2">
      <c r="A77" s="39" t="s">
        <v>480</v>
      </c>
      <c r="B77" s="3">
        <v>709525</v>
      </c>
      <c r="C77" s="2" t="s">
        <v>259</v>
      </c>
      <c r="D77" s="2" t="s">
        <v>260</v>
      </c>
      <c r="E77" s="11">
        <v>1202</v>
      </c>
      <c r="F77" s="32">
        <v>7201</v>
      </c>
      <c r="G77" s="4">
        <v>2040</v>
      </c>
      <c r="H77" s="5">
        <v>573.58</v>
      </c>
      <c r="I77" s="4">
        <v>0</v>
      </c>
      <c r="J77" s="4">
        <v>0</v>
      </c>
      <c r="K77" s="4">
        <v>816</v>
      </c>
      <c r="L77" s="4">
        <v>0</v>
      </c>
      <c r="M77" s="9">
        <v>3000</v>
      </c>
      <c r="N77" s="4">
        <v>0</v>
      </c>
      <c r="O77" s="4">
        <f>SUM(G77:N77)</f>
        <v>6429.58</v>
      </c>
      <c r="P77" s="6" t="s">
        <v>25</v>
      </c>
      <c r="Q77" s="6" t="s">
        <v>26</v>
      </c>
      <c r="R77" s="6">
        <v>2022</v>
      </c>
      <c r="S77" s="7">
        <v>1995</v>
      </c>
      <c r="T77" s="8">
        <f>O77+S77</f>
        <v>8424.58</v>
      </c>
    </row>
    <row r="78" spans="1:20" ht="15" outlineLevel="2">
      <c r="A78" s="39" t="s">
        <v>480</v>
      </c>
      <c r="B78" s="3">
        <v>709525</v>
      </c>
      <c r="C78" s="2" t="s">
        <v>259</v>
      </c>
      <c r="D78" s="2" t="s">
        <v>260</v>
      </c>
      <c r="E78" s="11">
        <v>1202</v>
      </c>
      <c r="F78" s="32">
        <v>1768</v>
      </c>
      <c r="G78" s="4">
        <v>2040</v>
      </c>
      <c r="H78" s="5">
        <v>0</v>
      </c>
      <c r="I78" s="4">
        <v>0</v>
      </c>
      <c r="J78" s="4">
        <v>0</v>
      </c>
      <c r="K78" s="4">
        <v>816</v>
      </c>
      <c r="L78" s="4">
        <v>0</v>
      </c>
      <c r="M78" s="4">
        <v>0</v>
      </c>
      <c r="N78" s="4">
        <v>0</v>
      </c>
      <c r="O78" s="4">
        <f>SUM(G78:N78)</f>
        <v>2856</v>
      </c>
      <c r="P78" s="6" t="s">
        <v>25</v>
      </c>
      <c r="Q78" s="6" t="s">
        <v>26</v>
      </c>
      <c r="R78" s="6">
        <v>2017</v>
      </c>
      <c r="S78" s="7">
        <v>1995</v>
      </c>
      <c r="T78" s="8">
        <f>O78+S78</f>
        <v>4851</v>
      </c>
    </row>
    <row r="79" spans="1:20" s="41" customFormat="1" ht="15.75" outlineLevel="1">
      <c r="A79" s="24"/>
      <c r="B79" s="25"/>
      <c r="C79" s="23" t="s">
        <v>360</v>
      </c>
      <c r="D79" s="24"/>
      <c r="E79" s="26">
        <f>COUNTA(E77:E78)</f>
        <v>2</v>
      </c>
      <c r="F79" s="40">
        <f aca="true" t="shared" si="21" ref="F79:O79">SUBTOTAL(9,F77:F78)</f>
        <v>8969</v>
      </c>
      <c r="G79" s="27">
        <f t="shared" si="21"/>
        <v>4080</v>
      </c>
      <c r="H79" s="28">
        <f t="shared" si="21"/>
        <v>573.58</v>
      </c>
      <c r="I79" s="27">
        <f t="shared" si="21"/>
        <v>0</v>
      </c>
      <c r="J79" s="27">
        <f t="shared" si="21"/>
        <v>0</v>
      </c>
      <c r="K79" s="27">
        <f t="shared" si="21"/>
        <v>1632</v>
      </c>
      <c r="L79" s="27">
        <f t="shared" si="21"/>
        <v>0</v>
      </c>
      <c r="M79" s="27">
        <f t="shared" si="21"/>
        <v>3000</v>
      </c>
      <c r="N79" s="27">
        <f t="shared" si="21"/>
        <v>0</v>
      </c>
      <c r="O79" s="27">
        <f t="shared" si="21"/>
        <v>9285.58</v>
      </c>
      <c r="P79" s="29"/>
      <c r="Q79" s="29"/>
      <c r="R79" s="29"/>
      <c r="S79" s="30">
        <f>SUBTOTAL(9,S77:S78)</f>
        <v>3990</v>
      </c>
      <c r="T79" s="31">
        <f>SUBTOTAL(9,T77:T78)</f>
        <v>13275.58</v>
      </c>
    </row>
    <row r="80" spans="1:20" ht="15" outlineLevel="2">
      <c r="A80" s="39" t="s">
        <v>480</v>
      </c>
      <c r="B80" s="3">
        <v>709155</v>
      </c>
      <c r="C80" s="2" t="s">
        <v>261</v>
      </c>
      <c r="D80" s="2" t="s">
        <v>262</v>
      </c>
      <c r="E80" s="11">
        <v>1202</v>
      </c>
      <c r="F80" s="32">
        <v>1121</v>
      </c>
      <c r="G80" s="4">
        <v>2040</v>
      </c>
      <c r="H80" s="5">
        <v>0</v>
      </c>
      <c r="I80" s="4">
        <v>0</v>
      </c>
      <c r="J80" s="4">
        <v>0</v>
      </c>
      <c r="K80" s="4">
        <v>816</v>
      </c>
      <c r="L80" s="4">
        <v>0</v>
      </c>
      <c r="M80" s="9">
        <v>3000</v>
      </c>
      <c r="N80" s="4">
        <v>0</v>
      </c>
      <c r="O80" s="4">
        <f>SUM(G80:N80)</f>
        <v>5856</v>
      </c>
      <c r="P80" s="6" t="s">
        <v>25</v>
      </c>
      <c r="Q80" s="6" t="s">
        <v>26</v>
      </c>
      <c r="R80" s="6">
        <v>2022</v>
      </c>
      <c r="S80" s="7">
        <v>1995</v>
      </c>
      <c r="T80" s="8">
        <f>O80+S80</f>
        <v>7851</v>
      </c>
    </row>
    <row r="81" spans="1:20" ht="15" outlineLevel="2">
      <c r="A81" s="39" t="s">
        <v>480</v>
      </c>
      <c r="B81" s="3">
        <v>709155</v>
      </c>
      <c r="C81" s="2" t="s">
        <v>261</v>
      </c>
      <c r="D81" s="2" t="s">
        <v>262</v>
      </c>
      <c r="E81" s="11">
        <v>1024</v>
      </c>
      <c r="F81" s="32">
        <v>1646</v>
      </c>
      <c r="G81" s="4">
        <v>1620</v>
      </c>
      <c r="H81" s="5">
        <v>0</v>
      </c>
      <c r="I81" s="4">
        <v>0</v>
      </c>
      <c r="J81" s="4">
        <v>0</v>
      </c>
      <c r="K81" s="4">
        <v>816</v>
      </c>
      <c r="L81" s="4">
        <v>0</v>
      </c>
      <c r="M81" s="4">
        <v>0</v>
      </c>
      <c r="N81" s="4">
        <v>0</v>
      </c>
      <c r="O81" s="4">
        <f>SUM(G81:N81)</f>
        <v>2436</v>
      </c>
      <c r="P81" s="6" t="s">
        <v>25</v>
      </c>
      <c r="Q81" s="6" t="s">
        <v>26</v>
      </c>
      <c r="R81" s="6">
        <v>2022</v>
      </c>
      <c r="S81" s="7">
        <v>1985</v>
      </c>
      <c r="T81" s="8">
        <f>O81+S81</f>
        <v>4421</v>
      </c>
    </row>
    <row r="82" spans="1:20" s="41" customFormat="1" ht="15.75" outlineLevel="1">
      <c r="A82" s="24"/>
      <c r="B82" s="25"/>
      <c r="C82" s="23" t="s">
        <v>361</v>
      </c>
      <c r="D82" s="24"/>
      <c r="E82" s="26">
        <f>COUNTA(E80:E81)</f>
        <v>2</v>
      </c>
      <c r="F82" s="40">
        <f aca="true" t="shared" si="22" ref="F82:O82">SUBTOTAL(9,F80:F81)</f>
        <v>2767</v>
      </c>
      <c r="G82" s="27">
        <f t="shared" si="22"/>
        <v>3660</v>
      </c>
      <c r="H82" s="28">
        <f t="shared" si="22"/>
        <v>0</v>
      </c>
      <c r="I82" s="27">
        <f t="shared" si="22"/>
        <v>0</v>
      </c>
      <c r="J82" s="27">
        <f t="shared" si="22"/>
        <v>0</v>
      </c>
      <c r="K82" s="27">
        <f t="shared" si="22"/>
        <v>1632</v>
      </c>
      <c r="L82" s="27">
        <f t="shared" si="22"/>
        <v>0</v>
      </c>
      <c r="M82" s="27">
        <f t="shared" si="22"/>
        <v>3000</v>
      </c>
      <c r="N82" s="27">
        <f t="shared" si="22"/>
        <v>0</v>
      </c>
      <c r="O82" s="27">
        <f t="shared" si="22"/>
        <v>8292</v>
      </c>
      <c r="P82" s="29"/>
      <c r="Q82" s="29"/>
      <c r="R82" s="29"/>
      <c r="S82" s="30">
        <f>SUBTOTAL(9,S80:S81)</f>
        <v>3980</v>
      </c>
      <c r="T82" s="31">
        <f>SUBTOTAL(9,T80:T81)</f>
        <v>12272</v>
      </c>
    </row>
    <row r="83" spans="1:20" s="41" customFormat="1" ht="15.75" outlineLevel="1" collapsed="1">
      <c r="A83" s="24"/>
      <c r="B83" s="25"/>
      <c r="C83" s="23" t="s">
        <v>281</v>
      </c>
      <c r="D83" s="24"/>
      <c r="E83" s="26">
        <f>SUM(E10,E15,E27,E38,E42,E49,E64,E71,E76,E79,E82)</f>
        <v>70</v>
      </c>
      <c r="F83" s="40">
        <f aca="true" t="shared" si="23" ref="F83:O83">SUBTOTAL(9,F2:F81)</f>
        <v>453512</v>
      </c>
      <c r="G83" s="27">
        <f t="shared" si="23"/>
        <v>145860</v>
      </c>
      <c r="H83" s="28">
        <f t="shared" si="23"/>
        <v>86045.14999999998</v>
      </c>
      <c r="I83" s="27">
        <f t="shared" si="23"/>
        <v>3738.3799999999997</v>
      </c>
      <c r="J83" s="27">
        <f t="shared" si="23"/>
        <v>2195.9199999999996</v>
      </c>
      <c r="K83" s="27">
        <f t="shared" si="23"/>
        <v>48144</v>
      </c>
      <c r="L83" s="27">
        <f t="shared" si="23"/>
        <v>6842.87</v>
      </c>
      <c r="M83" s="27">
        <f t="shared" si="23"/>
        <v>34499.69</v>
      </c>
      <c r="N83" s="27">
        <f t="shared" si="23"/>
        <v>240</v>
      </c>
      <c r="O83" s="27">
        <f t="shared" si="23"/>
        <v>327566.01000000007</v>
      </c>
      <c r="P83" s="29"/>
      <c r="Q83" s="29"/>
      <c r="R83" s="29"/>
      <c r="S83" s="30">
        <f>SUBTOTAL(9,S2:S81)</f>
        <v>114945</v>
      </c>
      <c r="T83" s="31">
        <f>SUBTOTAL(9,T2:T81)</f>
        <v>442511.01</v>
      </c>
    </row>
    <row r="84" spans="5:16" ht="15">
      <c r="E84" s="312"/>
      <c r="O84" s="314" t="s">
        <v>488</v>
      </c>
      <c r="P84" s="14">
        <f>COUNTIF(P2:P83,"N")</f>
        <v>57</v>
      </c>
    </row>
    <row r="85" spans="15:16" ht="15">
      <c r="O85" s="314" t="s">
        <v>489</v>
      </c>
      <c r="P85" s="14">
        <f>COUNTIF(P2:P83,"y")</f>
        <v>13</v>
      </c>
    </row>
    <row r="86" spans="15:16" ht="15">
      <c r="O86" s="314" t="s">
        <v>410</v>
      </c>
      <c r="P86" s="14">
        <f>SUM(P84:P85)</f>
        <v>70</v>
      </c>
    </row>
  </sheetData>
  <sheetProtection/>
  <printOptions/>
  <pageMargins left="0.25" right="0.25" top="0.5" bottom="0.25" header="0.5" footer="0.5"/>
  <pageSetup fitToHeight="10" fitToWidth="1" horizontalDpi="600" verticalDpi="600" orientation="landscape" paperSize="17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0" zoomScaleNormal="80" zoomScalePageLayoutView="0" workbookViewId="0" topLeftCell="E1">
      <pane ySplit="1" topLeftCell="A30" activePane="bottomLeft" state="frozen"/>
      <selection pane="topLeft" activeCell="A1" sqref="A1"/>
      <selection pane="bottomLeft" activeCell="A1" sqref="A1"/>
    </sheetView>
  </sheetViews>
  <sheetFormatPr defaultColWidth="8.88671875" defaultRowHeight="15" outlineLevelRow="2"/>
  <cols>
    <col min="1" max="1" width="6.10546875" style="0" bestFit="1" customWidth="1"/>
    <col min="2" max="2" width="18.99609375" style="0" bestFit="1" customWidth="1"/>
    <col min="3" max="3" width="12.99609375" style="0" bestFit="1" customWidth="1"/>
    <col min="4" max="4" width="20.4453125" style="0" bestFit="1" customWidth="1"/>
    <col min="5" max="5" width="5.99609375" style="0" bestFit="1" customWidth="1"/>
    <col min="6" max="6" width="7.99609375" style="0" bestFit="1" customWidth="1"/>
    <col min="7" max="7" width="9.88671875" style="0" bestFit="1" customWidth="1"/>
    <col min="9" max="9" width="6.5546875" style="0" bestFit="1" customWidth="1"/>
    <col min="10" max="10" width="7.88671875" style="0" bestFit="1" customWidth="1"/>
    <col min="11" max="11" width="9.88671875" style="0" bestFit="1" customWidth="1"/>
    <col min="12" max="12" width="9.4453125" style="0" bestFit="1" customWidth="1"/>
    <col min="13" max="14" width="7.4453125" style="0" bestFit="1" customWidth="1"/>
    <col min="15" max="15" width="9.88671875" style="0" bestFit="1" customWidth="1"/>
    <col min="16" max="16" width="6.5546875" style="0" bestFit="1" customWidth="1"/>
    <col min="17" max="18" width="4.99609375" style="0" bestFit="1" customWidth="1"/>
    <col min="19" max="19" width="12.77734375" style="0" bestFit="1" customWidth="1"/>
    <col min="20" max="20" width="10.88671875" style="0" bestFit="1" customWidth="1"/>
  </cols>
  <sheetData>
    <row r="1" spans="1:20" ht="48" thickBo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34" t="s">
        <v>5</v>
      </c>
      <c r="G1" s="19" t="s">
        <v>6</v>
      </c>
      <c r="H1" s="15" t="s">
        <v>7</v>
      </c>
      <c r="I1" s="15" t="s">
        <v>8</v>
      </c>
      <c r="J1" s="16" t="s">
        <v>9</v>
      </c>
      <c r="K1" s="16" t="s">
        <v>10</v>
      </c>
      <c r="L1" s="15" t="s">
        <v>11</v>
      </c>
      <c r="M1" s="16" t="s">
        <v>12</v>
      </c>
      <c r="N1" s="20" t="s">
        <v>13</v>
      </c>
      <c r="O1" s="16" t="s">
        <v>14</v>
      </c>
      <c r="P1" s="15" t="s">
        <v>15</v>
      </c>
      <c r="Q1" s="16" t="s">
        <v>16</v>
      </c>
      <c r="R1" s="16" t="s">
        <v>17</v>
      </c>
      <c r="S1" s="17" t="s">
        <v>18</v>
      </c>
      <c r="T1" s="21" t="s">
        <v>19</v>
      </c>
    </row>
    <row r="2" spans="1:20" ht="15" outlineLevel="2">
      <c r="A2" s="2" t="s">
        <v>21</v>
      </c>
      <c r="B2" s="3" t="s">
        <v>43</v>
      </c>
      <c r="C2" s="2" t="s">
        <v>49</v>
      </c>
      <c r="D2" s="2" t="s">
        <v>50</v>
      </c>
      <c r="E2" s="2">
        <v>1024</v>
      </c>
      <c r="F2" s="32">
        <v>3536</v>
      </c>
      <c r="G2" s="4">
        <v>1620</v>
      </c>
      <c r="H2" s="5">
        <v>12.42</v>
      </c>
      <c r="I2" s="4">
        <v>0</v>
      </c>
      <c r="J2" s="4">
        <v>0</v>
      </c>
      <c r="K2" s="4">
        <v>816</v>
      </c>
      <c r="L2" s="4">
        <v>0</v>
      </c>
      <c r="M2" s="4">
        <v>0</v>
      </c>
      <c r="N2" s="4">
        <v>0</v>
      </c>
      <c r="O2" s="4">
        <f>SUM(G2:N2)</f>
        <v>2448.42</v>
      </c>
      <c r="P2" s="6" t="s">
        <v>25</v>
      </c>
      <c r="Q2" s="6" t="s">
        <v>26</v>
      </c>
      <c r="R2" s="6">
        <v>2016</v>
      </c>
      <c r="S2" s="7">
        <v>1985</v>
      </c>
      <c r="T2" s="8">
        <f>O2+S2</f>
        <v>4433.42</v>
      </c>
    </row>
    <row r="3" spans="1:20" s="41" customFormat="1" ht="15.75" outlineLevel="1">
      <c r="A3" s="24"/>
      <c r="B3" s="25"/>
      <c r="C3" s="23" t="s">
        <v>288</v>
      </c>
      <c r="D3" s="24"/>
      <c r="E3" s="24">
        <f>COUNTA(E2)</f>
        <v>1</v>
      </c>
      <c r="F3" s="40">
        <f aca="true" t="shared" si="0" ref="F3:O3">SUBTOTAL(9,F2:F2)</f>
        <v>3536</v>
      </c>
      <c r="G3" s="27">
        <f t="shared" si="0"/>
        <v>1620</v>
      </c>
      <c r="H3" s="28">
        <f t="shared" si="0"/>
        <v>12.42</v>
      </c>
      <c r="I3" s="27">
        <f t="shared" si="0"/>
        <v>0</v>
      </c>
      <c r="J3" s="27">
        <f t="shared" si="0"/>
        <v>0</v>
      </c>
      <c r="K3" s="27">
        <f t="shared" si="0"/>
        <v>816</v>
      </c>
      <c r="L3" s="27">
        <f t="shared" si="0"/>
        <v>0</v>
      </c>
      <c r="M3" s="27">
        <f t="shared" si="0"/>
        <v>0</v>
      </c>
      <c r="N3" s="27">
        <f t="shared" si="0"/>
        <v>0</v>
      </c>
      <c r="O3" s="27">
        <f t="shared" si="0"/>
        <v>2448.42</v>
      </c>
      <c r="P3" s="29"/>
      <c r="Q3" s="29"/>
      <c r="R3" s="29"/>
      <c r="S3" s="30">
        <f>SUBTOTAL(9,S2:S2)</f>
        <v>1985</v>
      </c>
      <c r="T3" s="31">
        <f>SUBTOTAL(9,T2:T2)</f>
        <v>4433.42</v>
      </c>
    </row>
    <row r="4" spans="1:20" ht="15" outlineLevel="2">
      <c r="A4" s="2" t="s">
        <v>21</v>
      </c>
      <c r="B4" s="3" t="s">
        <v>51</v>
      </c>
      <c r="C4" s="2" t="s">
        <v>52</v>
      </c>
      <c r="D4" s="2" t="s">
        <v>53</v>
      </c>
      <c r="E4" s="2">
        <v>1020</v>
      </c>
      <c r="F4" s="32">
        <v>2049</v>
      </c>
      <c r="G4" s="4">
        <v>1500</v>
      </c>
      <c r="H4" s="5">
        <v>0</v>
      </c>
      <c r="I4" s="4">
        <v>0</v>
      </c>
      <c r="J4" s="4">
        <v>0</v>
      </c>
      <c r="K4" s="4">
        <v>816</v>
      </c>
      <c r="L4" s="4">
        <v>0</v>
      </c>
      <c r="M4" s="4">
        <v>0</v>
      </c>
      <c r="N4" s="4">
        <v>0</v>
      </c>
      <c r="O4" s="4">
        <f>SUM(G4:N4)</f>
        <v>2316</v>
      </c>
      <c r="P4" s="6" t="s">
        <v>25</v>
      </c>
      <c r="Q4" s="6" t="s">
        <v>35</v>
      </c>
      <c r="R4" s="6">
        <v>2007</v>
      </c>
      <c r="S4" s="7">
        <v>0</v>
      </c>
      <c r="T4" s="8">
        <f>O4+S4</f>
        <v>2316</v>
      </c>
    </row>
    <row r="5" spans="1:20" ht="15" outlineLevel="2">
      <c r="A5" s="2" t="s">
        <v>21</v>
      </c>
      <c r="B5" s="3" t="s">
        <v>51</v>
      </c>
      <c r="C5" s="2" t="s">
        <v>52</v>
      </c>
      <c r="D5" s="2" t="s">
        <v>53</v>
      </c>
      <c r="E5" s="2">
        <v>1020</v>
      </c>
      <c r="F5" s="32">
        <v>2016</v>
      </c>
      <c r="G5" s="4">
        <v>1500</v>
      </c>
      <c r="H5" s="5">
        <v>103.25</v>
      </c>
      <c r="I5" s="4">
        <v>0</v>
      </c>
      <c r="J5" s="4">
        <v>0</v>
      </c>
      <c r="K5" s="4">
        <v>816</v>
      </c>
      <c r="L5" s="4">
        <v>0</v>
      </c>
      <c r="M5" s="4">
        <v>0</v>
      </c>
      <c r="N5" s="4">
        <v>0</v>
      </c>
      <c r="O5" s="4">
        <f>SUM(G5:N5)</f>
        <v>2419.25</v>
      </c>
      <c r="P5" s="6" t="s">
        <v>25</v>
      </c>
      <c r="Q5" s="6" t="s">
        <v>35</v>
      </c>
      <c r="R5" s="6">
        <v>2007</v>
      </c>
      <c r="S5" s="7">
        <v>0</v>
      </c>
      <c r="T5" s="8">
        <f>O5+S5</f>
        <v>2419.25</v>
      </c>
    </row>
    <row r="6" spans="1:20" s="41" customFormat="1" ht="15.75" outlineLevel="1">
      <c r="A6" s="24"/>
      <c r="B6" s="25"/>
      <c r="C6" s="23" t="s">
        <v>289</v>
      </c>
      <c r="D6" s="24"/>
      <c r="E6" s="24">
        <f>COUNTA(E4:E5)</f>
        <v>2</v>
      </c>
      <c r="F6" s="40">
        <f aca="true" t="shared" si="1" ref="F6:O6">SUBTOTAL(9,F4:F5)</f>
        <v>4065</v>
      </c>
      <c r="G6" s="27">
        <f t="shared" si="1"/>
        <v>3000</v>
      </c>
      <c r="H6" s="28">
        <f t="shared" si="1"/>
        <v>103.25</v>
      </c>
      <c r="I6" s="27">
        <f t="shared" si="1"/>
        <v>0</v>
      </c>
      <c r="J6" s="27">
        <f t="shared" si="1"/>
        <v>0</v>
      </c>
      <c r="K6" s="27">
        <f t="shared" si="1"/>
        <v>1632</v>
      </c>
      <c r="L6" s="27">
        <f t="shared" si="1"/>
        <v>0</v>
      </c>
      <c r="M6" s="27">
        <f t="shared" si="1"/>
        <v>0</v>
      </c>
      <c r="N6" s="27">
        <f t="shared" si="1"/>
        <v>0</v>
      </c>
      <c r="O6" s="27">
        <f t="shared" si="1"/>
        <v>4735.25</v>
      </c>
      <c r="P6" s="29"/>
      <c r="Q6" s="29"/>
      <c r="R6" s="29"/>
      <c r="S6" s="30">
        <f>SUBTOTAL(9,S4:S5)</f>
        <v>0</v>
      </c>
      <c r="T6" s="31">
        <f>SUBTOTAL(9,T4:T5)</f>
        <v>4735.25</v>
      </c>
    </row>
    <row r="7" spans="1:20" ht="15" outlineLevel="2">
      <c r="A7" s="2" t="s">
        <v>21</v>
      </c>
      <c r="B7" s="3" t="s">
        <v>54</v>
      </c>
      <c r="C7" s="2" t="s">
        <v>55</v>
      </c>
      <c r="D7" s="2" t="s">
        <v>56</v>
      </c>
      <c r="E7" s="2">
        <v>1024</v>
      </c>
      <c r="F7" s="32">
        <v>2273</v>
      </c>
      <c r="G7" s="4">
        <v>1620</v>
      </c>
      <c r="H7" s="5">
        <v>0</v>
      </c>
      <c r="I7" s="4">
        <v>0</v>
      </c>
      <c r="J7" s="4">
        <v>0</v>
      </c>
      <c r="K7" s="4">
        <v>816</v>
      </c>
      <c r="L7" s="4">
        <v>0</v>
      </c>
      <c r="M7" s="4">
        <v>0</v>
      </c>
      <c r="N7" s="4">
        <v>125</v>
      </c>
      <c r="O7" s="4">
        <f aca="true" t="shared" si="2" ref="O7:O13">SUM(G7:N7)</f>
        <v>2561</v>
      </c>
      <c r="P7" s="6" t="s">
        <v>25</v>
      </c>
      <c r="Q7" s="6" t="s">
        <v>35</v>
      </c>
      <c r="R7" s="6">
        <v>2004</v>
      </c>
      <c r="S7" s="7">
        <v>0</v>
      </c>
      <c r="T7" s="8">
        <f aca="true" t="shared" si="3" ref="T7:T13">O7+S7</f>
        <v>2561</v>
      </c>
    </row>
    <row r="8" spans="1:20" ht="15" outlineLevel="2">
      <c r="A8" s="2" t="s">
        <v>21</v>
      </c>
      <c r="B8" s="3" t="s">
        <v>54</v>
      </c>
      <c r="C8" s="2" t="s">
        <v>55</v>
      </c>
      <c r="D8" s="2" t="s">
        <v>56</v>
      </c>
      <c r="E8" s="2">
        <v>1020</v>
      </c>
      <c r="F8" s="32">
        <v>2123</v>
      </c>
      <c r="G8" s="4">
        <v>1500</v>
      </c>
      <c r="H8" s="5">
        <v>0</v>
      </c>
      <c r="I8" s="4">
        <v>0</v>
      </c>
      <c r="J8" s="4">
        <v>0</v>
      </c>
      <c r="K8" s="4">
        <v>816</v>
      </c>
      <c r="L8" s="4">
        <v>0</v>
      </c>
      <c r="M8" s="4">
        <v>0</v>
      </c>
      <c r="N8" s="4">
        <v>0</v>
      </c>
      <c r="O8" s="4">
        <f t="shared" si="2"/>
        <v>2316</v>
      </c>
      <c r="P8" s="6" t="s">
        <v>25</v>
      </c>
      <c r="Q8" s="6" t="s">
        <v>35</v>
      </c>
      <c r="R8" s="6">
        <v>2007</v>
      </c>
      <c r="S8" s="7">
        <v>0</v>
      </c>
      <c r="T8" s="8">
        <f t="shared" si="3"/>
        <v>2316</v>
      </c>
    </row>
    <row r="9" spans="1:20" ht="15" outlineLevel="2">
      <c r="A9" s="2" t="s">
        <v>21</v>
      </c>
      <c r="B9" s="3" t="s">
        <v>54</v>
      </c>
      <c r="C9" s="2" t="s">
        <v>55</v>
      </c>
      <c r="D9" s="2" t="s">
        <v>56</v>
      </c>
      <c r="E9" s="2">
        <v>1020</v>
      </c>
      <c r="F9" s="32">
        <v>1880</v>
      </c>
      <c r="G9" s="4">
        <v>1500</v>
      </c>
      <c r="H9" s="5">
        <v>0</v>
      </c>
      <c r="I9" s="4">
        <v>0</v>
      </c>
      <c r="J9" s="4">
        <v>0</v>
      </c>
      <c r="K9" s="4">
        <v>816</v>
      </c>
      <c r="L9" s="4">
        <v>0</v>
      </c>
      <c r="M9" s="4">
        <v>0</v>
      </c>
      <c r="N9" s="4">
        <v>0</v>
      </c>
      <c r="O9" s="4">
        <f t="shared" si="2"/>
        <v>2316</v>
      </c>
      <c r="P9" s="6" t="s">
        <v>25</v>
      </c>
      <c r="Q9" s="6" t="s">
        <v>35</v>
      </c>
      <c r="R9" s="6">
        <v>2007</v>
      </c>
      <c r="S9" s="7">
        <v>0</v>
      </c>
      <c r="T9" s="8">
        <f t="shared" si="3"/>
        <v>2316</v>
      </c>
    </row>
    <row r="10" spans="1:20" ht="15" outlineLevel="2">
      <c r="A10" s="2" t="s">
        <v>21</v>
      </c>
      <c r="B10" s="3" t="s">
        <v>54</v>
      </c>
      <c r="C10" s="2" t="s">
        <v>55</v>
      </c>
      <c r="D10" s="2" t="s">
        <v>56</v>
      </c>
      <c r="E10" s="2">
        <v>1020</v>
      </c>
      <c r="F10" s="32">
        <v>2277</v>
      </c>
      <c r="G10" s="4">
        <v>1500</v>
      </c>
      <c r="H10" s="5">
        <v>0</v>
      </c>
      <c r="I10" s="4">
        <v>0</v>
      </c>
      <c r="J10" s="4">
        <v>0</v>
      </c>
      <c r="K10" s="4">
        <v>816</v>
      </c>
      <c r="L10" s="4">
        <v>0</v>
      </c>
      <c r="M10" s="4">
        <v>0</v>
      </c>
      <c r="N10" s="4">
        <v>0</v>
      </c>
      <c r="O10" s="4">
        <f t="shared" si="2"/>
        <v>2316</v>
      </c>
      <c r="P10" s="6" t="s">
        <v>25</v>
      </c>
      <c r="Q10" s="6" t="s">
        <v>35</v>
      </c>
      <c r="R10" s="6">
        <v>2006</v>
      </c>
      <c r="S10" s="7">
        <v>0</v>
      </c>
      <c r="T10" s="8">
        <f t="shared" si="3"/>
        <v>2316</v>
      </c>
    </row>
    <row r="11" spans="1:20" ht="15" outlineLevel="2">
      <c r="A11" s="2" t="s">
        <v>21</v>
      </c>
      <c r="B11" s="3" t="s">
        <v>54</v>
      </c>
      <c r="C11" s="2" t="s">
        <v>55</v>
      </c>
      <c r="D11" s="2" t="s">
        <v>56</v>
      </c>
      <c r="E11" s="2">
        <v>1024</v>
      </c>
      <c r="F11" s="32">
        <v>2832</v>
      </c>
      <c r="G11" s="4">
        <v>1620</v>
      </c>
      <c r="H11" s="5">
        <v>0</v>
      </c>
      <c r="I11" s="4">
        <v>0</v>
      </c>
      <c r="J11" s="4">
        <v>0</v>
      </c>
      <c r="K11" s="4">
        <v>816</v>
      </c>
      <c r="L11" s="4">
        <v>0</v>
      </c>
      <c r="M11" s="4">
        <v>0</v>
      </c>
      <c r="N11" s="4">
        <v>0</v>
      </c>
      <c r="O11" s="4">
        <f t="shared" si="2"/>
        <v>2436</v>
      </c>
      <c r="P11" s="6" t="s">
        <v>25</v>
      </c>
      <c r="Q11" s="6" t="s">
        <v>26</v>
      </c>
      <c r="R11" s="6">
        <v>2016</v>
      </c>
      <c r="S11" s="7">
        <v>1985</v>
      </c>
      <c r="T11" s="8">
        <f t="shared" si="3"/>
        <v>4421</v>
      </c>
    </row>
    <row r="12" spans="1:20" ht="15" outlineLevel="2">
      <c r="A12" s="2" t="s">
        <v>21</v>
      </c>
      <c r="B12" s="3" t="s">
        <v>54</v>
      </c>
      <c r="C12" s="2" t="s">
        <v>55</v>
      </c>
      <c r="D12" s="2" t="s">
        <v>56</v>
      </c>
      <c r="E12" s="2">
        <v>1024</v>
      </c>
      <c r="F12" s="32">
        <v>2704</v>
      </c>
      <c r="G12" s="4">
        <v>1620</v>
      </c>
      <c r="H12" s="5">
        <v>0</v>
      </c>
      <c r="I12" s="4">
        <v>0</v>
      </c>
      <c r="J12" s="4">
        <v>0</v>
      </c>
      <c r="K12" s="4">
        <v>816</v>
      </c>
      <c r="L12" s="4">
        <v>940.96</v>
      </c>
      <c r="M12" s="4">
        <v>0</v>
      </c>
      <c r="N12" s="4">
        <v>0</v>
      </c>
      <c r="O12" s="4">
        <f t="shared" si="2"/>
        <v>3376.96</v>
      </c>
      <c r="P12" s="6" t="s">
        <v>25</v>
      </c>
      <c r="Q12" s="6" t="s">
        <v>26</v>
      </c>
      <c r="R12" s="6">
        <v>2016</v>
      </c>
      <c r="S12" s="7">
        <v>1985</v>
      </c>
      <c r="T12" s="8">
        <f t="shared" si="3"/>
        <v>5361.96</v>
      </c>
    </row>
    <row r="13" spans="1:20" ht="15" outlineLevel="2">
      <c r="A13" s="2" t="s">
        <v>21</v>
      </c>
      <c r="B13" s="3" t="s">
        <v>54</v>
      </c>
      <c r="C13" s="2" t="s">
        <v>57</v>
      </c>
      <c r="D13" s="2" t="s">
        <v>56</v>
      </c>
      <c r="E13" s="2">
        <v>1024</v>
      </c>
      <c r="F13" s="32">
        <v>2719</v>
      </c>
      <c r="G13" s="4">
        <v>1620</v>
      </c>
      <c r="H13" s="5">
        <v>44.28</v>
      </c>
      <c r="I13" s="4">
        <v>0</v>
      </c>
      <c r="J13" s="4">
        <v>0</v>
      </c>
      <c r="K13" s="4">
        <v>816</v>
      </c>
      <c r="L13" s="4">
        <v>0</v>
      </c>
      <c r="M13" s="4">
        <v>0</v>
      </c>
      <c r="N13" s="4">
        <v>0</v>
      </c>
      <c r="O13" s="4">
        <f t="shared" si="2"/>
        <v>2480.2799999999997</v>
      </c>
      <c r="P13" s="6" t="s">
        <v>25</v>
      </c>
      <c r="Q13" s="6" t="s">
        <v>26</v>
      </c>
      <c r="R13" s="6">
        <v>2020</v>
      </c>
      <c r="S13" s="7">
        <v>1985</v>
      </c>
      <c r="T13" s="8">
        <f t="shared" si="3"/>
        <v>4465.28</v>
      </c>
    </row>
    <row r="14" spans="1:20" s="41" customFormat="1" ht="15.75" outlineLevel="1">
      <c r="A14" s="24"/>
      <c r="B14" s="25"/>
      <c r="C14" s="23" t="s">
        <v>290</v>
      </c>
      <c r="D14" s="24"/>
      <c r="E14" s="24">
        <f>COUNTA(E7:E13)</f>
        <v>7</v>
      </c>
      <c r="F14" s="40">
        <f aca="true" t="shared" si="4" ref="F14:O14">SUBTOTAL(9,F7:F13)</f>
        <v>16808</v>
      </c>
      <c r="G14" s="27">
        <f t="shared" si="4"/>
        <v>10980</v>
      </c>
      <c r="H14" s="28">
        <f t="shared" si="4"/>
        <v>44.28</v>
      </c>
      <c r="I14" s="27">
        <f t="shared" si="4"/>
        <v>0</v>
      </c>
      <c r="J14" s="27">
        <f t="shared" si="4"/>
        <v>0</v>
      </c>
      <c r="K14" s="27">
        <f t="shared" si="4"/>
        <v>5712</v>
      </c>
      <c r="L14" s="27">
        <f t="shared" si="4"/>
        <v>940.96</v>
      </c>
      <c r="M14" s="27">
        <f t="shared" si="4"/>
        <v>0</v>
      </c>
      <c r="N14" s="27">
        <f t="shared" si="4"/>
        <v>125</v>
      </c>
      <c r="O14" s="27">
        <f t="shared" si="4"/>
        <v>17802.239999999998</v>
      </c>
      <c r="P14" s="29"/>
      <c r="Q14" s="29"/>
      <c r="R14" s="29"/>
      <c r="S14" s="30">
        <f>SUBTOTAL(9,S7:S13)</f>
        <v>5955</v>
      </c>
      <c r="T14" s="31">
        <f>SUBTOTAL(9,T7:T13)</f>
        <v>23757.239999999998</v>
      </c>
    </row>
    <row r="15" spans="1:20" ht="15" outlineLevel="2">
      <c r="A15" s="2" t="s">
        <v>21</v>
      </c>
      <c r="B15" s="3" t="s">
        <v>22</v>
      </c>
      <c r="C15" s="2" t="s">
        <v>23</v>
      </c>
      <c r="D15" s="2" t="s">
        <v>24</v>
      </c>
      <c r="E15" s="2">
        <v>1202</v>
      </c>
      <c r="F15" s="32">
        <v>5096</v>
      </c>
      <c r="G15" s="4">
        <v>2040</v>
      </c>
      <c r="H15" s="5">
        <v>0</v>
      </c>
      <c r="I15" s="4">
        <v>0</v>
      </c>
      <c r="J15" s="4">
        <v>0</v>
      </c>
      <c r="K15" s="4">
        <v>816</v>
      </c>
      <c r="L15" s="4">
        <v>0</v>
      </c>
      <c r="M15" s="4">
        <v>0</v>
      </c>
      <c r="N15" s="4">
        <v>0</v>
      </c>
      <c r="O15" s="4">
        <f aca="true" t="shared" si="5" ref="O15:O20">SUM(G15:N15)</f>
        <v>2856</v>
      </c>
      <c r="P15" s="6" t="s">
        <v>25</v>
      </c>
      <c r="Q15" s="6" t="s">
        <v>26</v>
      </c>
      <c r="R15" s="6">
        <v>2017</v>
      </c>
      <c r="S15" s="7">
        <v>1995</v>
      </c>
      <c r="T15" s="8">
        <f aca="true" t="shared" si="6" ref="T15:T20">O15+S15</f>
        <v>4851</v>
      </c>
    </row>
    <row r="16" spans="1:20" ht="15" outlineLevel="2">
      <c r="A16" s="2" t="s">
        <v>21</v>
      </c>
      <c r="B16" s="3" t="s">
        <v>22</v>
      </c>
      <c r="C16" s="2" t="s">
        <v>23</v>
      </c>
      <c r="D16" s="2" t="s">
        <v>24</v>
      </c>
      <c r="E16" s="2">
        <v>1202</v>
      </c>
      <c r="F16" s="32">
        <v>5349</v>
      </c>
      <c r="G16" s="4">
        <v>2040</v>
      </c>
      <c r="H16" s="5">
        <v>0</v>
      </c>
      <c r="I16" s="4">
        <v>0</v>
      </c>
      <c r="J16" s="4">
        <v>0</v>
      </c>
      <c r="K16" s="4">
        <v>816</v>
      </c>
      <c r="L16" s="4">
        <v>660.47</v>
      </c>
      <c r="M16" s="4">
        <v>0</v>
      </c>
      <c r="N16" s="4">
        <v>0</v>
      </c>
      <c r="O16" s="4">
        <f t="shared" si="5"/>
        <v>3516.4700000000003</v>
      </c>
      <c r="P16" s="6" t="s">
        <v>25</v>
      </c>
      <c r="Q16" s="6" t="s">
        <v>26</v>
      </c>
      <c r="R16" s="6">
        <v>2017</v>
      </c>
      <c r="S16" s="7">
        <v>1995</v>
      </c>
      <c r="T16" s="8">
        <f t="shared" si="6"/>
        <v>5511.47</v>
      </c>
    </row>
    <row r="17" spans="1:20" ht="15" outlineLevel="2">
      <c r="A17" s="2" t="s">
        <v>21</v>
      </c>
      <c r="B17" s="3" t="s">
        <v>22</v>
      </c>
      <c r="C17" s="2" t="s">
        <v>23</v>
      </c>
      <c r="D17" s="2" t="s">
        <v>24</v>
      </c>
      <c r="E17" s="2">
        <v>1202</v>
      </c>
      <c r="F17" s="32">
        <v>2792</v>
      </c>
      <c r="G17" s="4">
        <v>2040</v>
      </c>
      <c r="H17" s="5">
        <v>117.64</v>
      </c>
      <c r="I17" s="4">
        <v>0</v>
      </c>
      <c r="J17" s="4">
        <v>0</v>
      </c>
      <c r="K17" s="4">
        <v>816</v>
      </c>
      <c r="L17" s="4">
        <v>0</v>
      </c>
      <c r="M17" s="4">
        <v>0</v>
      </c>
      <c r="N17" s="4">
        <v>0</v>
      </c>
      <c r="O17" s="4">
        <f t="shared" si="5"/>
        <v>2973.64</v>
      </c>
      <c r="P17" s="6" t="s">
        <v>25</v>
      </c>
      <c r="Q17" s="6" t="s">
        <v>26</v>
      </c>
      <c r="R17" s="6">
        <v>2017</v>
      </c>
      <c r="S17" s="7">
        <v>1995</v>
      </c>
      <c r="T17" s="8">
        <f t="shared" si="6"/>
        <v>4968.639999999999</v>
      </c>
    </row>
    <row r="18" spans="1:20" ht="15" outlineLevel="2">
      <c r="A18" s="2" t="s">
        <v>21</v>
      </c>
      <c r="B18" s="3" t="s">
        <v>22</v>
      </c>
      <c r="C18" s="2" t="s">
        <v>23</v>
      </c>
      <c r="D18" s="2" t="s">
        <v>24</v>
      </c>
      <c r="E18" s="2">
        <v>1202</v>
      </c>
      <c r="F18" s="32">
        <v>5929</v>
      </c>
      <c r="G18" s="4">
        <v>2040</v>
      </c>
      <c r="H18" s="5">
        <v>13.940000000000111</v>
      </c>
      <c r="I18" s="4">
        <v>0</v>
      </c>
      <c r="J18" s="4">
        <v>0</v>
      </c>
      <c r="K18" s="4">
        <v>816</v>
      </c>
      <c r="L18" s="4">
        <v>0</v>
      </c>
      <c r="M18" s="4">
        <v>311</v>
      </c>
      <c r="N18" s="4">
        <v>0</v>
      </c>
      <c r="O18" s="4">
        <f t="shared" si="5"/>
        <v>3180.94</v>
      </c>
      <c r="P18" s="6" t="s">
        <v>25</v>
      </c>
      <c r="Q18" s="6" t="s">
        <v>27</v>
      </c>
      <c r="R18" s="6">
        <v>1900</v>
      </c>
      <c r="S18" s="7">
        <v>0</v>
      </c>
      <c r="T18" s="8">
        <f t="shared" si="6"/>
        <v>3180.94</v>
      </c>
    </row>
    <row r="19" spans="1:20" ht="15" outlineLevel="2">
      <c r="A19" s="2" t="s">
        <v>21</v>
      </c>
      <c r="B19" s="3" t="s">
        <v>22</v>
      </c>
      <c r="C19" s="2" t="s">
        <v>23</v>
      </c>
      <c r="D19" s="2" t="s">
        <v>24</v>
      </c>
      <c r="E19" s="2">
        <v>1202</v>
      </c>
      <c r="F19" s="32">
        <v>4154</v>
      </c>
      <c r="G19" s="4">
        <v>2040</v>
      </c>
      <c r="H19" s="5">
        <v>72.08</v>
      </c>
      <c r="I19" s="4">
        <v>0</v>
      </c>
      <c r="J19" s="4">
        <v>0</v>
      </c>
      <c r="K19" s="4">
        <v>816</v>
      </c>
      <c r="L19" s="4">
        <v>0</v>
      </c>
      <c r="M19" s="4">
        <v>0</v>
      </c>
      <c r="N19" s="4">
        <v>77</v>
      </c>
      <c r="O19" s="4">
        <f t="shared" si="5"/>
        <v>3005.08</v>
      </c>
      <c r="P19" s="6" t="s">
        <v>25</v>
      </c>
      <c r="Q19" s="6" t="s">
        <v>27</v>
      </c>
      <c r="R19" s="6">
        <v>1900</v>
      </c>
      <c r="S19" s="7">
        <v>0</v>
      </c>
      <c r="T19" s="8">
        <f t="shared" si="6"/>
        <v>3005.08</v>
      </c>
    </row>
    <row r="20" spans="1:20" ht="15" outlineLevel="2">
      <c r="A20" s="2" t="s">
        <v>21</v>
      </c>
      <c r="B20" s="3" t="s">
        <v>22</v>
      </c>
      <c r="C20" s="2" t="s">
        <v>23</v>
      </c>
      <c r="D20" s="2" t="s">
        <v>24</v>
      </c>
      <c r="E20" s="2">
        <v>1202</v>
      </c>
      <c r="F20" s="32">
        <v>5177</v>
      </c>
      <c r="G20" s="4">
        <v>2040</v>
      </c>
      <c r="H20" s="5">
        <v>234.94</v>
      </c>
      <c r="I20" s="4">
        <v>0</v>
      </c>
      <c r="J20" s="4">
        <v>0</v>
      </c>
      <c r="K20" s="4">
        <v>816</v>
      </c>
      <c r="L20" s="4">
        <v>0</v>
      </c>
      <c r="M20" s="4">
        <v>0</v>
      </c>
      <c r="N20" s="4">
        <v>0</v>
      </c>
      <c r="O20" s="4">
        <f t="shared" si="5"/>
        <v>3090.94</v>
      </c>
      <c r="P20" s="6" t="s">
        <v>25</v>
      </c>
      <c r="Q20" s="6" t="s">
        <v>27</v>
      </c>
      <c r="R20" s="6">
        <v>1900</v>
      </c>
      <c r="S20" s="7">
        <v>0</v>
      </c>
      <c r="T20" s="8">
        <f t="shared" si="6"/>
        <v>3090.94</v>
      </c>
    </row>
    <row r="21" spans="1:20" s="41" customFormat="1" ht="15.75" outlineLevel="1">
      <c r="A21" s="24"/>
      <c r="B21" s="25"/>
      <c r="C21" s="23" t="s">
        <v>282</v>
      </c>
      <c r="D21" s="24"/>
      <c r="E21" s="24">
        <f>COUNTA(E15:E20)</f>
        <v>6</v>
      </c>
      <c r="F21" s="40">
        <f aca="true" t="shared" si="7" ref="F21:O21">SUBTOTAL(9,F15:F20)</f>
        <v>28497</v>
      </c>
      <c r="G21" s="27">
        <f t="shared" si="7"/>
        <v>12240</v>
      </c>
      <c r="H21" s="28">
        <f t="shared" si="7"/>
        <v>438.6000000000001</v>
      </c>
      <c r="I21" s="27">
        <f t="shared" si="7"/>
        <v>0</v>
      </c>
      <c r="J21" s="27">
        <f t="shared" si="7"/>
        <v>0</v>
      </c>
      <c r="K21" s="27">
        <f t="shared" si="7"/>
        <v>4896</v>
      </c>
      <c r="L21" s="27">
        <f t="shared" si="7"/>
        <v>660.47</v>
      </c>
      <c r="M21" s="27">
        <f t="shared" si="7"/>
        <v>311</v>
      </c>
      <c r="N21" s="27">
        <f t="shared" si="7"/>
        <v>77</v>
      </c>
      <c r="O21" s="27">
        <f t="shared" si="7"/>
        <v>18623.07</v>
      </c>
      <c r="P21" s="29"/>
      <c r="Q21" s="29"/>
      <c r="R21" s="29"/>
      <c r="S21" s="30">
        <f>SUBTOTAL(9,S15:S20)</f>
        <v>5985</v>
      </c>
      <c r="T21" s="31">
        <f>SUBTOTAL(9,T15:T20)</f>
        <v>24608.069999999996</v>
      </c>
    </row>
    <row r="22" spans="1:20" ht="15" outlineLevel="2">
      <c r="A22" s="2" t="s">
        <v>21</v>
      </c>
      <c r="B22" s="3" t="s">
        <v>28</v>
      </c>
      <c r="C22" s="2" t="s">
        <v>29</v>
      </c>
      <c r="D22" s="2" t="s">
        <v>30</v>
      </c>
      <c r="E22" s="2">
        <v>1020</v>
      </c>
      <c r="F22" s="32">
        <v>4143</v>
      </c>
      <c r="G22" s="4">
        <v>1500</v>
      </c>
      <c r="H22" s="5">
        <v>48</v>
      </c>
      <c r="I22" s="4">
        <v>0</v>
      </c>
      <c r="J22" s="4">
        <v>0</v>
      </c>
      <c r="K22" s="4">
        <v>816</v>
      </c>
      <c r="L22" s="4">
        <v>86</v>
      </c>
      <c r="M22" s="4">
        <v>0</v>
      </c>
      <c r="N22" s="4">
        <v>0</v>
      </c>
      <c r="O22" s="4">
        <f>SUM(G22:N22)</f>
        <v>2450</v>
      </c>
      <c r="P22" s="6" t="s">
        <v>25</v>
      </c>
      <c r="Q22" s="6" t="s">
        <v>31</v>
      </c>
      <c r="R22" s="6">
        <v>2008</v>
      </c>
      <c r="S22" s="7">
        <v>0</v>
      </c>
      <c r="T22" s="8">
        <f>O22+S22</f>
        <v>2450</v>
      </c>
    </row>
    <row r="23" spans="1:20" ht="15" outlineLevel="2">
      <c r="A23" s="2" t="s">
        <v>21</v>
      </c>
      <c r="B23" s="3" t="s">
        <v>28</v>
      </c>
      <c r="C23" s="2" t="s">
        <v>29</v>
      </c>
      <c r="D23" s="2" t="s">
        <v>30</v>
      </c>
      <c r="E23" s="2">
        <v>1024</v>
      </c>
      <c r="F23" s="32">
        <v>12133</v>
      </c>
      <c r="G23" s="4">
        <v>1620</v>
      </c>
      <c r="H23" s="5">
        <v>1655.91</v>
      </c>
      <c r="I23" s="4">
        <v>0</v>
      </c>
      <c r="J23" s="4">
        <v>0</v>
      </c>
      <c r="K23" s="4">
        <v>816</v>
      </c>
      <c r="L23" s="4">
        <v>0</v>
      </c>
      <c r="M23" s="4">
        <v>0</v>
      </c>
      <c r="N23" s="4">
        <v>0</v>
      </c>
      <c r="O23" s="4">
        <f>SUM(G23:N23)</f>
        <v>4091.91</v>
      </c>
      <c r="P23" s="6" t="s">
        <v>25</v>
      </c>
      <c r="Q23" s="6" t="s">
        <v>26</v>
      </c>
      <c r="R23" s="6">
        <v>2018</v>
      </c>
      <c r="S23" s="7">
        <v>2335</v>
      </c>
      <c r="T23" s="8">
        <f>O23+S23</f>
        <v>6426.91</v>
      </c>
    </row>
    <row r="24" spans="1:20" s="41" customFormat="1" ht="15.75" outlineLevel="1">
      <c r="A24" s="24"/>
      <c r="B24" s="25"/>
      <c r="C24" s="23" t="s">
        <v>283</v>
      </c>
      <c r="D24" s="24"/>
      <c r="E24" s="24">
        <f>COUNTA(E22:E23)</f>
        <v>2</v>
      </c>
      <c r="F24" s="40">
        <f aca="true" t="shared" si="8" ref="F24:O24">SUBTOTAL(9,F22:F23)</f>
        <v>16276</v>
      </c>
      <c r="G24" s="27">
        <f t="shared" si="8"/>
        <v>3120</v>
      </c>
      <c r="H24" s="28">
        <f t="shared" si="8"/>
        <v>1703.91</v>
      </c>
      <c r="I24" s="27">
        <f t="shared" si="8"/>
        <v>0</v>
      </c>
      <c r="J24" s="27">
        <f t="shared" si="8"/>
        <v>0</v>
      </c>
      <c r="K24" s="27">
        <f t="shared" si="8"/>
        <v>1632</v>
      </c>
      <c r="L24" s="27">
        <f t="shared" si="8"/>
        <v>86</v>
      </c>
      <c r="M24" s="27">
        <f t="shared" si="8"/>
        <v>0</v>
      </c>
      <c r="N24" s="27">
        <f t="shared" si="8"/>
        <v>0</v>
      </c>
      <c r="O24" s="27">
        <f t="shared" si="8"/>
        <v>6541.91</v>
      </c>
      <c r="P24" s="29"/>
      <c r="Q24" s="29"/>
      <c r="R24" s="29"/>
      <c r="S24" s="30">
        <f>SUBTOTAL(9,S22:S23)</f>
        <v>2335</v>
      </c>
      <c r="T24" s="31">
        <f>SUBTOTAL(9,T22:T23)</f>
        <v>8876.91</v>
      </c>
    </row>
    <row r="25" spans="1:20" ht="15" outlineLevel="2">
      <c r="A25" s="2" t="s">
        <v>21</v>
      </c>
      <c r="B25" s="3" t="s">
        <v>32</v>
      </c>
      <c r="C25" s="2" t="s">
        <v>33</v>
      </c>
      <c r="D25" s="2" t="s">
        <v>34</v>
      </c>
      <c r="E25" s="2">
        <v>1020</v>
      </c>
      <c r="F25" s="32">
        <v>3018</v>
      </c>
      <c r="G25" s="4">
        <v>1500</v>
      </c>
      <c r="H25" s="5">
        <v>0</v>
      </c>
      <c r="I25" s="4">
        <v>0</v>
      </c>
      <c r="J25" s="4">
        <v>0</v>
      </c>
      <c r="K25" s="4">
        <v>816</v>
      </c>
      <c r="L25" s="4">
        <v>0</v>
      </c>
      <c r="M25" s="4">
        <v>0</v>
      </c>
      <c r="N25" s="4">
        <v>0</v>
      </c>
      <c r="O25" s="4">
        <f>SUM(G25:N25)</f>
        <v>2316</v>
      </c>
      <c r="P25" s="6" t="s">
        <v>25</v>
      </c>
      <c r="Q25" s="6" t="s">
        <v>35</v>
      </c>
      <c r="R25" s="6">
        <v>2004</v>
      </c>
      <c r="S25" s="7">
        <v>0</v>
      </c>
      <c r="T25" s="8">
        <f>O25+S25</f>
        <v>2316</v>
      </c>
    </row>
    <row r="26" spans="1:20" ht="15" outlineLevel="2">
      <c r="A26" s="2" t="s">
        <v>21</v>
      </c>
      <c r="B26" s="3" t="s">
        <v>32</v>
      </c>
      <c r="C26" s="2" t="s">
        <v>36</v>
      </c>
      <c r="D26" s="2" t="s">
        <v>34</v>
      </c>
      <c r="E26" s="2">
        <v>1020</v>
      </c>
      <c r="F26" s="32">
        <v>3542</v>
      </c>
      <c r="G26" s="4">
        <v>1500</v>
      </c>
      <c r="H26" s="5">
        <v>54.5</v>
      </c>
      <c r="I26" s="4">
        <v>0</v>
      </c>
      <c r="J26" s="4">
        <v>0</v>
      </c>
      <c r="K26" s="4">
        <v>816</v>
      </c>
      <c r="L26" s="4">
        <v>0</v>
      </c>
      <c r="M26" s="4">
        <v>0</v>
      </c>
      <c r="N26" s="4">
        <v>0</v>
      </c>
      <c r="O26" s="4">
        <f>SUM(G26:N26)</f>
        <v>2370.5</v>
      </c>
      <c r="P26" s="6" t="s">
        <v>25</v>
      </c>
      <c r="Q26" s="6" t="s">
        <v>35</v>
      </c>
      <c r="R26" s="6">
        <v>2006</v>
      </c>
      <c r="S26" s="7">
        <v>0</v>
      </c>
      <c r="T26" s="8">
        <f>O26+S26</f>
        <v>2370.5</v>
      </c>
    </row>
    <row r="27" spans="1:20" ht="15" outlineLevel="2">
      <c r="A27" s="2" t="s">
        <v>21</v>
      </c>
      <c r="B27" s="3" t="s">
        <v>32</v>
      </c>
      <c r="C27" s="2" t="s">
        <v>36</v>
      </c>
      <c r="D27" s="2" t="s">
        <v>34</v>
      </c>
      <c r="E27" s="2">
        <v>1020</v>
      </c>
      <c r="F27" s="32">
        <v>2627</v>
      </c>
      <c r="G27" s="4">
        <v>1500</v>
      </c>
      <c r="H27" s="5">
        <v>0</v>
      </c>
      <c r="I27" s="4">
        <v>0</v>
      </c>
      <c r="J27" s="4">
        <v>0</v>
      </c>
      <c r="K27" s="4">
        <v>816</v>
      </c>
      <c r="L27" s="4">
        <v>145.04</v>
      </c>
      <c r="M27" s="4">
        <v>0</v>
      </c>
      <c r="N27" s="4">
        <v>172</v>
      </c>
      <c r="O27" s="4">
        <f>SUM(G27:N27)</f>
        <v>2633.04</v>
      </c>
      <c r="P27" s="6" t="s">
        <v>25</v>
      </c>
      <c r="Q27" s="6" t="s">
        <v>35</v>
      </c>
      <c r="R27" s="6">
        <v>2006</v>
      </c>
      <c r="S27" s="7">
        <v>0</v>
      </c>
      <c r="T27" s="8">
        <f>O27+S27</f>
        <v>2633.04</v>
      </c>
    </row>
    <row r="28" spans="1:20" ht="15" outlineLevel="2">
      <c r="A28" s="2" t="s">
        <v>21</v>
      </c>
      <c r="B28" s="3" t="s">
        <v>32</v>
      </c>
      <c r="C28" s="2" t="s">
        <v>36</v>
      </c>
      <c r="D28" s="2" t="s">
        <v>34</v>
      </c>
      <c r="E28" s="2">
        <v>1024</v>
      </c>
      <c r="F28" s="32">
        <v>5205</v>
      </c>
      <c r="G28" s="4">
        <v>1620</v>
      </c>
      <c r="H28" s="5">
        <v>148.5</v>
      </c>
      <c r="I28" s="4">
        <v>0</v>
      </c>
      <c r="J28" s="4">
        <v>0</v>
      </c>
      <c r="K28" s="4">
        <v>816</v>
      </c>
      <c r="L28" s="4">
        <v>670.44</v>
      </c>
      <c r="M28" s="4">
        <v>0</v>
      </c>
      <c r="N28" s="4">
        <v>0</v>
      </c>
      <c r="O28" s="4">
        <f>SUM(G28:N28)</f>
        <v>3254.94</v>
      </c>
      <c r="P28" s="6" t="s">
        <v>25</v>
      </c>
      <c r="Q28" s="6" t="s">
        <v>26</v>
      </c>
      <c r="R28" s="6">
        <v>2019</v>
      </c>
      <c r="S28" s="7">
        <v>1985</v>
      </c>
      <c r="T28" s="8">
        <f>O28+S28</f>
        <v>5239.9400000000005</v>
      </c>
    </row>
    <row r="29" spans="1:20" s="41" customFormat="1" ht="15.75" outlineLevel="1">
      <c r="A29" s="24"/>
      <c r="B29" s="25"/>
      <c r="C29" s="23" t="s">
        <v>483</v>
      </c>
      <c r="D29" s="24"/>
      <c r="E29" s="24">
        <f>COUNTA(E25:E28)</f>
        <v>4</v>
      </c>
      <c r="F29" s="40">
        <f aca="true" t="shared" si="9" ref="F29:O29">SUBTOTAL(9,F25:F28)</f>
        <v>14392</v>
      </c>
      <c r="G29" s="27">
        <f t="shared" si="9"/>
        <v>6120</v>
      </c>
      <c r="H29" s="28">
        <f t="shared" si="9"/>
        <v>203</v>
      </c>
      <c r="I29" s="27">
        <f t="shared" si="9"/>
        <v>0</v>
      </c>
      <c r="J29" s="27">
        <f t="shared" si="9"/>
        <v>0</v>
      </c>
      <c r="K29" s="27">
        <f t="shared" si="9"/>
        <v>3264</v>
      </c>
      <c r="L29" s="27">
        <f t="shared" si="9"/>
        <v>815.48</v>
      </c>
      <c r="M29" s="27">
        <f t="shared" si="9"/>
        <v>0</v>
      </c>
      <c r="N29" s="27">
        <f t="shared" si="9"/>
        <v>172</v>
      </c>
      <c r="O29" s="27">
        <f t="shared" si="9"/>
        <v>10574.48</v>
      </c>
      <c r="P29" s="29"/>
      <c r="Q29" s="29"/>
      <c r="R29" s="29"/>
      <c r="S29" s="30">
        <f>SUBTOTAL(9,S25:S28)</f>
        <v>1985</v>
      </c>
      <c r="T29" s="31">
        <f>SUBTOTAL(9,T25:T28)</f>
        <v>12559.48</v>
      </c>
    </row>
    <row r="30" spans="1:20" ht="15" outlineLevel="2">
      <c r="A30" s="2" t="s">
        <v>21</v>
      </c>
      <c r="B30" s="3" t="s">
        <v>37</v>
      </c>
      <c r="C30" s="2" t="s">
        <v>38</v>
      </c>
      <c r="D30" s="2" t="s">
        <v>39</v>
      </c>
      <c r="E30" s="2">
        <v>1020</v>
      </c>
      <c r="F30" s="32">
        <v>3595</v>
      </c>
      <c r="G30" s="4">
        <v>1500</v>
      </c>
      <c r="H30" s="5">
        <v>0</v>
      </c>
      <c r="I30" s="4">
        <v>0</v>
      </c>
      <c r="J30" s="4">
        <v>0</v>
      </c>
      <c r="K30" s="4">
        <v>816</v>
      </c>
      <c r="L30" s="4">
        <v>0</v>
      </c>
      <c r="M30" s="4">
        <v>0</v>
      </c>
      <c r="N30" s="4">
        <v>0</v>
      </c>
      <c r="O30" s="4">
        <f>SUM(G30:N30)</f>
        <v>2316</v>
      </c>
      <c r="P30" s="6" t="s">
        <v>25</v>
      </c>
      <c r="Q30" s="6" t="s">
        <v>26</v>
      </c>
      <c r="R30" s="6">
        <v>2016</v>
      </c>
      <c r="S30" s="7">
        <v>1575</v>
      </c>
      <c r="T30" s="8">
        <f>O30+S30</f>
        <v>3891</v>
      </c>
    </row>
    <row r="31" spans="1:20" ht="15" outlineLevel="2">
      <c r="A31" s="2" t="s">
        <v>21</v>
      </c>
      <c r="B31" s="3" t="s">
        <v>37</v>
      </c>
      <c r="C31" s="2" t="s">
        <v>38</v>
      </c>
      <c r="D31" s="2" t="s">
        <v>39</v>
      </c>
      <c r="E31" s="2">
        <v>1024</v>
      </c>
      <c r="F31" s="32">
        <v>4024</v>
      </c>
      <c r="G31" s="4">
        <v>1620</v>
      </c>
      <c r="H31" s="5">
        <v>0</v>
      </c>
      <c r="I31" s="4">
        <v>0</v>
      </c>
      <c r="J31" s="4">
        <v>0</v>
      </c>
      <c r="K31" s="4">
        <v>816</v>
      </c>
      <c r="L31" s="4">
        <v>0</v>
      </c>
      <c r="M31" s="4">
        <v>0</v>
      </c>
      <c r="N31" s="4">
        <v>0</v>
      </c>
      <c r="O31" s="4">
        <f>SUM(G31:N31)</f>
        <v>2436</v>
      </c>
      <c r="P31" s="6" t="s">
        <v>25</v>
      </c>
      <c r="Q31" s="6" t="s">
        <v>26</v>
      </c>
      <c r="R31" s="6">
        <v>2016</v>
      </c>
      <c r="S31" s="7">
        <v>1985</v>
      </c>
      <c r="T31" s="8">
        <f>O31+S31</f>
        <v>4421</v>
      </c>
    </row>
    <row r="32" spans="1:20" s="41" customFormat="1" ht="15.75" outlineLevel="1">
      <c r="A32" s="24"/>
      <c r="B32" s="25"/>
      <c r="C32" s="23" t="s">
        <v>284</v>
      </c>
      <c r="D32" s="24"/>
      <c r="E32" s="24">
        <f>COUNTA(E30:E31)</f>
        <v>2</v>
      </c>
      <c r="F32" s="40">
        <f aca="true" t="shared" si="10" ref="F32:O32">SUBTOTAL(9,F30:F31)</f>
        <v>7619</v>
      </c>
      <c r="G32" s="27">
        <f t="shared" si="10"/>
        <v>3120</v>
      </c>
      <c r="H32" s="28">
        <f t="shared" si="10"/>
        <v>0</v>
      </c>
      <c r="I32" s="27">
        <f t="shared" si="10"/>
        <v>0</v>
      </c>
      <c r="J32" s="27">
        <f t="shared" si="10"/>
        <v>0</v>
      </c>
      <c r="K32" s="27">
        <f t="shared" si="10"/>
        <v>1632</v>
      </c>
      <c r="L32" s="27">
        <f t="shared" si="10"/>
        <v>0</v>
      </c>
      <c r="M32" s="27">
        <f t="shared" si="10"/>
        <v>0</v>
      </c>
      <c r="N32" s="27">
        <f t="shared" si="10"/>
        <v>0</v>
      </c>
      <c r="O32" s="27">
        <f t="shared" si="10"/>
        <v>4752</v>
      </c>
      <c r="P32" s="29"/>
      <c r="Q32" s="29"/>
      <c r="R32" s="29"/>
      <c r="S32" s="30">
        <f>SUBTOTAL(9,S30:S31)</f>
        <v>3560</v>
      </c>
      <c r="T32" s="31">
        <f>SUBTOTAL(9,T30:T31)</f>
        <v>8312</v>
      </c>
    </row>
    <row r="33" spans="1:20" ht="15" outlineLevel="2">
      <c r="A33" s="2" t="s">
        <v>21</v>
      </c>
      <c r="B33" s="3" t="s">
        <v>40</v>
      </c>
      <c r="C33" s="2" t="s">
        <v>41</v>
      </c>
      <c r="D33" s="2" t="s">
        <v>42</v>
      </c>
      <c r="E33" s="2">
        <v>1020</v>
      </c>
      <c r="F33" s="32">
        <v>1455</v>
      </c>
      <c r="G33" s="4">
        <v>1500</v>
      </c>
      <c r="H33" s="5">
        <v>0</v>
      </c>
      <c r="I33" s="4">
        <v>0</v>
      </c>
      <c r="J33" s="4">
        <v>0</v>
      </c>
      <c r="K33" s="4">
        <v>816</v>
      </c>
      <c r="L33" s="4">
        <v>0</v>
      </c>
      <c r="M33" s="4">
        <v>0</v>
      </c>
      <c r="N33" s="4">
        <v>0</v>
      </c>
      <c r="O33" s="4">
        <f>SUM(G33:N33)</f>
        <v>2316</v>
      </c>
      <c r="P33" s="6" t="s">
        <v>25</v>
      </c>
      <c r="Q33" s="6" t="s">
        <v>35</v>
      </c>
      <c r="R33" s="6">
        <v>2006</v>
      </c>
      <c r="S33" s="7">
        <v>0</v>
      </c>
      <c r="T33" s="8">
        <f>O33+S33</f>
        <v>2316</v>
      </c>
    </row>
    <row r="34" spans="1:20" ht="15" outlineLevel="2">
      <c r="A34" s="2" t="s">
        <v>21</v>
      </c>
      <c r="B34" s="3" t="s">
        <v>40</v>
      </c>
      <c r="C34" s="2" t="s">
        <v>41</v>
      </c>
      <c r="D34" s="2" t="s">
        <v>42</v>
      </c>
      <c r="E34" s="2">
        <v>1020</v>
      </c>
      <c r="F34" s="32">
        <v>2725</v>
      </c>
      <c r="G34" s="4">
        <v>1500</v>
      </c>
      <c r="H34" s="5">
        <v>0</v>
      </c>
      <c r="I34" s="4">
        <v>0</v>
      </c>
      <c r="J34" s="4">
        <v>0</v>
      </c>
      <c r="K34" s="4">
        <v>816</v>
      </c>
      <c r="L34" s="4">
        <v>0</v>
      </c>
      <c r="M34" s="4">
        <v>0</v>
      </c>
      <c r="N34" s="4">
        <v>0</v>
      </c>
      <c r="O34" s="4">
        <f>SUM(G34:N34)</f>
        <v>2316</v>
      </c>
      <c r="P34" s="6" t="s">
        <v>25</v>
      </c>
      <c r="Q34" s="6" t="s">
        <v>26</v>
      </c>
      <c r="R34" s="6">
        <v>2016</v>
      </c>
      <c r="S34" s="7">
        <v>1575</v>
      </c>
      <c r="T34" s="8">
        <f>O34+S34</f>
        <v>3891</v>
      </c>
    </row>
    <row r="35" spans="1:20" ht="15" outlineLevel="2">
      <c r="A35" s="2" t="s">
        <v>21</v>
      </c>
      <c r="B35" s="3" t="s">
        <v>40</v>
      </c>
      <c r="C35" s="2" t="s">
        <v>41</v>
      </c>
      <c r="D35" s="2" t="s">
        <v>42</v>
      </c>
      <c r="E35" s="2">
        <v>1024</v>
      </c>
      <c r="F35" s="32">
        <v>3490</v>
      </c>
      <c r="G35" s="4">
        <v>1620</v>
      </c>
      <c r="H35" s="5">
        <v>8.640000000000043</v>
      </c>
      <c r="I35" s="4">
        <v>0</v>
      </c>
      <c r="J35" s="4">
        <v>0</v>
      </c>
      <c r="K35" s="4">
        <v>816</v>
      </c>
      <c r="L35" s="4">
        <v>0</v>
      </c>
      <c r="M35" s="4">
        <v>0</v>
      </c>
      <c r="N35" s="4">
        <v>0</v>
      </c>
      <c r="O35" s="4">
        <f>SUM(G35:N35)</f>
        <v>2444.6400000000003</v>
      </c>
      <c r="P35" s="6" t="s">
        <v>25</v>
      </c>
      <c r="Q35" s="6" t="s">
        <v>26</v>
      </c>
      <c r="R35" s="6">
        <v>2016</v>
      </c>
      <c r="S35" s="7">
        <v>1985</v>
      </c>
      <c r="T35" s="8">
        <f>O35+S35</f>
        <v>4429.64</v>
      </c>
    </row>
    <row r="36" spans="1:20" s="41" customFormat="1" ht="15.75" outlineLevel="1">
      <c r="A36" s="24"/>
      <c r="B36" s="25"/>
      <c r="C36" s="23" t="s">
        <v>285</v>
      </c>
      <c r="D36" s="24"/>
      <c r="E36" s="24">
        <f>COUNTA(E33:E35)</f>
        <v>3</v>
      </c>
      <c r="F36" s="40">
        <f aca="true" t="shared" si="11" ref="F36:O36">SUBTOTAL(9,F33:F35)</f>
        <v>7670</v>
      </c>
      <c r="G36" s="27">
        <f t="shared" si="11"/>
        <v>4620</v>
      </c>
      <c r="H36" s="28">
        <f t="shared" si="11"/>
        <v>8.640000000000043</v>
      </c>
      <c r="I36" s="27">
        <f t="shared" si="11"/>
        <v>0</v>
      </c>
      <c r="J36" s="27">
        <f t="shared" si="11"/>
        <v>0</v>
      </c>
      <c r="K36" s="27">
        <f t="shared" si="11"/>
        <v>2448</v>
      </c>
      <c r="L36" s="27">
        <f t="shared" si="11"/>
        <v>0</v>
      </c>
      <c r="M36" s="27">
        <f t="shared" si="11"/>
        <v>0</v>
      </c>
      <c r="N36" s="27">
        <f t="shared" si="11"/>
        <v>0</v>
      </c>
      <c r="O36" s="27">
        <f t="shared" si="11"/>
        <v>7076.64</v>
      </c>
      <c r="P36" s="29"/>
      <c r="Q36" s="29"/>
      <c r="R36" s="29"/>
      <c r="S36" s="30">
        <f>SUBTOTAL(9,S33:S35)</f>
        <v>3560</v>
      </c>
      <c r="T36" s="31">
        <f>SUBTOTAL(9,T33:T35)</f>
        <v>10636.64</v>
      </c>
    </row>
    <row r="37" spans="1:20" ht="15" outlineLevel="2">
      <c r="A37" s="2" t="s">
        <v>21</v>
      </c>
      <c r="B37" s="3" t="s">
        <v>43</v>
      </c>
      <c r="C37" s="2" t="s">
        <v>44</v>
      </c>
      <c r="D37" s="2" t="s">
        <v>45</v>
      </c>
      <c r="E37" s="2">
        <v>1024</v>
      </c>
      <c r="F37" s="32">
        <v>3100</v>
      </c>
      <c r="G37" s="4">
        <v>1620</v>
      </c>
      <c r="H37" s="5">
        <v>7.2900000000000205</v>
      </c>
      <c r="I37" s="4">
        <v>0</v>
      </c>
      <c r="J37" s="4">
        <v>0</v>
      </c>
      <c r="K37" s="4">
        <v>816</v>
      </c>
      <c r="L37" s="4">
        <v>0</v>
      </c>
      <c r="M37" s="4">
        <v>0</v>
      </c>
      <c r="N37" s="4">
        <v>258.75</v>
      </c>
      <c r="O37" s="4">
        <f>SUM(G37:N37)</f>
        <v>2702.04</v>
      </c>
      <c r="P37" s="6" t="s">
        <v>25</v>
      </c>
      <c r="Q37" s="6" t="s">
        <v>26</v>
      </c>
      <c r="R37" s="6">
        <v>2016</v>
      </c>
      <c r="S37" s="7">
        <v>1985</v>
      </c>
      <c r="T37" s="8">
        <f>O37+S37</f>
        <v>4687.04</v>
      </c>
    </row>
    <row r="38" spans="1:20" ht="15" outlineLevel="2">
      <c r="A38" s="2" t="s">
        <v>21</v>
      </c>
      <c r="B38" s="3" t="s">
        <v>43</v>
      </c>
      <c r="C38" s="2" t="s">
        <v>44</v>
      </c>
      <c r="D38" s="2" t="s">
        <v>45</v>
      </c>
      <c r="E38" s="2">
        <v>1024</v>
      </c>
      <c r="F38" s="32">
        <v>2214</v>
      </c>
      <c r="G38" s="4">
        <v>1620</v>
      </c>
      <c r="H38" s="5">
        <v>0</v>
      </c>
      <c r="I38" s="4">
        <v>0</v>
      </c>
      <c r="J38" s="4">
        <v>0</v>
      </c>
      <c r="K38" s="4">
        <v>816</v>
      </c>
      <c r="L38" s="4">
        <v>0</v>
      </c>
      <c r="M38" s="4">
        <v>0</v>
      </c>
      <c r="N38" s="4">
        <v>0</v>
      </c>
      <c r="O38" s="4">
        <f>SUM(G38:N38)</f>
        <v>2436</v>
      </c>
      <c r="P38" s="6" t="s">
        <v>25</v>
      </c>
      <c r="Q38" s="6" t="s">
        <v>26</v>
      </c>
      <c r="R38" s="6">
        <v>2019</v>
      </c>
      <c r="S38" s="7">
        <v>1985</v>
      </c>
      <c r="T38" s="8">
        <f>O38+S38</f>
        <v>4421</v>
      </c>
    </row>
    <row r="39" spans="1:20" s="41" customFormat="1" ht="15.75" outlineLevel="1">
      <c r="A39" s="24"/>
      <c r="B39" s="25"/>
      <c r="C39" s="23" t="s">
        <v>286</v>
      </c>
      <c r="D39" s="24"/>
      <c r="E39" s="24">
        <f>COUNTA(E37:E38)</f>
        <v>2</v>
      </c>
      <c r="F39" s="40">
        <f aca="true" t="shared" si="12" ref="F39:O39">SUBTOTAL(9,F37:F38)</f>
        <v>5314</v>
      </c>
      <c r="G39" s="27">
        <f t="shared" si="12"/>
        <v>3240</v>
      </c>
      <c r="H39" s="28">
        <f t="shared" si="12"/>
        <v>7.2900000000000205</v>
      </c>
      <c r="I39" s="27">
        <f t="shared" si="12"/>
        <v>0</v>
      </c>
      <c r="J39" s="27">
        <f t="shared" si="12"/>
        <v>0</v>
      </c>
      <c r="K39" s="27">
        <f t="shared" si="12"/>
        <v>1632</v>
      </c>
      <c r="L39" s="27">
        <f t="shared" si="12"/>
        <v>0</v>
      </c>
      <c r="M39" s="27">
        <f t="shared" si="12"/>
        <v>0</v>
      </c>
      <c r="N39" s="27">
        <f t="shared" si="12"/>
        <v>258.75</v>
      </c>
      <c r="O39" s="27">
        <f t="shared" si="12"/>
        <v>5138.04</v>
      </c>
      <c r="P39" s="29"/>
      <c r="Q39" s="29"/>
      <c r="R39" s="29"/>
      <c r="S39" s="30">
        <f>SUBTOTAL(9,S37:S38)</f>
        <v>3970</v>
      </c>
      <c r="T39" s="31">
        <f>SUBTOTAL(9,T37:T38)</f>
        <v>9108.04</v>
      </c>
    </row>
    <row r="40" spans="1:20" ht="15" outlineLevel="2">
      <c r="A40" s="2" t="s">
        <v>21</v>
      </c>
      <c r="B40" s="3" t="s">
        <v>46</v>
      </c>
      <c r="C40" s="2" t="s">
        <v>47</v>
      </c>
      <c r="D40" s="2" t="s">
        <v>48</v>
      </c>
      <c r="E40" s="2">
        <v>1024</v>
      </c>
      <c r="F40" s="32">
        <v>9652</v>
      </c>
      <c r="G40" s="4">
        <v>1620</v>
      </c>
      <c r="H40" s="5">
        <v>986.04</v>
      </c>
      <c r="I40" s="4">
        <v>0</v>
      </c>
      <c r="J40" s="4">
        <v>0</v>
      </c>
      <c r="K40" s="4">
        <v>816</v>
      </c>
      <c r="L40" s="4">
        <v>0</v>
      </c>
      <c r="M40" s="4">
        <v>0</v>
      </c>
      <c r="N40" s="4">
        <v>0</v>
      </c>
      <c r="O40" s="4">
        <f>SUM(G40:N40)</f>
        <v>3422.04</v>
      </c>
      <c r="P40" s="6" t="s">
        <v>25</v>
      </c>
      <c r="Q40" s="6" t="s">
        <v>26</v>
      </c>
      <c r="R40" s="6">
        <v>2016</v>
      </c>
      <c r="S40" s="7">
        <v>1985</v>
      </c>
      <c r="T40" s="8">
        <f>O40+S40</f>
        <v>5407.04</v>
      </c>
    </row>
    <row r="41" spans="1:20" s="41" customFormat="1" ht="15.75" outlineLevel="1">
      <c r="A41" s="24"/>
      <c r="B41" s="25"/>
      <c r="C41" s="23" t="s">
        <v>287</v>
      </c>
      <c r="D41" s="24"/>
      <c r="E41" s="24">
        <f>COUNTA(E40:E40)</f>
        <v>1</v>
      </c>
      <c r="F41" s="40">
        <f aca="true" t="shared" si="13" ref="F41:O41">SUBTOTAL(9,F40:F40)</f>
        <v>9652</v>
      </c>
      <c r="G41" s="27">
        <f t="shared" si="13"/>
        <v>1620</v>
      </c>
      <c r="H41" s="28">
        <f t="shared" si="13"/>
        <v>986.04</v>
      </c>
      <c r="I41" s="27">
        <f t="shared" si="13"/>
        <v>0</v>
      </c>
      <c r="J41" s="27">
        <f t="shared" si="13"/>
        <v>0</v>
      </c>
      <c r="K41" s="27">
        <f t="shared" si="13"/>
        <v>816</v>
      </c>
      <c r="L41" s="27">
        <f t="shared" si="13"/>
        <v>0</v>
      </c>
      <c r="M41" s="27">
        <f t="shared" si="13"/>
        <v>0</v>
      </c>
      <c r="N41" s="27">
        <f t="shared" si="13"/>
        <v>0</v>
      </c>
      <c r="O41" s="27">
        <f t="shared" si="13"/>
        <v>3422.04</v>
      </c>
      <c r="P41" s="29"/>
      <c r="Q41" s="29"/>
      <c r="R41" s="29"/>
      <c r="S41" s="30">
        <f>SUBTOTAL(9,S40:S40)</f>
        <v>1985</v>
      </c>
      <c r="T41" s="31">
        <f>SUBTOTAL(9,T40:T40)</f>
        <v>5407.04</v>
      </c>
    </row>
    <row r="42" spans="1:20" s="41" customFormat="1" ht="15.75" outlineLevel="1" collapsed="1">
      <c r="A42" s="24"/>
      <c r="B42" s="25"/>
      <c r="C42" s="23" t="s">
        <v>281</v>
      </c>
      <c r="D42" s="24"/>
      <c r="E42" s="24">
        <f>SUM(E3,E6,E14,E21,E24,E29,E32,E36,E39,E41)</f>
        <v>30</v>
      </c>
      <c r="F42" s="40">
        <f aca="true" t="shared" si="14" ref="F42:O42">SUBTOTAL(9,F2:F40)</f>
        <v>113829</v>
      </c>
      <c r="G42" s="27">
        <f t="shared" si="14"/>
        <v>49680</v>
      </c>
      <c r="H42" s="28">
        <f t="shared" si="14"/>
        <v>3507.43</v>
      </c>
      <c r="I42" s="27">
        <f t="shared" si="14"/>
        <v>0</v>
      </c>
      <c r="J42" s="27">
        <f t="shared" si="14"/>
        <v>0</v>
      </c>
      <c r="K42" s="27">
        <f t="shared" si="14"/>
        <v>24480</v>
      </c>
      <c r="L42" s="27">
        <f t="shared" si="14"/>
        <v>2502.91</v>
      </c>
      <c r="M42" s="27">
        <f t="shared" si="14"/>
        <v>311</v>
      </c>
      <c r="N42" s="27">
        <f t="shared" si="14"/>
        <v>632.75</v>
      </c>
      <c r="O42" s="27">
        <f t="shared" si="14"/>
        <v>81114.08999999998</v>
      </c>
      <c r="P42" s="29"/>
      <c r="Q42" s="29"/>
      <c r="R42" s="29"/>
      <c r="S42" s="30">
        <f>SUBTOTAL(9,S2:S40)</f>
        <v>31320</v>
      </c>
      <c r="T42" s="31">
        <f>SUBTOTAL(9,T2:T40)</f>
        <v>112434.08999999998</v>
      </c>
    </row>
    <row r="43" spans="5:16" ht="15">
      <c r="E43" s="312"/>
      <c r="O43" s="314" t="s">
        <v>488</v>
      </c>
      <c r="P43" s="14">
        <f>COUNTIF(P2:P42,"N")</f>
        <v>30</v>
      </c>
    </row>
    <row r="44" spans="15:16" ht="15">
      <c r="O44" s="314" t="s">
        <v>489</v>
      </c>
      <c r="P44" s="14">
        <f>COUNTIF(P2:P42,"y")</f>
        <v>0</v>
      </c>
    </row>
    <row r="45" spans="15:16" ht="15">
      <c r="O45" s="314" t="s">
        <v>410</v>
      </c>
      <c r="P45" s="14">
        <f>SUM(P43:P44)</f>
        <v>30</v>
      </c>
    </row>
  </sheetData>
  <sheetProtection/>
  <printOptions/>
  <pageMargins left="0.25" right="0.25" top="0.5" bottom="0.25" header="0.5" footer="0.5"/>
  <pageSetup fitToHeight="10" fitToWidth="1" horizontalDpi="600" verticalDpi="600" orientation="landscape" paperSize="17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"/>
  <sheetViews>
    <sheetView zoomScale="80" zoomScaleNormal="80" zoomScalePageLayoutView="0" workbookViewId="0" topLeftCell="F1">
      <pane ySplit="1" topLeftCell="A86" activePane="bottomLeft" state="frozen"/>
      <selection pane="topLeft" activeCell="A1" sqref="A1"/>
      <selection pane="bottomLeft" activeCell="A1" sqref="A1"/>
    </sheetView>
  </sheetViews>
  <sheetFormatPr defaultColWidth="8.88671875" defaultRowHeight="15" outlineLevelRow="2"/>
  <cols>
    <col min="1" max="1" width="4.99609375" style="0" bestFit="1" customWidth="1"/>
    <col min="2" max="2" width="24.4453125" style="0" bestFit="1" customWidth="1"/>
    <col min="3" max="3" width="12.99609375" style="0" bestFit="1" customWidth="1"/>
    <col min="4" max="4" width="30.77734375" style="0" bestFit="1" customWidth="1"/>
    <col min="5" max="5" width="5.77734375" style="0" bestFit="1" customWidth="1"/>
    <col min="6" max="6" width="7.99609375" style="0" bestFit="1" customWidth="1"/>
    <col min="7" max="7" width="10.88671875" style="0" bestFit="1" customWidth="1"/>
    <col min="8" max="8" width="9.88671875" style="0" bestFit="1" customWidth="1"/>
    <col min="10" max="10" width="7.88671875" style="0" bestFit="1" customWidth="1"/>
    <col min="11" max="11" width="9.88671875" style="0" bestFit="1" customWidth="1"/>
    <col min="12" max="12" width="9.4453125" style="0" bestFit="1" customWidth="1"/>
    <col min="13" max="13" width="9.88671875" style="0" bestFit="1" customWidth="1"/>
    <col min="14" max="14" width="7.4453125" style="0" bestFit="1" customWidth="1"/>
    <col min="15" max="15" width="10.88671875" style="0" bestFit="1" customWidth="1"/>
    <col min="16" max="16" width="6.3359375" style="0" customWidth="1"/>
    <col min="17" max="18" width="4.99609375" style="0" bestFit="1" customWidth="1"/>
    <col min="19" max="19" width="12.77734375" style="0" bestFit="1" customWidth="1"/>
    <col min="20" max="20" width="10.88671875" style="0" bestFit="1" customWidth="1"/>
  </cols>
  <sheetData>
    <row r="1" spans="1:20" ht="48" thickBo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34" t="s">
        <v>5</v>
      </c>
      <c r="G1" s="19" t="s">
        <v>6</v>
      </c>
      <c r="H1" s="15" t="s">
        <v>7</v>
      </c>
      <c r="I1" s="15" t="s">
        <v>8</v>
      </c>
      <c r="J1" s="16" t="s">
        <v>9</v>
      </c>
      <c r="K1" s="16" t="s">
        <v>10</v>
      </c>
      <c r="L1" s="15" t="s">
        <v>11</v>
      </c>
      <c r="M1" s="16" t="s">
        <v>12</v>
      </c>
      <c r="N1" s="20" t="s">
        <v>13</v>
      </c>
      <c r="O1" s="16" t="s">
        <v>14</v>
      </c>
      <c r="P1" s="15" t="s">
        <v>15</v>
      </c>
      <c r="Q1" s="16" t="s">
        <v>16</v>
      </c>
      <c r="R1" s="16" t="s">
        <v>17</v>
      </c>
      <c r="S1" s="17" t="s">
        <v>18</v>
      </c>
      <c r="T1" s="21" t="s">
        <v>19</v>
      </c>
    </row>
    <row r="2" spans="1:20" ht="15" outlineLevel="2">
      <c r="A2" s="2" t="s">
        <v>90</v>
      </c>
      <c r="B2" s="3">
        <v>505401</v>
      </c>
      <c r="C2" s="2" t="s">
        <v>91</v>
      </c>
      <c r="D2" s="2" t="s">
        <v>92</v>
      </c>
      <c r="E2" s="2">
        <v>1024</v>
      </c>
      <c r="F2" s="32">
        <v>5351</v>
      </c>
      <c r="G2" s="4">
        <v>1620</v>
      </c>
      <c r="H2" s="5">
        <v>217.62</v>
      </c>
      <c r="I2" s="4">
        <v>0</v>
      </c>
      <c r="J2" s="4">
        <v>0</v>
      </c>
      <c r="K2" s="4">
        <v>816</v>
      </c>
      <c r="L2" s="4">
        <v>0</v>
      </c>
      <c r="M2" s="4">
        <v>0</v>
      </c>
      <c r="N2" s="4">
        <v>0</v>
      </c>
      <c r="O2" s="4">
        <f>SUM(G2:N2)</f>
        <v>2653.62</v>
      </c>
      <c r="P2" s="6" t="s">
        <v>25</v>
      </c>
      <c r="Q2" s="6" t="s">
        <v>35</v>
      </c>
      <c r="R2" s="6">
        <v>2008</v>
      </c>
      <c r="S2" s="7">
        <v>0</v>
      </c>
      <c r="T2" s="8">
        <f>O2+S2</f>
        <v>2653.62</v>
      </c>
    </row>
    <row r="3" spans="1:20" s="41" customFormat="1" ht="15.75" outlineLevel="1">
      <c r="A3" s="24"/>
      <c r="B3" s="25"/>
      <c r="C3" s="23" t="s">
        <v>291</v>
      </c>
      <c r="D3" s="24"/>
      <c r="E3" s="24">
        <f>COUNTA(E2:E2)</f>
        <v>1</v>
      </c>
      <c r="F3" s="40">
        <f aca="true" t="shared" si="0" ref="F3:O3">SUBTOTAL(9,F2:F2)</f>
        <v>5351</v>
      </c>
      <c r="G3" s="27">
        <f t="shared" si="0"/>
        <v>1620</v>
      </c>
      <c r="H3" s="28">
        <f t="shared" si="0"/>
        <v>217.62</v>
      </c>
      <c r="I3" s="27">
        <f t="shared" si="0"/>
        <v>0</v>
      </c>
      <c r="J3" s="27">
        <f t="shared" si="0"/>
        <v>0</v>
      </c>
      <c r="K3" s="27">
        <f t="shared" si="0"/>
        <v>816</v>
      </c>
      <c r="L3" s="27">
        <f t="shared" si="0"/>
        <v>0</v>
      </c>
      <c r="M3" s="27">
        <f t="shared" si="0"/>
        <v>0</v>
      </c>
      <c r="N3" s="27">
        <f t="shared" si="0"/>
        <v>0</v>
      </c>
      <c r="O3" s="27">
        <f t="shared" si="0"/>
        <v>2653.62</v>
      </c>
      <c r="P3" s="29"/>
      <c r="Q3" s="29"/>
      <c r="R3" s="29"/>
      <c r="S3" s="30">
        <f>SUBTOTAL(9,S2:S2)</f>
        <v>0</v>
      </c>
      <c r="T3" s="31">
        <f>SUBTOTAL(9,T2:T2)</f>
        <v>2653.62</v>
      </c>
    </row>
    <row r="4" spans="1:20" ht="15" outlineLevel="2">
      <c r="A4" s="2" t="s">
        <v>90</v>
      </c>
      <c r="B4" s="3" t="s">
        <v>93</v>
      </c>
      <c r="C4" s="2" t="s">
        <v>94</v>
      </c>
      <c r="D4" s="2" t="s">
        <v>95</v>
      </c>
      <c r="E4" s="2">
        <v>1031</v>
      </c>
      <c r="F4" s="32">
        <v>3066</v>
      </c>
      <c r="G4" s="4">
        <v>1800</v>
      </c>
      <c r="H4" s="5">
        <v>0</v>
      </c>
      <c r="I4" s="4">
        <v>0</v>
      </c>
      <c r="J4" s="4">
        <v>0</v>
      </c>
      <c r="K4" s="4">
        <v>816</v>
      </c>
      <c r="L4" s="4">
        <v>0</v>
      </c>
      <c r="M4" s="9">
        <v>3000</v>
      </c>
      <c r="N4" s="4">
        <v>0</v>
      </c>
      <c r="O4" s="4">
        <f>SUM(G4:N4)</f>
        <v>5616</v>
      </c>
      <c r="P4" s="6" t="s">
        <v>25</v>
      </c>
      <c r="Q4" s="6" t="s">
        <v>26</v>
      </c>
      <c r="R4" s="6">
        <v>2022</v>
      </c>
      <c r="S4" s="7">
        <v>2745</v>
      </c>
      <c r="T4" s="8">
        <f>O4+S4</f>
        <v>8361</v>
      </c>
    </row>
    <row r="5" spans="1:20" s="41" customFormat="1" ht="15.75" outlineLevel="1">
      <c r="A5" s="24"/>
      <c r="B5" s="25"/>
      <c r="C5" s="23" t="s">
        <v>292</v>
      </c>
      <c r="D5" s="24"/>
      <c r="E5" s="24">
        <f>COUNTA(E4:E4)</f>
        <v>1</v>
      </c>
      <c r="F5" s="40">
        <f aca="true" t="shared" si="1" ref="F5:O5">SUBTOTAL(9,F4:F4)</f>
        <v>3066</v>
      </c>
      <c r="G5" s="27">
        <f t="shared" si="1"/>
        <v>1800</v>
      </c>
      <c r="H5" s="28">
        <f t="shared" si="1"/>
        <v>0</v>
      </c>
      <c r="I5" s="27">
        <f t="shared" si="1"/>
        <v>0</v>
      </c>
      <c r="J5" s="27">
        <f t="shared" si="1"/>
        <v>0</v>
      </c>
      <c r="K5" s="27">
        <f t="shared" si="1"/>
        <v>816</v>
      </c>
      <c r="L5" s="27">
        <f t="shared" si="1"/>
        <v>0</v>
      </c>
      <c r="M5" s="27">
        <f t="shared" si="1"/>
        <v>3000</v>
      </c>
      <c r="N5" s="27">
        <f t="shared" si="1"/>
        <v>0</v>
      </c>
      <c r="O5" s="27">
        <f t="shared" si="1"/>
        <v>5616</v>
      </c>
      <c r="P5" s="29"/>
      <c r="Q5" s="29"/>
      <c r="R5" s="29"/>
      <c r="S5" s="30">
        <f>SUBTOTAL(9,S4:S4)</f>
        <v>2745</v>
      </c>
      <c r="T5" s="31">
        <f>SUBTOTAL(9,T4:T4)</f>
        <v>8361</v>
      </c>
    </row>
    <row r="6" spans="1:20" ht="15" outlineLevel="2">
      <c r="A6" s="2" t="s">
        <v>90</v>
      </c>
      <c r="B6" s="3">
        <v>505601</v>
      </c>
      <c r="C6" s="2" t="s">
        <v>96</v>
      </c>
      <c r="D6" s="2" t="s">
        <v>97</v>
      </c>
      <c r="E6" s="2">
        <v>3007</v>
      </c>
      <c r="F6" s="32">
        <v>0</v>
      </c>
      <c r="G6" s="4">
        <v>0</v>
      </c>
      <c r="H6" s="5">
        <v>0</v>
      </c>
      <c r="I6" s="4">
        <v>23.1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 aca="true" t="shared" si="2" ref="O6:O14">SUM(G6:N6)</f>
        <v>23.1</v>
      </c>
      <c r="P6" s="6" t="s">
        <v>74</v>
      </c>
      <c r="Q6" s="6" t="s">
        <v>27</v>
      </c>
      <c r="R6" s="6">
        <v>1900</v>
      </c>
      <c r="S6" s="7">
        <v>0</v>
      </c>
      <c r="T6" s="8">
        <f aca="true" t="shared" si="3" ref="T6:T14">O6+S6</f>
        <v>23.1</v>
      </c>
    </row>
    <row r="7" spans="1:20" ht="15" outlineLevel="2">
      <c r="A7" s="2" t="s">
        <v>90</v>
      </c>
      <c r="B7" s="3">
        <v>505601</v>
      </c>
      <c r="C7" s="2" t="s">
        <v>96</v>
      </c>
      <c r="D7" s="2" t="s">
        <v>97</v>
      </c>
      <c r="E7" s="2">
        <v>1247</v>
      </c>
      <c r="F7" s="32">
        <v>4108</v>
      </c>
      <c r="G7" s="4">
        <v>2940</v>
      </c>
      <c r="H7" s="5">
        <v>98</v>
      </c>
      <c r="I7" s="4">
        <v>0</v>
      </c>
      <c r="J7" s="4">
        <v>0</v>
      </c>
      <c r="K7" s="4">
        <v>816</v>
      </c>
      <c r="L7" s="4">
        <v>588.29</v>
      </c>
      <c r="M7" s="4">
        <v>0</v>
      </c>
      <c r="N7" s="4">
        <v>0</v>
      </c>
      <c r="O7" s="4">
        <f t="shared" si="2"/>
        <v>4442.29</v>
      </c>
      <c r="P7" s="6" t="s">
        <v>25</v>
      </c>
      <c r="Q7" s="6" t="s">
        <v>31</v>
      </c>
      <c r="R7" s="6">
        <v>2006</v>
      </c>
      <c r="S7" s="7">
        <v>0</v>
      </c>
      <c r="T7" s="8">
        <f t="shared" si="3"/>
        <v>4442.29</v>
      </c>
    </row>
    <row r="8" spans="1:20" ht="15" outlineLevel="2">
      <c r="A8" s="2" t="s">
        <v>90</v>
      </c>
      <c r="B8" s="3">
        <v>505601</v>
      </c>
      <c r="C8" s="2" t="s">
        <v>96</v>
      </c>
      <c r="D8" s="2" t="s">
        <v>97</v>
      </c>
      <c r="E8" s="2">
        <v>1247</v>
      </c>
      <c r="F8" s="32">
        <v>2142</v>
      </c>
      <c r="G8" s="4">
        <v>2940</v>
      </c>
      <c r="H8" s="5">
        <v>27.44</v>
      </c>
      <c r="I8" s="4">
        <v>0</v>
      </c>
      <c r="J8" s="4">
        <v>0</v>
      </c>
      <c r="K8" s="4">
        <v>816</v>
      </c>
      <c r="L8" s="4">
        <v>0</v>
      </c>
      <c r="M8" s="4">
        <v>0</v>
      </c>
      <c r="N8" s="4">
        <v>0</v>
      </c>
      <c r="O8" s="4">
        <f t="shared" si="2"/>
        <v>3783.44</v>
      </c>
      <c r="P8" s="6" t="s">
        <v>25</v>
      </c>
      <c r="Q8" s="6" t="s">
        <v>31</v>
      </c>
      <c r="R8" s="6">
        <v>2006</v>
      </c>
      <c r="S8" s="7">
        <v>0</v>
      </c>
      <c r="T8" s="8">
        <f t="shared" si="3"/>
        <v>3783.44</v>
      </c>
    </row>
    <row r="9" spans="1:20" ht="15" outlineLevel="2">
      <c r="A9" s="2" t="s">
        <v>90</v>
      </c>
      <c r="B9" s="3">
        <v>505601</v>
      </c>
      <c r="C9" s="2" t="s">
        <v>96</v>
      </c>
      <c r="D9" s="2" t="s">
        <v>97</v>
      </c>
      <c r="E9" s="2">
        <v>1247</v>
      </c>
      <c r="F9" s="32">
        <v>7108</v>
      </c>
      <c r="G9" s="4">
        <v>2940</v>
      </c>
      <c r="H9" s="5">
        <v>679.14</v>
      </c>
      <c r="I9" s="4">
        <v>0</v>
      </c>
      <c r="J9" s="4">
        <v>0</v>
      </c>
      <c r="K9" s="4">
        <v>816</v>
      </c>
      <c r="L9" s="4">
        <v>0</v>
      </c>
      <c r="M9" s="9">
        <v>2000</v>
      </c>
      <c r="N9" s="4">
        <v>0</v>
      </c>
      <c r="O9" s="4">
        <f t="shared" si="2"/>
        <v>6435.139999999999</v>
      </c>
      <c r="P9" s="6" t="s">
        <v>25</v>
      </c>
      <c r="Q9" s="6" t="s">
        <v>26</v>
      </c>
      <c r="R9" s="6">
        <v>2022</v>
      </c>
      <c r="S9" s="7">
        <v>3835</v>
      </c>
      <c r="T9" s="8">
        <f t="shared" si="3"/>
        <v>10270.14</v>
      </c>
    </row>
    <row r="10" spans="1:20" ht="15" outlineLevel="2">
      <c r="A10" s="2" t="s">
        <v>90</v>
      </c>
      <c r="B10" s="3">
        <v>505601</v>
      </c>
      <c r="C10" s="2" t="s">
        <v>96</v>
      </c>
      <c r="D10" s="2" t="s">
        <v>97</v>
      </c>
      <c r="E10" s="2">
        <v>1247</v>
      </c>
      <c r="F10" s="32">
        <v>10963</v>
      </c>
      <c r="G10" s="4">
        <v>2940</v>
      </c>
      <c r="H10" s="5">
        <v>2431.87</v>
      </c>
      <c r="I10" s="4">
        <v>0</v>
      </c>
      <c r="J10" s="4">
        <v>0</v>
      </c>
      <c r="K10" s="4">
        <v>816</v>
      </c>
      <c r="L10" s="4">
        <v>0</v>
      </c>
      <c r="M10" s="4">
        <v>0</v>
      </c>
      <c r="N10" s="4">
        <v>0</v>
      </c>
      <c r="O10" s="4">
        <f t="shared" si="2"/>
        <v>6187.87</v>
      </c>
      <c r="P10" s="6" t="s">
        <v>25</v>
      </c>
      <c r="Q10" s="6" t="s">
        <v>26</v>
      </c>
      <c r="R10" s="6">
        <v>2014</v>
      </c>
      <c r="S10" s="7">
        <v>3835</v>
      </c>
      <c r="T10" s="8">
        <f t="shared" si="3"/>
        <v>10022.869999999999</v>
      </c>
    </row>
    <row r="11" spans="1:20" ht="15" outlineLevel="2">
      <c r="A11" s="2" t="s">
        <v>90</v>
      </c>
      <c r="B11" s="3">
        <v>505601</v>
      </c>
      <c r="C11" s="2" t="s">
        <v>96</v>
      </c>
      <c r="D11" s="2" t="s">
        <v>97</v>
      </c>
      <c r="E11" s="2">
        <v>1247</v>
      </c>
      <c r="F11" s="32">
        <v>5931</v>
      </c>
      <c r="G11" s="4">
        <v>2940</v>
      </c>
      <c r="H11" s="5">
        <v>279.3</v>
      </c>
      <c r="I11" s="4">
        <v>0</v>
      </c>
      <c r="J11" s="4">
        <v>0</v>
      </c>
      <c r="K11" s="4">
        <v>816</v>
      </c>
      <c r="L11" s="4">
        <v>0</v>
      </c>
      <c r="M11" s="4">
        <v>0</v>
      </c>
      <c r="N11" s="4">
        <v>0</v>
      </c>
      <c r="O11" s="4">
        <f t="shared" si="2"/>
        <v>4035.3</v>
      </c>
      <c r="P11" s="6" t="s">
        <v>25</v>
      </c>
      <c r="Q11" s="6" t="s">
        <v>26</v>
      </c>
      <c r="R11" s="6">
        <v>2014</v>
      </c>
      <c r="S11" s="7">
        <v>3835</v>
      </c>
      <c r="T11" s="8">
        <f t="shared" si="3"/>
        <v>7870.3</v>
      </c>
    </row>
    <row r="12" spans="1:20" ht="15" outlineLevel="2">
      <c r="A12" s="2" t="s">
        <v>90</v>
      </c>
      <c r="B12" s="3">
        <v>505601</v>
      </c>
      <c r="C12" s="2" t="s">
        <v>96</v>
      </c>
      <c r="D12" s="2" t="s">
        <v>97</v>
      </c>
      <c r="E12" s="2">
        <v>1247</v>
      </c>
      <c r="F12" s="32">
        <v>6361</v>
      </c>
      <c r="G12" s="4">
        <v>2940</v>
      </c>
      <c r="H12" s="5">
        <v>870.24</v>
      </c>
      <c r="I12" s="4">
        <v>0</v>
      </c>
      <c r="J12" s="4">
        <v>0</v>
      </c>
      <c r="K12" s="4">
        <v>816</v>
      </c>
      <c r="L12" s="4">
        <v>516.5</v>
      </c>
      <c r="M12" s="4">
        <v>0</v>
      </c>
      <c r="N12" s="4">
        <v>0</v>
      </c>
      <c r="O12" s="4">
        <f t="shared" si="2"/>
        <v>5142.74</v>
      </c>
      <c r="P12" s="6" t="s">
        <v>25</v>
      </c>
      <c r="Q12" s="6" t="s">
        <v>26</v>
      </c>
      <c r="R12" s="6">
        <v>2014</v>
      </c>
      <c r="S12" s="7">
        <v>3835</v>
      </c>
      <c r="T12" s="8">
        <f t="shared" si="3"/>
        <v>8977.74</v>
      </c>
    </row>
    <row r="13" spans="1:20" ht="15" outlineLevel="2">
      <c r="A13" s="2" t="s">
        <v>90</v>
      </c>
      <c r="B13" s="3">
        <v>505601</v>
      </c>
      <c r="C13" s="2" t="s">
        <v>96</v>
      </c>
      <c r="D13" s="2" t="s">
        <v>97</v>
      </c>
      <c r="E13" s="2">
        <v>1247</v>
      </c>
      <c r="F13" s="32">
        <v>4735</v>
      </c>
      <c r="G13" s="4">
        <v>2940</v>
      </c>
      <c r="H13" s="5">
        <v>0</v>
      </c>
      <c r="I13" s="4">
        <v>0</v>
      </c>
      <c r="J13" s="4">
        <v>0</v>
      </c>
      <c r="K13" s="4">
        <v>816</v>
      </c>
      <c r="L13" s="4">
        <v>0</v>
      </c>
      <c r="M13" s="4">
        <v>0</v>
      </c>
      <c r="N13" s="4">
        <v>0</v>
      </c>
      <c r="O13" s="4">
        <f t="shared" si="2"/>
        <v>3756</v>
      </c>
      <c r="P13" s="6" t="s">
        <v>25</v>
      </c>
      <c r="Q13" s="6" t="s">
        <v>26</v>
      </c>
      <c r="R13" s="6">
        <v>2014</v>
      </c>
      <c r="S13" s="7">
        <v>3835</v>
      </c>
      <c r="T13" s="8">
        <f t="shared" si="3"/>
        <v>7591</v>
      </c>
    </row>
    <row r="14" spans="1:20" ht="15" outlineLevel="2">
      <c r="A14" s="2" t="s">
        <v>90</v>
      </c>
      <c r="B14" s="3">
        <v>505601</v>
      </c>
      <c r="C14" s="2" t="s">
        <v>96</v>
      </c>
      <c r="D14" s="2" t="s">
        <v>97</v>
      </c>
      <c r="E14" s="2">
        <v>1247</v>
      </c>
      <c r="F14" s="32">
        <v>5114</v>
      </c>
      <c r="G14" s="4">
        <v>2940</v>
      </c>
      <c r="H14" s="5">
        <v>107.31</v>
      </c>
      <c r="I14" s="4">
        <v>0</v>
      </c>
      <c r="J14" s="4">
        <v>0</v>
      </c>
      <c r="K14" s="4">
        <v>816</v>
      </c>
      <c r="L14" s="4">
        <v>0</v>
      </c>
      <c r="M14" s="4">
        <v>0</v>
      </c>
      <c r="N14" s="4">
        <v>0</v>
      </c>
      <c r="O14" s="4">
        <f t="shared" si="2"/>
        <v>3863.31</v>
      </c>
      <c r="P14" s="6" t="s">
        <v>25</v>
      </c>
      <c r="Q14" s="6" t="s">
        <v>26</v>
      </c>
      <c r="R14" s="6">
        <v>2014</v>
      </c>
      <c r="S14" s="7">
        <v>3835</v>
      </c>
      <c r="T14" s="8">
        <f t="shared" si="3"/>
        <v>7698.3099999999995</v>
      </c>
    </row>
    <row r="15" spans="1:20" s="41" customFormat="1" ht="15.75" outlineLevel="1">
      <c r="A15" s="24"/>
      <c r="B15" s="25"/>
      <c r="C15" s="23" t="s">
        <v>293</v>
      </c>
      <c r="D15" s="24"/>
      <c r="E15" s="24">
        <f>COUNTA(E6:E14)</f>
        <v>9</v>
      </c>
      <c r="F15" s="40">
        <f aca="true" t="shared" si="4" ref="F15:O15">SUBTOTAL(9,F6:F14)</f>
        <v>46462</v>
      </c>
      <c r="G15" s="27">
        <f t="shared" si="4"/>
        <v>23520</v>
      </c>
      <c r="H15" s="28">
        <f t="shared" si="4"/>
        <v>4493.3</v>
      </c>
      <c r="I15" s="27">
        <f t="shared" si="4"/>
        <v>23.1</v>
      </c>
      <c r="J15" s="27">
        <f t="shared" si="4"/>
        <v>0</v>
      </c>
      <c r="K15" s="27">
        <f t="shared" si="4"/>
        <v>6528</v>
      </c>
      <c r="L15" s="27">
        <f t="shared" si="4"/>
        <v>1104.79</v>
      </c>
      <c r="M15" s="27">
        <f t="shared" si="4"/>
        <v>2000</v>
      </c>
      <c r="N15" s="27">
        <f t="shared" si="4"/>
        <v>0</v>
      </c>
      <c r="O15" s="27">
        <f t="shared" si="4"/>
        <v>37669.189999999995</v>
      </c>
      <c r="P15" s="29"/>
      <c r="Q15" s="29"/>
      <c r="R15" s="29"/>
      <c r="S15" s="30">
        <f>SUBTOTAL(9,S6:S14)</f>
        <v>23010</v>
      </c>
      <c r="T15" s="31">
        <f>SUBTOTAL(9,T6:T14)</f>
        <v>60679.189999999995</v>
      </c>
    </row>
    <row r="16" spans="1:20" ht="15" outlineLevel="2">
      <c r="A16" s="2" t="s">
        <v>90</v>
      </c>
      <c r="B16" s="3">
        <v>502700</v>
      </c>
      <c r="C16" s="2" t="s">
        <v>98</v>
      </c>
      <c r="D16" s="2" t="s">
        <v>99</v>
      </c>
      <c r="E16" s="2">
        <v>1209</v>
      </c>
      <c r="F16" s="32">
        <v>5239</v>
      </c>
      <c r="G16" s="4">
        <v>2280</v>
      </c>
      <c r="H16" s="5">
        <v>243.58</v>
      </c>
      <c r="I16" s="4">
        <v>0</v>
      </c>
      <c r="J16" s="4">
        <v>0</v>
      </c>
      <c r="K16" s="4">
        <v>816</v>
      </c>
      <c r="L16" s="4">
        <v>0</v>
      </c>
      <c r="M16" s="4">
        <v>0</v>
      </c>
      <c r="N16" s="4">
        <v>0</v>
      </c>
      <c r="O16" s="4">
        <f>SUM(G16:N16)</f>
        <v>3339.58</v>
      </c>
      <c r="P16" s="6" t="s">
        <v>25</v>
      </c>
      <c r="Q16" s="6" t="s">
        <v>26</v>
      </c>
      <c r="R16" s="6">
        <v>2015</v>
      </c>
      <c r="S16" s="7">
        <v>2345</v>
      </c>
      <c r="T16" s="8">
        <f>O16+S16</f>
        <v>5684.58</v>
      </c>
    </row>
    <row r="17" spans="1:20" ht="15" outlineLevel="2">
      <c r="A17" s="2" t="s">
        <v>90</v>
      </c>
      <c r="B17" s="3">
        <v>502700</v>
      </c>
      <c r="C17" s="2" t="s">
        <v>98</v>
      </c>
      <c r="D17" s="2" t="s">
        <v>99</v>
      </c>
      <c r="E17" s="2">
        <v>1237</v>
      </c>
      <c r="F17" s="32">
        <v>3000</v>
      </c>
      <c r="G17" s="4">
        <v>2940</v>
      </c>
      <c r="H17" s="5">
        <v>0</v>
      </c>
      <c r="I17" s="4">
        <v>0</v>
      </c>
      <c r="J17" s="4">
        <v>0</v>
      </c>
      <c r="K17" s="4">
        <v>816</v>
      </c>
      <c r="L17" s="4">
        <v>0</v>
      </c>
      <c r="M17" s="4">
        <v>0</v>
      </c>
      <c r="N17" s="4">
        <v>0</v>
      </c>
      <c r="O17" s="4">
        <f>SUM(G17:N17)</f>
        <v>3756</v>
      </c>
      <c r="P17" s="6" t="s">
        <v>25</v>
      </c>
      <c r="Q17" s="6" t="s">
        <v>26</v>
      </c>
      <c r="R17" s="6">
        <v>2016</v>
      </c>
      <c r="S17" s="7">
        <v>3510</v>
      </c>
      <c r="T17" s="8">
        <f>O17+S17</f>
        <v>7266</v>
      </c>
    </row>
    <row r="18" spans="1:20" ht="15" outlineLevel="2">
      <c r="A18" s="2" t="s">
        <v>90</v>
      </c>
      <c r="B18" s="3">
        <v>502700</v>
      </c>
      <c r="C18" s="2" t="s">
        <v>98</v>
      </c>
      <c r="D18" s="2" t="s">
        <v>99</v>
      </c>
      <c r="E18" s="2">
        <v>1212</v>
      </c>
      <c r="F18" s="32">
        <v>5000</v>
      </c>
      <c r="G18" s="4">
        <v>2100</v>
      </c>
      <c r="H18" s="5">
        <v>0</v>
      </c>
      <c r="I18" s="4">
        <v>0</v>
      </c>
      <c r="J18" s="4">
        <v>0</v>
      </c>
      <c r="K18" s="4">
        <v>816</v>
      </c>
      <c r="L18" s="4">
        <v>0</v>
      </c>
      <c r="M18" s="4">
        <v>0</v>
      </c>
      <c r="N18" s="4">
        <v>0</v>
      </c>
      <c r="O18" s="4">
        <f>SUM(G18:N18)</f>
        <v>2916</v>
      </c>
      <c r="P18" s="6" t="s">
        <v>25</v>
      </c>
      <c r="Q18" s="6" t="s">
        <v>27</v>
      </c>
      <c r="R18" s="6">
        <v>1900</v>
      </c>
      <c r="S18" s="7">
        <v>0</v>
      </c>
      <c r="T18" s="8">
        <f>O18+S18</f>
        <v>2916</v>
      </c>
    </row>
    <row r="19" spans="1:20" ht="15" outlineLevel="2">
      <c r="A19" s="2" t="s">
        <v>90</v>
      </c>
      <c r="B19" s="3">
        <v>502700</v>
      </c>
      <c r="C19" s="2" t="s">
        <v>98</v>
      </c>
      <c r="D19" s="2" t="s">
        <v>99</v>
      </c>
      <c r="E19" s="2">
        <v>1024</v>
      </c>
      <c r="F19" s="32">
        <v>3000</v>
      </c>
      <c r="G19" s="4">
        <v>1620</v>
      </c>
      <c r="H19" s="5">
        <v>0</v>
      </c>
      <c r="I19" s="4">
        <v>0</v>
      </c>
      <c r="J19" s="4">
        <v>0</v>
      </c>
      <c r="K19" s="4">
        <v>816</v>
      </c>
      <c r="L19" s="4">
        <v>0</v>
      </c>
      <c r="M19" s="4">
        <v>0</v>
      </c>
      <c r="N19" s="4">
        <v>0</v>
      </c>
      <c r="O19" s="4">
        <f>SUM(G19:N19)</f>
        <v>2436</v>
      </c>
      <c r="P19" s="6" t="s">
        <v>25</v>
      </c>
      <c r="Q19" s="6" t="s">
        <v>31</v>
      </c>
      <c r="R19" s="6">
        <v>2010</v>
      </c>
      <c r="S19" s="7">
        <v>0</v>
      </c>
      <c r="T19" s="8">
        <f>O19+S19</f>
        <v>2436</v>
      </c>
    </row>
    <row r="20" spans="1:20" s="41" customFormat="1" ht="15.75" outlineLevel="1">
      <c r="A20" s="24"/>
      <c r="B20" s="25"/>
      <c r="C20" s="23" t="s">
        <v>466</v>
      </c>
      <c r="D20" s="24"/>
      <c r="E20" s="24">
        <f>COUNTA(E16:E19)</f>
        <v>4</v>
      </c>
      <c r="F20" s="40">
        <f aca="true" t="shared" si="5" ref="F20:O20">SUBTOTAL(9,F16:F19)</f>
        <v>16239</v>
      </c>
      <c r="G20" s="27">
        <f t="shared" si="5"/>
        <v>8940</v>
      </c>
      <c r="H20" s="28">
        <f t="shared" si="5"/>
        <v>243.58</v>
      </c>
      <c r="I20" s="27">
        <f t="shared" si="5"/>
        <v>0</v>
      </c>
      <c r="J20" s="27">
        <f t="shared" si="5"/>
        <v>0</v>
      </c>
      <c r="K20" s="27">
        <f t="shared" si="5"/>
        <v>3264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12447.58</v>
      </c>
      <c r="P20" s="29"/>
      <c r="Q20" s="29"/>
      <c r="R20" s="29"/>
      <c r="S20" s="30">
        <f>SUBTOTAL(9,S16:S19)</f>
        <v>5855</v>
      </c>
      <c r="T20" s="31">
        <f>SUBTOTAL(9,T16:T19)</f>
        <v>18302.58</v>
      </c>
    </row>
    <row r="21" spans="1:20" ht="15" outlineLevel="2">
      <c r="A21" s="2" t="s">
        <v>90</v>
      </c>
      <c r="B21" s="3">
        <v>504401</v>
      </c>
      <c r="C21" s="2" t="s">
        <v>100</v>
      </c>
      <c r="D21" s="2" t="s">
        <v>101</v>
      </c>
      <c r="E21" s="2">
        <v>1031</v>
      </c>
      <c r="F21" s="32">
        <v>2020</v>
      </c>
      <c r="G21" s="4">
        <v>1800</v>
      </c>
      <c r="H21" s="5">
        <v>14.4</v>
      </c>
      <c r="I21" s="4">
        <v>0</v>
      </c>
      <c r="J21" s="4">
        <v>0</v>
      </c>
      <c r="K21" s="4">
        <v>816</v>
      </c>
      <c r="L21" s="4">
        <v>0</v>
      </c>
      <c r="M21" s="4">
        <v>0</v>
      </c>
      <c r="N21" s="4">
        <v>0</v>
      </c>
      <c r="O21" s="4">
        <f aca="true" t="shared" si="6" ref="O21:O30">SUM(G21:N21)</f>
        <v>2630.4</v>
      </c>
      <c r="P21" s="6" t="s">
        <v>25</v>
      </c>
      <c r="Q21" s="6" t="s">
        <v>26</v>
      </c>
      <c r="R21" s="6">
        <v>2022</v>
      </c>
      <c r="S21" s="7">
        <v>2745</v>
      </c>
      <c r="T21" s="8">
        <f aca="true" t="shared" si="7" ref="T21:T30">O21+S21</f>
        <v>5375.4</v>
      </c>
    </row>
    <row r="22" spans="1:20" ht="15" outlineLevel="2">
      <c r="A22" s="2" t="s">
        <v>90</v>
      </c>
      <c r="B22" s="3">
        <v>504401</v>
      </c>
      <c r="C22" s="2" t="s">
        <v>100</v>
      </c>
      <c r="D22" s="2" t="s">
        <v>101</v>
      </c>
      <c r="E22" s="2">
        <v>1031</v>
      </c>
      <c r="F22" s="32">
        <v>4373</v>
      </c>
      <c r="G22" s="4">
        <v>1800</v>
      </c>
      <c r="H22" s="5">
        <v>130.2</v>
      </c>
      <c r="I22" s="4">
        <v>0</v>
      </c>
      <c r="J22" s="4">
        <v>0</v>
      </c>
      <c r="K22" s="4">
        <v>816</v>
      </c>
      <c r="L22" s="4">
        <v>0</v>
      </c>
      <c r="M22" s="4">
        <v>0</v>
      </c>
      <c r="N22" s="4">
        <v>0</v>
      </c>
      <c r="O22" s="4">
        <f t="shared" si="6"/>
        <v>2746.2</v>
      </c>
      <c r="P22" s="6" t="s">
        <v>25</v>
      </c>
      <c r="Q22" s="6" t="s">
        <v>26</v>
      </c>
      <c r="R22" s="6">
        <v>2022</v>
      </c>
      <c r="S22" s="7">
        <v>2745</v>
      </c>
      <c r="T22" s="8">
        <f t="shared" si="7"/>
        <v>5491.2</v>
      </c>
    </row>
    <row r="23" spans="1:20" ht="15" outlineLevel="2">
      <c r="A23" s="2" t="s">
        <v>90</v>
      </c>
      <c r="B23" s="3">
        <v>504401</v>
      </c>
      <c r="C23" s="2" t="s">
        <v>100</v>
      </c>
      <c r="D23" s="2" t="s">
        <v>101</v>
      </c>
      <c r="E23" s="2">
        <v>1031</v>
      </c>
      <c r="F23" s="32">
        <v>3818</v>
      </c>
      <c r="G23" s="4">
        <v>1800</v>
      </c>
      <c r="H23" s="5">
        <v>0</v>
      </c>
      <c r="I23" s="4">
        <v>0</v>
      </c>
      <c r="J23" s="4">
        <v>0</v>
      </c>
      <c r="K23" s="4">
        <v>816</v>
      </c>
      <c r="L23" s="4">
        <v>0</v>
      </c>
      <c r="M23" s="9">
        <v>3000</v>
      </c>
      <c r="N23" s="4">
        <v>0</v>
      </c>
      <c r="O23" s="4">
        <f t="shared" si="6"/>
        <v>5616</v>
      </c>
      <c r="P23" s="6" t="s">
        <v>25</v>
      </c>
      <c r="Q23" s="6" t="s">
        <v>26</v>
      </c>
      <c r="R23" s="6">
        <v>2022</v>
      </c>
      <c r="S23" s="7">
        <v>2745</v>
      </c>
      <c r="T23" s="8">
        <f t="shared" si="7"/>
        <v>8361</v>
      </c>
    </row>
    <row r="24" spans="1:20" ht="15" outlineLevel="2">
      <c r="A24" s="2" t="s">
        <v>90</v>
      </c>
      <c r="B24" s="3">
        <v>504401</v>
      </c>
      <c r="C24" s="2" t="s">
        <v>100</v>
      </c>
      <c r="D24" s="2" t="s">
        <v>101</v>
      </c>
      <c r="E24" s="2">
        <v>1031</v>
      </c>
      <c r="F24" s="32">
        <v>4570</v>
      </c>
      <c r="G24" s="4">
        <v>1800</v>
      </c>
      <c r="H24" s="5">
        <v>42</v>
      </c>
      <c r="I24" s="4">
        <v>0</v>
      </c>
      <c r="J24" s="4">
        <v>0</v>
      </c>
      <c r="K24" s="4">
        <v>816</v>
      </c>
      <c r="L24" s="4">
        <v>0</v>
      </c>
      <c r="M24" s="9">
        <v>3000</v>
      </c>
      <c r="N24" s="4">
        <v>0</v>
      </c>
      <c r="O24" s="4">
        <f t="shared" si="6"/>
        <v>5658</v>
      </c>
      <c r="P24" s="6" t="s">
        <v>25</v>
      </c>
      <c r="Q24" s="6" t="s">
        <v>26</v>
      </c>
      <c r="R24" s="6">
        <v>2022</v>
      </c>
      <c r="S24" s="7">
        <v>2745</v>
      </c>
      <c r="T24" s="8">
        <f t="shared" si="7"/>
        <v>8403</v>
      </c>
    </row>
    <row r="25" spans="1:20" ht="15" outlineLevel="2">
      <c r="A25" s="2" t="s">
        <v>90</v>
      </c>
      <c r="B25" s="3">
        <v>504401</v>
      </c>
      <c r="C25" s="2" t="s">
        <v>100</v>
      </c>
      <c r="D25" s="2" t="s">
        <v>101</v>
      </c>
      <c r="E25" s="2">
        <v>1031</v>
      </c>
      <c r="F25" s="32">
        <v>4814</v>
      </c>
      <c r="G25" s="4">
        <v>1800</v>
      </c>
      <c r="H25" s="5">
        <v>209.1</v>
      </c>
      <c r="I25" s="4">
        <v>0</v>
      </c>
      <c r="J25" s="4">
        <v>0</v>
      </c>
      <c r="K25" s="4">
        <v>816</v>
      </c>
      <c r="L25" s="4">
        <v>0</v>
      </c>
      <c r="M25" s="9">
        <v>3000</v>
      </c>
      <c r="N25" s="4">
        <v>0</v>
      </c>
      <c r="O25" s="4">
        <f t="shared" si="6"/>
        <v>5825.1</v>
      </c>
      <c r="P25" s="6" t="s">
        <v>25</v>
      </c>
      <c r="Q25" s="6" t="s">
        <v>26</v>
      </c>
      <c r="R25" s="6">
        <v>2022</v>
      </c>
      <c r="S25" s="7">
        <v>2745</v>
      </c>
      <c r="T25" s="8">
        <f t="shared" si="7"/>
        <v>8570.1</v>
      </c>
    </row>
    <row r="26" spans="1:20" ht="15" outlineLevel="2">
      <c r="A26" s="2" t="s">
        <v>90</v>
      </c>
      <c r="B26" s="3">
        <v>504401</v>
      </c>
      <c r="C26" s="2" t="s">
        <v>100</v>
      </c>
      <c r="D26" s="2" t="s">
        <v>101</v>
      </c>
      <c r="E26" s="2">
        <v>1031</v>
      </c>
      <c r="F26" s="32">
        <v>3923</v>
      </c>
      <c r="G26" s="4">
        <v>1800</v>
      </c>
      <c r="H26" s="5">
        <v>125.1</v>
      </c>
      <c r="I26" s="4">
        <v>0</v>
      </c>
      <c r="J26" s="4">
        <v>0</v>
      </c>
      <c r="K26" s="4">
        <v>816</v>
      </c>
      <c r="L26" s="4">
        <v>0</v>
      </c>
      <c r="M26" s="9">
        <v>3000</v>
      </c>
      <c r="N26" s="4">
        <v>0</v>
      </c>
      <c r="O26" s="4">
        <f t="shared" si="6"/>
        <v>5741.1</v>
      </c>
      <c r="P26" s="6" t="s">
        <v>25</v>
      </c>
      <c r="Q26" s="6" t="s">
        <v>26</v>
      </c>
      <c r="R26" s="6">
        <v>2022</v>
      </c>
      <c r="S26" s="7">
        <v>2745</v>
      </c>
      <c r="T26" s="8">
        <f t="shared" si="7"/>
        <v>8486.1</v>
      </c>
    </row>
    <row r="27" spans="1:20" ht="15" outlineLevel="2">
      <c r="A27" s="2" t="s">
        <v>90</v>
      </c>
      <c r="B27" s="3">
        <v>504401</v>
      </c>
      <c r="C27" s="2" t="s">
        <v>100</v>
      </c>
      <c r="D27" s="2" t="s">
        <v>101</v>
      </c>
      <c r="E27" s="2">
        <v>1031</v>
      </c>
      <c r="F27" s="32">
        <v>6160</v>
      </c>
      <c r="G27" s="4">
        <v>1800</v>
      </c>
      <c r="H27" s="5">
        <v>275.1</v>
      </c>
      <c r="I27" s="4">
        <v>0</v>
      </c>
      <c r="J27" s="4">
        <v>0</v>
      </c>
      <c r="K27" s="4">
        <v>816</v>
      </c>
      <c r="L27" s="4">
        <v>0</v>
      </c>
      <c r="M27" s="9">
        <v>3000</v>
      </c>
      <c r="N27" s="4">
        <v>0</v>
      </c>
      <c r="O27" s="4">
        <f t="shared" si="6"/>
        <v>5891.1</v>
      </c>
      <c r="P27" s="6" t="s">
        <v>25</v>
      </c>
      <c r="Q27" s="6" t="s">
        <v>26</v>
      </c>
      <c r="R27" s="6">
        <v>2022</v>
      </c>
      <c r="S27" s="7">
        <v>2745</v>
      </c>
      <c r="T27" s="8">
        <f t="shared" si="7"/>
        <v>8636.1</v>
      </c>
    </row>
    <row r="28" spans="1:20" ht="15" outlineLevel="2">
      <c r="A28" s="2" t="s">
        <v>90</v>
      </c>
      <c r="B28" s="3">
        <v>504401</v>
      </c>
      <c r="C28" s="2" t="s">
        <v>100</v>
      </c>
      <c r="D28" s="2" t="s">
        <v>101</v>
      </c>
      <c r="E28" s="2">
        <v>1031</v>
      </c>
      <c r="F28" s="32">
        <v>3873</v>
      </c>
      <c r="G28" s="4">
        <v>1800</v>
      </c>
      <c r="H28" s="5">
        <v>7.199999999999989</v>
      </c>
      <c r="I28" s="4">
        <v>0</v>
      </c>
      <c r="J28" s="4">
        <v>0</v>
      </c>
      <c r="K28" s="4">
        <v>816</v>
      </c>
      <c r="L28" s="4">
        <v>0</v>
      </c>
      <c r="M28" s="9">
        <v>3000</v>
      </c>
      <c r="N28" s="4">
        <v>0</v>
      </c>
      <c r="O28" s="4">
        <f t="shared" si="6"/>
        <v>5623.2</v>
      </c>
      <c r="P28" s="6" t="s">
        <v>25</v>
      </c>
      <c r="Q28" s="6" t="s">
        <v>26</v>
      </c>
      <c r="R28" s="6">
        <v>2013</v>
      </c>
      <c r="S28" s="7">
        <v>2745</v>
      </c>
      <c r="T28" s="8">
        <f t="shared" si="7"/>
        <v>8368.2</v>
      </c>
    </row>
    <row r="29" spans="1:20" ht="15" outlineLevel="2">
      <c r="A29" s="2" t="s">
        <v>90</v>
      </c>
      <c r="B29" s="3">
        <v>504401</v>
      </c>
      <c r="C29" s="2" t="s">
        <v>100</v>
      </c>
      <c r="D29" s="2" t="s">
        <v>101</v>
      </c>
      <c r="E29" s="2">
        <v>1024</v>
      </c>
      <c r="F29" s="32">
        <v>3950</v>
      </c>
      <c r="G29" s="4">
        <v>1620</v>
      </c>
      <c r="H29" s="5">
        <v>105.03</v>
      </c>
      <c r="I29" s="4">
        <v>0</v>
      </c>
      <c r="J29" s="4">
        <v>0</v>
      </c>
      <c r="K29" s="4">
        <v>816</v>
      </c>
      <c r="L29" s="4">
        <v>0</v>
      </c>
      <c r="M29" s="9">
        <v>3000</v>
      </c>
      <c r="N29" s="4">
        <v>0</v>
      </c>
      <c r="O29" s="4">
        <f t="shared" si="6"/>
        <v>5541.03</v>
      </c>
      <c r="P29" s="6" t="s">
        <v>25</v>
      </c>
      <c r="Q29" s="6" t="s">
        <v>26</v>
      </c>
      <c r="R29" s="6">
        <v>2022</v>
      </c>
      <c r="S29" s="7">
        <v>1985</v>
      </c>
      <c r="T29" s="8">
        <f t="shared" si="7"/>
        <v>7526.03</v>
      </c>
    </row>
    <row r="30" spans="1:20" ht="15" outlineLevel="2">
      <c r="A30" s="2" t="s">
        <v>90</v>
      </c>
      <c r="B30" s="3">
        <v>504401</v>
      </c>
      <c r="C30" s="2" t="s">
        <v>100</v>
      </c>
      <c r="D30" s="2" t="s">
        <v>101</v>
      </c>
      <c r="E30" s="2">
        <v>1031</v>
      </c>
      <c r="F30" s="32">
        <v>2909</v>
      </c>
      <c r="G30" s="4">
        <v>1800</v>
      </c>
      <c r="H30" s="5">
        <v>0</v>
      </c>
      <c r="I30" s="4">
        <v>0</v>
      </c>
      <c r="J30" s="4">
        <v>0</v>
      </c>
      <c r="K30" s="4">
        <v>816</v>
      </c>
      <c r="L30" s="4">
        <v>1077.54</v>
      </c>
      <c r="M30" s="4">
        <v>0</v>
      </c>
      <c r="N30" s="4">
        <v>0</v>
      </c>
      <c r="O30" s="4">
        <f t="shared" si="6"/>
        <v>3693.54</v>
      </c>
      <c r="P30" s="6" t="s">
        <v>25</v>
      </c>
      <c r="Q30" s="6" t="s">
        <v>26</v>
      </c>
      <c r="R30" s="6">
        <v>2016</v>
      </c>
      <c r="S30" s="7">
        <v>2745</v>
      </c>
      <c r="T30" s="8">
        <f t="shared" si="7"/>
        <v>6438.54</v>
      </c>
    </row>
    <row r="31" spans="1:20" s="41" customFormat="1" ht="15.75" outlineLevel="1">
      <c r="A31" s="24"/>
      <c r="B31" s="25"/>
      <c r="C31" s="23" t="s">
        <v>294</v>
      </c>
      <c r="D31" s="24"/>
      <c r="E31" s="24">
        <f>COUNTA(E21:E30)</f>
        <v>10</v>
      </c>
      <c r="F31" s="40">
        <f aca="true" t="shared" si="8" ref="F31:O31">SUBTOTAL(9,F21:F30)</f>
        <v>40410</v>
      </c>
      <c r="G31" s="27">
        <f t="shared" si="8"/>
        <v>17820</v>
      </c>
      <c r="H31" s="28">
        <f t="shared" si="8"/>
        <v>908.1299999999999</v>
      </c>
      <c r="I31" s="27">
        <f t="shared" si="8"/>
        <v>0</v>
      </c>
      <c r="J31" s="27">
        <f t="shared" si="8"/>
        <v>0</v>
      </c>
      <c r="K31" s="27">
        <f t="shared" si="8"/>
        <v>8160</v>
      </c>
      <c r="L31" s="27">
        <f t="shared" si="8"/>
        <v>1077.54</v>
      </c>
      <c r="M31" s="27">
        <f t="shared" si="8"/>
        <v>21000</v>
      </c>
      <c r="N31" s="27">
        <f t="shared" si="8"/>
        <v>0</v>
      </c>
      <c r="O31" s="27">
        <f t="shared" si="8"/>
        <v>48965.66999999999</v>
      </c>
      <c r="P31" s="29"/>
      <c r="Q31" s="29"/>
      <c r="R31" s="29"/>
      <c r="S31" s="30">
        <f>SUBTOTAL(9,S21:S30)</f>
        <v>26690</v>
      </c>
      <c r="T31" s="31">
        <f>SUBTOTAL(9,T21:T30)</f>
        <v>75655.66999999998</v>
      </c>
    </row>
    <row r="32" spans="1:20" ht="15" outlineLevel="2">
      <c r="A32" s="2" t="s">
        <v>90</v>
      </c>
      <c r="B32" s="3">
        <v>503101</v>
      </c>
      <c r="C32" s="2" t="s">
        <v>102</v>
      </c>
      <c r="D32" s="2" t="s">
        <v>103</v>
      </c>
      <c r="E32" s="11">
        <v>1031</v>
      </c>
      <c r="F32" s="32">
        <v>2433</v>
      </c>
      <c r="G32" s="4">
        <v>1800</v>
      </c>
      <c r="H32" s="5">
        <v>0</v>
      </c>
      <c r="I32" s="4">
        <v>0</v>
      </c>
      <c r="J32" s="4">
        <v>0</v>
      </c>
      <c r="K32" s="4">
        <v>816</v>
      </c>
      <c r="L32" s="4">
        <v>981.7</v>
      </c>
      <c r="M32" s="4">
        <v>0</v>
      </c>
      <c r="N32" s="4">
        <v>0</v>
      </c>
      <c r="O32" s="4">
        <f aca="true" t="shared" si="9" ref="O32:O37">SUM(G32:N32)</f>
        <v>3597.7</v>
      </c>
      <c r="P32" s="6" t="s">
        <v>25</v>
      </c>
      <c r="Q32" s="6" t="s">
        <v>26</v>
      </c>
      <c r="R32" s="6">
        <v>2022</v>
      </c>
      <c r="S32" s="7">
        <v>2745</v>
      </c>
      <c r="T32" s="8">
        <f aca="true" t="shared" si="10" ref="T32:T37">O32+S32</f>
        <v>6342.7</v>
      </c>
    </row>
    <row r="33" spans="1:20" ht="15" outlineLevel="2">
      <c r="A33" s="2" t="s">
        <v>90</v>
      </c>
      <c r="B33" s="3">
        <v>503101</v>
      </c>
      <c r="C33" s="2" t="s">
        <v>102</v>
      </c>
      <c r="D33" s="2" t="s">
        <v>103</v>
      </c>
      <c r="E33" s="11">
        <v>1031</v>
      </c>
      <c r="F33" s="32">
        <v>1624</v>
      </c>
      <c r="G33" s="4">
        <v>1800</v>
      </c>
      <c r="H33" s="5">
        <v>0</v>
      </c>
      <c r="I33" s="4">
        <v>0</v>
      </c>
      <c r="J33" s="4">
        <v>0</v>
      </c>
      <c r="K33" s="4">
        <v>816</v>
      </c>
      <c r="L33" s="4">
        <v>0</v>
      </c>
      <c r="M33" s="9">
        <f>740.53+3000</f>
        <v>3740.5299999999997</v>
      </c>
      <c r="N33" s="4">
        <v>0</v>
      </c>
      <c r="O33" s="4">
        <f t="shared" si="9"/>
        <v>6356.53</v>
      </c>
      <c r="P33" s="6" t="s">
        <v>25</v>
      </c>
      <c r="Q33" s="6" t="s">
        <v>26</v>
      </c>
      <c r="R33" s="6">
        <v>2022</v>
      </c>
      <c r="S33" s="7">
        <v>2745</v>
      </c>
      <c r="T33" s="8">
        <f t="shared" si="10"/>
        <v>9101.529999999999</v>
      </c>
    </row>
    <row r="34" spans="1:20" ht="15" outlineLevel="2">
      <c r="A34" s="2" t="s">
        <v>90</v>
      </c>
      <c r="B34" s="3">
        <v>503101</v>
      </c>
      <c r="C34" s="2" t="s">
        <v>102</v>
      </c>
      <c r="D34" s="2" t="s">
        <v>103</v>
      </c>
      <c r="E34" s="11">
        <v>1031</v>
      </c>
      <c r="F34" s="32">
        <v>4829</v>
      </c>
      <c r="G34" s="4">
        <v>1800</v>
      </c>
      <c r="H34" s="5">
        <v>38.4</v>
      </c>
      <c r="I34" s="4">
        <v>0</v>
      </c>
      <c r="J34" s="4">
        <v>0</v>
      </c>
      <c r="K34" s="4">
        <v>816</v>
      </c>
      <c r="L34" s="4">
        <v>0</v>
      </c>
      <c r="M34" s="9">
        <f>1357.51+3000</f>
        <v>4357.51</v>
      </c>
      <c r="N34" s="4">
        <v>0</v>
      </c>
      <c r="O34" s="4">
        <f t="shared" si="9"/>
        <v>7011.91</v>
      </c>
      <c r="P34" s="6" t="s">
        <v>25</v>
      </c>
      <c r="Q34" s="6" t="s">
        <v>26</v>
      </c>
      <c r="R34" s="6">
        <v>2022</v>
      </c>
      <c r="S34" s="7">
        <v>2745</v>
      </c>
      <c r="T34" s="8">
        <f t="shared" si="10"/>
        <v>9756.91</v>
      </c>
    </row>
    <row r="35" spans="1:20" ht="15" outlineLevel="2">
      <c r="A35" s="2" t="s">
        <v>90</v>
      </c>
      <c r="B35" s="3">
        <v>503101</v>
      </c>
      <c r="C35" s="2" t="s">
        <v>102</v>
      </c>
      <c r="D35" s="2" t="s">
        <v>103</v>
      </c>
      <c r="E35" s="11">
        <v>1031</v>
      </c>
      <c r="F35" s="32">
        <v>5082</v>
      </c>
      <c r="G35" s="4">
        <v>1800</v>
      </c>
      <c r="H35" s="5">
        <v>119.1</v>
      </c>
      <c r="I35" s="4">
        <v>0</v>
      </c>
      <c r="J35" s="4">
        <v>0</v>
      </c>
      <c r="K35" s="4">
        <v>816</v>
      </c>
      <c r="L35" s="4">
        <v>844.6</v>
      </c>
      <c r="M35" s="9">
        <v>3000</v>
      </c>
      <c r="N35" s="4">
        <v>0</v>
      </c>
      <c r="O35" s="4">
        <f t="shared" si="9"/>
        <v>6579.7</v>
      </c>
      <c r="P35" s="6" t="s">
        <v>25</v>
      </c>
      <c r="Q35" s="6" t="s">
        <v>26</v>
      </c>
      <c r="R35" s="6">
        <v>2022</v>
      </c>
      <c r="S35" s="7">
        <v>2745</v>
      </c>
      <c r="T35" s="8">
        <f t="shared" si="10"/>
        <v>9324.7</v>
      </c>
    </row>
    <row r="36" spans="1:20" ht="15" outlineLevel="2">
      <c r="A36" s="2" t="s">
        <v>90</v>
      </c>
      <c r="B36" s="3">
        <v>503101</v>
      </c>
      <c r="C36" s="2" t="s">
        <v>102</v>
      </c>
      <c r="D36" s="2" t="s">
        <v>103</v>
      </c>
      <c r="E36" s="11">
        <v>1031</v>
      </c>
      <c r="F36" s="32">
        <v>5845</v>
      </c>
      <c r="G36" s="4">
        <v>1800</v>
      </c>
      <c r="H36" s="5">
        <v>133.8</v>
      </c>
      <c r="I36" s="4">
        <v>0</v>
      </c>
      <c r="J36" s="4">
        <v>0</v>
      </c>
      <c r="K36" s="4">
        <v>816</v>
      </c>
      <c r="L36" s="4">
        <v>0</v>
      </c>
      <c r="M36" s="9">
        <v>3000</v>
      </c>
      <c r="N36" s="4">
        <v>0</v>
      </c>
      <c r="O36" s="4">
        <f t="shared" si="9"/>
        <v>5749.8</v>
      </c>
      <c r="P36" s="6" t="s">
        <v>25</v>
      </c>
      <c r="Q36" s="6" t="s">
        <v>26</v>
      </c>
      <c r="R36" s="6">
        <v>2022</v>
      </c>
      <c r="S36" s="7">
        <v>2745</v>
      </c>
      <c r="T36" s="8">
        <f t="shared" si="10"/>
        <v>8494.8</v>
      </c>
    </row>
    <row r="37" spans="1:20" ht="15" outlineLevel="2">
      <c r="A37" s="2" t="s">
        <v>90</v>
      </c>
      <c r="B37" s="3">
        <v>503101</v>
      </c>
      <c r="C37" s="2" t="s">
        <v>102</v>
      </c>
      <c r="D37" s="2" t="s">
        <v>103</v>
      </c>
      <c r="E37" s="11">
        <v>1024</v>
      </c>
      <c r="F37" s="32">
        <v>3133</v>
      </c>
      <c r="G37" s="4">
        <v>1620</v>
      </c>
      <c r="H37" s="5">
        <v>0</v>
      </c>
      <c r="I37" s="4">
        <v>0</v>
      </c>
      <c r="J37" s="4">
        <v>0</v>
      </c>
      <c r="K37" s="4">
        <v>816</v>
      </c>
      <c r="L37" s="4">
        <v>0</v>
      </c>
      <c r="M37" s="4">
        <v>0</v>
      </c>
      <c r="N37" s="4">
        <v>0</v>
      </c>
      <c r="O37" s="4">
        <f t="shared" si="9"/>
        <v>2436</v>
      </c>
      <c r="P37" s="6" t="s">
        <v>25</v>
      </c>
      <c r="Q37" s="6" t="s">
        <v>26</v>
      </c>
      <c r="R37" s="6">
        <v>2015</v>
      </c>
      <c r="S37" s="7">
        <v>1985</v>
      </c>
      <c r="T37" s="8">
        <f t="shared" si="10"/>
        <v>4421</v>
      </c>
    </row>
    <row r="38" spans="1:20" s="41" customFormat="1" ht="15.75" outlineLevel="1">
      <c r="A38" s="24"/>
      <c r="B38" s="25"/>
      <c r="C38" s="23" t="s">
        <v>295</v>
      </c>
      <c r="D38" s="24"/>
      <c r="E38" s="24">
        <f>COUNTA(E32:E37)</f>
        <v>6</v>
      </c>
      <c r="F38" s="40">
        <f aca="true" t="shared" si="11" ref="F38:O38">SUBTOTAL(9,F32:F37)</f>
        <v>22946</v>
      </c>
      <c r="G38" s="27">
        <f t="shared" si="11"/>
        <v>10620</v>
      </c>
      <c r="H38" s="28">
        <f t="shared" si="11"/>
        <v>291.3</v>
      </c>
      <c r="I38" s="27">
        <f t="shared" si="11"/>
        <v>0</v>
      </c>
      <c r="J38" s="27">
        <f t="shared" si="11"/>
        <v>0</v>
      </c>
      <c r="K38" s="27">
        <f t="shared" si="11"/>
        <v>4896</v>
      </c>
      <c r="L38" s="27">
        <f t="shared" si="11"/>
        <v>1826.3000000000002</v>
      </c>
      <c r="M38" s="27">
        <f t="shared" si="11"/>
        <v>14098.04</v>
      </c>
      <c r="N38" s="27">
        <f t="shared" si="11"/>
        <v>0</v>
      </c>
      <c r="O38" s="27">
        <f t="shared" si="11"/>
        <v>31731.64</v>
      </c>
      <c r="P38" s="29"/>
      <c r="Q38" s="29"/>
      <c r="R38" s="29"/>
      <c r="S38" s="30">
        <f>SUBTOTAL(9,S32:S37)</f>
        <v>15710</v>
      </c>
      <c r="T38" s="31">
        <f>SUBTOTAL(9,T32:T37)</f>
        <v>47441.64</v>
      </c>
    </row>
    <row r="39" spans="1:20" ht="15" outlineLevel="2">
      <c r="A39" s="2" t="s">
        <v>90</v>
      </c>
      <c r="B39" s="3">
        <v>504101</v>
      </c>
      <c r="C39" s="2" t="s">
        <v>104</v>
      </c>
      <c r="D39" s="2" t="s">
        <v>105</v>
      </c>
      <c r="E39" s="11">
        <v>1031</v>
      </c>
      <c r="F39" s="32">
        <v>2364</v>
      </c>
      <c r="G39" s="4">
        <v>1800</v>
      </c>
      <c r="H39" s="5">
        <v>0</v>
      </c>
      <c r="I39" s="4">
        <v>0</v>
      </c>
      <c r="J39" s="4">
        <v>0</v>
      </c>
      <c r="K39" s="4">
        <v>816</v>
      </c>
      <c r="L39" s="4">
        <v>0</v>
      </c>
      <c r="M39" s="9">
        <v>3000</v>
      </c>
      <c r="N39" s="4">
        <v>0</v>
      </c>
      <c r="O39" s="4">
        <f aca="true" t="shared" si="12" ref="O39:O46">SUM(G39:N39)</f>
        <v>5616</v>
      </c>
      <c r="P39" s="6" t="s">
        <v>25</v>
      </c>
      <c r="Q39" s="6" t="s">
        <v>26</v>
      </c>
      <c r="R39" s="6">
        <v>2022</v>
      </c>
      <c r="S39" s="7">
        <v>2745</v>
      </c>
      <c r="T39" s="8">
        <f aca="true" t="shared" si="13" ref="T39:T46">O39+S39</f>
        <v>8361</v>
      </c>
    </row>
    <row r="40" spans="1:20" ht="15" outlineLevel="2">
      <c r="A40" s="2" t="s">
        <v>90</v>
      </c>
      <c r="B40" s="3">
        <v>504101</v>
      </c>
      <c r="C40" s="2" t="s">
        <v>104</v>
      </c>
      <c r="D40" s="2" t="s">
        <v>105</v>
      </c>
      <c r="E40" s="11">
        <v>1031</v>
      </c>
      <c r="F40" s="32">
        <v>4729</v>
      </c>
      <c r="G40" s="4">
        <v>1800</v>
      </c>
      <c r="H40" s="5">
        <v>78</v>
      </c>
      <c r="I40" s="4">
        <v>0</v>
      </c>
      <c r="J40" s="4">
        <v>0</v>
      </c>
      <c r="K40" s="4">
        <v>816</v>
      </c>
      <c r="L40" s="4">
        <v>0</v>
      </c>
      <c r="M40" s="9">
        <v>3000</v>
      </c>
      <c r="N40" s="4">
        <v>0</v>
      </c>
      <c r="O40" s="4">
        <f t="shared" si="12"/>
        <v>5694</v>
      </c>
      <c r="P40" s="6" t="s">
        <v>25</v>
      </c>
      <c r="Q40" s="6" t="s">
        <v>26</v>
      </c>
      <c r="R40" s="6">
        <v>2022</v>
      </c>
      <c r="S40" s="7">
        <v>2745</v>
      </c>
      <c r="T40" s="8">
        <f t="shared" si="13"/>
        <v>8439</v>
      </c>
    </row>
    <row r="41" spans="1:20" ht="15" outlineLevel="2">
      <c r="A41" s="2" t="s">
        <v>90</v>
      </c>
      <c r="B41" s="3">
        <v>504101</v>
      </c>
      <c r="C41" s="2" t="s">
        <v>104</v>
      </c>
      <c r="D41" s="2" t="s">
        <v>105</v>
      </c>
      <c r="E41" s="11">
        <v>1031</v>
      </c>
      <c r="F41" s="32">
        <v>4161</v>
      </c>
      <c r="G41" s="4">
        <v>1800</v>
      </c>
      <c r="H41" s="5">
        <v>45.3</v>
      </c>
      <c r="I41" s="4">
        <v>0</v>
      </c>
      <c r="J41" s="4">
        <v>0</v>
      </c>
      <c r="K41" s="4">
        <v>816</v>
      </c>
      <c r="L41" s="4">
        <v>0</v>
      </c>
      <c r="M41" s="9">
        <v>3000</v>
      </c>
      <c r="N41" s="4">
        <v>0</v>
      </c>
      <c r="O41" s="4">
        <f t="shared" si="12"/>
        <v>5661.3</v>
      </c>
      <c r="P41" s="6" t="s">
        <v>25</v>
      </c>
      <c r="Q41" s="6" t="s">
        <v>26</v>
      </c>
      <c r="R41" s="6">
        <v>2022</v>
      </c>
      <c r="S41" s="7">
        <v>2745</v>
      </c>
      <c r="T41" s="8">
        <f t="shared" si="13"/>
        <v>8406.3</v>
      </c>
    </row>
    <row r="42" spans="1:20" ht="15" outlineLevel="2">
      <c r="A42" s="2" t="s">
        <v>90</v>
      </c>
      <c r="B42" s="3">
        <v>504101</v>
      </c>
      <c r="C42" s="2" t="s">
        <v>104</v>
      </c>
      <c r="D42" s="2" t="s">
        <v>105</v>
      </c>
      <c r="E42" s="11">
        <v>1031</v>
      </c>
      <c r="F42" s="32">
        <v>5312</v>
      </c>
      <c r="G42" s="4">
        <v>1800</v>
      </c>
      <c r="H42" s="5">
        <v>41.7</v>
      </c>
      <c r="I42" s="4">
        <v>0</v>
      </c>
      <c r="J42" s="4">
        <v>0</v>
      </c>
      <c r="K42" s="4">
        <v>816</v>
      </c>
      <c r="L42" s="4">
        <v>0</v>
      </c>
      <c r="M42" s="9">
        <v>3000</v>
      </c>
      <c r="N42" s="4">
        <v>0</v>
      </c>
      <c r="O42" s="4">
        <f t="shared" si="12"/>
        <v>5657.7</v>
      </c>
      <c r="P42" s="6" t="s">
        <v>25</v>
      </c>
      <c r="Q42" s="6" t="s">
        <v>26</v>
      </c>
      <c r="R42" s="6">
        <v>2013</v>
      </c>
      <c r="S42" s="7">
        <v>2745</v>
      </c>
      <c r="T42" s="8">
        <f t="shared" si="13"/>
        <v>8402.7</v>
      </c>
    </row>
    <row r="43" spans="1:20" ht="15" outlineLevel="2">
      <c r="A43" s="2" t="s">
        <v>90</v>
      </c>
      <c r="B43" s="3">
        <v>504101</v>
      </c>
      <c r="C43" s="2" t="s">
        <v>104</v>
      </c>
      <c r="D43" s="2" t="s">
        <v>105</v>
      </c>
      <c r="E43" s="11">
        <v>1024</v>
      </c>
      <c r="F43" s="32">
        <v>3672</v>
      </c>
      <c r="G43" s="4">
        <v>1620</v>
      </c>
      <c r="H43" s="5">
        <v>0</v>
      </c>
      <c r="I43" s="4">
        <v>0</v>
      </c>
      <c r="J43" s="4">
        <v>0</v>
      </c>
      <c r="K43" s="4">
        <v>816</v>
      </c>
      <c r="L43" s="4">
        <v>0</v>
      </c>
      <c r="M43" s="4">
        <v>0</v>
      </c>
      <c r="N43" s="4">
        <v>0</v>
      </c>
      <c r="O43" s="4">
        <f t="shared" si="12"/>
        <v>2436</v>
      </c>
      <c r="P43" s="6" t="s">
        <v>25</v>
      </c>
      <c r="Q43" s="6" t="s">
        <v>26</v>
      </c>
      <c r="R43" s="6">
        <v>2015</v>
      </c>
      <c r="S43" s="7">
        <v>1985</v>
      </c>
      <c r="T43" s="8">
        <f t="shared" si="13"/>
        <v>4421</v>
      </c>
    </row>
    <row r="44" spans="1:20" ht="15" outlineLevel="2">
      <c r="A44" s="2" t="s">
        <v>90</v>
      </c>
      <c r="B44" s="3">
        <v>504101</v>
      </c>
      <c r="C44" s="2" t="s">
        <v>104</v>
      </c>
      <c r="D44" s="2" t="s">
        <v>105</v>
      </c>
      <c r="E44" s="11">
        <v>1024</v>
      </c>
      <c r="F44" s="32">
        <v>3674</v>
      </c>
      <c r="G44" s="4">
        <v>1620</v>
      </c>
      <c r="H44" s="5">
        <v>37.53</v>
      </c>
      <c r="I44" s="4">
        <v>0</v>
      </c>
      <c r="J44" s="4">
        <v>0</v>
      </c>
      <c r="K44" s="4">
        <v>816</v>
      </c>
      <c r="L44" s="4">
        <v>0</v>
      </c>
      <c r="M44" s="4">
        <v>0</v>
      </c>
      <c r="N44" s="4">
        <v>0</v>
      </c>
      <c r="O44" s="4">
        <f t="shared" si="12"/>
        <v>2473.5299999999997</v>
      </c>
      <c r="P44" s="6" t="s">
        <v>25</v>
      </c>
      <c r="Q44" s="6" t="s">
        <v>26</v>
      </c>
      <c r="R44" s="6">
        <v>2015</v>
      </c>
      <c r="S44" s="7">
        <v>1985</v>
      </c>
      <c r="T44" s="8">
        <f t="shared" si="13"/>
        <v>4458.53</v>
      </c>
    </row>
    <row r="45" spans="1:20" ht="15" outlineLevel="2">
      <c r="A45" s="2" t="s">
        <v>90</v>
      </c>
      <c r="B45" s="3">
        <v>504101</v>
      </c>
      <c r="C45" s="2" t="s">
        <v>104</v>
      </c>
      <c r="D45" s="2" t="s">
        <v>105</v>
      </c>
      <c r="E45" s="11">
        <v>1024</v>
      </c>
      <c r="F45" s="32">
        <v>4095</v>
      </c>
      <c r="G45" s="4">
        <v>1620</v>
      </c>
      <c r="H45" s="5">
        <v>267.3</v>
      </c>
      <c r="I45" s="4">
        <v>0</v>
      </c>
      <c r="J45" s="4">
        <v>0</v>
      </c>
      <c r="K45" s="4">
        <v>816</v>
      </c>
      <c r="L45" s="4">
        <v>0</v>
      </c>
      <c r="M45" s="4">
        <v>0</v>
      </c>
      <c r="N45" s="4">
        <v>0</v>
      </c>
      <c r="O45" s="4">
        <f t="shared" si="12"/>
        <v>2703.3</v>
      </c>
      <c r="P45" s="6" t="s">
        <v>25</v>
      </c>
      <c r="Q45" s="6" t="s">
        <v>26</v>
      </c>
      <c r="R45" s="6">
        <v>2015</v>
      </c>
      <c r="S45" s="7">
        <v>1985</v>
      </c>
      <c r="T45" s="8">
        <f t="shared" si="13"/>
        <v>4688.3</v>
      </c>
    </row>
    <row r="46" spans="1:20" ht="15" outlineLevel="2">
      <c r="A46" s="2" t="s">
        <v>90</v>
      </c>
      <c r="B46" s="3">
        <v>504101</v>
      </c>
      <c r="C46" s="2" t="s">
        <v>104</v>
      </c>
      <c r="D46" s="2" t="s">
        <v>105</v>
      </c>
      <c r="E46" s="11">
        <v>1024</v>
      </c>
      <c r="F46" s="32">
        <v>2891</v>
      </c>
      <c r="G46" s="4">
        <v>1620</v>
      </c>
      <c r="H46" s="5">
        <v>7.56</v>
      </c>
      <c r="I46" s="4">
        <v>0</v>
      </c>
      <c r="J46" s="4">
        <v>0</v>
      </c>
      <c r="K46" s="4">
        <v>816</v>
      </c>
      <c r="L46" s="4">
        <v>0</v>
      </c>
      <c r="M46" s="4">
        <v>0</v>
      </c>
      <c r="N46" s="4">
        <v>0</v>
      </c>
      <c r="O46" s="4">
        <f t="shared" si="12"/>
        <v>2443.56</v>
      </c>
      <c r="P46" s="6" t="s">
        <v>25</v>
      </c>
      <c r="Q46" s="6" t="s">
        <v>26</v>
      </c>
      <c r="R46" s="6">
        <v>2015</v>
      </c>
      <c r="S46" s="7">
        <v>1985</v>
      </c>
      <c r="T46" s="8">
        <f t="shared" si="13"/>
        <v>4428.5599999999995</v>
      </c>
    </row>
    <row r="47" spans="1:20" s="41" customFormat="1" ht="15.75" outlineLevel="1">
      <c r="A47" s="24"/>
      <c r="B47" s="25"/>
      <c r="C47" s="23" t="s">
        <v>296</v>
      </c>
      <c r="D47" s="24"/>
      <c r="E47" s="24">
        <f>COUNTA(E39:E46)</f>
        <v>8</v>
      </c>
      <c r="F47" s="40">
        <f aca="true" t="shared" si="14" ref="F47:O47">SUBTOTAL(9,F39:F46)</f>
        <v>30898</v>
      </c>
      <c r="G47" s="27">
        <f t="shared" si="14"/>
        <v>13680</v>
      </c>
      <c r="H47" s="28">
        <f t="shared" si="14"/>
        <v>477.39000000000004</v>
      </c>
      <c r="I47" s="27">
        <f t="shared" si="14"/>
        <v>0</v>
      </c>
      <c r="J47" s="27">
        <f t="shared" si="14"/>
        <v>0</v>
      </c>
      <c r="K47" s="27">
        <f t="shared" si="14"/>
        <v>6528</v>
      </c>
      <c r="L47" s="27">
        <f t="shared" si="14"/>
        <v>0</v>
      </c>
      <c r="M47" s="27">
        <f t="shared" si="14"/>
        <v>12000</v>
      </c>
      <c r="N47" s="27">
        <f t="shared" si="14"/>
        <v>0</v>
      </c>
      <c r="O47" s="27">
        <f t="shared" si="14"/>
        <v>32685.39</v>
      </c>
      <c r="P47" s="29"/>
      <c r="Q47" s="29"/>
      <c r="R47" s="29"/>
      <c r="S47" s="30">
        <f>SUBTOTAL(9,S39:S46)</f>
        <v>18920</v>
      </c>
      <c r="T47" s="31">
        <f>SUBTOTAL(9,T39:T46)</f>
        <v>51605.39</v>
      </c>
    </row>
    <row r="48" spans="1:20" ht="15" outlineLevel="2">
      <c r="A48" s="2" t="s">
        <v>90</v>
      </c>
      <c r="B48" s="3">
        <v>504600</v>
      </c>
      <c r="C48" s="2" t="s">
        <v>106</v>
      </c>
      <c r="D48" s="2" t="s">
        <v>107</v>
      </c>
      <c r="E48" s="11">
        <v>1031</v>
      </c>
      <c r="F48" s="32">
        <v>3843</v>
      </c>
      <c r="G48" s="4">
        <v>1800</v>
      </c>
      <c r="H48" s="5">
        <v>8.400000000000006</v>
      </c>
      <c r="I48" s="4">
        <v>0</v>
      </c>
      <c r="J48" s="4">
        <v>0</v>
      </c>
      <c r="K48" s="4">
        <v>816</v>
      </c>
      <c r="L48" s="4">
        <v>600</v>
      </c>
      <c r="M48" s="9">
        <v>3000</v>
      </c>
      <c r="N48" s="4">
        <v>0</v>
      </c>
      <c r="O48" s="4">
        <f>SUM(G48:N48)</f>
        <v>6224.4</v>
      </c>
      <c r="P48" s="6" t="s">
        <v>25</v>
      </c>
      <c r="Q48" s="6" t="s">
        <v>26</v>
      </c>
      <c r="R48" s="6">
        <v>2022</v>
      </c>
      <c r="S48" s="7">
        <v>2745</v>
      </c>
      <c r="T48" s="8">
        <f>O48+S48</f>
        <v>8969.4</v>
      </c>
    </row>
    <row r="49" spans="1:20" ht="15" outlineLevel="2">
      <c r="A49" s="2" t="s">
        <v>90</v>
      </c>
      <c r="B49" s="3">
        <v>504600</v>
      </c>
      <c r="C49" s="2" t="s">
        <v>106</v>
      </c>
      <c r="D49" s="2" t="s">
        <v>107</v>
      </c>
      <c r="E49" s="11">
        <v>1031</v>
      </c>
      <c r="F49" s="32">
        <v>3173</v>
      </c>
      <c r="G49" s="4">
        <v>1800</v>
      </c>
      <c r="H49" s="5">
        <v>2.4000000000000057</v>
      </c>
      <c r="I49" s="4">
        <v>0</v>
      </c>
      <c r="J49" s="4">
        <v>0</v>
      </c>
      <c r="K49" s="4">
        <v>816</v>
      </c>
      <c r="L49" s="4">
        <v>600</v>
      </c>
      <c r="M49" s="9">
        <v>3000</v>
      </c>
      <c r="N49" s="4">
        <v>0</v>
      </c>
      <c r="O49" s="4">
        <f>SUM(G49:N49)</f>
        <v>6218.4</v>
      </c>
      <c r="P49" s="6" t="s">
        <v>25</v>
      </c>
      <c r="Q49" s="6" t="s">
        <v>26</v>
      </c>
      <c r="R49" s="6">
        <v>2022</v>
      </c>
      <c r="S49" s="7">
        <v>2745</v>
      </c>
      <c r="T49" s="8">
        <f>O49+S49</f>
        <v>8963.4</v>
      </c>
    </row>
    <row r="50" spans="1:20" ht="15" outlineLevel="2">
      <c r="A50" s="2" t="s">
        <v>90</v>
      </c>
      <c r="B50" s="3">
        <v>504600</v>
      </c>
      <c r="C50" s="2" t="s">
        <v>106</v>
      </c>
      <c r="D50" s="2" t="s">
        <v>107</v>
      </c>
      <c r="E50" s="11">
        <v>1031</v>
      </c>
      <c r="F50" s="32">
        <v>4182</v>
      </c>
      <c r="G50" s="4">
        <v>1800</v>
      </c>
      <c r="H50" s="5">
        <v>15</v>
      </c>
      <c r="I50" s="4">
        <v>0</v>
      </c>
      <c r="J50" s="4">
        <v>0</v>
      </c>
      <c r="K50" s="4">
        <v>816</v>
      </c>
      <c r="L50" s="4">
        <v>600</v>
      </c>
      <c r="M50" s="9">
        <v>3000</v>
      </c>
      <c r="N50" s="4">
        <v>0</v>
      </c>
      <c r="O50" s="4">
        <f>SUM(G50:N50)</f>
        <v>6231</v>
      </c>
      <c r="P50" s="6" t="s">
        <v>25</v>
      </c>
      <c r="Q50" s="6" t="s">
        <v>26</v>
      </c>
      <c r="R50" s="6">
        <v>2013</v>
      </c>
      <c r="S50" s="7">
        <v>2745</v>
      </c>
      <c r="T50" s="8">
        <f>O50+S50</f>
        <v>8976</v>
      </c>
    </row>
    <row r="51" spans="1:20" ht="15" outlineLevel="2">
      <c r="A51" s="2" t="s">
        <v>90</v>
      </c>
      <c r="B51" s="3">
        <v>504600</v>
      </c>
      <c r="C51" s="2" t="s">
        <v>106</v>
      </c>
      <c r="D51" s="2" t="s">
        <v>107</v>
      </c>
      <c r="E51" s="11">
        <v>1024</v>
      </c>
      <c r="F51" s="32">
        <v>3563</v>
      </c>
      <c r="G51" s="4">
        <v>1620</v>
      </c>
      <c r="H51" s="5">
        <v>40.23</v>
      </c>
      <c r="I51" s="4">
        <v>0</v>
      </c>
      <c r="J51" s="4">
        <v>0</v>
      </c>
      <c r="K51" s="4">
        <v>816</v>
      </c>
      <c r="L51" s="4">
        <v>600</v>
      </c>
      <c r="M51" s="4">
        <v>0</v>
      </c>
      <c r="N51" s="4">
        <v>0</v>
      </c>
      <c r="O51" s="4">
        <f>SUM(G51:N51)</f>
        <v>3076.23</v>
      </c>
      <c r="P51" s="6" t="s">
        <v>25</v>
      </c>
      <c r="Q51" s="6" t="s">
        <v>26</v>
      </c>
      <c r="R51" s="6">
        <v>2015</v>
      </c>
      <c r="S51" s="7">
        <v>1985</v>
      </c>
      <c r="T51" s="8">
        <f>O51+S51</f>
        <v>5061.23</v>
      </c>
    </row>
    <row r="52" spans="1:20" ht="15" outlineLevel="2">
      <c r="A52" s="2" t="s">
        <v>90</v>
      </c>
      <c r="B52" s="3">
        <v>504600</v>
      </c>
      <c r="C52" s="2" t="s">
        <v>106</v>
      </c>
      <c r="D52" s="2" t="s">
        <v>107</v>
      </c>
      <c r="E52" s="11">
        <v>1031</v>
      </c>
      <c r="F52" s="32">
        <v>2401</v>
      </c>
      <c r="G52" s="4">
        <v>1800</v>
      </c>
      <c r="H52" s="5">
        <v>0</v>
      </c>
      <c r="I52" s="4">
        <v>0</v>
      </c>
      <c r="J52" s="4">
        <v>0</v>
      </c>
      <c r="K52" s="4">
        <v>816</v>
      </c>
      <c r="L52" s="4">
        <v>600</v>
      </c>
      <c r="M52" s="4">
        <v>0</v>
      </c>
      <c r="N52" s="4">
        <v>0</v>
      </c>
      <c r="O52" s="4">
        <f>SUM(G52:N52)</f>
        <v>3216</v>
      </c>
      <c r="P52" s="6" t="s">
        <v>25</v>
      </c>
      <c r="Q52" s="6" t="s">
        <v>26</v>
      </c>
      <c r="R52" s="6">
        <v>2017</v>
      </c>
      <c r="S52" s="7">
        <v>2745</v>
      </c>
      <c r="T52" s="8">
        <f>O52+S52</f>
        <v>5961</v>
      </c>
    </row>
    <row r="53" spans="1:20" s="41" customFormat="1" ht="15.75" outlineLevel="1">
      <c r="A53" s="24"/>
      <c r="B53" s="25"/>
      <c r="C53" s="23" t="s">
        <v>297</v>
      </c>
      <c r="D53" s="24"/>
      <c r="E53" s="24">
        <f>COUNTA(E48:E52)</f>
        <v>5</v>
      </c>
      <c r="F53" s="40">
        <f aca="true" t="shared" si="15" ref="F53:O53">SUBTOTAL(9,F48:F52)</f>
        <v>17162</v>
      </c>
      <c r="G53" s="27">
        <f t="shared" si="15"/>
        <v>8820</v>
      </c>
      <c r="H53" s="28">
        <f t="shared" si="15"/>
        <v>66.03</v>
      </c>
      <c r="I53" s="27">
        <f t="shared" si="15"/>
        <v>0</v>
      </c>
      <c r="J53" s="27">
        <f t="shared" si="15"/>
        <v>0</v>
      </c>
      <c r="K53" s="27">
        <f t="shared" si="15"/>
        <v>4080</v>
      </c>
      <c r="L53" s="27">
        <f t="shared" si="15"/>
        <v>3000</v>
      </c>
      <c r="M53" s="27">
        <f t="shared" si="15"/>
        <v>9000</v>
      </c>
      <c r="N53" s="27">
        <f t="shared" si="15"/>
        <v>0</v>
      </c>
      <c r="O53" s="27">
        <f t="shared" si="15"/>
        <v>24966.03</v>
      </c>
      <c r="P53" s="29"/>
      <c r="Q53" s="29"/>
      <c r="R53" s="29"/>
      <c r="S53" s="30">
        <f>SUBTOTAL(9,S48:S52)</f>
        <v>12965</v>
      </c>
      <c r="T53" s="31">
        <f>SUBTOTAL(9,T48:T52)</f>
        <v>37931.03</v>
      </c>
    </row>
    <row r="54" spans="1:20" ht="15" outlineLevel="2">
      <c r="A54" s="2" t="s">
        <v>90</v>
      </c>
      <c r="B54" s="3">
        <v>503201</v>
      </c>
      <c r="C54" s="2" t="s">
        <v>108</v>
      </c>
      <c r="D54" s="2" t="s">
        <v>109</v>
      </c>
      <c r="E54" s="11">
        <v>1031</v>
      </c>
      <c r="F54" s="32">
        <v>5146</v>
      </c>
      <c r="G54" s="4">
        <v>1800</v>
      </c>
      <c r="H54" s="5">
        <v>114.3</v>
      </c>
      <c r="I54" s="4">
        <v>0</v>
      </c>
      <c r="J54" s="4">
        <v>0</v>
      </c>
      <c r="K54" s="4">
        <v>816</v>
      </c>
      <c r="L54" s="4">
        <v>0</v>
      </c>
      <c r="M54" s="9">
        <v>3000</v>
      </c>
      <c r="N54" s="4">
        <v>0</v>
      </c>
      <c r="O54" s="4">
        <f>SUM(G54:N54)</f>
        <v>5730.3</v>
      </c>
      <c r="P54" s="6" t="s">
        <v>25</v>
      </c>
      <c r="Q54" s="6" t="s">
        <v>26</v>
      </c>
      <c r="R54" s="6">
        <v>2022</v>
      </c>
      <c r="S54" s="7">
        <v>2745</v>
      </c>
      <c r="T54" s="8">
        <f>O54+S54</f>
        <v>8475.3</v>
      </c>
    </row>
    <row r="55" spans="1:20" ht="15" outlineLevel="2">
      <c r="A55" s="2" t="s">
        <v>90</v>
      </c>
      <c r="B55" s="3">
        <v>503201</v>
      </c>
      <c r="C55" s="2" t="s">
        <v>108</v>
      </c>
      <c r="D55" s="2" t="s">
        <v>109</v>
      </c>
      <c r="E55" s="11">
        <v>1024</v>
      </c>
      <c r="F55" s="32">
        <v>3809</v>
      </c>
      <c r="G55" s="4">
        <v>1620</v>
      </c>
      <c r="H55" s="5">
        <v>0</v>
      </c>
      <c r="I55" s="4">
        <v>0</v>
      </c>
      <c r="J55" s="4">
        <v>0</v>
      </c>
      <c r="K55" s="4">
        <v>816</v>
      </c>
      <c r="L55" s="4">
        <v>0</v>
      </c>
      <c r="M55" s="4">
        <v>0</v>
      </c>
      <c r="N55" s="4">
        <v>0</v>
      </c>
      <c r="O55" s="4">
        <f>SUM(G55:N55)</f>
        <v>2436</v>
      </c>
      <c r="P55" s="6" t="s">
        <v>25</v>
      </c>
      <c r="Q55" s="6" t="s">
        <v>26</v>
      </c>
      <c r="R55" s="6">
        <v>2015</v>
      </c>
      <c r="S55" s="7">
        <v>1985</v>
      </c>
      <c r="T55" s="8">
        <f>O55+S55</f>
        <v>4421</v>
      </c>
    </row>
    <row r="56" spans="1:20" ht="15" outlineLevel="2">
      <c r="A56" s="2" t="s">
        <v>90</v>
      </c>
      <c r="B56" s="3">
        <v>503201</v>
      </c>
      <c r="C56" s="2" t="s">
        <v>108</v>
      </c>
      <c r="D56" s="2" t="s">
        <v>109</v>
      </c>
      <c r="E56" s="11">
        <v>1031</v>
      </c>
      <c r="F56" s="32">
        <v>5214</v>
      </c>
      <c r="G56" s="4">
        <v>1800</v>
      </c>
      <c r="H56" s="5">
        <v>96.9</v>
      </c>
      <c r="I56" s="4">
        <v>0</v>
      </c>
      <c r="J56" s="4">
        <v>0</v>
      </c>
      <c r="K56" s="4">
        <v>816</v>
      </c>
      <c r="L56" s="4">
        <v>0</v>
      </c>
      <c r="M56" s="4">
        <v>0</v>
      </c>
      <c r="N56" s="4">
        <v>0</v>
      </c>
      <c r="O56" s="4">
        <f>SUM(G56:N56)</f>
        <v>2712.9</v>
      </c>
      <c r="P56" s="6" t="s">
        <v>25</v>
      </c>
      <c r="Q56" s="6" t="s">
        <v>26</v>
      </c>
      <c r="R56" s="6">
        <v>2016</v>
      </c>
      <c r="S56" s="7">
        <v>2745</v>
      </c>
      <c r="T56" s="8">
        <f>O56+S56</f>
        <v>5457.9</v>
      </c>
    </row>
    <row r="57" spans="1:20" ht="15" outlineLevel="2">
      <c r="A57" s="2" t="s">
        <v>90</v>
      </c>
      <c r="B57" s="3">
        <v>503201</v>
      </c>
      <c r="C57" s="2" t="s">
        <v>108</v>
      </c>
      <c r="D57" s="2" t="s">
        <v>109</v>
      </c>
      <c r="E57" s="11">
        <v>1031</v>
      </c>
      <c r="F57" s="32">
        <v>3197</v>
      </c>
      <c r="G57" s="4">
        <v>1800</v>
      </c>
      <c r="H57" s="5">
        <v>0</v>
      </c>
      <c r="I57" s="4">
        <v>0</v>
      </c>
      <c r="J57" s="4">
        <v>0</v>
      </c>
      <c r="K57" s="4">
        <v>816</v>
      </c>
      <c r="L57" s="4">
        <v>0</v>
      </c>
      <c r="M57" s="4">
        <v>0</v>
      </c>
      <c r="N57" s="4">
        <v>0</v>
      </c>
      <c r="O57" s="4">
        <f>SUM(G57:N57)</f>
        <v>2616</v>
      </c>
      <c r="P57" s="6" t="s">
        <v>25</v>
      </c>
      <c r="Q57" s="6" t="s">
        <v>26</v>
      </c>
      <c r="R57" s="6">
        <v>2017</v>
      </c>
      <c r="S57" s="7">
        <v>2745</v>
      </c>
      <c r="T57" s="8">
        <f>O57+S57</f>
        <v>5361</v>
      </c>
    </row>
    <row r="58" spans="1:20" s="41" customFormat="1" ht="15.75" outlineLevel="1">
      <c r="A58" s="24"/>
      <c r="B58" s="25"/>
      <c r="C58" s="23" t="s">
        <v>298</v>
      </c>
      <c r="D58" s="24"/>
      <c r="E58" s="24">
        <f>COUNTA(E54:E57)</f>
        <v>4</v>
      </c>
      <c r="F58" s="40">
        <f aca="true" t="shared" si="16" ref="F58:O58">SUBTOTAL(9,F54:F57)</f>
        <v>17366</v>
      </c>
      <c r="G58" s="27">
        <f t="shared" si="16"/>
        <v>7020</v>
      </c>
      <c r="H58" s="28">
        <f t="shared" si="16"/>
        <v>211.2</v>
      </c>
      <c r="I58" s="27">
        <f t="shared" si="16"/>
        <v>0</v>
      </c>
      <c r="J58" s="27">
        <f t="shared" si="16"/>
        <v>0</v>
      </c>
      <c r="K58" s="27">
        <f t="shared" si="16"/>
        <v>3264</v>
      </c>
      <c r="L58" s="27">
        <f t="shared" si="16"/>
        <v>0</v>
      </c>
      <c r="M58" s="27">
        <f t="shared" si="16"/>
        <v>3000</v>
      </c>
      <c r="N58" s="27">
        <f t="shared" si="16"/>
        <v>0</v>
      </c>
      <c r="O58" s="27">
        <f t="shared" si="16"/>
        <v>13495.2</v>
      </c>
      <c r="P58" s="29"/>
      <c r="Q58" s="29"/>
      <c r="R58" s="29"/>
      <c r="S58" s="30">
        <f>SUBTOTAL(9,S54:S57)</f>
        <v>10220</v>
      </c>
      <c r="T58" s="31">
        <f>SUBTOTAL(9,T54:T57)</f>
        <v>23715.199999999997</v>
      </c>
    </row>
    <row r="59" spans="1:20" ht="15" outlineLevel="2">
      <c r="A59" s="2" t="s">
        <v>90</v>
      </c>
      <c r="B59" s="3">
        <v>503401</v>
      </c>
      <c r="C59" s="2" t="s">
        <v>110</v>
      </c>
      <c r="D59" s="2" t="s">
        <v>111</v>
      </c>
      <c r="E59" s="11">
        <v>1024</v>
      </c>
      <c r="F59" s="32">
        <v>7833</v>
      </c>
      <c r="G59" s="4">
        <v>1620</v>
      </c>
      <c r="H59" s="5">
        <v>675.81</v>
      </c>
      <c r="I59" s="4">
        <v>0</v>
      </c>
      <c r="J59" s="4">
        <v>0</v>
      </c>
      <c r="K59" s="4">
        <v>816</v>
      </c>
      <c r="L59" s="4">
        <v>0</v>
      </c>
      <c r="M59" s="9">
        <v>3000</v>
      </c>
      <c r="N59" s="4">
        <v>0</v>
      </c>
      <c r="O59" s="4">
        <f>SUM(G59:N59)</f>
        <v>6111.8099999999995</v>
      </c>
      <c r="P59" s="6" t="s">
        <v>25</v>
      </c>
      <c r="Q59" s="6" t="s">
        <v>26</v>
      </c>
      <c r="R59" s="6">
        <v>2022</v>
      </c>
      <c r="S59" s="7">
        <v>1985</v>
      </c>
      <c r="T59" s="8">
        <f>O59+S59</f>
        <v>8096.8099999999995</v>
      </c>
    </row>
    <row r="60" spans="1:20" s="41" customFormat="1" ht="15.75" outlineLevel="1">
      <c r="A60" s="24"/>
      <c r="B60" s="25"/>
      <c r="C60" s="23" t="s">
        <v>299</v>
      </c>
      <c r="D60" s="24"/>
      <c r="E60" s="24">
        <f>COUNTA(E59:E59)</f>
        <v>1</v>
      </c>
      <c r="F60" s="40">
        <f aca="true" t="shared" si="17" ref="F60:O60">SUBTOTAL(9,F59:F59)</f>
        <v>7833</v>
      </c>
      <c r="G60" s="27">
        <f t="shared" si="17"/>
        <v>1620</v>
      </c>
      <c r="H60" s="28">
        <f t="shared" si="17"/>
        <v>675.81</v>
      </c>
      <c r="I60" s="27">
        <f t="shared" si="17"/>
        <v>0</v>
      </c>
      <c r="J60" s="27">
        <f t="shared" si="17"/>
        <v>0</v>
      </c>
      <c r="K60" s="27">
        <f t="shared" si="17"/>
        <v>816</v>
      </c>
      <c r="L60" s="27">
        <f t="shared" si="17"/>
        <v>0</v>
      </c>
      <c r="M60" s="27">
        <f t="shared" si="17"/>
        <v>3000</v>
      </c>
      <c r="N60" s="27">
        <f t="shared" si="17"/>
        <v>0</v>
      </c>
      <c r="O60" s="27">
        <f t="shared" si="17"/>
        <v>6111.8099999999995</v>
      </c>
      <c r="P60" s="29"/>
      <c r="Q60" s="29"/>
      <c r="R60" s="29"/>
      <c r="S60" s="30">
        <f>SUBTOTAL(9,S59:S59)</f>
        <v>1985</v>
      </c>
      <c r="T60" s="31">
        <f>SUBTOTAL(9,T59:T59)</f>
        <v>8096.8099999999995</v>
      </c>
    </row>
    <row r="61" spans="1:20" ht="15" outlineLevel="2">
      <c r="A61" s="2" t="s">
        <v>90</v>
      </c>
      <c r="B61" s="3">
        <v>505920</v>
      </c>
      <c r="C61" s="2" t="s">
        <v>112</v>
      </c>
      <c r="D61" s="2" t="s">
        <v>113</v>
      </c>
      <c r="E61" s="11">
        <v>1247</v>
      </c>
      <c r="F61" s="32">
        <v>1021</v>
      </c>
      <c r="G61" s="4">
        <v>2940</v>
      </c>
      <c r="H61" s="5">
        <v>0</v>
      </c>
      <c r="I61" s="4">
        <v>0</v>
      </c>
      <c r="J61" s="4">
        <v>0</v>
      </c>
      <c r="K61" s="4">
        <v>816</v>
      </c>
      <c r="L61" s="4">
        <v>0</v>
      </c>
      <c r="M61" s="9">
        <v>2000</v>
      </c>
      <c r="N61" s="4">
        <v>0</v>
      </c>
      <c r="O61" s="4">
        <f>SUM(G61:N61)</f>
        <v>5756</v>
      </c>
      <c r="P61" s="6" t="s">
        <v>25</v>
      </c>
      <c r="Q61" s="6" t="s">
        <v>26</v>
      </c>
      <c r="R61" s="6">
        <v>2022</v>
      </c>
      <c r="S61" s="7">
        <v>3835</v>
      </c>
      <c r="T61" s="8">
        <f>O61+S61</f>
        <v>9591</v>
      </c>
    </row>
    <row r="62" spans="1:20" s="41" customFormat="1" ht="15.75" outlineLevel="1">
      <c r="A62" s="24"/>
      <c r="B62" s="25"/>
      <c r="C62" s="23" t="s">
        <v>300</v>
      </c>
      <c r="D62" s="24"/>
      <c r="E62" s="24">
        <f>COUNTA(E61:E61)</f>
        <v>1</v>
      </c>
      <c r="F62" s="40">
        <f aca="true" t="shared" si="18" ref="F62:O62">SUBTOTAL(9,F61:F61)</f>
        <v>1021</v>
      </c>
      <c r="G62" s="27">
        <f t="shared" si="18"/>
        <v>2940</v>
      </c>
      <c r="H62" s="28">
        <f t="shared" si="18"/>
        <v>0</v>
      </c>
      <c r="I62" s="27">
        <f t="shared" si="18"/>
        <v>0</v>
      </c>
      <c r="J62" s="27">
        <f t="shared" si="18"/>
        <v>0</v>
      </c>
      <c r="K62" s="27">
        <f t="shared" si="18"/>
        <v>816</v>
      </c>
      <c r="L62" s="27">
        <f t="shared" si="18"/>
        <v>0</v>
      </c>
      <c r="M62" s="27">
        <f t="shared" si="18"/>
        <v>2000</v>
      </c>
      <c r="N62" s="27">
        <f t="shared" si="18"/>
        <v>0</v>
      </c>
      <c r="O62" s="27">
        <f t="shared" si="18"/>
        <v>5756</v>
      </c>
      <c r="P62" s="29"/>
      <c r="Q62" s="29"/>
      <c r="R62" s="29"/>
      <c r="S62" s="30">
        <f>SUBTOTAL(9,S61:S61)</f>
        <v>3835</v>
      </c>
      <c r="T62" s="31">
        <f>SUBTOTAL(9,T61:T61)</f>
        <v>9591</v>
      </c>
    </row>
    <row r="63" spans="1:20" ht="15" outlineLevel="2">
      <c r="A63" s="2" t="s">
        <v>90</v>
      </c>
      <c r="B63" s="3">
        <v>502230</v>
      </c>
      <c r="C63" s="2" t="s">
        <v>114</v>
      </c>
      <c r="D63" s="2" t="s">
        <v>115</v>
      </c>
      <c r="E63" s="11">
        <v>1031</v>
      </c>
      <c r="F63" s="32">
        <v>699</v>
      </c>
      <c r="G63" s="4">
        <v>1800</v>
      </c>
      <c r="H63" s="5">
        <v>0</v>
      </c>
      <c r="I63" s="4">
        <v>0</v>
      </c>
      <c r="J63" s="4">
        <v>0</v>
      </c>
      <c r="K63" s="4">
        <v>816</v>
      </c>
      <c r="L63" s="4">
        <v>0</v>
      </c>
      <c r="M63" s="9">
        <v>3000</v>
      </c>
      <c r="N63" s="4">
        <v>0</v>
      </c>
      <c r="O63" s="4">
        <f>SUM(G63:N63)</f>
        <v>5616</v>
      </c>
      <c r="P63" s="6" t="s">
        <v>25</v>
      </c>
      <c r="Q63" s="6" t="s">
        <v>26</v>
      </c>
      <c r="R63" s="6">
        <v>2013</v>
      </c>
      <c r="S63" s="7">
        <v>2745</v>
      </c>
      <c r="T63" s="8">
        <f>O63+S63</f>
        <v>8361</v>
      </c>
    </row>
    <row r="64" spans="1:20" ht="15" outlineLevel="2">
      <c r="A64" s="2" t="s">
        <v>90</v>
      </c>
      <c r="B64" s="3">
        <v>502230</v>
      </c>
      <c r="C64" s="2" t="s">
        <v>114</v>
      </c>
      <c r="D64" s="2" t="s">
        <v>115</v>
      </c>
      <c r="E64" s="11">
        <v>1031</v>
      </c>
      <c r="F64" s="32">
        <v>846</v>
      </c>
      <c r="G64" s="4">
        <v>1800</v>
      </c>
      <c r="H64" s="5">
        <v>0</v>
      </c>
      <c r="I64" s="4">
        <v>0</v>
      </c>
      <c r="J64" s="4">
        <v>0</v>
      </c>
      <c r="K64" s="4">
        <v>816</v>
      </c>
      <c r="L64" s="4">
        <v>0</v>
      </c>
      <c r="M64" s="4">
        <v>0</v>
      </c>
      <c r="N64" s="4">
        <v>0</v>
      </c>
      <c r="O64" s="4">
        <f>SUM(G64:N64)</f>
        <v>2616</v>
      </c>
      <c r="P64" s="6" t="s">
        <v>25</v>
      </c>
      <c r="Q64" s="6" t="s">
        <v>26</v>
      </c>
      <c r="R64" s="6">
        <v>2014</v>
      </c>
      <c r="S64" s="7">
        <v>2745</v>
      </c>
      <c r="T64" s="8">
        <f>O64+S64</f>
        <v>5361</v>
      </c>
    </row>
    <row r="65" spans="1:20" s="41" customFormat="1" ht="15.75" outlineLevel="1">
      <c r="A65" s="24"/>
      <c r="B65" s="25"/>
      <c r="C65" s="23" t="s">
        <v>301</v>
      </c>
      <c r="D65" s="24"/>
      <c r="E65" s="24">
        <f>COUNTA(E63:E64)</f>
        <v>2</v>
      </c>
      <c r="F65" s="40">
        <f aca="true" t="shared" si="19" ref="F65:O65">SUBTOTAL(9,F63:F64)</f>
        <v>1545</v>
      </c>
      <c r="G65" s="27">
        <f t="shared" si="19"/>
        <v>3600</v>
      </c>
      <c r="H65" s="28">
        <f t="shared" si="19"/>
        <v>0</v>
      </c>
      <c r="I65" s="27">
        <f t="shared" si="19"/>
        <v>0</v>
      </c>
      <c r="J65" s="27">
        <f t="shared" si="19"/>
        <v>0</v>
      </c>
      <c r="K65" s="27">
        <f t="shared" si="19"/>
        <v>1632</v>
      </c>
      <c r="L65" s="27">
        <f t="shared" si="19"/>
        <v>0</v>
      </c>
      <c r="M65" s="27">
        <f t="shared" si="19"/>
        <v>3000</v>
      </c>
      <c r="N65" s="27">
        <f t="shared" si="19"/>
        <v>0</v>
      </c>
      <c r="O65" s="27">
        <f t="shared" si="19"/>
        <v>8232</v>
      </c>
      <c r="P65" s="29"/>
      <c r="Q65" s="29"/>
      <c r="R65" s="29"/>
      <c r="S65" s="30">
        <f>SUBTOTAL(9,S63:S64)</f>
        <v>5490</v>
      </c>
      <c r="T65" s="31">
        <f>SUBTOTAL(9,T63:T64)</f>
        <v>13722</v>
      </c>
    </row>
    <row r="66" spans="1:20" ht="15" outlineLevel="2">
      <c r="A66" s="2" t="s">
        <v>90</v>
      </c>
      <c r="B66" s="3">
        <v>507000</v>
      </c>
      <c r="C66" s="2" t="s">
        <v>116</v>
      </c>
      <c r="D66" s="2" t="s">
        <v>117</v>
      </c>
      <c r="E66" s="11">
        <v>1024</v>
      </c>
      <c r="F66" s="32">
        <v>2385</v>
      </c>
      <c r="G66" s="4">
        <v>1485</v>
      </c>
      <c r="H66" s="5">
        <v>0</v>
      </c>
      <c r="I66" s="4">
        <v>0</v>
      </c>
      <c r="J66" s="4">
        <v>0</v>
      </c>
      <c r="K66" s="4">
        <v>680</v>
      </c>
      <c r="L66" s="4">
        <v>0</v>
      </c>
      <c r="M66" s="4">
        <v>129</v>
      </c>
      <c r="N66" s="4">
        <v>0</v>
      </c>
      <c r="O66" s="4">
        <f aca="true" t="shared" si="20" ref="O66:O71">SUM(G66:N66)</f>
        <v>2294</v>
      </c>
      <c r="P66" s="6" t="s">
        <v>25</v>
      </c>
      <c r="Q66" s="6" t="s">
        <v>31</v>
      </c>
      <c r="R66" s="6">
        <v>2007</v>
      </c>
      <c r="S66" s="7">
        <v>0</v>
      </c>
      <c r="T66" s="8">
        <f aca="true" t="shared" si="21" ref="T66:T71">O66+S66</f>
        <v>2294</v>
      </c>
    </row>
    <row r="67" spans="1:20" ht="15" outlineLevel="2">
      <c r="A67" s="2" t="s">
        <v>90</v>
      </c>
      <c r="B67" s="3">
        <v>507000</v>
      </c>
      <c r="C67" s="2" t="s">
        <v>116</v>
      </c>
      <c r="D67" s="2" t="s">
        <v>117</v>
      </c>
      <c r="E67" s="11">
        <v>1024</v>
      </c>
      <c r="F67" s="32">
        <v>5872</v>
      </c>
      <c r="G67" s="4">
        <v>1620</v>
      </c>
      <c r="H67" s="5">
        <v>129.6</v>
      </c>
      <c r="I67" s="4">
        <v>0</v>
      </c>
      <c r="J67" s="4">
        <v>0</v>
      </c>
      <c r="K67" s="4">
        <v>816</v>
      </c>
      <c r="L67" s="4">
        <v>0</v>
      </c>
      <c r="M67" s="4">
        <v>0</v>
      </c>
      <c r="N67" s="4">
        <v>0</v>
      </c>
      <c r="O67" s="4">
        <f t="shared" si="20"/>
        <v>2565.6</v>
      </c>
      <c r="P67" s="6" t="s">
        <v>25</v>
      </c>
      <c r="Q67" s="6" t="s">
        <v>26</v>
      </c>
      <c r="R67" s="6">
        <v>2015</v>
      </c>
      <c r="S67" s="7">
        <v>1985</v>
      </c>
      <c r="T67" s="8">
        <f t="shared" si="21"/>
        <v>4550.6</v>
      </c>
    </row>
    <row r="68" spans="1:20" ht="15" outlineLevel="2">
      <c r="A68" s="2" t="s">
        <v>90</v>
      </c>
      <c r="B68" s="3">
        <v>507000</v>
      </c>
      <c r="C68" s="2" t="s">
        <v>116</v>
      </c>
      <c r="D68" s="2" t="s">
        <v>117</v>
      </c>
      <c r="E68" s="11">
        <v>1024</v>
      </c>
      <c r="F68" s="32">
        <v>6274</v>
      </c>
      <c r="G68" s="4">
        <v>1620</v>
      </c>
      <c r="H68" s="5">
        <v>268.11</v>
      </c>
      <c r="I68" s="4">
        <v>0</v>
      </c>
      <c r="J68" s="4">
        <v>0</v>
      </c>
      <c r="K68" s="4">
        <v>816</v>
      </c>
      <c r="L68" s="4">
        <v>0</v>
      </c>
      <c r="M68" s="4">
        <v>0</v>
      </c>
      <c r="N68" s="4">
        <v>0</v>
      </c>
      <c r="O68" s="4">
        <f t="shared" si="20"/>
        <v>2704.11</v>
      </c>
      <c r="P68" s="6" t="s">
        <v>25</v>
      </c>
      <c r="Q68" s="6" t="s">
        <v>26</v>
      </c>
      <c r="R68" s="6">
        <v>2015</v>
      </c>
      <c r="S68" s="7">
        <v>1985</v>
      </c>
      <c r="T68" s="8">
        <f t="shared" si="21"/>
        <v>4689.110000000001</v>
      </c>
    </row>
    <row r="69" spans="1:20" ht="15" outlineLevel="2">
      <c r="A69" s="2" t="s">
        <v>90</v>
      </c>
      <c r="B69" s="3">
        <v>507000</v>
      </c>
      <c r="C69" s="2" t="s">
        <v>116</v>
      </c>
      <c r="D69" s="2" t="s">
        <v>117</v>
      </c>
      <c r="E69" s="11">
        <v>1024</v>
      </c>
      <c r="F69" s="32">
        <v>1000</v>
      </c>
      <c r="G69" s="4">
        <v>1215</v>
      </c>
      <c r="H69" s="5">
        <v>0</v>
      </c>
      <c r="I69" s="4">
        <v>0</v>
      </c>
      <c r="J69" s="4">
        <v>0</v>
      </c>
      <c r="K69" s="4">
        <v>680</v>
      </c>
      <c r="L69" s="4">
        <v>0</v>
      </c>
      <c r="M69" s="4">
        <v>0</v>
      </c>
      <c r="N69" s="4">
        <v>0</v>
      </c>
      <c r="O69" s="4">
        <f t="shared" si="20"/>
        <v>1895</v>
      </c>
      <c r="P69" s="6" t="s">
        <v>25</v>
      </c>
      <c r="Q69" s="6" t="s">
        <v>31</v>
      </c>
      <c r="R69" s="6">
        <v>2008</v>
      </c>
      <c r="S69" s="7">
        <v>0</v>
      </c>
      <c r="T69" s="8">
        <f t="shared" si="21"/>
        <v>1895</v>
      </c>
    </row>
    <row r="70" spans="1:20" ht="15" outlineLevel="2">
      <c r="A70" s="2" t="s">
        <v>90</v>
      </c>
      <c r="B70" s="3">
        <v>507000</v>
      </c>
      <c r="C70" s="2" t="s">
        <v>116</v>
      </c>
      <c r="D70" s="2" t="s">
        <v>117</v>
      </c>
      <c r="E70" s="11">
        <v>1020</v>
      </c>
      <c r="F70" s="32">
        <v>4108</v>
      </c>
      <c r="G70" s="4">
        <v>1500</v>
      </c>
      <c r="H70" s="5">
        <v>93.75</v>
      </c>
      <c r="I70" s="4">
        <v>0</v>
      </c>
      <c r="J70" s="4">
        <v>0</v>
      </c>
      <c r="K70" s="4">
        <v>816</v>
      </c>
      <c r="L70" s="4">
        <v>0</v>
      </c>
      <c r="M70" s="4">
        <v>0</v>
      </c>
      <c r="N70" s="4">
        <v>0</v>
      </c>
      <c r="O70" s="4">
        <f t="shared" si="20"/>
        <v>2409.75</v>
      </c>
      <c r="P70" s="6" t="s">
        <v>25</v>
      </c>
      <c r="Q70" s="6" t="s">
        <v>26</v>
      </c>
      <c r="R70" s="6">
        <v>2017</v>
      </c>
      <c r="S70" s="7">
        <v>1575</v>
      </c>
      <c r="T70" s="8">
        <f t="shared" si="21"/>
        <v>3984.75</v>
      </c>
    </row>
    <row r="71" spans="1:20" ht="15" outlineLevel="2">
      <c r="A71" s="2" t="s">
        <v>90</v>
      </c>
      <c r="B71" s="3">
        <v>507000</v>
      </c>
      <c r="C71" s="2" t="s">
        <v>116</v>
      </c>
      <c r="D71" s="2" t="s">
        <v>117</v>
      </c>
      <c r="E71" s="11">
        <v>1024</v>
      </c>
      <c r="F71" s="32">
        <v>7901</v>
      </c>
      <c r="G71" s="4">
        <v>1620</v>
      </c>
      <c r="H71" s="5">
        <v>615.6</v>
      </c>
      <c r="I71" s="4">
        <v>0</v>
      </c>
      <c r="J71" s="4">
        <v>0</v>
      </c>
      <c r="K71" s="4">
        <v>816</v>
      </c>
      <c r="L71" s="4">
        <v>0</v>
      </c>
      <c r="M71" s="4">
        <v>0</v>
      </c>
      <c r="N71" s="4">
        <v>0</v>
      </c>
      <c r="O71" s="4">
        <f t="shared" si="20"/>
        <v>3051.6</v>
      </c>
      <c r="P71" s="6" t="s">
        <v>25</v>
      </c>
      <c r="Q71" s="6" t="s">
        <v>26</v>
      </c>
      <c r="R71" s="6">
        <v>2017</v>
      </c>
      <c r="S71" s="7">
        <v>1985</v>
      </c>
      <c r="T71" s="8">
        <f t="shared" si="21"/>
        <v>5036.6</v>
      </c>
    </row>
    <row r="72" spans="1:20" s="41" customFormat="1" ht="15.75" outlineLevel="1">
      <c r="A72" s="24"/>
      <c r="B72" s="25"/>
      <c r="C72" s="23" t="s">
        <v>302</v>
      </c>
      <c r="D72" s="24"/>
      <c r="E72" s="24">
        <f>COUNTA(E66:E71)</f>
        <v>6</v>
      </c>
      <c r="F72" s="40">
        <f aca="true" t="shared" si="22" ref="F72:O72">SUBTOTAL(9,F66:F71)</f>
        <v>27540</v>
      </c>
      <c r="G72" s="27">
        <f t="shared" si="22"/>
        <v>9060</v>
      </c>
      <c r="H72" s="28">
        <f t="shared" si="22"/>
        <v>1107.06</v>
      </c>
      <c r="I72" s="27">
        <f t="shared" si="22"/>
        <v>0</v>
      </c>
      <c r="J72" s="27">
        <f t="shared" si="22"/>
        <v>0</v>
      </c>
      <c r="K72" s="27">
        <f t="shared" si="22"/>
        <v>4624</v>
      </c>
      <c r="L72" s="27">
        <f t="shared" si="22"/>
        <v>0</v>
      </c>
      <c r="M72" s="27">
        <f t="shared" si="22"/>
        <v>129</v>
      </c>
      <c r="N72" s="27">
        <f t="shared" si="22"/>
        <v>0</v>
      </c>
      <c r="O72" s="27">
        <f t="shared" si="22"/>
        <v>14920.060000000001</v>
      </c>
      <c r="P72" s="29"/>
      <c r="Q72" s="29"/>
      <c r="R72" s="29"/>
      <c r="S72" s="30">
        <f>SUBTOTAL(9,S66:S71)</f>
        <v>7530</v>
      </c>
      <c r="T72" s="31">
        <f>SUBTOTAL(9,T66:T71)</f>
        <v>22450.059999999998</v>
      </c>
    </row>
    <row r="73" spans="1:20" ht="15" outlineLevel="2">
      <c r="A73" s="2" t="s">
        <v>90</v>
      </c>
      <c r="B73" s="3">
        <v>506600</v>
      </c>
      <c r="C73" s="2" t="s">
        <v>118</v>
      </c>
      <c r="D73" s="2" t="s">
        <v>119</v>
      </c>
      <c r="E73" s="11">
        <v>1247</v>
      </c>
      <c r="F73" s="32">
        <v>6007</v>
      </c>
      <c r="G73" s="4">
        <v>2940</v>
      </c>
      <c r="H73" s="5">
        <v>1444.03</v>
      </c>
      <c r="I73" s="4">
        <v>0</v>
      </c>
      <c r="J73" s="4">
        <v>0</v>
      </c>
      <c r="K73" s="4">
        <v>816</v>
      </c>
      <c r="L73" s="4">
        <v>0</v>
      </c>
      <c r="M73" s="9">
        <v>2000</v>
      </c>
      <c r="N73" s="4">
        <v>0</v>
      </c>
      <c r="O73" s="4">
        <f>SUM(G73:N73)</f>
        <v>7200.03</v>
      </c>
      <c r="P73" s="6" t="s">
        <v>25</v>
      </c>
      <c r="Q73" s="6" t="s">
        <v>26</v>
      </c>
      <c r="R73" s="6">
        <v>2022</v>
      </c>
      <c r="S73" s="7">
        <v>3835</v>
      </c>
      <c r="T73" s="8">
        <f>O73+S73</f>
        <v>11035.029999999999</v>
      </c>
    </row>
    <row r="74" spans="1:20" s="41" customFormat="1" ht="15.75" outlineLevel="1">
      <c r="A74" s="24"/>
      <c r="B74" s="25"/>
      <c r="C74" s="23" t="s">
        <v>303</v>
      </c>
      <c r="D74" s="24"/>
      <c r="E74" s="24">
        <f>COUNTA(E73:E73)</f>
        <v>1</v>
      </c>
      <c r="F74" s="40">
        <f aca="true" t="shared" si="23" ref="F74:O74">SUBTOTAL(9,F73:F73)</f>
        <v>6007</v>
      </c>
      <c r="G74" s="27">
        <f t="shared" si="23"/>
        <v>2940</v>
      </c>
      <c r="H74" s="28">
        <f t="shared" si="23"/>
        <v>1444.03</v>
      </c>
      <c r="I74" s="27">
        <f t="shared" si="23"/>
        <v>0</v>
      </c>
      <c r="J74" s="27">
        <f t="shared" si="23"/>
        <v>0</v>
      </c>
      <c r="K74" s="27">
        <f t="shared" si="23"/>
        <v>816</v>
      </c>
      <c r="L74" s="27">
        <f t="shared" si="23"/>
        <v>0</v>
      </c>
      <c r="M74" s="27">
        <f t="shared" si="23"/>
        <v>2000</v>
      </c>
      <c r="N74" s="27">
        <f t="shared" si="23"/>
        <v>0</v>
      </c>
      <c r="O74" s="27">
        <f t="shared" si="23"/>
        <v>7200.03</v>
      </c>
      <c r="P74" s="29"/>
      <c r="Q74" s="29"/>
      <c r="R74" s="29"/>
      <c r="S74" s="30">
        <f>SUBTOTAL(9,S73:S73)</f>
        <v>3835</v>
      </c>
      <c r="T74" s="31">
        <f>SUBTOTAL(9,T73:T73)</f>
        <v>11035.029999999999</v>
      </c>
    </row>
    <row r="75" spans="1:20" ht="15" outlineLevel="2">
      <c r="A75" s="2" t="s">
        <v>90</v>
      </c>
      <c r="B75" s="3">
        <v>508800</v>
      </c>
      <c r="C75" s="2" t="s">
        <v>120</v>
      </c>
      <c r="D75" s="2" t="s">
        <v>121</v>
      </c>
      <c r="E75" s="11">
        <v>1212</v>
      </c>
      <c r="F75" s="32">
        <v>5286</v>
      </c>
      <c r="G75" s="4">
        <v>2100</v>
      </c>
      <c r="H75" s="5">
        <v>299.25</v>
      </c>
      <c r="I75" s="4">
        <v>0</v>
      </c>
      <c r="J75" s="4">
        <v>0</v>
      </c>
      <c r="K75" s="4">
        <v>816</v>
      </c>
      <c r="L75" s="4">
        <v>0</v>
      </c>
      <c r="M75" s="4">
        <v>0</v>
      </c>
      <c r="N75" s="4">
        <v>0</v>
      </c>
      <c r="O75" s="4">
        <f aca="true" t="shared" si="24" ref="O75:O83">SUM(G75:N75)</f>
        <v>3215.25</v>
      </c>
      <c r="P75" s="6" t="s">
        <v>25</v>
      </c>
      <c r="Q75" s="6" t="s">
        <v>26</v>
      </c>
      <c r="R75" s="6">
        <v>2016</v>
      </c>
      <c r="S75" s="7">
        <v>2419.2</v>
      </c>
      <c r="T75" s="8">
        <f aca="true" t="shared" si="25" ref="T75:T83">O75+S75</f>
        <v>5634.45</v>
      </c>
    </row>
    <row r="76" spans="1:20" ht="15" outlineLevel="2">
      <c r="A76" s="2" t="s">
        <v>90</v>
      </c>
      <c r="B76" s="3">
        <v>508800</v>
      </c>
      <c r="C76" s="2" t="s">
        <v>120</v>
      </c>
      <c r="D76" s="2" t="s">
        <v>121</v>
      </c>
      <c r="E76" s="11">
        <v>1237</v>
      </c>
      <c r="F76" s="32">
        <v>1104</v>
      </c>
      <c r="G76" s="4">
        <v>2940</v>
      </c>
      <c r="H76" s="5">
        <v>0</v>
      </c>
      <c r="I76" s="4">
        <v>0</v>
      </c>
      <c r="J76" s="4">
        <v>0</v>
      </c>
      <c r="K76" s="4">
        <v>816</v>
      </c>
      <c r="L76" s="4">
        <v>0</v>
      </c>
      <c r="M76" s="4">
        <v>0</v>
      </c>
      <c r="N76" s="4">
        <v>0</v>
      </c>
      <c r="O76" s="4">
        <f t="shared" si="24"/>
        <v>3756</v>
      </c>
      <c r="P76" s="6" t="s">
        <v>25</v>
      </c>
      <c r="Q76" s="6" t="s">
        <v>26</v>
      </c>
      <c r="R76" s="6">
        <v>2016</v>
      </c>
      <c r="S76" s="7">
        <v>3510</v>
      </c>
      <c r="T76" s="8">
        <f t="shared" si="25"/>
        <v>7266</v>
      </c>
    </row>
    <row r="77" spans="1:20" ht="15" outlineLevel="2">
      <c r="A77" s="2" t="s">
        <v>90</v>
      </c>
      <c r="B77" s="3">
        <v>508800</v>
      </c>
      <c r="C77" s="2" t="s">
        <v>120</v>
      </c>
      <c r="D77" s="2" t="s">
        <v>121</v>
      </c>
      <c r="E77" s="11">
        <v>1247</v>
      </c>
      <c r="F77" s="32">
        <v>3309</v>
      </c>
      <c r="G77" s="4">
        <v>2940</v>
      </c>
      <c r="H77" s="5">
        <v>71.54</v>
      </c>
      <c r="I77" s="4">
        <v>0</v>
      </c>
      <c r="J77" s="4">
        <v>0</v>
      </c>
      <c r="K77" s="4">
        <v>816</v>
      </c>
      <c r="L77" s="4">
        <v>0</v>
      </c>
      <c r="M77" s="9">
        <v>2000</v>
      </c>
      <c r="N77" s="4">
        <v>0</v>
      </c>
      <c r="O77" s="4">
        <f t="shared" si="24"/>
        <v>5827.54</v>
      </c>
      <c r="P77" s="6" t="s">
        <v>25</v>
      </c>
      <c r="Q77" s="6" t="s">
        <v>26</v>
      </c>
      <c r="R77" s="6">
        <v>2022</v>
      </c>
      <c r="S77" s="7">
        <v>3835</v>
      </c>
      <c r="T77" s="8">
        <f t="shared" si="25"/>
        <v>9662.54</v>
      </c>
    </row>
    <row r="78" spans="1:20" ht="15" outlineLevel="2">
      <c r="A78" s="2" t="s">
        <v>90</v>
      </c>
      <c r="B78" s="3">
        <v>508800</v>
      </c>
      <c r="C78" s="2" t="s">
        <v>120</v>
      </c>
      <c r="D78" s="2" t="s">
        <v>121</v>
      </c>
      <c r="E78" s="11">
        <v>1247</v>
      </c>
      <c r="F78" s="32">
        <v>5152</v>
      </c>
      <c r="G78" s="4">
        <v>2940</v>
      </c>
      <c r="H78" s="5">
        <v>221.97</v>
      </c>
      <c r="I78" s="4">
        <v>0</v>
      </c>
      <c r="J78" s="4">
        <v>0</v>
      </c>
      <c r="K78" s="4">
        <v>816</v>
      </c>
      <c r="L78" s="4">
        <v>0</v>
      </c>
      <c r="M78" s="9">
        <v>2000</v>
      </c>
      <c r="N78" s="4">
        <v>25</v>
      </c>
      <c r="O78" s="4">
        <f t="shared" si="24"/>
        <v>6002.969999999999</v>
      </c>
      <c r="P78" s="6" t="s">
        <v>25</v>
      </c>
      <c r="Q78" s="6" t="s">
        <v>26</v>
      </c>
      <c r="R78" s="6">
        <v>2022</v>
      </c>
      <c r="S78" s="7">
        <v>3835</v>
      </c>
      <c r="T78" s="8">
        <f t="shared" si="25"/>
        <v>9837.97</v>
      </c>
    </row>
    <row r="79" spans="1:20" ht="15" outlineLevel="2">
      <c r="A79" s="2" t="s">
        <v>90</v>
      </c>
      <c r="B79" s="3">
        <v>508800</v>
      </c>
      <c r="C79" s="2" t="s">
        <v>120</v>
      </c>
      <c r="D79" s="2" t="s">
        <v>121</v>
      </c>
      <c r="E79" s="11">
        <v>1247</v>
      </c>
      <c r="F79" s="32">
        <v>1588</v>
      </c>
      <c r="G79" s="4">
        <v>2940</v>
      </c>
      <c r="H79" s="5">
        <v>0</v>
      </c>
      <c r="I79" s="4">
        <v>0</v>
      </c>
      <c r="J79" s="4">
        <v>0</v>
      </c>
      <c r="K79" s="4">
        <v>816</v>
      </c>
      <c r="L79" s="4">
        <v>1569.45</v>
      </c>
      <c r="M79" s="9">
        <v>2000</v>
      </c>
      <c r="N79" s="4">
        <v>0</v>
      </c>
      <c r="O79" s="4">
        <f t="shared" si="24"/>
        <v>7325.45</v>
      </c>
      <c r="P79" s="6" t="s">
        <v>25</v>
      </c>
      <c r="Q79" s="6" t="s">
        <v>26</v>
      </c>
      <c r="R79" s="6">
        <v>2022</v>
      </c>
      <c r="S79" s="7">
        <v>3835</v>
      </c>
      <c r="T79" s="8">
        <f t="shared" si="25"/>
        <v>11160.45</v>
      </c>
    </row>
    <row r="80" spans="1:20" ht="15" outlineLevel="2">
      <c r="A80" s="2" t="s">
        <v>90</v>
      </c>
      <c r="B80" s="3">
        <v>508800</v>
      </c>
      <c r="C80" s="2" t="s">
        <v>120</v>
      </c>
      <c r="D80" s="2" t="s">
        <v>121</v>
      </c>
      <c r="E80" s="11">
        <v>1247</v>
      </c>
      <c r="F80" s="32">
        <v>2450</v>
      </c>
      <c r="G80" s="4">
        <v>2940</v>
      </c>
      <c r="H80" s="5">
        <v>19.11</v>
      </c>
      <c r="I80" s="4">
        <v>0</v>
      </c>
      <c r="J80" s="4">
        <v>0</v>
      </c>
      <c r="K80" s="4">
        <v>816</v>
      </c>
      <c r="L80" s="4">
        <v>0</v>
      </c>
      <c r="M80" s="9">
        <v>2000</v>
      </c>
      <c r="N80" s="4">
        <v>0</v>
      </c>
      <c r="O80" s="4">
        <f t="shared" si="24"/>
        <v>5775.110000000001</v>
      </c>
      <c r="P80" s="6" t="s">
        <v>25</v>
      </c>
      <c r="Q80" s="6" t="s">
        <v>26</v>
      </c>
      <c r="R80" s="6">
        <v>2022</v>
      </c>
      <c r="S80" s="7">
        <v>3835</v>
      </c>
      <c r="T80" s="8">
        <f t="shared" si="25"/>
        <v>9610.11</v>
      </c>
    </row>
    <row r="81" spans="1:20" ht="15" outlineLevel="2">
      <c r="A81" s="2" t="s">
        <v>90</v>
      </c>
      <c r="B81" s="3">
        <v>508800</v>
      </c>
      <c r="C81" s="2" t="s">
        <v>120</v>
      </c>
      <c r="D81" s="2" t="s">
        <v>121</v>
      </c>
      <c r="E81" s="11">
        <v>1031</v>
      </c>
      <c r="F81" s="32">
        <v>1971</v>
      </c>
      <c r="G81" s="4">
        <v>1800</v>
      </c>
      <c r="H81" s="5">
        <v>48.3</v>
      </c>
      <c r="I81" s="4">
        <v>0</v>
      </c>
      <c r="J81" s="4">
        <v>0</v>
      </c>
      <c r="K81" s="4">
        <v>816</v>
      </c>
      <c r="L81" s="4">
        <v>982.63</v>
      </c>
      <c r="M81" s="4">
        <v>0</v>
      </c>
      <c r="N81" s="4">
        <v>0</v>
      </c>
      <c r="O81" s="4">
        <f t="shared" si="24"/>
        <v>3646.9300000000003</v>
      </c>
      <c r="P81" s="6" t="s">
        <v>25</v>
      </c>
      <c r="Q81" s="6" t="s">
        <v>26</v>
      </c>
      <c r="R81" s="6">
        <v>2016</v>
      </c>
      <c r="S81" s="7">
        <v>2745</v>
      </c>
      <c r="T81" s="8">
        <f t="shared" si="25"/>
        <v>6391.93</v>
      </c>
    </row>
    <row r="82" spans="1:20" ht="15" outlineLevel="2">
      <c r="A82" s="2" t="s">
        <v>90</v>
      </c>
      <c r="B82" s="3">
        <v>508800</v>
      </c>
      <c r="C82" s="2" t="s">
        <v>120</v>
      </c>
      <c r="D82" s="2" t="s">
        <v>121</v>
      </c>
      <c r="E82" s="11">
        <v>1247</v>
      </c>
      <c r="F82" s="32">
        <v>3978</v>
      </c>
      <c r="G82" s="4">
        <v>2940</v>
      </c>
      <c r="H82" s="5">
        <v>92.61</v>
      </c>
      <c r="I82" s="4">
        <v>0</v>
      </c>
      <c r="J82" s="4">
        <v>0</v>
      </c>
      <c r="K82" s="4">
        <v>816</v>
      </c>
      <c r="L82" s="4">
        <v>0</v>
      </c>
      <c r="M82" s="4">
        <v>0</v>
      </c>
      <c r="N82" s="4">
        <v>0</v>
      </c>
      <c r="O82" s="4">
        <f t="shared" si="24"/>
        <v>3848.61</v>
      </c>
      <c r="P82" s="6" t="s">
        <v>25</v>
      </c>
      <c r="Q82" s="6" t="s">
        <v>26</v>
      </c>
      <c r="R82" s="6">
        <v>2016</v>
      </c>
      <c r="S82" s="7">
        <v>3835</v>
      </c>
      <c r="T82" s="8">
        <f t="shared" si="25"/>
        <v>7683.610000000001</v>
      </c>
    </row>
    <row r="83" spans="1:20" ht="15" outlineLevel="2">
      <c r="A83" s="2" t="s">
        <v>90</v>
      </c>
      <c r="B83" s="3">
        <v>508800</v>
      </c>
      <c r="C83" s="2" t="s">
        <v>120</v>
      </c>
      <c r="D83" s="2" t="s">
        <v>121</v>
      </c>
      <c r="E83" s="11">
        <v>9020</v>
      </c>
      <c r="F83" s="32">
        <v>0</v>
      </c>
      <c r="G83" s="4">
        <v>0</v>
      </c>
      <c r="H83" s="5">
        <v>0</v>
      </c>
      <c r="I83" s="4">
        <v>2374.58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f t="shared" si="24"/>
        <v>2374.58</v>
      </c>
      <c r="P83" s="6" t="s">
        <v>74</v>
      </c>
      <c r="Q83" s="6" t="s">
        <v>27</v>
      </c>
      <c r="R83" s="6">
        <v>1900</v>
      </c>
      <c r="S83" s="7">
        <v>0</v>
      </c>
      <c r="T83" s="8">
        <f t="shared" si="25"/>
        <v>2374.58</v>
      </c>
    </row>
    <row r="84" spans="1:20" s="41" customFormat="1" ht="15.75" outlineLevel="1">
      <c r="A84" s="24"/>
      <c r="B84" s="25"/>
      <c r="C84" s="23" t="s">
        <v>304</v>
      </c>
      <c r="D84" s="24"/>
      <c r="E84" s="24">
        <f>COUNTA(E75:E83)</f>
        <v>9</v>
      </c>
      <c r="F84" s="40">
        <f aca="true" t="shared" si="26" ref="F84:O84">SUBTOTAL(9,F75:F83)</f>
        <v>24838</v>
      </c>
      <c r="G84" s="27">
        <f t="shared" si="26"/>
        <v>21540</v>
      </c>
      <c r="H84" s="28">
        <f t="shared" si="26"/>
        <v>752.78</v>
      </c>
      <c r="I84" s="27">
        <f t="shared" si="26"/>
        <v>2374.58</v>
      </c>
      <c r="J84" s="27">
        <f t="shared" si="26"/>
        <v>0</v>
      </c>
      <c r="K84" s="27">
        <f t="shared" si="26"/>
        <v>6528</v>
      </c>
      <c r="L84" s="27">
        <f t="shared" si="26"/>
        <v>2552.08</v>
      </c>
      <c r="M84" s="27">
        <f t="shared" si="26"/>
        <v>8000</v>
      </c>
      <c r="N84" s="27">
        <f t="shared" si="26"/>
        <v>25</v>
      </c>
      <c r="O84" s="27">
        <f t="shared" si="26"/>
        <v>41772.44</v>
      </c>
      <c r="P84" s="29"/>
      <c r="Q84" s="29"/>
      <c r="R84" s="29"/>
      <c r="S84" s="30">
        <f>SUBTOTAL(9,S75:S83)</f>
        <v>27849.2</v>
      </c>
      <c r="T84" s="31">
        <f>SUBTOTAL(9,T75:T83)</f>
        <v>69621.64</v>
      </c>
    </row>
    <row r="85" spans="1:20" ht="15" outlineLevel="2">
      <c r="A85" s="2" t="s">
        <v>90</v>
      </c>
      <c r="B85" s="3">
        <v>506900</v>
      </c>
      <c r="C85" s="2" t="s">
        <v>122</v>
      </c>
      <c r="D85" s="2" t="s">
        <v>123</v>
      </c>
      <c r="E85" s="11">
        <v>1202</v>
      </c>
      <c r="F85" s="32">
        <v>3194</v>
      </c>
      <c r="G85" s="4">
        <v>2040</v>
      </c>
      <c r="H85" s="5">
        <v>34</v>
      </c>
      <c r="I85" s="4">
        <v>0</v>
      </c>
      <c r="J85" s="4">
        <v>0</v>
      </c>
      <c r="K85" s="4">
        <v>816</v>
      </c>
      <c r="L85" s="4">
        <v>0</v>
      </c>
      <c r="M85" s="4">
        <v>0</v>
      </c>
      <c r="N85" s="4">
        <v>0</v>
      </c>
      <c r="O85" s="4">
        <f>SUM(G85:N85)</f>
        <v>2890</v>
      </c>
      <c r="P85" s="6" t="s">
        <v>25</v>
      </c>
      <c r="Q85" s="6" t="s">
        <v>26</v>
      </c>
      <c r="R85" s="6">
        <v>2017</v>
      </c>
      <c r="S85" s="7">
        <v>1995</v>
      </c>
      <c r="T85" s="8">
        <f>O85+S85</f>
        <v>4885</v>
      </c>
    </row>
    <row r="86" spans="1:20" s="41" customFormat="1" ht="15.75" outlineLevel="1">
      <c r="A86" s="24"/>
      <c r="B86" s="25"/>
      <c r="C86" s="23" t="s">
        <v>305</v>
      </c>
      <c r="D86" s="24"/>
      <c r="E86" s="24">
        <f>COUNTA(E85:E85)</f>
        <v>1</v>
      </c>
      <c r="F86" s="40">
        <f aca="true" t="shared" si="27" ref="F86:O86">SUBTOTAL(9,F85:F85)</f>
        <v>3194</v>
      </c>
      <c r="G86" s="27">
        <f t="shared" si="27"/>
        <v>2040</v>
      </c>
      <c r="H86" s="28">
        <f t="shared" si="27"/>
        <v>34</v>
      </c>
      <c r="I86" s="27">
        <f t="shared" si="27"/>
        <v>0</v>
      </c>
      <c r="J86" s="27">
        <f t="shared" si="27"/>
        <v>0</v>
      </c>
      <c r="K86" s="27">
        <f t="shared" si="27"/>
        <v>816</v>
      </c>
      <c r="L86" s="27">
        <f t="shared" si="27"/>
        <v>0</v>
      </c>
      <c r="M86" s="27">
        <f t="shared" si="27"/>
        <v>0</v>
      </c>
      <c r="N86" s="27">
        <f t="shared" si="27"/>
        <v>0</v>
      </c>
      <c r="O86" s="27">
        <f t="shared" si="27"/>
        <v>2890</v>
      </c>
      <c r="P86" s="29"/>
      <c r="Q86" s="29"/>
      <c r="R86" s="29"/>
      <c r="S86" s="30">
        <f>SUBTOTAL(9,S85:S85)</f>
        <v>1995</v>
      </c>
      <c r="T86" s="31">
        <f>SUBTOTAL(9,T85:T85)</f>
        <v>4885</v>
      </c>
    </row>
    <row r="87" spans="1:20" ht="15" outlineLevel="2">
      <c r="A87" s="2" t="s">
        <v>90</v>
      </c>
      <c r="B87" s="3">
        <v>506410</v>
      </c>
      <c r="C87" s="2" t="s">
        <v>124</v>
      </c>
      <c r="D87" s="2" t="s">
        <v>125</v>
      </c>
      <c r="E87" s="11">
        <v>1024</v>
      </c>
      <c r="F87" s="32">
        <v>4753</v>
      </c>
      <c r="G87" s="4">
        <v>1620</v>
      </c>
      <c r="H87" s="5">
        <v>78.03</v>
      </c>
      <c r="I87" s="4">
        <v>0</v>
      </c>
      <c r="J87" s="4">
        <v>0</v>
      </c>
      <c r="K87" s="4">
        <v>816</v>
      </c>
      <c r="L87" s="4">
        <v>0</v>
      </c>
      <c r="M87" s="4">
        <v>0</v>
      </c>
      <c r="N87" s="4">
        <v>0</v>
      </c>
      <c r="O87" s="4">
        <f>SUM(G87:N87)</f>
        <v>2514.0299999999997</v>
      </c>
      <c r="P87" s="6" t="s">
        <v>25</v>
      </c>
      <c r="Q87" s="6" t="s">
        <v>26</v>
      </c>
      <c r="R87" s="6">
        <v>2015</v>
      </c>
      <c r="S87" s="7">
        <v>1985</v>
      </c>
      <c r="T87" s="8">
        <f>O87+S87</f>
        <v>4499.03</v>
      </c>
    </row>
    <row r="88" spans="1:20" ht="15" outlineLevel="2">
      <c r="A88" s="2" t="s">
        <v>90</v>
      </c>
      <c r="B88" s="3">
        <v>506410</v>
      </c>
      <c r="C88" s="2" t="s">
        <v>124</v>
      </c>
      <c r="D88" s="2" t="s">
        <v>125</v>
      </c>
      <c r="E88" s="11">
        <v>1024</v>
      </c>
      <c r="F88" s="32">
        <v>5979</v>
      </c>
      <c r="G88" s="4">
        <v>1620</v>
      </c>
      <c r="H88" s="5">
        <v>187.11</v>
      </c>
      <c r="I88" s="4">
        <v>0</v>
      </c>
      <c r="J88" s="4">
        <v>0</v>
      </c>
      <c r="K88" s="4">
        <v>816</v>
      </c>
      <c r="L88" s="4">
        <v>0</v>
      </c>
      <c r="M88" s="4">
        <v>0</v>
      </c>
      <c r="N88" s="4">
        <v>0</v>
      </c>
      <c r="O88" s="4">
        <f>SUM(G88:N88)</f>
        <v>2623.11</v>
      </c>
      <c r="P88" s="6" t="s">
        <v>25</v>
      </c>
      <c r="Q88" s="6" t="s">
        <v>26</v>
      </c>
      <c r="R88" s="6">
        <v>2016</v>
      </c>
      <c r="S88" s="7">
        <v>1985</v>
      </c>
      <c r="T88" s="8">
        <f>O88+S88</f>
        <v>4608.110000000001</v>
      </c>
    </row>
    <row r="89" spans="1:20" s="41" customFormat="1" ht="15.75" outlineLevel="1">
      <c r="A89" s="24"/>
      <c r="B89" s="25"/>
      <c r="C89" s="23" t="s">
        <v>467</v>
      </c>
      <c r="D89" s="24"/>
      <c r="E89" s="24">
        <f>COUNTA(E87:E88)</f>
        <v>2</v>
      </c>
      <c r="F89" s="40">
        <f aca="true" t="shared" si="28" ref="F89:O89">SUBTOTAL(9,F87:F88)</f>
        <v>10732</v>
      </c>
      <c r="G89" s="27">
        <f t="shared" si="28"/>
        <v>3240</v>
      </c>
      <c r="H89" s="28">
        <f t="shared" si="28"/>
        <v>265.14</v>
      </c>
      <c r="I89" s="27">
        <f t="shared" si="28"/>
        <v>0</v>
      </c>
      <c r="J89" s="27">
        <f t="shared" si="28"/>
        <v>0</v>
      </c>
      <c r="K89" s="27">
        <f t="shared" si="28"/>
        <v>1632</v>
      </c>
      <c r="L89" s="27">
        <f t="shared" si="28"/>
        <v>0</v>
      </c>
      <c r="M89" s="27">
        <f t="shared" si="28"/>
        <v>0</v>
      </c>
      <c r="N89" s="27">
        <f t="shared" si="28"/>
        <v>0</v>
      </c>
      <c r="O89" s="27">
        <f t="shared" si="28"/>
        <v>5137.139999999999</v>
      </c>
      <c r="P89" s="29"/>
      <c r="Q89" s="29"/>
      <c r="R89" s="29"/>
      <c r="S89" s="30">
        <f>SUBTOTAL(9,S87:S88)</f>
        <v>3970</v>
      </c>
      <c r="T89" s="31">
        <f>SUBTOTAL(9,T87:T88)</f>
        <v>9107.14</v>
      </c>
    </row>
    <row r="90" spans="1:20" ht="15" outlineLevel="2">
      <c r="A90" s="2" t="s">
        <v>90</v>
      </c>
      <c r="B90" s="3">
        <v>508000</v>
      </c>
      <c r="C90" s="2" t="s">
        <v>126</v>
      </c>
      <c r="D90" s="2" t="s">
        <v>127</v>
      </c>
      <c r="E90" s="11">
        <v>1031</v>
      </c>
      <c r="F90" s="32">
        <v>4068</v>
      </c>
      <c r="G90" s="4">
        <v>1800</v>
      </c>
      <c r="H90" s="5">
        <v>133.5</v>
      </c>
      <c r="I90" s="4">
        <v>0</v>
      </c>
      <c r="J90" s="4">
        <v>0</v>
      </c>
      <c r="K90" s="4">
        <v>816</v>
      </c>
      <c r="L90" s="4">
        <v>0</v>
      </c>
      <c r="M90" s="9">
        <v>3000</v>
      </c>
      <c r="N90" s="4">
        <v>0</v>
      </c>
      <c r="O90" s="4">
        <f>SUM(G90:N90)</f>
        <v>5749.5</v>
      </c>
      <c r="P90" s="6" t="s">
        <v>25</v>
      </c>
      <c r="Q90" s="6" t="s">
        <v>26</v>
      </c>
      <c r="R90" s="6">
        <v>2022</v>
      </c>
      <c r="S90" s="7">
        <v>2745</v>
      </c>
      <c r="T90" s="8">
        <f>O90+S90</f>
        <v>8494.5</v>
      </c>
    </row>
    <row r="91" spans="1:20" ht="15" outlineLevel="2">
      <c r="A91" s="2" t="s">
        <v>90</v>
      </c>
      <c r="B91" s="3">
        <v>508000</v>
      </c>
      <c r="C91" s="2" t="s">
        <v>126</v>
      </c>
      <c r="D91" s="2" t="s">
        <v>127</v>
      </c>
      <c r="E91" s="11">
        <v>1024</v>
      </c>
      <c r="F91" s="32">
        <v>4567</v>
      </c>
      <c r="G91" s="4">
        <v>1620</v>
      </c>
      <c r="H91" s="5">
        <v>116.91</v>
      </c>
      <c r="I91" s="4">
        <v>0</v>
      </c>
      <c r="J91" s="4">
        <v>0</v>
      </c>
      <c r="K91" s="4">
        <v>816</v>
      </c>
      <c r="L91" s="4">
        <v>0</v>
      </c>
      <c r="M91" s="4">
        <v>0</v>
      </c>
      <c r="N91" s="4">
        <v>0</v>
      </c>
      <c r="O91" s="4">
        <f>SUM(G91:N91)</f>
        <v>2552.91</v>
      </c>
      <c r="P91" s="6" t="s">
        <v>25</v>
      </c>
      <c r="Q91" s="6" t="s">
        <v>26</v>
      </c>
      <c r="R91" s="6">
        <v>2016</v>
      </c>
      <c r="S91" s="7">
        <v>1985</v>
      </c>
      <c r="T91" s="8">
        <f>O91+S91</f>
        <v>4537.91</v>
      </c>
    </row>
    <row r="92" spans="1:20" ht="15" outlineLevel="2">
      <c r="A92" s="2" t="s">
        <v>90</v>
      </c>
      <c r="B92" s="3">
        <v>508000</v>
      </c>
      <c r="C92" s="2" t="s">
        <v>126</v>
      </c>
      <c r="D92" s="2" t="s">
        <v>127</v>
      </c>
      <c r="E92" s="11">
        <v>1020</v>
      </c>
      <c r="F92" s="32">
        <v>3206</v>
      </c>
      <c r="G92" s="4">
        <v>1500</v>
      </c>
      <c r="H92" s="5">
        <v>0</v>
      </c>
      <c r="I92" s="4">
        <v>0</v>
      </c>
      <c r="J92" s="4">
        <v>0</v>
      </c>
      <c r="K92" s="4">
        <v>816</v>
      </c>
      <c r="L92" s="4">
        <v>0</v>
      </c>
      <c r="M92" s="4">
        <v>0</v>
      </c>
      <c r="N92" s="4">
        <v>0</v>
      </c>
      <c r="O92" s="4">
        <f>SUM(G92:N92)</f>
        <v>2316</v>
      </c>
      <c r="P92" s="6" t="s">
        <v>25</v>
      </c>
      <c r="Q92" s="6" t="s">
        <v>26</v>
      </c>
      <c r="R92" s="6">
        <v>2017</v>
      </c>
      <c r="S92" s="7">
        <v>1575</v>
      </c>
      <c r="T92" s="8">
        <f>O92+S92</f>
        <v>3891</v>
      </c>
    </row>
    <row r="93" spans="1:20" ht="15" outlineLevel="2">
      <c r="A93" s="2" t="s">
        <v>90</v>
      </c>
      <c r="B93" s="3">
        <v>508000</v>
      </c>
      <c r="C93" s="2" t="s">
        <v>126</v>
      </c>
      <c r="D93" s="2" t="s">
        <v>127</v>
      </c>
      <c r="E93" s="11">
        <v>1024</v>
      </c>
      <c r="F93" s="32">
        <v>3324</v>
      </c>
      <c r="G93" s="4">
        <v>1620</v>
      </c>
      <c r="H93" s="5">
        <v>0.8100000000000023</v>
      </c>
      <c r="I93" s="4">
        <v>0</v>
      </c>
      <c r="J93" s="4">
        <v>0</v>
      </c>
      <c r="K93" s="4">
        <v>816</v>
      </c>
      <c r="L93" s="4">
        <v>261.29</v>
      </c>
      <c r="M93" s="4">
        <v>0</v>
      </c>
      <c r="N93" s="4">
        <v>0</v>
      </c>
      <c r="O93" s="4">
        <f>SUM(G93:N93)</f>
        <v>2698.1</v>
      </c>
      <c r="P93" s="6" t="s">
        <v>25</v>
      </c>
      <c r="Q93" s="6" t="s">
        <v>26</v>
      </c>
      <c r="R93" s="6">
        <v>2017</v>
      </c>
      <c r="S93" s="7">
        <v>1985</v>
      </c>
      <c r="T93" s="8">
        <f>O93+S93</f>
        <v>4683.1</v>
      </c>
    </row>
    <row r="94" spans="1:20" ht="15" outlineLevel="2">
      <c r="A94" s="2" t="s">
        <v>90</v>
      </c>
      <c r="B94" s="3">
        <v>508000</v>
      </c>
      <c r="C94" s="2" t="s">
        <v>126</v>
      </c>
      <c r="D94" s="2" t="s">
        <v>127</v>
      </c>
      <c r="E94" s="11">
        <v>1024</v>
      </c>
      <c r="F94" s="32">
        <v>3298</v>
      </c>
      <c r="G94" s="4">
        <v>1620</v>
      </c>
      <c r="H94" s="5">
        <v>0</v>
      </c>
      <c r="I94" s="4">
        <v>0</v>
      </c>
      <c r="J94" s="4">
        <v>0</v>
      </c>
      <c r="K94" s="4">
        <v>816</v>
      </c>
      <c r="L94" s="4">
        <v>0</v>
      </c>
      <c r="M94" s="4">
        <v>0</v>
      </c>
      <c r="N94" s="4">
        <v>215</v>
      </c>
      <c r="O94" s="4">
        <f>SUM(G94:N94)</f>
        <v>2651</v>
      </c>
      <c r="P94" s="6" t="s">
        <v>25</v>
      </c>
      <c r="Q94" s="6" t="s">
        <v>26</v>
      </c>
      <c r="R94" s="6">
        <v>2017</v>
      </c>
      <c r="S94" s="7">
        <v>1985</v>
      </c>
      <c r="T94" s="8">
        <f>O94+S94</f>
        <v>4636</v>
      </c>
    </row>
    <row r="95" spans="1:20" s="41" customFormat="1" ht="15.75" outlineLevel="1">
      <c r="A95" s="24"/>
      <c r="B95" s="25"/>
      <c r="C95" s="23" t="s">
        <v>468</v>
      </c>
      <c r="D95" s="24"/>
      <c r="E95" s="24">
        <f>COUNTA(E90:E94)</f>
        <v>5</v>
      </c>
      <c r="F95" s="40">
        <f aca="true" t="shared" si="29" ref="F95:O95">SUBTOTAL(9,F90:F94)</f>
        <v>18463</v>
      </c>
      <c r="G95" s="27">
        <f t="shared" si="29"/>
        <v>8160</v>
      </c>
      <c r="H95" s="28">
        <f t="shared" si="29"/>
        <v>251.22</v>
      </c>
      <c r="I95" s="27">
        <f t="shared" si="29"/>
        <v>0</v>
      </c>
      <c r="J95" s="27">
        <f t="shared" si="29"/>
        <v>0</v>
      </c>
      <c r="K95" s="27">
        <f t="shared" si="29"/>
        <v>4080</v>
      </c>
      <c r="L95" s="27">
        <f t="shared" si="29"/>
        <v>261.29</v>
      </c>
      <c r="M95" s="27">
        <f t="shared" si="29"/>
        <v>3000</v>
      </c>
      <c r="N95" s="27">
        <f t="shared" si="29"/>
        <v>215</v>
      </c>
      <c r="O95" s="27">
        <f t="shared" si="29"/>
        <v>15967.51</v>
      </c>
      <c r="P95" s="29"/>
      <c r="Q95" s="29"/>
      <c r="R95" s="29"/>
      <c r="S95" s="30">
        <f>SUBTOTAL(9,S90:S94)</f>
        <v>10275</v>
      </c>
      <c r="T95" s="31">
        <f>SUBTOTAL(9,T90:T94)</f>
        <v>26242.510000000002</v>
      </c>
    </row>
    <row r="96" spans="1:20" ht="15" outlineLevel="2">
      <c r="A96" s="2" t="s">
        <v>90</v>
      </c>
      <c r="B96" s="3">
        <v>506230</v>
      </c>
      <c r="C96" s="2" t="s">
        <v>128</v>
      </c>
      <c r="D96" s="2" t="s">
        <v>129</v>
      </c>
      <c r="E96" s="11">
        <v>1202</v>
      </c>
      <c r="F96" s="32">
        <v>1072</v>
      </c>
      <c r="G96" s="4">
        <v>2040</v>
      </c>
      <c r="H96" s="5">
        <v>0</v>
      </c>
      <c r="I96" s="4">
        <v>0</v>
      </c>
      <c r="J96" s="4">
        <v>0</v>
      </c>
      <c r="K96" s="4">
        <v>816</v>
      </c>
      <c r="L96" s="4">
        <v>0</v>
      </c>
      <c r="M96" s="4">
        <v>0</v>
      </c>
      <c r="N96" s="4">
        <v>0</v>
      </c>
      <c r="O96" s="4">
        <f>SUM(G96:N96)</f>
        <v>2856</v>
      </c>
      <c r="P96" s="6" t="s">
        <v>25</v>
      </c>
      <c r="Q96" s="6" t="s">
        <v>31</v>
      </c>
      <c r="R96" s="6">
        <v>2008</v>
      </c>
      <c r="S96" s="7">
        <v>0</v>
      </c>
      <c r="T96" s="8">
        <f>O96+S96</f>
        <v>2856</v>
      </c>
    </row>
    <row r="97" spans="1:20" s="41" customFormat="1" ht="15.75" outlineLevel="1">
      <c r="A97" s="24"/>
      <c r="B97" s="25"/>
      <c r="C97" s="23" t="s">
        <v>306</v>
      </c>
      <c r="D97" s="24"/>
      <c r="E97" s="24">
        <f>COUNTA(E96:E96)</f>
        <v>1</v>
      </c>
      <c r="F97" s="40">
        <f aca="true" t="shared" si="30" ref="F97:O97">SUBTOTAL(9,F96:F96)</f>
        <v>1072</v>
      </c>
      <c r="G97" s="27">
        <f t="shared" si="30"/>
        <v>2040</v>
      </c>
      <c r="H97" s="28">
        <f t="shared" si="30"/>
        <v>0</v>
      </c>
      <c r="I97" s="27">
        <f t="shared" si="30"/>
        <v>0</v>
      </c>
      <c r="J97" s="27">
        <f t="shared" si="30"/>
        <v>0</v>
      </c>
      <c r="K97" s="27">
        <f t="shared" si="30"/>
        <v>816</v>
      </c>
      <c r="L97" s="27">
        <f t="shared" si="30"/>
        <v>0</v>
      </c>
      <c r="M97" s="27">
        <f t="shared" si="30"/>
        <v>0</v>
      </c>
      <c r="N97" s="27">
        <f t="shared" si="30"/>
        <v>0</v>
      </c>
      <c r="O97" s="27">
        <f t="shared" si="30"/>
        <v>2856</v>
      </c>
      <c r="P97" s="29"/>
      <c r="Q97" s="29"/>
      <c r="R97" s="29"/>
      <c r="S97" s="30">
        <f>SUBTOTAL(9,S96:S96)</f>
        <v>0</v>
      </c>
      <c r="T97" s="31">
        <f>SUBTOTAL(9,T96:T96)</f>
        <v>2856</v>
      </c>
    </row>
    <row r="98" spans="1:20" ht="15" outlineLevel="2">
      <c r="A98" s="2" t="s">
        <v>90</v>
      </c>
      <c r="B98" s="3">
        <v>506220</v>
      </c>
      <c r="C98" s="2" t="s">
        <v>130</v>
      </c>
      <c r="D98" s="2" t="s">
        <v>131</v>
      </c>
      <c r="E98" s="11">
        <v>1024</v>
      </c>
      <c r="F98" s="32">
        <v>17516</v>
      </c>
      <c r="G98" s="4">
        <v>1620</v>
      </c>
      <c r="H98" s="5">
        <v>3120.12</v>
      </c>
      <c r="I98" s="4">
        <v>0</v>
      </c>
      <c r="J98" s="4">
        <v>0</v>
      </c>
      <c r="K98" s="4">
        <v>816</v>
      </c>
      <c r="L98" s="4">
        <v>0</v>
      </c>
      <c r="M98" s="4">
        <v>0</v>
      </c>
      <c r="N98" s="4">
        <v>0</v>
      </c>
      <c r="O98" s="4">
        <f>SUM(G98:N98)</f>
        <v>5556.12</v>
      </c>
      <c r="P98" s="6" t="s">
        <v>25</v>
      </c>
      <c r="Q98" s="6" t="s">
        <v>26</v>
      </c>
      <c r="R98" s="6">
        <v>2019</v>
      </c>
      <c r="S98" s="7">
        <v>1985</v>
      </c>
      <c r="T98" s="8">
        <f>O98+S98</f>
        <v>7541.12</v>
      </c>
    </row>
    <row r="99" spans="1:20" ht="15" outlineLevel="2">
      <c r="A99" s="2" t="s">
        <v>90</v>
      </c>
      <c r="B99" s="3">
        <v>506220</v>
      </c>
      <c r="C99" s="2" t="s">
        <v>130</v>
      </c>
      <c r="D99" s="2" t="s">
        <v>131</v>
      </c>
      <c r="E99" s="11">
        <v>1024</v>
      </c>
      <c r="F99" s="32">
        <v>13457</v>
      </c>
      <c r="G99" s="4">
        <v>1620</v>
      </c>
      <c r="H99" s="5">
        <v>2077.65</v>
      </c>
      <c r="I99" s="4">
        <v>0</v>
      </c>
      <c r="J99" s="4">
        <v>0</v>
      </c>
      <c r="K99" s="4">
        <v>816</v>
      </c>
      <c r="L99" s="4">
        <v>0</v>
      </c>
      <c r="M99" s="4">
        <v>0</v>
      </c>
      <c r="N99" s="4">
        <v>0</v>
      </c>
      <c r="O99" s="4">
        <f>SUM(G99:N99)</f>
        <v>4513.65</v>
      </c>
      <c r="P99" s="6" t="s">
        <v>25</v>
      </c>
      <c r="Q99" s="6" t="s">
        <v>26</v>
      </c>
      <c r="R99" s="6">
        <v>2019</v>
      </c>
      <c r="S99" s="7">
        <v>1985</v>
      </c>
      <c r="T99" s="8">
        <f>O99+S99</f>
        <v>6498.65</v>
      </c>
    </row>
    <row r="100" spans="1:20" s="41" customFormat="1" ht="15.75" outlineLevel="1">
      <c r="A100" s="24"/>
      <c r="B100" s="25"/>
      <c r="C100" s="23" t="s">
        <v>469</v>
      </c>
      <c r="D100" s="24"/>
      <c r="E100" s="24">
        <f>COUNTA(E98:E99)</f>
        <v>2</v>
      </c>
      <c r="F100" s="40">
        <f aca="true" t="shared" si="31" ref="F100:O100">SUBTOTAL(9,F98:F99)</f>
        <v>30973</v>
      </c>
      <c r="G100" s="27">
        <f t="shared" si="31"/>
        <v>3240</v>
      </c>
      <c r="H100" s="28">
        <f t="shared" si="31"/>
        <v>5197.77</v>
      </c>
      <c r="I100" s="27">
        <f t="shared" si="31"/>
        <v>0</v>
      </c>
      <c r="J100" s="27">
        <f t="shared" si="31"/>
        <v>0</v>
      </c>
      <c r="K100" s="27">
        <f t="shared" si="31"/>
        <v>1632</v>
      </c>
      <c r="L100" s="27">
        <f t="shared" si="31"/>
        <v>0</v>
      </c>
      <c r="M100" s="27">
        <f t="shared" si="31"/>
        <v>0</v>
      </c>
      <c r="N100" s="27">
        <f t="shared" si="31"/>
        <v>0</v>
      </c>
      <c r="O100" s="27">
        <f t="shared" si="31"/>
        <v>10069.77</v>
      </c>
      <c r="P100" s="29"/>
      <c r="Q100" s="29"/>
      <c r="R100" s="29"/>
      <c r="S100" s="30">
        <f>SUBTOTAL(9,S98:S99)</f>
        <v>3970</v>
      </c>
      <c r="T100" s="31">
        <f>SUBTOTAL(9,T98:T99)</f>
        <v>14039.77</v>
      </c>
    </row>
    <row r="101" spans="1:20" s="41" customFormat="1" ht="15.75" outlineLevel="1" collapsed="1">
      <c r="A101" s="24"/>
      <c r="B101" s="25"/>
      <c r="C101" s="23" t="s">
        <v>281</v>
      </c>
      <c r="D101" s="24"/>
      <c r="E101" s="24">
        <f>SUM(E3,E5,E15,E20,E31,E38,E47,E53,E58,E60,E62,E65,E72,E74,E84,E86,E89,E95,E97,E100)</f>
        <v>79</v>
      </c>
      <c r="F101" s="40">
        <f aca="true" t="shared" si="32" ref="F101:O101">SUBTOTAL(9,F2:F99)</f>
        <v>333118</v>
      </c>
      <c r="G101" s="27">
        <f t="shared" si="32"/>
        <v>154260</v>
      </c>
      <c r="H101" s="28">
        <f t="shared" si="32"/>
        <v>16636.36</v>
      </c>
      <c r="I101" s="27">
        <f t="shared" si="32"/>
        <v>2397.68</v>
      </c>
      <c r="J101" s="27">
        <f t="shared" si="32"/>
        <v>0</v>
      </c>
      <c r="K101" s="27">
        <f t="shared" si="32"/>
        <v>62560</v>
      </c>
      <c r="L101" s="27">
        <f t="shared" si="32"/>
        <v>9822</v>
      </c>
      <c r="M101" s="27">
        <f t="shared" si="32"/>
        <v>85227.04000000001</v>
      </c>
      <c r="N101" s="27">
        <f t="shared" si="32"/>
        <v>240</v>
      </c>
      <c r="O101" s="27">
        <f t="shared" si="32"/>
        <v>331143.0799999999</v>
      </c>
      <c r="P101" s="29"/>
      <c r="Q101" s="29"/>
      <c r="R101" s="29"/>
      <c r="S101" s="30">
        <f>SUBTOTAL(9,S2:S99)</f>
        <v>186849.2</v>
      </c>
      <c r="T101" s="31">
        <f>SUBTOTAL(9,T2:T99)</f>
        <v>517992.2799999999</v>
      </c>
    </row>
    <row r="102" spans="5:16" ht="15">
      <c r="E102" s="312"/>
      <c r="O102" s="314" t="s">
        <v>488</v>
      </c>
      <c r="P102" s="14">
        <f>COUNTIF(P2:P101,"N")</f>
        <v>77</v>
      </c>
    </row>
    <row r="103" spans="15:16" ht="15">
      <c r="O103" s="314" t="s">
        <v>489</v>
      </c>
      <c r="P103" s="14">
        <f>COUNTIF(P2:P101,"y")</f>
        <v>2</v>
      </c>
    </row>
    <row r="104" spans="15:16" ht="15">
      <c r="O104" s="314" t="s">
        <v>410</v>
      </c>
      <c r="P104" s="14">
        <f>SUM(P102:P103)</f>
        <v>79</v>
      </c>
    </row>
  </sheetData>
  <sheetProtection/>
  <printOptions/>
  <pageMargins left="0.25" right="0.25" top="0.5" bottom="0.25" header="0.5" footer="0.5"/>
  <pageSetup fitToHeight="20" fitToWidth="1" horizontalDpi="600" verticalDpi="600" orientation="landscape" paperSize="17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8671875" defaultRowHeight="15" outlineLevelRow="2"/>
  <cols>
    <col min="1" max="1" width="5.10546875" style="0" bestFit="1" customWidth="1"/>
    <col min="2" max="2" width="8.10546875" style="0" bestFit="1" customWidth="1"/>
    <col min="3" max="3" width="12.3359375" style="0" bestFit="1" customWidth="1"/>
    <col min="4" max="4" width="21.5546875" style="0" bestFit="1" customWidth="1"/>
    <col min="5" max="5" width="5.77734375" style="0" bestFit="1" customWidth="1"/>
    <col min="6" max="6" width="5.99609375" style="0" bestFit="1" customWidth="1"/>
    <col min="8" max="9" width="7.4453125" style="0" bestFit="1" customWidth="1"/>
    <col min="10" max="10" width="7.88671875" style="0" bestFit="1" customWidth="1"/>
    <col min="11" max="11" width="9.5546875" style="0" bestFit="1" customWidth="1"/>
    <col min="12" max="12" width="9.4453125" style="0" bestFit="1" customWidth="1"/>
    <col min="14" max="14" width="5.77734375" style="0" bestFit="1" customWidth="1"/>
    <col min="16" max="16" width="6.4453125" style="0" customWidth="1"/>
    <col min="17" max="18" width="4.99609375" style="0" bestFit="1" customWidth="1"/>
    <col min="19" max="19" width="12.77734375" style="0" bestFit="1" customWidth="1"/>
    <col min="20" max="20" width="9.88671875" style="0" bestFit="1" customWidth="1"/>
  </cols>
  <sheetData>
    <row r="1" spans="1:20" ht="48" thickBo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34" t="s">
        <v>5</v>
      </c>
      <c r="G1" s="19" t="s">
        <v>6</v>
      </c>
      <c r="H1" s="15" t="s">
        <v>7</v>
      </c>
      <c r="I1" s="15" t="s">
        <v>8</v>
      </c>
      <c r="J1" s="16" t="s">
        <v>9</v>
      </c>
      <c r="K1" s="16" t="s">
        <v>10</v>
      </c>
      <c r="L1" s="15" t="s">
        <v>11</v>
      </c>
      <c r="M1" s="16" t="s">
        <v>12</v>
      </c>
      <c r="N1" s="20" t="s">
        <v>13</v>
      </c>
      <c r="O1" s="16" t="s">
        <v>14</v>
      </c>
      <c r="P1" s="15" t="s">
        <v>15</v>
      </c>
      <c r="Q1" s="16" t="s">
        <v>16</v>
      </c>
      <c r="R1" s="16" t="s">
        <v>17</v>
      </c>
      <c r="S1" s="17" t="s">
        <v>18</v>
      </c>
      <c r="T1" s="21" t="s">
        <v>19</v>
      </c>
    </row>
    <row r="2" spans="1:20" ht="15" outlineLevel="2">
      <c r="A2" s="39" t="s">
        <v>240</v>
      </c>
      <c r="B2" s="3">
        <v>703001</v>
      </c>
      <c r="C2" s="2" t="s">
        <v>263</v>
      </c>
      <c r="D2" s="2" t="s">
        <v>264</v>
      </c>
      <c r="E2" s="11">
        <v>1301</v>
      </c>
      <c r="F2" s="32">
        <v>0</v>
      </c>
      <c r="G2" s="4">
        <v>0</v>
      </c>
      <c r="H2" s="5">
        <v>0</v>
      </c>
      <c r="I2" s="4">
        <v>893.26</v>
      </c>
      <c r="J2" s="4">
        <v>553.18</v>
      </c>
      <c r="K2" s="4">
        <v>816</v>
      </c>
      <c r="L2" s="4">
        <v>1736.74</v>
      </c>
      <c r="M2" s="4">
        <v>0</v>
      </c>
      <c r="N2" s="4">
        <v>0</v>
      </c>
      <c r="O2" s="4">
        <f>SUM(G2:N2)</f>
        <v>3999.1800000000003</v>
      </c>
      <c r="P2" s="6" t="s">
        <v>74</v>
      </c>
      <c r="Q2" s="6" t="s">
        <v>27</v>
      </c>
      <c r="R2" s="6">
        <v>1900</v>
      </c>
      <c r="S2" s="7">
        <v>0</v>
      </c>
      <c r="T2" s="8">
        <f>O2+S2</f>
        <v>3999.1800000000003</v>
      </c>
    </row>
    <row r="3" spans="1:20" ht="15" outlineLevel="2">
      <c r="A3" s="39" t="s">
        <v>240</v>
      </c>
      <c r="B3" s="3">
        <v>703001</v>
      </c>
      <c r="C3" s="2" t="s">
        <v>263</v>
      </c>
      <c r="D3" s="2" t="s">
        <v>264</v>
      </c>
      <c r="E3" s="11">
        <v>1212</v>
      </c>
      <c r="F3" s="32">
        <v>4463</v>
      </c>
      <c r="G3" s="4">
        <v>2100</v>
      </c>
      <c r="H3" s="5">
        <v>216.3</v>
      </c>
      <c r="I3" s="4">
        <v>0</v>
      </c>
      <c r="J3" s="4">
        <v>0</v>
      </c>
      <c r="K3" s="4">
        <v>816</v>
      </c>
      <c r="L3" s="4">
        <v>0</v>
      </c>
      <c r="M3" s="9">
        <v>2500</v>
      </c>
      <c r="N3" s="4">
        <v>0</v>
      </c>
      <c r="O3" s="4">
        <f>SUM(G3:N3)</f>
        <v>5632.3</v>
      </c>
      <c r="P3" s="6" t="s">
        <v>25</v>
      </c>
      <c r="Q3" s="6" t="s">
        <v>26</v>
      </c>
      <c r="R3" s="6">
        <v>2022</v>
      </c>
      <c r="S3" s="7">
        <v>4990</v>
      </c>
      <c r="T3" s="8">
        <f>O3+S3</f>
        <v>10622.3</v>
      </c>
    </row>
    <row r="4" spans="1:20" s="41" customFormat="1" ht="15.75" outlineLevel="1">
      <c r="A4" s="24"/>
      <c r="B4" s="25"/>
      <c r="C4" s="23" t="s">
        <v>362</v>
      </c>
      <c r="D4" s="24"/>
      <c r="E4" s="26">
        <f>COUNTA(E2:E3)</f>
        <v>2</v>
      </c>
      <c r="F4" s="40">
        <f aca="true" t="shared" si="0" ref="F4:O4">SUBTOTAL(9,F2:F3)</f>
        <v>4463</v>
      </c>
      <c r="G4" s="27">
        <f t="shared" si="0"/>
        <v>2100</v>
      </c>
      <c r="H4" s="28">
        <f t="shared" si="0"/>
        <v>216.3</v>
      </c>
      <c r="I4" s="27">
        <f t="shared" si="0"/>
        <v>893.26</v>
      </c>
      <c r="J4" s="27">
        <f t="shared" si="0"/>
        <v>553.18</v>
      </c>
      <c r="K4" s="27">
        <f t="shared" si="0"/>
        <v>1632</v>
      </c>
      <c r="L4" s="27">
        <f t="shared" si="0"/>
        <v>1736.74</v>
      </c>
      <c r="M4" s="27">
        <f t="shared" si="0"/>
        <v>2500</v>
      </c>
      <c r="N4" s="27">
        <f t="shared" si="0"/>
        <v>0</v>
      </c>
      <c r="O4" s="27">
        <f t="shared" si="0"/>
        <v>9631.48</v>
      </c>
      <c r="P4" s="29"/>
      <c r="Q4" s="29"/>
      <c r="R4" s="29"/>
      <c r="S4" s="30">
        <f>SUBTOTAL(9,S2:S3)</f>
        <v>4990</v>
      </c>
      <c r="T4" s="31">
        <f>SUBTOTAL(9,T2:T3)</f>
        <v>14621.48</v>
      </c>
    </row>
    <row r="5" spans="1:20" s="41" customFormat="1" ht="15.75">
      <c r="A5" s="24"/>
      <c r="B5" s="25"/>
      <c r="C5" s="23" t="s">
        <v>281</v>
      </c>
      <c r="D5" s="24"/>
      <c r="E5" s="26">
        <f>SUM(E4)</f>
        <v>2</v>
      </c>
      <c r="F5" s="40">
        <f aca="true" t="shared" si="1" ref="F5:O5">SUBTOTAL(9,F2:F3)</f>
        <v>4463</v>
      </c>
      <c r="G5" s="27">
        <f t="shared" si="1"/>
        <v>2100</v>
      </c>
      <c r="H5" s="28">
        <f t="shared" si="1"/>
        <v>216.3</v>
      </c>
      <c r="I5" s="27">
        <f t="shared" si="1"/>
        <v>893.26</v>
      </c>
      <c r="J5" s="27">
        <f t="shared" si="1"/>
        <v>553.18</v>
      </c>
      <c r="K5" s="27">
        <f t="shared" si="1"/>
        <v>1632</v>
      </c>
      <c r="L5" s="27">
        <f t="shared" si="1"/>
        <v>1736.74</v>
      </c>
      <c r="M5" s="27">
        <f t="shared" si="1"/>
        <v>2500</v>
      </c>
      <c r="N5" s="27">
        <f t="shared" si="1"/>
        <v>0</v>
      </c>
      <c r="O5" s="27">
        <f t="shared" si="1"/>
        <v>9631.48</v>
      </c>
      <c r="P5" s="29"/>
      <c r="Q5" s="29"/>
      <c r="R5" s="29"/>
      <c r="S5" s="30">
        <f>SUBTOTAL(9,S2:S3)</f>
        <v>4990</v>
      </c>
      <c r="T5" s="31">
        <f>SUBTOTAL(9,T2:T3)</f>
        <v>14621.48</v>
      </c>
    </row>
    <row r="6" spans="5:16" ht="15">
      <c r="E6" s="312"/>
      <c r="O6" s="314" t="s">
        <v>488</v>
      </c>
      <c r="P6" s="14">
        <f>COUNTIF(P2:P5,"N")</f>
        <v>1</v>
      </c>
    </row>
    <row r="7" spans="15:16" ht="15">
      <c r="O7" s="314" t="s">
        <v>489</v>
      </c>
      <c r="P7" s="14">
        <f>COUNTIF(P2:P5,"y")</f>
        <v>1</v>
      </c>
    </row>
    <row r="8" spans="15:16" ht="15">
      <c r="O8" s="314" t="s">
        <v>410</v>
      </c>
      <c r="P8" s="14">
        <f>SUM(P6:P7)</f>
        <v>2</v>
      </c>
    </row>
  </sheetData>
  <sheetProtection/>
  <printOptions/>
  <pageMargins left="0.25" right="0.25" top="0.5" bottom="0.25" header="0.5" footer="0.5"/>
  <pageSetup fitToHeight="10" fitToWidth="1" horizontalDpi="600" verticalDpi="600" orientation="landscape" paperSize="17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7"/>
  <sheetViews>
    <sheetView zoomScale="80" zoomScaleNormal="80" zoomScalePageLayoutView="0" workbookViewId="0" topLeftCell="F1">
      <pane ySplit="1" topLeftCell="A239" activePane="bottomLeft" state="frozen"/>
      <selection pane="topLeft" activeCell="A1" sqref="A1"/>
      <selection pane="bottomLeft" activeCell="A1" sqref="A1"/>
    </sheetView>
  </sheetViews>
  <sheetFormatPr defaultColWidth="8.88671875" defaultRowHeight="15" outlineLevelRow="2"/>
  <cols>
    <col min="1" max="1" width="4.99609375" style="0" bestFit="1" customWidth="1"/>
    <col min="2" max="2" width="18.5546875" style="0" customWidth="1"/>
    <col min="3" max="3" width="12.99609375" style="0" bestFit="1" customWidth="1"/>
    <col min="4" max="4" width="20.21484375" style="0" bestFit="1" customWidth="1"/>
    <col min="5" max="5" width="5.88671875" style="0" bestFit="1" customWidth="1"/>
    <col min="6" max="6" width="7.99609375" style="0" bestFit="1" customWidth="1"/>
    <col min="7" max="7" width="10.88671875" style="0" bestFit="1" customWidth="1"/>
    <col min="8" max="8" width="9.88671875" style="0" bestFit="1" customWidth="1"/>
    <col min="9" max="11" width="10.88671875" style="0" bestFit="1" customWidth="1"/>
    <col min="12" max="13" width="9.88671875" style="0" bestFit="1" customWidth="1"/>
    <col min="15" max="15" width="12.3359375" style="0" bestFit="1" customWidth="1"/>
    <col min="16" max="16" width="10.6640625" style="0" customWidth="1"/>
    <col min="17" max="18" width="4.99609375" style="0" bestFit="1" customWidth="1"/>
    <col min="19" max="19" width="12.77734375" style="0" bestFit="1" customWidth="1"/>
    <col min="20" max="20" width="12.3359375" style="0" bestFit="1" customWidth="1"/>
  </cols>
  <sheetData>
    <row r="1" spans="1:20" ht="32.25" thickBo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34" t="s">
        <v>5</v>
      </c>
      <c r="G1" s="19" t="s">
        <v>6</v>
      </c>
      <c r="H1" s="15" t="s">
        <v>7</v>
      </c>
      <c r="I1" s="15" t="s">
        <v>8</v>
      </c>
      <c r="J1" s="16" t="s">
        <v>9</v>
      </c>
      <c r="K1" s="16" t="s">
        <v>10</v>
      </c>
      <c r="L1" s="15" t="s">
        <v>11</v>
      </c>
      <c r="M1" s="16" t="s">
        <v>12</v>
      </c>
      <c r="N1" s="20" t="s">
        <v>13</v>
      </c>
      <c r="O1" s="16" t="s">
        <v>14</v>
      </c>
      <c r="P1" s="15" t="s">
        <v>15</v>
      </c>
      <c r="Q1" s="16" t="s">
        <v>16</v>
      </c>
      <c r="R1" s="16" t="s">
        <v>17</v>
      </c>
      <c r="S1" s="17" t="s">
        <v>18</v>
      </c>
      <c r="T1" s="21" t="s">
        <v>19</v>
      </c>
    </row>
    <row r="2" spans="1:20" ht="15" outlineLevel="2">
      <c r="A2" s="2" t="s">
        <v>215</v>
      </c>
      <c r="B2" s="3">
        <v>905110</v>
      </c>
      <c r="C2" s="2" t="s">
        <v>216</v>
      </c>
      <c r="D2" s="2" t="s">
        <v>217</v>
      </c>
      <c r="E2" s="10" t="s">
        <v>75</v>
      </c>
      <c r="F2" s="32">
        <v>0</v>
      </c>
      <c r="G2" s="4">
        <v>0</v>
      </c>
      <c r="H2" s="5">
        <v>0</v>
      </c>
      <c r="I2" s="4">
        <v>51.03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f aca="true" t="shared" si="0" ref="O2:O10">SUM(G2:N2)</f>
        <v>51.03</v>
      </c>
      <c r="P2" s="6" t="s">
        <v>74</v>
      </c>
      <c r="Q2" s="6" t="s">
        <v>27</v>
      </c>
      <c r="R2" s="6">
        <v>1900</v>
      </c>
      <c r="S2" s="7">
        <v>0</v>
      </c>
      <c r="T2" s="8">
        <f aca="true" t="shared" si="1" ref="T2:T10">O2+S2</f>
        <v>51.03</v>
      </c>
    </row>
    <row r="3" spans="1:20" ht="15" outlineLevel="2">
      <c r="A3" s="2" t="s">
        <v>215</v>
      </c>
      <c r="B3" s="3">
        <v>905110</v>
      </c>
      <c r="C3" s="2" t="s">
        <v>216</v>
      </c>
      <c r="D3" s="2" t="s">
        <v>217</v>
      </c>
      <c r="E3" s="11">
        <v>1200</v>
      </c>
      <c r="F3" s="32">
        <v>2284</v>
      </c>
      <c r="G3" s="4">
        <v>1860</v>
      </c>
      <c r="H3" s="5">
        <v>1.5500000000000114</v>
      </c>
      <c r="I3" s="4">
        <v>0</v>
      </c>
      <c r="J3" s="4">
        <v>0</v>
      </c>
      <c r="K3" s="4">
        <v>816</v>
      </c>
      <c r="L3" s="4">
        <v>0</v>
      </c>
      <c r="M3" s="4">
        <v>0</v>
      </c>
      <c r="N3" s="4">
        <v>0</v>
      </c>
      <c r="O3" s="4">
        <f t="shared" si="0"/>
        <v>2677.55</v>
      </c>
      <c r="P3" s="6" t="s">
        <v>25</v>
      </c>
      <c r="Q3" s="6" t="s">
        <v>26</v>
      </c>
      <c r="R3" s="6">
        <v>2022</v>
      </c>
      <c r="S3" s="7">
        <v>1525</v>
      </c>
      <c r="T3" s="8">
        <f t="shared" si="1"/>
        <v>4202.55</v>
      </c>
    </row>
    <row r="4" spans="1:20" ht="15" outlineLevel="2">
      <c r="A4" s="2" t="s">
        <v>215</v>
      </c>
      <c r="B4" s="3">
        <v>905110</v>
      </c>
      <c r="C4" s="2" t="s">
        <v>216</v>
      </c>
      <c r="D4" s="2" t="s">
        <v>217</v>
      </c>
      <c r="E4" s="11">
        <v>1209</v>
      </c>
      <c r="F4" s="32">
        <v>4920</v>
      </c>
      <c r="G4" s="4">
        <v>2280</v>
      </c>
      <c r="H4" s="5">
        <v>186.2</v>
      </c>
      <c r="I4" s="4">
        <v>0</v>
      </c>
      <c r="J4" s="4">
        <v>0</v>
      </c>
      <c r="K4" s="4">
        <v>816</v>
      </c>
      <c r="L4" s="4">
        <v>0</v>
      </c>
      <c r="M4" s="4">
        <v>0</v>
      </c>
      <c r="N4" s="4">
        <v>0</v>
      </c>
      <c r="O4" s="4">
        <f t="shared" si="0"/>
        <v>3282.2</v>
      </c>
      <c r="P4" s="6" t="s">
        <v>25</v>
      </c>
      <c r="Q4" s="6" t="s">
        <v>26</v>
      </c>
      <c r="R4" s="6">
        <v>2016</v>
      </c>
      <c r="S4" s="7">
        <v>2130</v>
      </c>
      <c r="T4" s="8">
        <f t="shared" si="1"/>
        <v>5412.2</v>
      </c>
    </row>
    <row r="5" spans="1:20" ht="15" outlineLevel="2">
      <c r="A5" s="2" t="s">
        <v>215</v>
      </c>
      <c r="B5" s="3">
        <v>905110</v>
      </c>
      <c r="C5" s="2" t="s">
        <v>216</v>
      </c>
      <c r="D5" s="2" t="s">
        <v>217</v>
      </c>
      <c r="E5" s="11">
        <v>1209</v>
      </c>
      <c r="F5" s="32">
        <v>6144</v>
      </c>
      <c r="G5" s="4">
        <v>2280</v>
      </c>
      <c r="H5" s="5">
        <v>1481.62</v>
      </c>
      <c r="I5" s="4">
        <v>0</v>
      </c>
      <c r="J5" s="4">
        <v>0</v>
      </c>
      <c r="K5" s="4">
        <v>816</v>
      </c>
      <c r="L5" s="4">
        <v>0</v>
      </c>
      <c r="M5" s="4">
        <v>0</v>
      </c>
      <c r="N5" s="4">
        <v>0</v>
      </c>
      <c r="O5" s="4">
        <f t="shared" si="0"/>
        <v>4577.62</v>
      </c>
      <c r="P5" s="6" t="s">
        <v>25</v>
      </c>
      <c r="Q5" s="6" t="s">
        <v>26</v>
      </c>
      <c r="R5" s="6">
        <v>2018</v>
      </c>
      <c r="S5" s="7">
        <v>2130</v>
      </c>
      <c r="T5" s="8">
        <f t="shared" si="1"/>
        <v>6707.62</v>
      </c>
    </row>
    <row r="6" spans="1:20" ht="15" outlineLevel="2">
      <c r="A6" s="2" t="s">
        <v>215</v>
      </c>
      <c r="B6" s="3">
        <v>905110</v>
      </c>
      <c r="C6" s="2" t="s">
        <v>216</v>
      </c>
      <c r="D6" s="2" t="s">
        <v>217</v>
      </c>
      <c r="E6" s="11">
        <v>1209</v>
      </c>
      <c r="F6" s="32">
        <v>4092</v>
      </c>
      <c r="G6" s="4">
        <v>2280</v>
      </c>
      <c r="H6" s="5">
        <v>694.26</v>
      </c>
      <c r="I6" s="4">
        <v>0</v>
      </c>
      <c r="J6" s="4">
        <v>0</v>
      </c>
      <c r="K6" s="4">
        <v>816</v>
      </c>
      <c r="L6" s="4">
        <v>0</v>
      </c>
      <c r="M6" s="4">
        <v>0</v>
      </c>
      <c r="N6" s="4">
        <v>466.24</v>
      </c>
      <c r="O6" s="4">
        <f t="shared" si="0"/>
        <v>4256.5</v>
      </c>
      <c r="P6" s="6" t="s">
        <v>25</v>
      </c>
      <c r="Q6" s="6" t="s">
        <v>31</v>
      </c>
      <c r="R6" s="6">
        <v>2005</v>
      </c>
      <c r="S6" s="7">
        <v>0</v>
      </c>
      <c r="T6" s="8">
        <f t="shared" si="1"/>
        <v>4256.5</v>
      </c>
    </row>
    <row r="7" spans="1:20" ht="15" outlineLevel="2">
      <c r="A7" s="2" t="s">
        <v>215</v>
      </c>
      <c r="B7" s="3">
        <v>905110</v>
      </c>
      <c r="C7" s="2" t="s">
        <v>216</v>
      </c>
      <c r="D7" s="2" t="s">
        <v>217</v>
      </c>
      <c r="E7" s="11">
        <v>1201</v>
      </c>
      <c r="F7" s="32">
        <v>2039</v>
      </c>
      <c r="G7" s="4">
        <v>2100</v>
      </c>
      <c r="H7" s="5">
        <v>29.05</v>
      </c>
      <c r="I7" s="4">
        <v>0</v>
      </c>
      <c r="J7" s="4">
        <v>0</v>
      </c>
      <c r="K7" s="4">
        <v>816</v>
      </c>
      <c r="L7" s="4">
        <v>0</v>
      </c>
      <c r="M7" s="9">
        <v>1500</v>
      </c>
      <c r="N7" s="4">
        <v>0</v>
      </c>
      <c r="O7" s="4">
        <f t="shared" si="0"/>
        <v>4445.05</v>
      </c>
      <c r="P7" s="6" t="s">
        <v>25</v>
      </c>
      <c r="Q7" s="6" t="s">
        <v>26</v>
      </c>
      <c r="R7" s="6">
        <v>2022</v>
      </c>
      <c r="S7" s="7">
        <v>1645</v>
      </c>
      <c r="T7" s="8">
        <f t="shared" si="1"/>
        <v>6090.05</v>
      </c>
    </row>
    <row r="8" spans="1:20" ht="15" outlineLevel="2">
      <c r="A8" s="2" t="s">
        <v>215</v>
      </c>
      <c r="B8" s="3">
        <v>905110</v>
      </c>
      <c r="C8" s="2" t="s">
        <v>216</v>
      </c>
      <c r="D8" s="2" t="s">
        <v>217</v>
      </c>
      <c r="E8" s="11">
        <v>1201</v>
      </c>
      <c r="F8" s="32">
        <v>3382</v>
      </c>
      <c r="G8" s="4">
        <v>2100</v>
      </c>
      <c r="H8" s="5">
        <v>19.95</v>
      </c>
      <c r="I8" s="4">
        <v>0</v>
      </c>
      <c r="J8" s="4">
        <v>0</v>
      </c>
      <c r="K8" s="4">
        <v>816</v>
      </c>
      <c r="L8" s="4">
        <v>0</v>
      </c>
      <c r="M8" s="9">
        <f>609.53+1500</f>
        <v>2109.5299999999997</v>
      </c>
      <c r="N8" s="4">
        <v>0</v>
      </c>
      <c r="O8" s="4">
        <f t="shared" si="0"/>
        <v>5045.48</v>
      </c>
      <c r="P8" s="6" t="s">
        <v>25</v>
      </c>
      <c r="Q8" s="6" t="s">
        <v>26</v>
      </c>
      <c r="R8" s="6">
        <v>2022</v>
      </c>
      <c r="S8" s="7">
        <v>1645</v>
      </c>
      <c r="T8" s="8">
        <f t="shared" si="1"/>
        <v>6690.48</v>
      </c>
    </row>
    <row r="9" spans="1:20" ht="15" outlineLevel="2">
      <c r="A9" s="2" t="s">
        <v>215</v>
      </c>
      <c r="B9" s="3">
        <v>905110</v>
      </c>
      <c r="C9" s="2" t="s">
        <v>216</v>
      </c>
      <c r="D9" s="2" t="s">
        <v>217</v>
      </c>
      <c r="E9" s="11">
        <v>1201</v>
      </c>
      <c r="F9" s="32">
        <v>1288</v>
      </c>
      <c r="G9" s="4">
        <v>2100</v>
      </c>
      <c r="H9" s="5">
        <v>0</v>
      </c>
      <c r="I9" s="4">
        <v>0</v>
      </c>
      <c r="J9" s="4">
        <v>0</v>
      </c>
      <c r="K9" s="4">
        <v>816</v>
      </c>
      <c r="L9" s="4">
        <v>0</v>
      </c>
      <c r="M9" s="9">
        <f>258+1500</f>
        <v>1758</v>
      </c>
      <c r="N9" s="4">
        <v>0</v>
      </c>
      <c r="O9" s="4">
        <f t="shared" si="0"/>
        <v>4674</v>
      </c>
      <c r="P9" s="6" t="s">
        <v>25</v>
      </c>
      <c r="Q9" s="6" t="s">
        <v>26</v>
      </c>
      <c r="R9" s="6">
        <v>2022</v>
      </c>
      <c r="S9" s="7">
        <v>1645</v>
      </c>
      <c r="T9" s="8">
        <f t="shared" si="1"/>
        <v>6319</v>
      </c>
    </row>
    <row r="10" spans="1:20" ht="15" outlineLevel="2">
      <c r="A10" s="2" t="s">
        <v>215</v>
      </c>
      <c r="B10" s="3">
        <v>905110</v>
      </c>
      <c r="C10" s="2" t="s">
        <v>216</v>
      </c>
      <c r="D10" s="2" t="s">
        <v>217</v>
      </c>
      <c r="E10" s="11">
        <v>1201</v>
      </c>
      <c r="F10" s="32">
        <v>12690</v>
      </c>
      <c r="G10" s="4">
        <v>2100</v>
      </c>
      <c r="H10" s="5">
        <v>2341.5</v>
      </c>
      <c r="I10" s="4">
        <v>0</v>
      </c>
      <c r="J10" s="4">
        <v>0</v>
      </c>
      <c r="K10" s="4">
        <v>816</v>
      </c>
      <c r="L10" s="4">
        <v>0</v>
      </c>
      <c r="M10" s="9">
        <v>1500</v>
      </c>
      <c r="N10" s="4">
        <v>0</v>
      </c>
      <c r="O10" s="4">
        <f t="shared" si="0"/>
        <v>6757.5</v>
      </c>
      <c r="P10" s="6" t="s">
        <v>25</v>
      </c>
      <c r="Q10" s="6" t="s">
        <v>26</v>
      </c>
      <c r="R10" s="6">
        <v>2022</v>
      </c>
      <c r="S10" s="7">
        <v>1645</v>
      </c>
      <c r="T10" s="8">
        <f t="shared" si="1"/>
        <v>8402.5</v>
      </c>
    </row>
    <row r="11" spans="1:20" s="41" customFormat="1" ht="15.75" outlineLevel="1">
      <c r="A11" s="24"/>
      <c r="B11" s="25"/>
      <c r="C11" s="23" t="s">
        <v>316</v>
      </c>
      <c r="D11" s="24"/>
      <c r="E11" s="26">
        <f>COUNTA(E2:E10)</f>
        <v>9</v>
      </c>
      <c r="F11" s="40">
        <f aca="true" t="shared" si="2" ref="F11:O11">SUBTOTAL(9,F2:F10)</f>
        <v>36839</v>
      </c>
      <c r="G11" s="27">
        <f t="shared" si="2"/>
        <v>17100</v>
      </c>
      <c r="H11" s="28">
        <f t="shared" si="2"/>
        <v>4754.13</v>
      </c>
      <c r="I11" s="27">
        <f t="shared" si="2"/>
        <v>51.03</v>
      </c>
      <c r="J11" s="27">
        <f t="shared" si="2"/>
        <v>0</v>
      </c>
      <c r="K11" s="27">
        <f t="shared" si="2"/>
        <v>6528</v>
      </c>
      <c r="L11" s="27">
        <f t="shared" si="2"/>
        <v>0</v>
      </c>
      <c r="M11" s="27">
        <f t="shared" si="2"/>
        <v>6867.53</v>
      </c>
      <c r="N11" s="27">
        <f t="shared" si="2"/>
        <v>466.24</v>
      </c>
      <c r="O11" s="27">
        <f t="shared" si="2"/>
        <v>35766.93</v>
      </c>
      <c r="P11" s="29"/>
      <c r="Q11" s="29"/>
      <c r="R11" s="29"/>
      <c r="S11" s="30">
        <f>SUBTOTAL(9,S2:S10)</f>
        <v>12365</v>
      </c>
      <c r="T11" s="31">
        <f>SUBTOTAL(9,T2:T10)</f>
        <v>48131.92999999999</v>
      </c>
    </row>
    <row r="12" spans="1:20" ht="15" outlineLevel="2">
      <c r="A12" s="2" t="s">
        <v>215</v>
      </c>
      <c r="B12" s="3" t="s">
        <v>218</v>
      </c>
      <c r="C12" s="2" t="s">
        <v>219</v>
      </c>
      <c r="D12" s="2" t="s">
        <v>220</v>
      </c>
      <c r="E12" s="11">
        <v>1212</v>
      </c>
      <c r="F12" s="32">
        <v>3067</v>
      </c>
      <c r="G12" s="4">
        <v>2100</v>
      </c>
      <c r="H12" s="5">
        <v>13.65</v>
      </c>
      <c r="I12" s="4">
        <v>0</v>
      </c>
      <c r="J12" s="4">
        <v>0</v>
      </c>
      <c r="K12" s="4">
        <v>816</v>
      </c>
      <c r="L12" s="4">
        <v>0</v>
      </c>
      <c r="M12" s="4">
        <v>0</v>
      </c>
      <c r="N12" s="4">
        <v>0</v>
      </c>
      <c r="O12" s="4">
        <f>SUM(G12:N12)</f>
        <v>2929.65</v>
      </c>
      <c r="P12" s="6" t="s">
        <v>25</v>
      </c>
      <c r="Q12" s="6" t="s">
        <v>31</v>
      </c>
      <c r="R12" s="6">
        <v>1999</v>
      </c>
      <c r="S12" s="7">
        <v>0</v>
      </c>
      <c r="T12" s="8">
        <f>O12+S12</f>
        <v>2929.65</v>
      </c>
    </row>
    <row r="13" spans="1:20" s="41" customFormat="1" ht="15.75" outlineLevel="1">
      <c r="A13" s="24"/>
      <c r="B13" s="25"/>
      <c r="C13" s="23" t="s">
        <v>317</v>
      </c>
      <c r="D13" s="24"/>
      <c r="E13" s="26">
        <f>COUNTA(E12:E12)</f>
        <v>1</v>
      </c>
      <c r="F13" s="40">
        <f aca="true" t="shared" si="3" ref="F13:O13">SUBTOTAL(9,F12:F12)</f>
        <v>3067</v>
      </c>
      <c r="G13" s="27">
        <f t="shared" si="3"/>
        <v>2100</v>
      </c>
      <c r="H13" s="28">
        <f t="shared" si="3"/>
        <v>13.65</v>
      </c>
      <c r="I13" s="27">
        <f t="shared" si="3"/>
        <v>0</v>
      </c>
      <c r="J13" s="27">
        <f t="shared" si="3"/>
        <v>0</v>
      </c>
      <c r="K13" s="27">
        <f t="shared" si="3"/>
        <v>816</v>
      </c>
      <c r="L13" s="27">
        <f t="shared" si="3"/>
        <v>0</v>
      </c>
      <c r="M13" s="27">
        <f t="shared" si="3"/>
        <v>0</v>
      </c>
      <c r="N13" s="27">
        <f t="shared" si="3"/>
        <v>0</v>
      </c>
      <c r="O13" s="27">
        <f t="shared" si="3"/>
        <v>2929.65</v>
      </c>
      <c r="P13" s="29"/>
      <c r="Q13" s="29"/>
      <c r="R13" s="29"/>
      <c r="S13" s="30">
        <f>SUBTOTAL(9,S12:S12)</f>
        <v>0</v>
      </c>
      <c r="T13" s="31">
        <f>SUBTOTAL(9,T12:T12)</f>
        <v>2929.65</v>
      </c>
    </row>
    <row r="14" spans="1:20" ht="15" outlineLevel="2">
      <c r="A14" s="2" t="s">
        <v>215</v>
      </c>
      <c r="B14" s="3" t="s">
        <v>221</v>
      </c>
      <c r="C14" s="2" t="s">
        <v>222</v>
      </c>
      <c r="D14" s="2" t="s">
        <v>223</v>
      </c>
      <c r="E14" s="11">
        <v>1211</v>
      </c>
      <c r="F14" s="32">
        <v>0</v>
      </c>
      <c r="G14" s="4">
        <v>0</v>
      </c>
      <c r="H14" s="5">
        <v>0</v>
      </c>
      <c r="I14" s="4">
        <v>1380.78</v>
      </c>
      <c r="J14" s="4">
        <v>791.89</v>
      </c>
      <c r="K14" s="4">
        <v>816</v>
      </c>
      <c r="L14" s="4">
        <v>0</v>
      </c>
      <c r="M14" s="4">
        <v>0</v>
      </c>
      <c r="N14" s="4">
        <v>0</v>
      </c>
      <c r="O14" s="4">
        <f>SUM(G14:N14)</f>
        <v>2988.67</v>
      </c>
      <c r="P14" s="6" t="s">
        <v>74</v>
      </c>
      <c r="Q14" s="6" t="s">
        <v>27</v>
      </c>
      <c r="R14" s="6">
        <v>1900</v>
      </c>
      <c r="S14" s="7">
        <v>0</v>
      </c>
      <c r="T14" s="8">
        <f>O14+S14</f>
        <v>2988.67</v>
      </c>
    </row>
    <row r="15" spans="1:20" ht="15" outlineLevel="2">
      <c r="A15" s="2" t="s">
        <v>215</v>
      </c>
      <c r="B15" s="3" t="s">
        <v>221</v>
      </c>
      <c r="C15" s="2" t="s">
        <v>222</v>
      </c>
      <c r="D15" s="2" t="s">
        <v>223</v>
      </c>
      <c r="E15" s="11">
        <v>1505</v>
      </c>
      <c r="F15" s="32">
        <v>0</v>
      </c>
      <c r="G15" s="4">
        <v>0</v>
      </c>
      <c r="H15" s="5">
        <v>0</v>
      </c>
      <c r="I15" s="4">
        <v>1042.41</v>
      </c>
      <c r="J15" s="4">
        <v>0</v>
      </c>
      <c r="K15" s="4">
        <v>816</v>
      </c>
      <c r="L15" s="4">
        <v>0</v>
      </c>
      <c r="M15" s="4">
        <v>0</v>
      </c>
      <c r="N15" s="4">
        <v>0</v>
      </c>
      <c r="O15" s="4">
        <f>SUM(G15:N15)</f>
        <v>1858.41</v>
      </c>
      <c r="P15" s="6" t="s">
        <v>74</v>
      </c>
      <c r="Q15" s="6" t="s">
        <v>27</v>
      </c>
      <c r="R15" s="6">
        <v>1900</v>
      </c>
      <c r="S15" s="7">
        <v>0</v>
      </c>
      <c r="T15" s="8">
        <f>O15+S15</f>
        <v>1858.41</v>
      </c>
    </row>
    <row r="16" spans="1:20" s="41" customFormat="1" ht="15.75" outlineLevel="1">
      <c r="A16" s="24"/>
      <c r="B16" s="25"/>
      <c r="C16" s="23" t="s">
        <v>470</v>
      </c>
      <c r="D16" s="24"/>
      <c r="E16" s="26">
        <f>COUNTA(E14:E15)</f>
        <v>2</v>
      </c>
      <c r="F16" s="40">
        <f aca="true" t="shared" si="4" ref="F16:O16">SUBTOTAL(9,F14:F15)</f>
        <v>0</v>
      </c>
      <c r="G16" s="27">
        <f t="shared" si="4"/>
        <v>0</v>
      </c>
      <c r="H16" s="28">
        <f t="shared" si="4"/>
        <v>0</v>
      </c>
      <c r="I16" s="27">
        <f t="shared" si="4"/>
        <v>2423.19</v>
      </c>
      <c r="J16" s="27">
        <f t="shared" si="4"/>
        <v>791.89</v>
      </c>
      <c r="K16" s="27">
        <f t="shared" si="4"/>
        <v>1632</v>
      </c>
      <c r="L16" s="27">
        <f t="shared" si="4"/>
        <v>0</v>
      </c>
      <c r="M16" s="27">
        <f t="shared" si="4"/>
        <v>0</v>
      </c>
      <c r="N16" s="27">
        <f t="shared" si="4"/>
        <v>0</v>
      </c>
      <c r="O16" s="27">
        <f t="shared" si="4"/>
        <v>4847.08</v>
      </c>
      <c r="P16" s="29"/>
      <c r="Q16" s="29"/>
      <c r="R16" s="29"/>
      <c r="S16" s="30">
        <f>SUBTOTAL(9,S14:S15)</f>
        <v>0</v>
      </c>
      <c r="T16" s="31">
        <f>SUBTOTAL(9,T14:T15)</f>
        <v>4847.08</v>
      </c>
    </row>
    <row r="17" spans="1:20" ht="15" outlineLevel="2">
      <c r="A17" s="2" t="s">
        <v>215</v>
      </c>
      <c r="B17" s="3">
        <v>905580</v>
      </c>
      <c r="C17" s="2" t="s">
        <v>224</v>
      </c>
      <c r="D17" s="2" t="s">
        <v>225</v>
      </c>
      <c r="E17" s="11">
        <v>1252</v>
      </c>
      <c r="F17" s="32">
        <v>0</v>
      </c>
      <c r="G17" s="4">
        <v>0</v>
      </c>
      <c r="H17" s="5">
        <v>0</v>
      </c>
      <c r="I17" s="4">
        <v>628.07</v>
      </c>
      <c r="J17" s="4">
        <v>2327.7</v>
      </c>
      <c r="K17" s="4">
        <v>816</v>
      </c>
      <c r="L17" s="4">
        <v>0</v>
      </c>
      <c r="M17" s="4">
        <v>0</v>
      </c>
      <c r="N17" s="4">
        <v>0</v>
      </c>
      <c r="O17" s="4">
        <f>SUM(G17:N17)</f>
        <v>3771.77</v>
      </c>
      <c r="P17" s="6" t="s">
        <v>74</v>
      </c>
      <c r="Q17" s="6" t="s">
        <v>27</v>
      </c>
      <c r="R17" s="6">
        <v>1900</v>
      </c>
      <c r="S17" s="7">
        <v>0</v>
      </c>
      <c r="T17" s="8">
        <f>O17+S17</f>
        <v>3771.77</v>
      </c>
    </row>
    <row r="18" spans="1:20" ht="15" outlineLevel="2">
      <c r="A18" s="2" t="s">
        <v>215</v>
      </c>
      <c r="B18" s="3">
        <v>905580</v>
      </c>
      <c r="C18" s="2" t="s">
        <v>226</v>
      </c>
      <c r="D18" s="2" t="s">
        <v>225</v>
      </c>
      <c r="E18" s="11">
        <v>1252</v>
      </c>
      <c r="F18" s="32">
        <v>0</v>
      </c>
      <c r="G18" s="4">
        <v>0</v>
      </c>
      <c r="H18" s="5">
        <v>0</v>
      </c>
      <c r="I18" s="4">
        <v>851.79</v>
      </c>
      <c r="J18" s="4">
        <v>4513.81</v>
      </c>
      <c r="K18" s="4">
        <v>816</v>
      </c>
      <c r="L18" s="4">
        <v>0</v>
      </c>
      <c r="M18" s="4">
        <v>0</v>
      </c>
      <c r="N18" s="4">
        <v>0</v>
      </c>
      <c r="O18" s="4">
        <f>SUM(G18:N18)</f>
        <v>6181.6</v>
      </c>
      <c r="P18" s="6" t="s">
        <v>74</v>
      </c>
      <c r="Q18" s="6" t="s">
        <v>27</v>
      </c>
      <c r="R18" s="6">
        <v>1900</v>
      </c>
      <c r="S18" s="7">
        <v>0</v>
      </c>
      <c r="T18" s="8">
        <f>O18+S18</f>
        <v>6181.6</v>
      </c>
    </row>
    <row r="19" spans="1:20" ht="15" outlineLevel="2">
      <c r="A19" s="2" t="s">
        <v>215</v>
      </c>
      <c r="B19" s="3">
        <v>905580</v>
      </c>
      <c r="C19" s="2" t="s">
        <v>226</v>
      </c>
      <c r="D19" s="2" t="s">
        <v>225</v>
      </c>
      <c r="E19" s="11">
        <v>1252</v>
      </c>
      <c r="F19" s="32">
        <v>0</v>
      </c>
      <c r="G19" s="4">
        <v>0</v>
      </c>
      <c r="H19" s="5">
        <v>0</v>
      </c>
      <c r="I19" s="4">
        <v>147.8</v>
      </c>
      <c r="J19" s="4">
        <v>800.24</v>
      </c>
      <c r="K19" s="4">
        <v>816</v>
      </c>
      <c r="L19" s="4">
        <v>0</v>
      </c>
      <c r="M19" s="4">
        <v>0</v>
      </c>
      <c r="N19" s="4">
        <v>0</v>
      </c>
      <c r="O19" s="4">
        <f>SUM(G19:N19)</f>
        <v>1764.04</v>
      </c>
      <c r="P19" s="6" t="s">
        <v>74</v>
      </c>
      <c r="Q19" s="6" t="s">
        <v>27</v>
      </c>
      <c r="R19" s="6">
        <v>1900</v>
      </c>
      <c r="S19" s="7">
        <v>0</v>
      </c>
      <c r="T19" s="8">
        <f>O19+S19</f>
        <v>1764.04</v>
      </c>
    </row>
    <row r="20" spans="1:20" ht="15" outlineLevel="2">
      <c r="A20" s="2" t="s">
        <v>215</v>
      </c>
      <c r="B20" s="3">
        <v>905580</v>
      </c>
      <c r="C20" s="2" t="s">
        <v>226</v>
      </c>
      <c r="D20" s="2" t="s">
        <v>225</v>
      </c>
      <c r="E20" s="10" t="s">
        <v>75</v>
      </c>
      <c r="F20" s="32">
        <v>0</v>
      </c>
      <c r="G20" s="4">
        <v>0</v>
      </c>
      <c r="H20" s="5">
        <v>0</v>
      </c>
      <c r="I20" s="4">
        <v>65.64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f>SUM(G20:N20)</f>
        <v>65.64</v>
      </c>
      <c r="P20" s="6" t="s">
        <v>74</v>
      </c>
      <c r="Q20" s="6" t="s">
        <v>27</v>
      </c>
      <c r="R20" s="6">
        <v>1900</v>
      </c>
      <c r="S20" s="7">
        <v>0</v>
      </c>
      <c r="T20" s="8">
        <f>O20+S20</f>
        <v>65.64</v>
      </c>
    </row>
    <row r="21" spans="1:20" s="41" customFormat="1" ht="15.75" outlineLevel="1">
      <c r="A21" s="24"/>
      <c r="B21" s="25"/>
      <c r="C21" s="23" t="s">
        <v>318</v>
      </c>
      <c r="D21" s="24"/>
      <c r="E21" s="26">
        <f>COUNTA(E17:E20)</f>
        <v>4</v>
      </c>
      <c r="F21" s="40">
        <f aca="true" t="shared" si="5" ref="F21:O21">SUBTOTAL(9,F17:F20)</f>
        <v>0</v>
      </c>
      <c r="G21" s="27">
        <f t="shared" si="5"/>
        <v>0</v>
      </c>
      <c r="H21" s="28">
        <f t="shared" si="5"/>
        <v>0</v>
      </c>
      <c r="I21" s="27">
        <f t="shared" si="5"/>
        <v>1693.3000000000002</v>
      </c>
      <c r="J21" s="27">
        <f t="shared" si="5"/>
        <v>7641.75</v>
      </c>
      <c r="K21" s="27">
        <f t="shared" si="5"/>
        <v>2448</v>
      </c>
      <c r="L21" s="27">
        <f t="shared" si="5"/>
        <v>0</v>
      </c>
      <c r="M21" s="27">
        <f t="shared" si="5"/>
        <v>0</v>
      </c>
      <c r="N21" s="27">
        <f t="shared" si="5"/>
        <v>0</v>
      </c>
      <c r="O21" s="27">
        <f t="shared" si="5"/>
        <v>11783.05</v>
      </c>
      <c r="P21" s="29"/>
      <c r="Q21" s="29"/>
      <c r="R21" s="29"/>
      <c r="S21" s="30">
        <f>SUBTOTAL(9,S17:S20)</f>
        <v>0</v>
      </c>
      <c r="T21" s="31">
        <f>SUBTOTAL(9,T17:T20)</f>
        <v>11783.05</v>
      </c>
    </row>
    <row r="22" spans="1:20" ht="15" outlineLevel="2">
      <c r="A22" s="2" t="s">
        <v>215</v>
      </c>
      <c r="B22" s="3">
        <v>905300</v>
      </c>
      <c r="C22" s="2" t="s">
        <v>227</v>
      </c>
      <c r="D22" s="2" t="s">
        <v>228</v>
      </c>
      <c r="E22" s="11">
        <v>1254</v>
      </c>
      <c r="F22" s="32">
        <v>0</v>
      </c>
      <c r="G22" s="4">
        <v>0</v>
      </c>
      <c r="H22" s="5">
        <v>0</v>
      </c>
      <c r="I22" s="4">
        <v>371.54</v>
      </c>
      <c r="J22" s="4">
        <v>3673.82</v>
      </c>
      <c r="K22" s="4">
        <v>816</v>
      </c>
      <c r="L22" s="4">
        <v>0</v>
      </c>
      <c r="M22" s="4">
        <v>0</v>
      </c>
      <c r="N22" s="4">
        <v>0</v>
      </c>
      <c r="O22" s="4">
        <f aca="true" t="shared" si="6" ref="O22:O53">SUM(G22:N22)</f>
        <v>4861.360000000001</v>
      </c>
      <c r="P22" s="6" t="s">
        <v>74</v>
      </c>
      <c r="Q22" s="6" t="s">
        <v>26</v>
      </c>
      <c r="R22" s="6">
        <v>2019</v>
      </c>
      <c r="S22" s="7">
        <v>3360</v>
      </c>
      <c r="T22" s="8">
        <f aca="true" t="shared" si="7" ref="T22:T53">O22+S22</f>
        <v>8221.36</v>
      </c>
    </row>
    <row r="23" spans="1:20" ht="15" outlineLevel="2">
      <c r="A23" s="2" t="s">
        <v>215</v>
      </c>
      <c r="B23" s="3">
        <v>905300</v>
      </c>
      <c r="C23" s="2" t="s">
        <v>227</v>
      </c>
      <c r="D23" s="2" t="s">
        <v>228</v>
      </c>
      <c r="E23" s="11">
        <v>1254</v>
      </c>
      <c r="F23" s="32">
        <v>0</v>
      </c>
      <c r="G23" s="4">
        <v>0</v>
      </c>
      <c r="H23" s="5">
        <v>0</v>
      </c>
      <c r="I23" s="4">
        <v>755.31</v>
      </c>
      <c r="J23" s="4">
        <v>3678.49</v>
      </c>
      <c r="K23" s="4">
        <v>816</v>
      </c>
      <c r="L23" s="4">
        <v>238.24</v>
      </c>
      <c r="M23" s="4">
        <v>0</v>
      </c>
      <c r="N23" s="4">
        <v>0</v>
      </c>
      <c r="O23" s="4">
        <f t="shared" si="6"/>
        <v>5488.039999999999</v>
      </c>
      <c r="P23" s="6" t="s">
        <v>74</v>
      </c>
      <c r="Q23" s="6" t="s">
        <v>26</v>
      </c>
      <c r="R23" s="6">
        <v>2019</v>
      </c>
      <c r="S23" s="7">
        <v>3360</v>
      </c>
      <c r="T23" s="8">
        <f t="shared" si="7"/>
        <v>8848.039999999999</v>
      </c>
    </row>
    <row r="24" spans="1:20" ht="15" outlineLevel="2">
      <c r="A24" s="2" t="s">
        <v>215</v>
      </c>
      <c r="B24" s="3">
        <v>905300</v>
      </c>
      <c r="C24" s="2" t="s">
        <v>227</v>
      </c>
      <c r="D24" s="2" t="s">
        <v>228</v>
      </c>
      <c r="E24" s="11">
        <v>1254</v>
      </c>
      <c r="F24" s="32">
        <v>0</v>
      </c>
      <c r="G24" s="4">
        <v>0</v>
      </c>
      <c r="H24" s="5">
        <v>0</v>
      </c>
      <c r="I24" s="4">
        <v>232.8</v>
      </c>
      <c r="J24" s="4">
        <v>4355.23</v>
      </c>
      <c r="K24" s="4">
        <v>816</v>
      </c>
      <c r="L24" s="4">
        <v>0</v>
      </c>
      <c r="M24" s="4">
        <v>0</v>
      </c>
      <c r="N24" s="4">
        <v>0</v>
      </c>
      <c r="O24" s="4">
        <f t="shared" si="6"/>
        <v>5404.03</v>
      </c>
      <c r="P24" s="6" t="s">
        <v>74</v>
      </c>
      <c r="Q24" s="6" t="s">
        <v>26</v>
      </c>
      <c r="R24" s="6">
        <v>2019</v>
      </c>
      <c r="S24" s="7">
        <v>3360</v>
      </c>
      <c r="T24" s="8">
        <f t="shared" si="7"/>
        <v>8764.029999999999</v>
      </c>
    </row>
    <row r="25" spans="1:20" ht="15" outlineLevel="2">
      <c r="A25" s="2" t="s">
        <v>215</v>
      </c>
      <c r="B25" s="3">
        <v>905300</v>
      </c>
      <c r="C25" s="2" t="s">
        <v>227</v>
      </c>
      <c r="D25" s="2" t="s">
        <v>228</v>
      </c>
      <c r="E25" s="11">
        <v>1256</v>
      </c>
      <c r="F25" s="32">
        <v>0</v>
      </c>
      <c r="G25" s="4">
        <v>0</v>
      </c>
      <c r="H25" s="5">
        <v>0</v>
      </c>
      <c r="I25" s="4">
        <v>403.42</v>
      </c>
      <c r="J25" s="4">
        <v>3463.27</v>
      </c>
      <c r="K25" s="4">
        <v>816</v>
      </c>
      <c r="L25" s="4">
        <v>0</v>
      </c>
      <c r="M25" s="4">
        <v>0</v>
      </c>
      <c r="N25" s="4">
        <v>0</v>
      </c>
      <c r="O25" s="4">
        <f t="shared" si="6"/>
        <v>4682.6900000000005</v>
      </c>
      <c r="P25" s="6" t="s">
        <v>74</v>
      </c>
      <c r="Q25" s="6" t="s">
        <v>26</v>
      </c>
      <c r="R25" s="6">
        <v>2019</v>
      </c>
      <c r="S25" s="7">
        <v>4680</v>
      </c>
      <c r="T25" s="8">
        <f t="shared" si="7"/>
        <v>9362.69</v>
      </c>
    </row>
    <row r="26" spans="1:20" ht="15" outlineLevel="2">
      <c r="A26" s="2" t="s">
        <v>215</v>
      </c>
      <c r="B26" s="3">
        <v>905300</v>
      </c>
      <c r="C26" s="2" t="s">
        <v>227</v>
      </c>
      <c r="D26" s="2" t="s">
        <v>228</v>
      </c>
      <c r="E26" s="11">
        <v>1256</v>
      </c>
      <c r="F26" s="32">
        <v>0</v>
      </c>
      <c r="G26" s="4">
        <v>0</v>
      </c>
      <c r="H26" s="5">
        <v>0</v>
      </c>
      <c r="I26" s="4">
        <v>1242</v>
      </c>
      <c r="J26" s="4">
        <v>4019.16</v>
      </c>
      <c r="K26" s="4">
        <v>816</v>
      </c>
      <c r="L26" s="4">
        <v>0</v>
      </c>
      <c r="M26" s="4">
        <v>0</v>
      </c>
      <c r="N26" s="4">
        <v>0</v>
      </c>
      <c r="O26" s="4">
        <f t="shared" si="6"/>
        <v>6077.16</v>
      </c>
      <c r="P26" s="6" t="s">
        <v>74</v>
      </c>
      <c r="Q26" s="6" t="s">
        <v>26</v>
      </c>
      <c r="R26" s="6">
        <v>2019</v>
      </c>
      <c r="S26" s="7">
        <v>4680</v>
      </c>
      <c r="T26" s="8">
        <f t="shared" si="7"/>
        <v>10757.16</v>
      </c>
    </row>
    <row r="27" spans="1:20" ht="15" outlineLevel="2">
      <c r="A27" s="2" t="s">
        <v>215</v>
      </c>
      <c r="B27" s="3">
        <v>905300</v>
      </c>
      <c r="C27" s="2" t="s">
        <v>227</v>
      </c>
      <c r="D27" s="2" t="s">
        <v>228</v>
      </c>
      <c r="E27" s="11">
        <v>1256</v>
      </c>
      <c r="F27" s="32">
        <v>0</v>
      </c>
      <c r="G27" s="4">
        <v>0</v>
      </c>
      <c r="H27" s="5">
        <v>0</v>
      </c>
      <c r="I27" s="4">
        <v>494.3</v>
      </c>
      <c r="J27" s="4">
        <v>3948.69</v>
      </c>
      <c r="K27" s="4">
        <v>816</v>
      </c>
      <c r="L27" s="4">
        <v>0</v>
      </c>
      <c r="M27" s="4">
        <v>0</v>
      </c>
      <c r="N27" s="4">
        <v>0</v>
      </c>
      <c r="O27" s="4">
        <f t="shared" si="6"/>
        <v>5258.99</v>
      </c>
      <c r="P27" s="6" t="s">
        <v>74</v>
      </c>
      <c r="Q27" s="6" t="s">
        <v>26</v>
      </c>
      <c r="R27" s="6">
        <v>2019</v>
      </c>
      <c r="S27" s="7">
        <v>4680</v>
      </c>
      <c r="T27" s="8">
        <f t="shared" si="7"/>
        <v>9938.99</v>
      </c>
    </row>
    <row r="28" spans="1:20" ht="15" outlineLevel="2">
      <c r="A28" s="2" t="s">
        <v>215</v>
      </c>
      <c r="B28" s="3">
        <v>905300</v>
      </c>
      <c r="C28" s="2" t="s">
        <v>229</v>
      </c>
      <c r="D28" s="2" t="s">
        <v>228</v>
      </c>
      <c r="E28" s="10" t="s">
        <v>75</v>
      </c>
      <c r="F28" s="32">
        <v>0</v>
      </c>
      <c r="G28" s="4">
        <v>0</v>
      </c>
      <c r="H28" s="5">
        <v>0</v>
      </c>
      <c r="I28" s="4">
        <v>357.3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f t="shared" si="6"/>
        <v>357.3</v>
      </c>
      <c r="P28" s="6" t="s">
        <v>74</v>
      </c>
      <c r="Q28" s="6" t="s">
        <v>27</v>
      </c>
      <c r="R28" s="6">
        <v>1900</v>
      </c>
      <c r="S28" s="7">
        <v>0</v>
      </c>
      <c r="T28" s="8">
        <f t="shared" si="7"/>
        <v>357.3</v>
      </c>
    </row>
    <row r="29" spans="1:20" ht="15" outlineLevel="2">
      <c r="A29" s="2" t="s">
        <v>215</v>
      </c>
      <c r="B29" s="3">
        <v>905300</v>
      </c>
      <c r="C29" s="2" t="s">
        <v>229</v>
      </c>
      <c r="D29" s="2" t="s">
        <v>228</v>
      </c>
      <c r="E29" s="11">
        <v>1335</v>
      </c>
      <c r="F29" s="32">
        <v>0</v>
      </c>
      <c r="G29" s="4">
        <v>0</v>
      </c>
      <c r="H29" s="5">
        <v>0</v>
      </c>
      <c r="I29" s="4">
        <v>17013.79</v>
      </c>
      <c r="J29" s="4">
        <v>8243.21</v>
      </c>
      <c r="K29" s="4">
        <v>816</v>
      </c>
      <c r="L29" s="4">
        <v>4311.82</v>
      </c>
      <c r="M29" s="4">
        <v>0</v>
      </c>
      <c r="N29" s="4">
        <v>0</v>
      </c>
      <c r="O29" s="4">
        <f t="shared" si="6"/>
        <v>30384.82</v>
      </c>
      <c r="P29" s="6" t="s">
        <v>74</v>
      </c>
      <c r="Q29" s="6" t="s">
        <v>26</v>
      </c>
      <c r="R29" s="6">
        <v>2016</v>
      </c>
      <c r="S29" s="7">
        <v>21660</v>
      </c>
      <c r="T29" s="8">
        <f t="shared" si="7"/>
        <v>52044.82</v>
      </c>
    </row>
    <row r="30" spans="1:20" ht="15" outlineLevel="2">
      <c r="A30" s="2" t="s">
        <v>215</v>
      </c>
      <c r="B30" s="3">
        <v>905300</v>
      </c>
      <c r="C30" s="2" t="s">
        <v>229</v>
      </c>
      <c r="D30" s="2" t="s">
        <v>228</v>
      </c>
      <c r="E30" s="11">
        <v>1665</v>
      </c>
      <c r="F30" s="32">
        <v>0</v>
      </c>
      <c r="G30" s="4">
        <v>0</v>
      </c>
      <c r="H30" s="5">
        <v>0</v>
      </c>
      <c r="I30" s="4">
        <v>17306.68</v>
      </c>
      <c r="J30" s="4">
        <v>893.7</v>
      </c>
      <c r="K30" s="4">
        <v>816</v>
      </c>
      <c r="L30" s="4">
        <v>0</v>
      </c>
      <c r="M30" s="4">
        <v>0</v>
      </c>
      <c r="N30" s="4">
        <v>0</v>
      </c>
      <c r="O30" s="4">
        <f t="shared" si="6"/>
        <v>19016.38</v>
      </c>
      <c r="P30" s="6" t="s">
        <v>74</v>
      </c>
      <c r="Q30" s="6" t="s">
        <v>31</v>
      </c>
      <c r="R30" s="6">
        <v>2010</v>
      </c>
      <c r="S30" s="7">
        <v>0</v>
      </c>
      <c r="T30" s="8">
        <f t="shared" si="7"/>
        <v>19016.38</v>
      </c>
    </row>
    <row r="31" spans="1:20" ht="15" outlineLevel="2">
      <c r="A31" s="2" t="s">
        <v>215</v>
      </c>
      <c r="B31" s="3">
        <v>905300</v>
      </c>
      <c r="C31" s="2" t="s">
        <v>229</v>
      </c>
      <c r="D31" s="2" t="s">
        <v>228</v>
      </c>
      <c r="E31" s="11">
        <v>1665</v>
      </c>
      <c r="F31" s="32">
        <v>0</v>
      </c>
      <c r="G31" s="4">
        <v>0</v>
      </c>
      <c r="H31" s="5">
        <v>0</v>
      </c>
      <c r="I31" s="4">
        <v>6859.09</v>
      </c>
      <c r="J31" s="4">
        <v>1013.14</v>
      </c>
      <c r="K31" s="4">
        <v>816</v>
      </c>
      <c r="L31" s="4">
        <v>0</v>
      </c>
      <c r="M31" s="4">
        <v>0</v>
      </c>
      <c r="N31" s="4">
        <v>0</v>
      </c>
      <c r="O31" s="4">
        <f t="shared" si="6"/>
        <v>8688.23</v>
      </c>
      <c r="P31" s="6" t="s">
        <v>74</v>
      </c>
      <c r="Q31" s="6" t="s">
        <v>26</v>
      </c>
      <c r="R31" s="6">
        <v>2015</v>
      </c>
      <c r="S31" s="7">
        <v>6750</v>
      </c>
      <c r="T31" s="8">
        <f t="shared" si="7"/>
        <v>15438.23</v>
      </c>
    </row>
    <row r="32" spans="1:20" ht="15" outlineLevel="2">
      <c r="A32" s="2" t="s">
        <v>215</v>
      </c>
      <c r="B32" s="3">
        <v>905300</v>
      </c>
      <c r="C32" s="2" t="s">
        <v>229</v>
      </c>
      <c r="D32" s="2" t="s">
        <v>228</v>
      </c>
      <c r="E32" s="11">
        <v>1335</v>
      </c>
      <c r="F32" s="32">
        <v>0</v>
      </c>
      <c r="G32" s="4">
        <v>0</v>
      </c>
      <c r="H32" s="5">
        <v>0</v>
      </c>
      <c r="I32" s="4">
        <v>36137.52</v>
      </c>
      <c r="J32" s="4">
        <v>5964.32</v>
      </c>
      <c r="K32" s="4">
        <v>816</v>
      </c>
      <c r="L32" s="4">
        <v>1698</v>
      </c>
      <c r="M32" s="4">
        <v>0</v>
      </c>
      <c r="N32" s="4">
        <v>0</v>
      </c>
      <c r="O32" s="4">
        <f t="shared" si="6"/>
        <v>44615.84</v>
      </c>
      <c r="P32" s="6" t="s">
        <v>74</v>
      </c>
      <c r="Q32" s="6" t="s">
        <v>26</v>
      </c>
      <c r="R32" s="6">
        <v>2020</v>
      </c>
      <c r="S32" s="7">
        <v>21660</v>
      </c>
      <c r="T32" s="8">
        <f t="shared" si="7"/>
        <v>66275.84</v>
      </c>
    </row>
    <row r="33" spans="1:20" ht="15" outlineLevel="2">
      <c r="A33" s="2" t="s">
        <v>215</v>
      </c>
      <c r="B33" s="3">
        <v>905300</v>
      </c>
      <c r="C33" s="2" t="s">
        <v>229</v>
      </c>
      <c r="D33" s="2" t="s">
        <v>228</v>
      </c>
      <c r="E33" s="11">
        <v>1665</v>
      </c>
      <c r="F33" s="32">
        <v>0</v>
      </c>
      <c r="G33" s="4">
        <v>0</v>
      </c>
      <c r="H33" s="5">
        <v>0</v>
      </c>
      <c r="I33" s="4">
        <v>0</v>
      </c>
      <c r="J33" s="4">
        <v>0</v>
      </c>
      <c r="K33" s="4">
        <v>816</v>
      </c>
      <c r="L33" s="4">
        <v>0</v>
      </c>
      <c r="M33" s="4">
        <v>0</v>
      </c>
      <c r="N33" s="4">
        <v>0</v>
      </c>
      <c r="O33" s="4">
        <f t="shared" si="6"/>
        <v>816</v>
      </c>
      <c r="P33" s="6" t="s">
        <v>74</v>
      </c>
      <c r="Q33" s="6" t="s">
        <v>26</v>
      </c>
      <c r="R33" s="6">
        <v>1900</v>
      </c>
      <c r="S33" s="7">
        <v>9450</v>
      </c>
      <c r="T33" s="8">
        <f t="shared" si="7"/>
        <v>10266</v>
      </c>
    </row>
    <row r="34" spans="1:20" ht="15" outlineLevel="2">
      <c r="A34" s="2" t="s">
        <v>215</v>
      </c>
      <c r="B34" s="3">
        <v>905300</v>
      </c>
      <c r="C34" s="2" t="s">
        <v>229</v>
      </c>
      <c r="D34" s="2" t="s">
        <v>228</v>
      </c>
      <c r="E34" s="11">
        <v>1500</v>
      </c>
      <c r="F34" s="32">
        <v>0</v>
      </c>
      <c r="G34" s="4">
        <v>0</v>
      </c>
      <c r="H34" s="5">
        <v>0</v>
      </c>
      <c r="I34" s="4">
        <v>5030.74</v>
      </c>
      <c r="J34" s="4">
        <v>61.04</v>
      </c>
      <c r="K34" s="4">
        <v>816</v>
      </c>
      <c r="L34" s="4">
        <v>0</v>
      </c>
      <c r="M34" s="4">
        <v>0</v>
      </c>
      <c r="N34" s="4">
        <v>0</v>
      </c>
      <c r="O34" s="4">
        <f t="shared" si="6"/>
        <v>5907.78</v>
      </c>
      <c r="P34" s="6" t="s">
        <v>74</v>
      </c>
      <c r="Q34" s="6" t="s">
        <v>26</v>
      </c>
      <c r="R34" s="6">
        <v>2017</v>
      </c>
      <c r="S34" s="7">
        <v>1410</v>
      </c>
      <c r="T34" s="8">
        <f t="shared" si="7"/>
        <v>7317.78</v>
      </c>
    </row>
    <row r="35" spans="1:20" ht="15" outlineLevel="2">
      <c r="A35" s="2" t="s">
        <v>215</v>
      </c>
      <c r="B35" s="3">
        <v>905300</v>
      </c>
      <c r="C35" s="2" t="s">
        <v>229</v>
      </c>
      <c r="D35" s="2" t="s">
        <v>228</v>
      </c>
      <c r="E35" s="11">
        <v>1500</v>
      </c>
      <c r="F35" s="32">
        <v>0</v>
      </c>
      <c r="G35" s="4">
        <v>0</v>
      </c>
      <c r="H35" s="5">
        <v>0</v>
      </c>
      <c r="I35" s="4">
        <v>709.08</v>
      </c>
      <c r="J35" s="4">
        <v>496.08</v>
      </c>
      <c r="K35" s="4">
        <v>816</v>
      </c>
      <c r="L35" s="4">
        <v>0</v>
      </c>
      <c r="M35" s="4">
        <v>0</v>
      </c>
      <c r="N35" s="4">
        <v>0</v>
      </c>
      <c r="O35" s="4">
        <f t="shared" si="6"/>
        <v>2021.16</v>
      </c>
      <c r="P35" s="6" t="s">
        <v>74</v>
      </c>
      <c r="Q35" s="6" t="s">
        <v>26</v>
      </c>
      <c r="R35" s="6">
        <v>2022</v>
      </c>
      <c r="S35" s="7">
        <v>1410</v>
      </c>
      <c r="T35" s="8">
        <f t="shared" si="7"/>
        <v>3431.16</v>
      </c>
    </row>
    <row r="36" spans="1:20" ht="15" outlineLevel="2">
      <c r="A36" s="2" t="s">
        <v>215</v>
      </c>
      <c r="B36" s="3">
        <v>905300</v>
      </c>
      <c r="C36" s="2" t="s">
        <v>229</v>
      </c>
      <c r="D36" s="2" t="s">
        <v>228</v>
      </c>
      <c r="E36" s="11">
        <v>1500</v>
      </c>
      <c r="F36" s="32">
        <v>0</v>
      </c>
      <c r="G36" s="4">
        <v>0</v>
      </c>
      <c r="H36" s="5">
        <v>0</v>
      </c>
      <c r="I36" s="4">
        <v>2369.87</v>
      </c>
      <c r="J36" s="4">
        <v>172.79</v>
      </c>
      <c r="K36" s="4">
        <v>816</v>
      </c>
      <c r="L36" s="4">
        <v>0</v>
      </c>
      <c r="M36" s="4">
        <v>0</v>
      </c>
      <c r="N36" s="4">
        <v>0</v>
      </c>
      <c r="O36" s="4">
        <f t="shared" si="6"/>
        <v>3358.66</v>
      </c>
      <c r="P36" s="6" t="s">
        <v>74</v>
      </c>
      <c r="Q36" s="6" t="s">
        <v>26</v>
      </c>
      <c r="R36" s="6">
        <v>2022</v>
      </c>
      <c r="S36" s="7">
        <v>1410</v>
      </c>
      <c r="T36" s="8">
        <f t="shared" si="7"/>
        <v>4768.66</v>
      </c>
    </row>
    <row r="37" spans="1:20" ht="15" outlineLevel="2">
      <c r="A37" s="2" t="s">
        <v>215</v>
      </c>
      <c r="B37" s="3">
        <v>905300</v>
      </c>
      <c r="C37" s="2" t="s">
        <v>229</v>
      </c>
      <c r="D37" s="2" t="s">
        <v>228</v>
      </c>
      <c r="E37" s="10" t="s">
        <v>75</v>
      </c>
      <c r="F37" s="32">
        <v>0</v>
      </c>
      <c r="G37" s="4">
        <v>0</v>
      </c>
      <c r="H37" s="5">
        <v>0</v>
      </c>
      <c r="I37" s="4">
        <v>676.78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f t="shared" si="6"/>
        <v>676.78</v>
      </c>
      <c r="P37" s="6" t="s">
        <v>74</v>
      </c>
      <c r="Q37" s="6" t="s">
        <v>27</v>
      </c>
      <c r="R37" s="6">
        <v>1900</v>
      </c>
      <c r="S37" s="7">
        <v>0</v>
      </c>
      <c r="T37" s="8">
        <f t="shared" si="7"/>
        <v>676.78</v>
      </c>
    </row>
    <row r="38" spans="1:20" ht="15" outlineLevel="2">
      <c r="A38" s="2" t="s">
        <v>215</v>
      </c>
      <c r="B38" s="3">
        <v>905300</v>
      </c>
      <c r="C38" s="2" t="s">
        <v>229</v>
      </c>
      <c r="D38" s="2" t="s">
        <v>228</v>
      </c>
      <c r="E38" s="11">
        <v>3001</v>
      </c>
      <c r="F38" s="32">
        <v>0</v>
      </c>
      <c r="G38" s="4">
        <v>0</v>
      </c>
      <c r="H38" s="5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f t="shared" si="6"/>
        <v>0</v>
      </c>
      <c r="P38" s="6" t="s">
        <v>74</v>
      </c>
      <c r="Q38" s="6" t="s">
        <v>27</v>
      </c>
      <c r="R38" s="6">
        <v>1900</v>
      </c>
      <c r="S38" s="7">
        <v>0</v>
      </c>
      <c r="T38" s="8">
        <f t="shared" si="7"/>
        <v>0</v>
      </c>
    </row>
    <row r="39" spans="1:20" ht="15" outlineLevel="2">
      <c r="A39" s="2" t="s">
        <v>215</v>
      </c>
      <c r="B39" s="3">
        <v>905300</v>
      </c>
      <c r="C39" s="2" t="s">
        <v>229</v>
      </c>
      <c r="D39" s="2" t="s">
        <v>228</v>
      </c>
      <c r="E39" s="11">
        <v>3001</v>
      </c>
      <c r="F39" s="32">
        <v>0</v>
      </c>
      <c r="G39" s="4">
        <v>0</v>
      </c>
      <c r="H39" s="5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f t="shared" si="6"/>
        <v>0</v>
      </c>
      <c r="P39" s="6" t="s">
        <v>74</v>
      </c>
      <c r="Q39" s="6" t="s">
        <v>27</v>
      </c>
      <c r="R39" s="6">
        <v>1900</v>
      </c>
      <c r="S39" s="7">
        <v>0</v>
      </c>
      <c r="T39" s="8">
        <f t="shared" si="7"/>
        <v>0</v>
      </c>
    </row>
    <row r="40" spans="1:20" ht="15" outlineLevel="2">
      <c r="A40" s="2" t="s">
        <v>215</v>
      </c>
      <c r="B40" s="3">
        <v>905300</v>
      </c>
      <c r="C40" s="2" t="s">
        <v>229</v>
      </c>
      <c r="D40" s="2" t="s">
        <v>228</v>
      </c>
      <c r="E40" s="11">
        <v>2010</v>
      </c>
      <c r="F40" s="32">
        <v>0</v>
      </c>
      <c r="G40" s="4">
        <v>0</v>
      </c>
      <c r="H40" s="5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f t="shared" si="6"/>
        <v>0</v>
      </c>
      <c r="P40" s="6" t="s">
        <v>74</v>
      </c>
      <c r="Q40" s="6" t="s">
        <v>27</v>
      </c>
      <c r="R40" s="6">
        <v>1900</v>
      </c>
      <c r="S40" s="7">
        <v>0</v>
      </c>
      <c r="T40" s="8">
        <f t="shared" si="7"/>
        <v>0</v>
      </c>
    </row>
    <row r="41" spans="1:20" ht="15" outlineLevel="2">
      <c r="A41" s="2" t="s">
        <v>215</v>
      </c>
      <c r="B41" s="3">
        <v>905300</v>
      </c>
      <c r="C41" s="2" t="s">
        <v>229</v>
      </c>
      <c r="D41" s="2" t="s">
        <v>228</v>
      </c>
      <c r="E41" s="11">
        <v>1600</v>
      </c>
      <c r="F41" s="32">
        <v>0</v>
      </c>
      <c r="G41" s="4">
        <v>0</v>
      </c>
      <c r="H41" s="5">
        <v>0</v>
      </c>
      <c r="I41" s="4">
        <v>2340.88</v>
      </c>
      <c r="J41" s="4">
        <v>1435.63</v>
      </c>
      <c r="K41" s="4">
        <v>816</v>
      </c>
      <c r="L41" s="4">
        <v>0</v>
      </c>
      <c r="M41" s="4">
        <v>0</v>
      </c>
      <c r="N41" s="4">
        <v>0</v>
      </c>
      <c r="O41" s="4">
        <f t="shared" si="6"/>
        <v>4592.51</v>
      </c>
      <c r="P41" s="6" t="s">
        <v>74</v>
      </c>
      <c r="Q41" s="6" t="s">
        <v>26</v>
      </c>
      <c r="R41" s="6">
        <f>2012+15</f>
        <v>2027</v>
      </c>
      <c r="S41" s="7">
        <v>16670</v>
      </c>
      <c r="T41" s="8">
        <f t="shared" si="7"/>
        <v>21262.510000000002</v>
      </c>
    </row>
    <row r="42" spans="1:20" ht="15" outlineLevel="2">
      <c r="A42" s="2" t="s">
        <v>215</v>
      </c>
      <c r="B42" s="3">
        <v>905300</v>
      </c>
      <c r="C42" s="2" t="s">
        <v>229</v>
      </c>
      <c r="D42" s="2" t="s">
        <v>228</v>
      </c>
      <c r="E42" s="11">
        <v>1600</v>
      </c>
      <c r="F42" s="32">
        <v>0</v>
      </c>
      <c r="G42" s="4">
        <v>0</v>
      </c>
      <c r="H42" s="5">
        <v>0</v>
      </c>
      <c r="I42" s="4">
        <v>9302.71</v>
      </c>
      <c r="J42" s="4">
        <v>2040.35</v>
      </c>
      <c r="K42" s="4">
        <v>816</v>
      </c>
      <c r="L42" s="4">
        <v>0</v>
      </c>
      <c r="M42" s="4">
        <v>0</v>
      </c>
      <c r="N42" s="4">
        <v>0</v>
      </c>
      <c r="O42" s="4">
        <f t="shared" si="6"/>
        <v>12159.06</v>
      </c>
      <c r="P42" s="6" t="s">
        <v>74</v>
      </c>
      <c r="Q42" s="6" t="s">
        <v>31</v>
      </c>
      <c r="R42" s="6">
        <v>2010</v>
      </c>
      <c r="S42" s="7">
        <v>0</v>
      </c>
      <c r="T42" s="8">
        <f t="shared" si="7"/>
        <v>12159.06</v>
      </c>
    </row>
    <row r="43" spans="1:20" ht="15" outlineLevel="2">
      <c r="A43" s="2" t="s">
        <v>215</v>
      </c>
      <c r="B43" s="3">
        <v>905300</v>
      </c>
      <c r="C43" s="2" t="s">
        <v>229</v>
      </c>
      <c r="D43" s="2" t="s">
        <v>228</v>
      </c>
      <c r="E43" s="11">
        <v>1665</v>
      </c>
      <c r="F43" s="32">
        <v>0</v>
      </c>
      <c r="G43" s="4">
        <v>0</v>
      </c>
      <c r="H43" s="5">
        <v>0</v>
      </c>
      <c r="I43" s="4">
        <v>5386.8</v>
      </c>
      <c r="J43" s="4">
        <v>165.84</v>
      </c>
      <c r="K43" s="4">
        <v>816</v>
      </c>
      <c r="L43" s="4">
        <v>0</v>
      </c>
      <c r="M43" s="4">
        <v>0</v>
      </c>
      <c r="N43" s="4">
        <v>0</v>
      </c>
      <c r="O43" s="4">
        <f t="shared" si="6"/>
        <v>6368.64</v>
      </c>
      <c r="P43" s="6" t="s">
        <v>74</v>
      </c>
      <c r="Q43" s="6" t="s">
        <v>35</v>
      </c>
      <c r="R43" s="6">
        <v>2003</v>
      </c>
      <c r="S43" s="7">
        <v>0</v>
      </c>
      <c r="T43" s="8">
        <f t="shared" si="7"/>
        <v>6368.64</v>
      </c>
    </row>
    <row r="44" spans="1:20" ht="15" outlineLevel="2">
      <c r="A44" s="2" t="s">
        <v>215</v>
      </c>
      <c r="B44" s="3">
        <v>905300</v>
      </c>
      <c r="C44" s="2" t="s">
        <v>229</v>
      </c>
      <c r="D44" s="2" t="s">
        <v>228</v>
      </c>
      <c r="E44" s="11">
        <v>1665</v>
      </c>
      <c r="F44" s="32">
        <v>0</v>
      </c>
      <c r="G44" s="4">
        <v>0</v>
      </c>
      <c r="H44" s="5">
        <v>0</v>
      </c>
      <c r="I44" s="4">
        <v>1429.77</v>
      </c>
      <c r="J44" s="4">
        <v>926.21</v>
      </c>
      <c r="K44" s="4">
        <v>816</v>
      </c>
      <c r="L44" s="4">
        <v>0</v>
      </c>
      <c r="M44" s="4">
        <v>0</v>
      </c>
      <c r="N44" s="4">
        <v>0</v>
      </c>
      <c r="O44" s="4">
        <f t="shared" si="6"/>
        <v>3171.98</v>
      </c>
      <c r="P44" s="6" t="s">
        <v>74</v>
      </c>
      <c r="Q44" s="6" t="s">
        <v>35</v>
      </c>
      <c r="R44" s="6">
        <v>2012</v>
      </c>
      <c r="S44" s="7">
        <v>0</v>
      </c>
      <c r="T44" s="8">
        <f t="shared" si="7"/>
        <v>3171.98</v>
      </c>
    </row>
    <row r="45" spans="1:20" ht="15" outlineLevel="2">
      <c r="A45" s="2" t="s">
        <v>215</v>
      </c>
      <c r="B45" s="3">
        <v>905300</v>
      </c>
      <c r="C45" s="2" t="s">
        <v>229</v>
      </c>
      <c r="D45" s="2" t="s">
        <v>228</v>
      </c>
      <c r="E45" s="11">
        <v>1667</v>
      </c>
      <c r="F45" s="32">
        <v>0</v>
      </c>
      <c r="G45" s="4">
        <v>0</v>
      </c>
      <c r="H45" s="5">
        <v>0</v>
      </c>
      <c r="I45" s="4">
        <v>8051.99</v>
      </c>
      <c r="J45" s="4">
        <v>453.65</v>
      </c>
      <c r="K45" s="4">
        <v>816</v>
      </c>
      <c r="L45" s="4">
        <v>0</v>
      </c>
      <c r="M45" s="4">
        <v>0</v>
      </c>
      <c r="N45" s="4">
        <v>0</v>
      </c>
      <c r="O45" s="4">
        <f t="shared" si="6"/>
        <v>9321.64</v>
      </c>
      <c r="P45" s="6" t="s">
        <v>74</v>
      </c>
      <c r="Q45" s="6" t="s">
        <v>26</v>
      </c>
      <c r="R45" s="6">
        <v>2016</v>
      </c>
      <c r="S45" s="7">
        <v>9315</v>
      </c>
      <c r="T45" s="8">
        <f t="shared" si="7"/>
        <v>18636.64</v>
      </c>
    </row>
    <row r="46" spans="1:20" ht="15" outlineLevel="2">
      <c r="A46" s="2" t="s">
        <v>215</v>
      </c>
      <c r="B46" s="3">
        <v>905300</v>
      </c>
      <c r="C46" s="2" t="s">
        <v>229</v>
      </c>
      <c r="D46" s="2" t="s">
        <v>228</v>
      </c>
      <c r="E46" s="11">
        <v>1667</v>
      </c>
      <c r="F46" s="32">
        <v>0</v>
      </c>
      <c r="G46" s="4">
        <v>0</v>
      </c>
      <c r="H46" s="5">
        <v>0</v>
      </c>
      <c r="I46" s="4">
        <v>2386.99</v>
      </c>
      <c r="J46" s="4">
        <v>0</v>
      </c>
      <c r="K46" s="4">
        <v>816</v>
      </c>
      <c r="L46" s="4">
        <v>0</v>
      </c>
      <c r="M46" s="4">
        <v>0</v>
      </c>
      <c r="N46" s="4">
        <v>0</v>
      </c>
      <c r="O46" s="4">
        <f t="shared" si="6"/>
        <v>3202.99</v>
      </c>
      <c r="P46" s="6" t="s">
        <v>74</v>
      </c>
      <c r="Q46" s="6" t="s">
        <v>26</v>
      </c>
      <c r="R46" s="6">
        <f>2012+20</f>
        <v>2032</v>
      </c>
      <c r="S46" s="7">
        <v>6000</v>
      </c>
      <c r="T46" s="8">
        <f t="shared" si="7"/>
        <v>9202.99</v>
      </c>
    </row>
    <row r="47" spans="1:20" ht="15" outlineLevel="2">
      <c r="A47" s="2" t="s">
        <v>215</v>
      </c>
      <c r="B47" s="3">
        <v>905300</v>
      </c>
      <c r="C47" s="2" t="s">
        <v>229</v>
      </c>
      <c r="D47" s="2" t="s">
        <v>228</v>
      </c>
      <c r="E47" s="11">
        <v>1665</v>
      </c>
      <c r="F47" s="32">
        <v>0</v>
      </c>
      <c r="G47" s="4">
        <v>0</v>
      </c>
      <c r="H47" s="5">
        <v>0</v>
      </c>
      <c r="I47" s="4">
        <v>13486.77</v>
      </c>
      <c r="J47" s="4">
        <v>670.88</v>
      </c>
      <c r="K47" s="4">
        <v>816</v>
      </c>
      <c r="L47" s="4">
        <v>250</v>
      </c>
      <c r="M47" s="4">
        <v>0</v>
      </c>
      <c r="N47" s="4">
        <v>0</v>
      </c>
      <c r="O47" s="4">
        <f t="shared" si="6"/>
        <v>15223.65</v>
      </c>
      <c r="P47" s="6" t="s">
        <v>74</v>
      </c>
      <c r="Q47" s="6" t="s">
        <v>26</v>
      </c>
      <c r="R47" s="6">
        <v>2022</v>
      </c>
      <c r="S47" s="7">
        <v>21000</v>
      </c>
      <c r="T47" s="8">
        <f t="shared" si="7"/>
        <v>36223.65</v>
      </c>
    </row>
    <row r="48" spans="1:20" ht="15" outlineLevel="2">
      <c r="A48" s="2" t="s">
        <v>215</v>
      </c>
      <c r="B48" s="3">
        <v>905300</v>
      </c>
      <c r="C48" s="2" t="s">
        <v>229</v>
      </c>
      <c r="D48" s="2" t="s">
        <v>228</v>
      </c>
      <c r="E48" s="11">
        <v>3007</v>
      </c>
      <c r="F48" s="32">
        <v>0</v>
      </c>
      <c r="G48" s="4">
        <v>0</v>
      </c>
      <c r="H48" s="5">
        <v>0</v>
      </c>
      <c r="I48" s="4">
        <v>258</v>
      </c>
      <c r="J48" s="4">
        <v>0</v>
      </c>
      <c r="K48" s="4">
        <v>0</v>
      </c>
      <c r="L48" s="4">
        <v>258</v>
      </c>
      <c r="M48" s="4">
        <v>0</v>
      </c>
      <c r="N48" s="4">
        <v>0</v>
      </c>
      <c r="O48" s="4">
        <f t="shared" si="6"/>
        <v>516</v>
      </c>
      <c r="P48" s="6" t="s">
        <v>74</v>
      </c>
      <c r="Q48" s="6" t="s">
        <v>27</v>
      </c>
      <c r="R48" s="6">
        <v>1900</v>
      </c>
      <c r="S48" s="7">
        <v>0</v>
      </c>
      <c r="T48" s="8">
        <f t="shared" si="7"/>
        <v>516</v>
      </c>
    </row>
    <row r="49" spans="1:20" ht="15" outlineLevel="2">
      <c r="A49" s="2" t="s">
        <v>215</v>
      </c>
      <c r="B49" s="3">
        <v>905300</v>
      </c>
      <c r="C49" s="2" t="s">
        <v>229</v>
      </c>
      <c r="D49" s="2" t="s">
        <v>228</v>
      </c>
      <c r="E49" s="11">
        <v>3007</v>
      </c>
      <c r="F49" s="32">
        <v>0</v>
      </c>
      <c r="G49" s="4">
        <v>0</v>
      </c>
      <c r="H49" s="5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f t="shared" si="6"/>
        <v>0</v>
      </c>
      <c r="P49" s="6" t="s">
        <v>74</v>
      </c>
      <c r="Q49" s="6" t="s">
        <v>27</v>
      </c>
      <c r="R49" s="6">
        <v>1900</v>
      </c>
      <c r="S49" s="7">
        <v>0</v>
      </c>
      <c r="T49" s="8">
        <f t="shared" si="7"/>
        <v>0</v>
      </c>
    </row>
    <row r="50" spans="1:20" ht="15" outlineLevel="2">
      <c r="A50" s="2" t="s">
        <v>215</v>
      </c>
      <c r="B50" s="3">
        <v>905300</v>
      </c>
      <c r="C50" s="2" t="s">
        <v>229</v>
      </c>
      <c r="D50" s="2" t="s">
        <v>228</v>
      </c>
      <c r="E50" s="11">
        <v>3007</v>
      </c>
      <c r="F50" s="32">
        <v>0</v>
      </c>
      <c r="G50" s="4">
        <v>0</v>
      </c>
      <c r="H50" s="5">
        <v>0</v>
      </c>
      <c r="I50" s="4">
        <v>2189.64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f t="shared" si="6"/>
        <v>2189.64</v>
      </c>
      <c r="P50" s="6" t="s">
        <v>74</v>
      </c>
      <c r="Q50" s="6" t="s">
        <v>27</v>
      </c>
      <c r="R50" s="6">
        <v>1900</v>
      </c>
      <c r="S50" s="7">
        <v>0</v>
      </c>
      <c r="T50" s="8">
        <f t="shared" si="7"/>
        <v>2189.64</v>
      </c>
    </row>
    <row r="51" spans="1:20" ht="15" outlineLevel="2">
      <c r="A51" s="2" t="s">
        <v>215</v>
      </c>
      <c r="B51" s="3">
        <v>905300</v>
      </c>
      <c r="C51" s="2" t="s">
        <v>229</v>
      </c>
      <c r="D51" s="2" t="s">
        <v>228</v>
      </c>
      <c r="E51" s="11">
        <v>3007</v>
      </c>
      <c r="F51" s="32">
        <v>0</v>
      </c>
      <c r="G51" s="4">
        <v>0</v>
      </c>
      <c r="H51" s="5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f t="shared" si="6"/>
        <v>0</v>
      </c>
      <c r="P51" s="6" t="s">
        <v>74</v>
      </c>
      <c r="Q51" s="6" t="s">
        <v>27</v>
      </c>
      <c r="R51" s="6">
        <v>1900</v>
      </c>
      <c r="S51" s="7">
        <v>0</v>
      </c>
      <c r="T51" s="8">
        <f t="shared" si="7"/>
        <v>0</v>
      </c>
    </row>
    <row r="52" spans="1:20" ht="15" outlineLevel="2">
      <c r="A52" s="2" t="s">
        <v>215</v>
      </c>
      <c r="B52" s="3">
        <v>905300</v>
      </c>
      <c r="C52" s="2" t="s">
        <v>229</v>
      </c>
      <c r="D52" s="2" t="s">
        <v>228</v>
      </c>
      <c r="E52" s="11">
        <v>3007</v>
      </c>
      <c r="F52" s="32">
        <v>0</v>
      </c>
      <c r="G52" s="4">
        <v>0</v>
      </c>
      <c r="H52" s="5">
        <v>0</v>
      </c>
      <c r="I52" s="4">
        <v>269.85</v>
      </c>
      <c r="J52" s="4">
        <v>24.26</v>
      </c>
      <c r="K52" s="4">
        <v>0</v>
      </c>
      <c r="L52" s="4">
        <v>0</v>
      </c>
      <c r="M52" s="4">
        <v>0</v>
      </c>
      <c r="N52" s="4">
        <v>0</v>
      </c>
      <c r="O52" s="4">
        <f t="shared" si="6"/>
        <v>294.11</v>
      </c>
      <c r="P52" s="6" t="s">
        <v>74</v>
      </c>
      <c r="Q52" s="6" t="s">
        <v>27</v>
      </c>
      <c r="R52" s="6">
        <v>1900</v>
      </c>
      <c r="S52" s="7">
        <v>0</v>
      </c>
      <c r="T52" s="8">
        <f t="shared" si="7"/>
        <v>294.11</v>
      </c>
    </row>
    <row r="53" spans="1:20" ht="15" outlineLevel="2">
      <c r="A53" s="2" t="s">
        <v>215</v>
      </c>
      <c r="B53" s="3">
        <v>905300</v>
      </c>
      <c r="C53" s="2" t="s">
        <v>229</v>
      </c>
      <c r="D53" s="2" t="s">
        <v>228</v>
      </c>
      <c r="E53" s="11">
        <v>3007</v>
      </c>
      <c r="F53" s="32">
        <v>0</v>
      </c>
      <c r="G53" s="4">
        <v>0</v>
      </c>
      <c r="H53" s="5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f t="shared" si="6"/>
        <v>0</v>
      </c>
      <c r="P53" s="6" t="s">
        <v>74</v>
      </c>
      <c r="Q53" s="6" t="s">
        <v>27</v>
      </c>
      <c r="R53" s="6">
        <v>1900</v>
      </c>
      <c r="S53" s="7">
        <v>0</v>
      </c>
      <c r="T53" s="8">
        <f t="shared" si="7"/>
        <v>0</v>
      </c>
    </row>
    <row r="54" spans="1:20" ht="15" outlineLevel="2">
      <c r="A54" s="2" t="s">
        <v>215</v>
      </c>
      <c r="B54" s="3">
        <v>905300</v>
      </c>
      <c r="C54" s="2" t="s">
        <v>229</v>
      </c>
      <c r="D54" s="2" t="s">
        <v>228</v>
      </c>
      <c r="E54" s="11">
        <v>3007</v>
      </c>
      <c r="F54" s="32">
        <v>0</v>
      </c>
      <c r="G54" s="4">
        <v>0</v>
      </c>
      <c r="H54" s="5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f aca="true" t="shared" si="8" ref="O54:O85">SUM(G54:N54)</f>
        <v>0</v>
      </c>
      <c r="P54" s="6" t="s">
        <v>74</v>
      </c>
      <c r="Q54" s="6" t="s">
        <v>27</v>
      </c>
      <c r="R54" s="6">
        <v>1900</v>
      </c>
      <c r="S54" s="7">
        <v>0</v>
      </c>
      <c r="T54" s="8">
        <f aca="true" t="shared" si="9" ref="T54:T85">O54+S54</f>
        <v>0</v>
      </c>
    </row>
    <row r="55" spans="1:20" ht="15" outlineLevel="2">
      <c r="A55" s="2" t="s">
        <v>215</v>
      </c>
      <c r="B55" s="3">
        <v>905300</v>
      </c>
      <c r="C55" s="2" t="s">
        <v>229</v>
      </c>
      <c r="D55" s="2" t="s">
        <v>228</v>
      </c>
      <c r="E55" s="11">
        <v>3007</v>
      </c>
      <c r="F55" s="32">
        <v>0</v>
      </c>
      <c r="G55" s="4">
        <v>0</v>
      </c>
      <c r="H55" s="5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f t="shared" si="8"/>
        <v>0</v>
      </c>
      <c r="P55" s="6" t="s">
        <v>74</v>
      </c>
      <c r="Q55" s="6" t="s">
        <v>27</v>
      </c>
      <c r="R55" s="6">
        <v>1900</v>
      </c>
      <c r="S55" s="7">
        <v>0</v>
      </c>
      <c r="T55" s="8">
        <f t="shared" si="9"/>
        <v>0</v>
      </c>
    </row>
    <row r="56" spans="1:20" ht="15" outlineLevel="2">
      <c r="A56" s="2" t="s">
        <v>215</v>
      </c>
      <c r="B56" s="3">
        <v>905300</v>
      </c>
      <c r="C56" s="2" t="s">
        <v>229</v>
      </c>
      <c r="D56" s="2" t="s">
        <v>228</v>
      </c>
      <c r="E56" s="11">
        <v>3007</v>
      </c>
      <c r="F56" s="32">
        <v>0</v>
      </c>
      <c r="G56" s="4">
        <v>0</v>
      </c>
      <c r="H56" s="5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f t="shared" si="8"/>
        <v>0</v>
      </c>
      <c r="P56" s="6" t="s">
        <v>74</v>
      </c>
      <c r="Q56" s="6" t="s">
        <v>27</v>
      </c>
      <c r="R56" s="6">
        <v>1900</v>
      </c>
      <c r="S56" s="7">
        <v>0</v>
      </c>
      <c r="T56" s="8">
        <f t="shared" si="9"/>
        <v>0</v>
      </c>
    </row>
    <row r="57" spans="1:20" ht="15" outlineLevel="2">
      <c r="A57" s="2" t="s">
        <v>215</v>
      </c>
      <c r="B57" s="3">
        <v>905300</v>
      </c>
      <c r="C57" s="2" t="s">
        <v>229</v>
      </c>
      <c r="D57" s="2" t="s">
        <v>228</v>
      </c>
      <c r="E57" s="11">
        <v>3007</v>
      </c>
      <c r="F57" s="32">
        <v>0</v>
      </c>
      <c r="G57" s="4">
        <v>0</v>
      </c>
      <c r="H57" s="5">
        <v>0</v>
      </c>
      <c r="I57" s="4">
        <v>14.77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f t="shared" si="8"/>
        <v>14.77</v>
      </c>
      <c r="P57" s="6" t="s">
        <v>74</v>
      </c>
      <c r="Q57" s="6" t="s">
        <v>27</v>
      </c>
      <c r="R57" s="6">
        <v>1900</v>
      </c>
      <c r="S57" s="7">
        <v>0</v>
      </c>
      <c r="T57" s="8">
        <f t="shared" si="9"/>
        <v>14.77</v>
      </c>
    </row>
    <row r="58" spans="1:20" ht="15" outlineLevel="2">
      <c r="A58" s="2" t="s">
        <v>215</v>
      </c>
      <c r="B58" s="3">
        <v>905300</v>
      </c>
      <c r="C58" s="2" t="s">
        <v>229</v>
      </c>
      <c r="D58" s="2" t="s">
        <v>228</v>
      </c>
      <c r="E58" s="11">
        <v>3007</v>
      </c>
      <c r="F58" s="32">
        <v>0</v>
      </c>
      <c r="G58" s="4">
        <v>0</v>
      </c>
      <c r="H58" s="5">
        <v>0</v>
      </c>
      <c r="I58" s="4">
        <v>3435.27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f t="shared" si="8"/>
        <v>3435.27</v>
      </c>
      <c r="P58" s="6" t="s">
        <v>74</v>
      </c>
      <c r="Q58" s="6" t="s">
        <v>27</v>
      </c>
      <c r="R58" s="6">
        <v>1900</v>
      </c>
      <c r="S58" s="7">
        <v>0</v>
      </c>
      <c r="T58" s="8">
        <f t="shared" si="9"/>
        <v>3435.27</v>
      </c>
    </row>
    <row r="59" spans="1:20" ht="15" outlineLevel="2">
      <c r="A59" s="2" t="s">
        <v>215</v>
      </c>
      <c r="B59" s="3">
        <v>905300</v>
      </c>
      <c r="C59" s="2" t="s">
        <v>229</v>
      </c>
      <c r="D59" s="2" t="s">
        <v>228</v>
      </c>
      <c r="E59" s="11">
        <v>3007</v>
      </c>
      <c r="F59" s="32">
        <v>0</v>
      </c>
      <c r="G59" s="4">
        <v>0</v>
      </c>
      <c r="H59" s="5">
        <v>0</v>
      </c>
      <c r="I59" s="4">
        <v>726.08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8"/>
        <v>726.08</v>
      </c>
      <c r="P59" s="6" t="s">
        <v>74</v>
      </c>
      <c r="Q59" s="6" t="s">
        <v>27</v>
      </c>
      <c r="R59" s="6">
        <v>1900</v>
      </c>
      <c r="S59" s="7">
        <v>0</v>
      </c>
      <c r="T59" s="8">
        <f t="shared" si="9"/>
        <v>726.08</v>
      </c>
    </row>
    <row r="60" spans="1:20" ht="15" outlineLevel="2">
      <c r="A60" s="2" t="s">
        <v>215</v>
      </c>
      <c r="B60" s="3">
        <v>905300</v>
      </c>
      <c r="C60" s="2" t="s">
        <v>229</v>
      </c>
      <c r="D60" s="2" t="s">
        <v>228</v>
      </c>
      <c r="E60" s="11">
        <v>3007</v>
      </c>
      <c r="F60" s="32">
        <v>0</v>
      </c>
      <c r="G60" s="4">
        <v>0</v>
      </c>
      <c r="H60" s="5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f t="shared" si="8"/>
        <v>0</v>
      </c>
      <c r="P60" s="6" t="s">
        <v>74</v>
      </c>
      <c r="Q60" s="6" t="s">
        <v>27</v>
      </c>
      <c r="R60" s="6">
        <v>1900</v>
      </c>
      <c r="S60" s="7">
        <v>0</v>
      </c>
      <c r="T60" s="8">
        <f t="shared" si="9"/>
        <v>0</v>
      </c>
    </row>
    <row r="61" spans="1:20" ht="15" outlineLevel="2">
      <c r="A61" s="2" t="s">
        <v>215</v>
      </c>
      <c r="B61" s="3">
        <v>905300</v>
      </c>
      <c r="C61" s="2" t="s">
        <v>229</v>
      </c>
      <c r="D61" s="2" t="s">
        <v>228</v>
      </c>
      <c r="E61" s="11">
        <v>3007</v>
      </c>
      <c r="F61" s="32">
        <v>0</v>
      </c>
      <c r="G61" s="4">
        <v>0</v>
      </c>
      <c r="H61" s="5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f t="shared" si="8"/>
        <v>0</v>
      </c>
      <c r="P61" s="6" t="s">
        <v>74</v>
      </c>
      <c r="Q61" s="6" t="s">
        <v>27</v>
      </c>
      <c r="R61" s="6">
        <v>1900</v>
      </c>
      <c r="S61" s="7">
        <v>0</v>
      </c>
      <c r="T61" s="8">
        <f t="shared" si="9"/>
        <v>0</v>
      </c>
    </row>
    <row r="62" spans="1:20" ht="15" outlineLevel="2">
      <c r="A62" s="2" t="s">
        <v>215</v>
      </c>
      <c r="B62" s="3">
        <v>905300</v>
      </c>
      <c r="C62" s="2" t="s">
        <v>229</v>
      </c>
      <c r="D62" s="2" t="s">
        <v>228</v>
      </c>
      <c r="E62" s="11">
        <v>3007</v>
      </c>
      <c r="F62" s="32">
        <v>0</v>
      </c>
      <c r="G62" s="4">
        <v>0</v>
      </c>
      <c r="H62" s="5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f t="shared" si="8"/>
        <v>0</v>
      </c>
      <c r="P62" s="6" t="s">
        <v>74</v>
      </c>
      <c r="Q62" s="6" t="s">
        <v>27</v>
      </c>
      <c r="R62" s="6">
        <v>1900</v>
      </c>
      <c r="S62" s="7">
        <v>0</v>
      </c>
      <c r="T62" s="8">
        <f t="shared" si="9"/>
        <v>0</v>
      </c>
    </row>
    <row r="63" spans="1:20" ht="15" outlineLevel="2">
      <c r="A63" s="2" t="s">
        <v>215</v>
      </c>
      <c r="B63" s="3">
        <v>905300</v>
      </c>
      <c r="C63" s="2" t="s">
        <v>229</v>
      </c>
      <c r="D63" s="2" t="s">
        <v>228</v>
      </c>
      <c r="E63" s="11">
        <v>1665</v>
      </c>
      <c r="F63" s="32">
        <v>0</v>
      </c>
      <c r="G63" s="4">
        <v>0</v>
      </c>
      <c r="H63" s="5">
        <v>0</v>
      </c>
      <c r="I63" s="4">
        <v>9396.14</v>
      </c>
      <c r="J63" s="4">
        <v>2044.16</v>
      </c>
      <c r="K63" s="4">
        <v>816</v>
      </c>
      <c r="L63" s="4">
        <v>0</v>
      </c>
      <c r="M63" s="4">
        <v>0</v>
      </c>
      <c r="N63" s="4">
        <v>0</v>
      </c>
      <c r="O63" s="4">
        <f t="shared" si="8"/>
        <v>12256.3</v>
      </c>
      <c r="P63" s="6" t="s">
        <v>74</v>
      </c>
      <c r="Q63" s="6" t="s">
        <v>26</v>
      </c>
      <c r="R63" s="6">
        <v>2020</v>
      </c>
      <c r="S63" s="7">
        <v>7170</v>
      </c>
      <c r="T63" s="8">
        <f t="shared" si="9"/>
        <v>19426.3</v>
      </c>
    </row>
    <row r="64" spans="1:20" ht="15" outlineLevel="2">
      <c r="A64" s="2" t="s">
        <v>215</v>
      </c>
      <c r="B64" s="3">
        <v>905300</v>
      </c>
      <c r="C64" s="2" t="s">
        <v>229</v>
      </c>
      <c r="D64" s="2" t="s">
        <v>228</v>
      </c>
      <c r="E64" s="11">
        <v>1665</v>
      </c>
      <c r="F64" s="32">
        <v>0</v>
      </c>
      <c r="G64" s="4">
        <v>0</v>
      </c>
      <c r="H64" s="5">
        <v>0</v>
      </c>
      <c r="I64" s="4">
        <v>3133.59</v>
      </c>
      <c r="J64" s="4">
        <v>666.29</v>
      </c>
      <c r="K64" s="4">
        <v>816</v>
      </c>
      <c r="L64" s="4">
        <v>171.5</v>
      </c>
      <c r="M64" s="4">
        <v>0</v>
      </c>
      <c r="N64" s="4">
        <v>0</v>
      </c>
      <c r="O64" s="4">
        <f t="shared" si="8"/>
        <v>4787.38</v>
      </c>
      <c r="P64" s="6" t="s">
        <v>74</v>
      </c>
      <c r="Q64" s="6" t="s">
        <v>26</v>
      </c>
      <c r="R64" s="6">
        <v>2020</v>
      </c>
      <c r="S64" s="7">
        <v>7170</v>
      </c>
      <c r="T64" s="8">
        <f t="shared" si="9"/>
        <v>11957.380000000001</v>
      </c>
    </row>
    <row r="65" spans="1:20" ht="15" outlineLevel="2">
      <c r="A65" s="2" t="s">
        <v>215</v>
      </c>
      <c r="B65" s="3">
        <v>905300</v>
      </c>
      <c r="C65" s="2" t="s">
        <v>229</v>
      </c>
      <c r="D65" s="2" t="s">
        <v>228</v>
      </c>
      <c r="E65" s="11">
        <v>1620</v>
      </c>
      <c r="F65" s="32">
        <v>0</v>
      </c>
      <c r="G65" s="4">
        <v>0</v>
      </c>
      <c r="H65" s="5">
        <v>0</v>
      </c>
      <c r="I65" s="4">
        <v>4418.78</v>
      </c>
      <c r="J65" s="4">
        <v>206.2</v>
      </c>
      <c r="K65" s="4">
        <v>816</v>
      </c>
      <c r="L65" s="4">
        <v>0</v>
      </c>
      <c r="M65" s="4">
        <v>0</v>
      </c>
      <c r="N65" s="4">
        <v>0</v>
      </c>
      <c r="O65" s="4">
        <f t="shared" si="8"/>
        <v>5440.98</v>
      </c>
      <c r="P65" s="6" t="s">
        <v>74</v>
      </c>
      <c r="Q65" s="6" t="s">
        <v>31</v>
      </c>
      <c r="R65" s="6">
        <v>2010</v>
      </c>
      <c r="S65" s="7">
        <v>0</v>
      </c>
      <c r="T65" s="8">
        <f t="shared" si="9"/>
        <v>5440.98</v>
      </c>
    </row>
    <row r="66" spans="1:20" ht="15" outlineLevel="2">
      <c r="A66" s="2" t="s">
        <v>215</v>
      </c>
      <c r="B66" s="3">
        <v>905300</v>
      </c>
      <c r="C66" s="2" t="s">
        <v>229</v>
      </c>
      <c r="D66" s="2" t="s">
        <v>228</v>
      </c>
      <c r="E66" s="11">
        <v>1665</v>
      </c>
      <c r="F66" s="32">
        <v>0</v>
      </c>
      <c r="G66" s="4">
        <v>0</v>
      </c>
      <c r="H66" s="5">
        <v>0</v>
      </c>
      <c r="I66" s="4">
        <v>3296.64</v>
      </c>
      <c r="J66" s="4">
        <v>1337.01</v>
      </c>
      <c r="K66" s="4">
        <v>816</v>
      </c>
      <c r="L66" s="4">
        <v>335.3</v>
      </c>
      <c r="M66" s="4">
        <v>0</v>
      </c>
      <c r="N66" s="4">
        <v>0</v>
      </c>
      <c r="O66" s="4">
        <f t="shared" si="8"/>
        <v>5784.95</v>
      </c>
      <c r="P66" s="6" t="s">
        <v>74</v>
      </c>
      <c r="Q66" s="6" t="s">
        <v>26</v>
      </c>
      <c r="R66" s="6">
        <v>2020</v>
      </c>
      <c r="S66" s="7">
        <v>7170</v>
      </c>
      <c r="T66" s="8">
        <f t="shared" si="9"/>
        <v>12954.95</v>
      </c>
    </row>
    <row r="67" spans="1:20" ht="15" outlineLevel="2">
      <c r="A67" s="2" t="s">
        <v>215</v>
      </c>
      <c r="B67" s="3">
        <v>905300</v>
      </c>
      <c r="C67" s="2" t="s">
        <v>229</v>
      </c>
      <c r="D67" s="2" t="s">
        <v>228</v>
      </c>
      <c r="E67" s="11">
        <v>1665</v>
      </c>
      <c r="F67" s="32">
        <v>0</v>
      </c>
      <c r="G67" s="4">
        <v>0</v>
      </c>
      <c r="H67" s="5">
        <v>0</v>
      </c>
      <c r="I67" s="4">
        <v>8774.55</v>
      </c>
      <c r="J67" s="4">
        <v>775.5</v>
      </c>
      <c r="K67" s="4">
        <v>816</v>
      </c>
      <c r="L67" s="4">
        <v>0</v>
      </c>
      <c r="M67" s="4">
        <v>0</v>
      </c>
      <c r="N67" s="4">
        <v>0</v>
      </c>
      <c r="O67" s="4">
        <f t="shared" si="8"/>
        <v>10366.05</v>
      </c>
      <c r="P67" s="6" t="s">
        <v>74</v>
      </c>
      <c r="Q67" s="6" t="s">
        <v>26</v>
      </c>
      <c r="R67" s="6">
        <v>2016</v>
      </c>
      <c r="S67" s="7">
        <v>8105</v>
      </c>
      <c r="T67" s="8">
        <f t="shared" si="9"/>
        <v>18471.05</v>
      </c>
    </row>
    <row r="68" spans="1:20" ht="15" outlineLevel="2">
      <c r="A68" s="2" t="s">
        <v>215</v>
      </c>
      <c r="B68" s="3">
        <v>905300</v>
      </c>
      <c r="C68" s="2" t="s">
        <v>229</v>
      </c>
      <c r="D68" s="2" t="s">
        <v>228</v>
      </c>
      <c r="E68" s="11">
        <v>1625</v>
      </c>
      <c r="F68" s="32">
        <v>0</v>
      </c>
      <c r="G68" s="4">
        <v>0</v>
      </c>
      <c r="H68" s="5">
        <v>0</v>
      </c>
      <c r="I68" s="4">
        <v>0</v>
      </c>
      <c r="J68" s="4">
        <v>0</v>
      </c>
      <c r="K68" s="4">
        <v>816</v>
      </c>
      <c r="L68" s="4">
        <v>0</v>
      </c>
      <c r="M68" s="4">
        <v>0</v>
      </c>
      <c r="N68" s="4">
        <v>0</v>
      </c>
      <c r="O68" s="4">
        <f t="shared" si="8"/>
        <v>816</v>
      </c>
      <c r="P68" s="6" t="s">
        <v>74</v>
      </c>
      <c r="Q68" s="6" t="s">
        <v>26</v>
      </c>
      <c r="R68" s="6">
        <v>2021</v>
      </c>
      <c r="S68" s="7">
        <v>8400</v>
      </c>
      <c r="T68" s="8">
        <f t="shared" si="9"/>
        <v>9216</v>
      </c>
    </row>
    <row r="69" spans="1:20" ht="15" outlineLevel="2">
      <c r="A69" s="2" t="s">
        <v>215</v>
      </c>
      <c r="B69" s="3">
        <v>905300</v>
      </c>
      <c r="C69" s="2" t="s">
        <v>229</v>
      </c>
      <c r="D69" s="2" t="s">
        <v>228</v>
      </c>
      <c r="E69" s="11">
        <v>1625</v>
      </c>
      <c r="F69" s="32">
        <v>0</v>
      </c>
      <c r="G69" s="4">
        <v>0</v>
      </c>
      <c r="H69" s="5">
        <v>0</v>
      </c>
      <c r="I69" s="4">
        <v>5837.37</v>
      </c>
      <c r="J69" s="4">
        <v>206.89</v>
      </c>
      <c r="K69" s="4">
        <v>816</v>
      </c>
      <c r="L69" s="4">
        <v>0</v>
      </c>
      <c r="M69" s="4">
        <v>0</v>
      </c>
      <c r="N69" s="4">
        <v>0</v>
      </c>
      <c r="O69" s="4">
        <f t="shared" si="8"/>
        <v>6860.26</v>
      </c>
      <c r="P69" s="6" t="s">
        <v>74</v>
      </c>
      <c r="Q69" s="6" t="s">
        <v>26</v>
      </c>
      <c r="R69" s="6">
        <v>2014</v>
      </c>
      <c r="S69" s="7">
        <v>10135</v>
      </c>
      <c r="T69" s="8">
        <f t="shared" si="9"/>
        <v>16995.260000000002</v>
      </c>
    </row>
    <row r="70" spans="1:20" ht="15" outlineLevel="2">
      <c r="A70" s="2" t="s">
        <v>215</v>
      </c>
      <c r="B70" s="3">
        <v>905300</v>
      </c>
      <c r="C70" s="2" t="s">
        <v>229</v>
      </c>
      <c r="D70" s="2" t="s">
        <v>228</v>
      </c>
      <c r="E70" s="11">
        <v>1625</v>
      </c>
      <c r="F70" s="32">
        <v>0</v>
      </c>
      <c r="G70" s="4">
        <v>0</v>
      </c>
      <c r="H70" s="5">
        <v>0</v>
      </c>
      <c r="I70" s="4">
        <v>18173.81</v>
      </c>
      <c r="J70" s="4">
        <v>1461.42</v>
      </c>
      <c r="K70" s="4">
        <v>816</v>
      </c>
      <c r="L70" s="4">
        <v>0</v>
      </c>
      <c r="M70" s="4">
        <v>0</v>
      </c>
      <c r="N70" s="4">
        <v>0</v>
      </c>
      <c r="O70" s="4">
        <f t="shared" si="8"/>
        <v>20451.230000000003</v>
      </c>
      <c r="P70" s="6" t="s">
        <v>74</v>
      </c>
      <c r="Q70" s="6" t="s">
        <v>26</v>
      </c>
      <c r="R70" s="6">
        <v>2017</v>
      </c>
      <c r="S70" s="7">
        <v>10135</v>
      </c>
      <c r="T70" s="8">
        <f t="shared" si="9"/>
        <v>30586.230000000003</v>
      </c>
    </row>
    <row r="71" spans="1:20" ht="15" outlineLevel="2">
      <c r="A71" s="2" t="s">
        <v>215</v>
      </c>
      <c r="B71" s="3">
        <v>905300</v>
      </c>
      <c r="C71" s="2" t="s">
        <v>229</v>
      </c>
      <c r="D71" s="2" t="s">
        <v>228</v>
      </c>
      <c r="E71" s="11">
        <v>9020</v>
      </c>
      <c r="F71" s="32">
        <v>0</v>
      </c>
      <c r="G71" s="4">
        <v>0</v>
      </c>
      <c r="H71" s="5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f t="shared" si="8"/>
        <v>0</v>
      </c>
      <c r="P71" s="6" t="s">
        <v>74</v>
      </c>
      <c r="Q71" s="6" t="s">
        <v>27</v>
      </c>
      <c r="R71" s="6">
        <v>1900</v>
      </c>
      <c r="S71" s="7">
        <v>0</v>
      </c>
      <c r="T71" s="8">
        <f t="shared" si="9"/>
        <v>0</v>
      </c>
    </row>
    <row r="72" spans="1:20" ht="15" outlineLevel="2">
      <c r="A72" s="2" t="s">
        <v>215</v>
      </c>
      <c r="B72" s="3">
        <v>905300</v>
      </c>
      <c r="C72" s="2" t="s">
        <v>229</v>
      </c>
      <c r="D72" s="2" t="s">
        <v>228</v>
      </c>
      <c r="E72" s="11">
        <v>9020</v>
      </c>
      <c r="F72" s="32">
        <v>0</v>
      </c>
      <c r="G72" s="4">
        <v>0</v>
      </c>
      <c r="H72" s="5">
        <v>0</v>
      </c>
      <c r="I72" s="4">
        <v>1059.81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f t="shared" si="8"/>
        <v>1059.81</v>
      </c>
      <c r="P72" s="6" t="s">
        <v>74</v>
      </c>
      <c r="Q72" s="6" t="s">
        <v>27</v>
      </c>
      <c r="R72" s="6">
        <v>1900</v>
      </c>
      <c r="S72" s="7">
        <v>0</v>
      </c>
      <c r="T72" s="8">
        <f t="shared" si="9"/>
        <v>1059.81</v>
      </c>
    </row>
    <row r="73" spans="1:20" ht="15" outlineLevel="2">
      <c r="A73" s="2" t="s">
        <v>215</v>
      </c>
      <c r="B73" s="3">
        <v>905300</v>
      </c>
      <c r="C73" s="2" t="s">
        <v>229</v>
      </c>
      <c r="D73" s="2" t="s">
        <v>228</v>
      </c>
      <c r="E73" s="11">
        <v>1667</v>
      </c>
      <c r="F73" s="32">
        <v>0</v>
      </c>
      <c r="G73" s="4">
        <v>0</v>
      </c>
      <c r="H73" s="5">
        <v>0</v>
      </c>
      <c r="I73" s="4">
        <v>200</v>
      </c>
      <c r="J73" s="4">
        <v>1500</v>
      </c>
      <c r="K73" s="4">
        <v>816</v>
      </c>
      <c r="L73" s="4">
        <v>0</v>
      </c>
      <c r="M73" s="4">
        <v>0</v>
      </c>
      <c r="N73" s="4">
        <v>0</v>
      </c>
      <c r="O73" s="4">
        <f t="shared" si="8"/>
        <v>2516</v>
      </c>
      <c r="P73" s="6" t="s">
        <v>74</v>
      </c>
      <c r="Q73" s="6" t="s">
        <v>26</v>
      </c>
      <c r="R73" s="6">
        <v>2021</v>
      </c>
      <c r="S73" s="7">
        <v>5775</v>
      </c>
      <c r="T73" s="8">
        <f t="shared" si="9"/>
        <v>8291</v>
      </c>
    </row>
    <row r="74" spans="1:20" ht="15" outlineLevel="2">
      <c r="A74" s="2" t="s">
        <v>215</v>
      </c>
      <c r="B74" s="3">
        <v>905300</v>
      </c>
      <c r="C74" s="2" t="s">
        <v>229</v>
      </c>
      <c r="D74" s="2" t="s">
        <v>228</v>
      </c>
      <c r="E74" s="11">
        <v>1667</v>
      </c>
      <c r="F74" s="32">
        <v>0</v>
      </c>
      <c r="G74" s="4">
        <v>0</v>
      </c>
      <c r="H74" s="5">
        <v>0</v>
      </c>
      <c r="I74" s="4">
        <v>43</v>
      </c>
      <c r="J74" s="4">
        <v>1033.34</v>
      </c>
      <c r="K74" s="4">
        <v>816</v>
      </c>
      <c r="L74" s="4">
        <v>0</v>
      </c>
      <c r="M74" s="4">
        <v>0</v>
      </c>
      <c r="N74" s="4">
        <v>0</v>
      </c>
      <c r="O74" s="4">
        <f t="shared" si="8"/>
        <v>1892.34</v>
      </c>
      <c r="P74" s="6" t="s">
        <v>74</v>
      </c>
      <c r="Q74" s="6" t="s">
        <v>26</v>
      </c>
      <c r="R74" s="6">
        <v>2017</v>
      </c>
      <c r="S74" s="7">
        <v>5775</v>
      </c>
      <c r="T74" s="8">
        <f t="shared" si="9"/>
        <v>7667.34</v>
      </c>
    </row>
    <row r="75" spans="1:20" ht="15" outlineLevel="2">
      <c r="A75" s="2" t="s">
        <v>215</v>
      </c>
      <c r="B75" s="3">
        <v>905300</v>
      </c>
      <c r="C75" s="2" t="s">
        <v>229</v>
      </c>
      <c r="D75" s="2" t="s">
        <v>228</v>
      </c>
      <c r="E75" s="11">
        <v>2020</v>
      </c>
      <c r="F75" s="32">
        <v>0</v>
      </c>
      <c r="G75" s="4">
        <v>0</v>
      </c>
      <c r="H75" s="5">
        <v>0</v>
      </c>
      <c r="I75" s="4">
        <v>1874.53</v>
      </c>
      <c r="J75" s="4">
        <v>0</v>
      </c>
      <c r="K75" s="4">
        <v>816</v>
      </c>
      <c r="L75" s="4">
        <v>0</v>
      </c>
      <c r="M75" s="4">
        <v>0</v>
      </c>
      <c r="N75" s="4">
        <v>0</v>
      </c>
      <c r="O75" s="4">
        <f t="shared" si="8"/>
        <v>2690.5299999999997</v>
      </c>
      <c r="P75" s="6" t="s">
        <v>74</v>
      </c>
      <c r="Q75" s="6" t="s">
        <v>26</v>
      </c>
      <c r="R75" s="6">
        <v>2014</v>
      </c>
      <c r="S75" s="7">
        <v>3335</v>
      </c>
      <c r="T75" s="8">
        <f t="shared" si="9"/>
        <v>6025.53</v>
      </c>
    </row>
    <row r="76" spans="1:20" ht="15" outlineLevel="2">
      <c r="A76" s="2" t="s">
        <v>215</v>
      </c>
      <c r="B76" s="3">
        <v>905300</v>
      </c>
      <c r="C76" s="2" t="s">
        <v>229</v>
      </c>
      <c r="D76" s="2" t="s">
        <v>228</v>
      </c>
      <c r="E76" s="11">
        <v>2020</v>
      </c>
      <c r="F76" s="32">
        <v>0</v>
      </c>
      <c r="G76" s="4">
        <v>0</v>
      </c>
      <c r="H76" s="5">
        <v>0</v>
      </c>
      <c r="I76" s="4">
        <v>356.73</v>
      </c>
      <c r="J76" s="4">
        <v>360.07</v>
      </c>
      <c r="K76" s="4">
        <v>816</v>
      </c>
      <c r="L76" s="4">
        <v>0</v>
      </c>
      <c r="M76" s="4">
        <v>0</v>
      </c>
      <c r="N76" s="4">
        <v>0</v>
      </c>
      <c r="O76" s="4">
        <f t="shared" si="8"/>
        <v>1532.8</v>
      </c>
      <c r="P76" s="6" t="s">
        <v>74</v>
      </c>
      <c r="Q76" s="6" t="s">
        <v>26</v>
      </c>
      <c r="R76" s="6">
        <v>2014</v>
      </c>
      <c r="S76" s="7">
        <v>3335</v>
      </c>
      <c r="T76" s="8">
        <f t="shared" si="9"/>
        <v>4867.8</v>
      </c>
    </row>
    <row r="77" spans="1:20" ht="15" outlineLevel="2">
      <c r="A77" s="2" t="s">
        <v>215</v>
      </c>
      <c r="B77" s="3">
        <v>905300</v>
      </c>
      <c r="C77" s="2" t="s">
        <v>229</v>
      </c>
      <c r="D77" s="2" t="s">
        <v>228</v>
      </c>
      <c r="E77" s="11">
        <v>2020</v>
      </c>
      <c r="F77" s="32">
        <v>0</v>
      </c>
      <c r="G77" s="4">
        <v>0</v>
      </c>
      <c r="H77" s="5">
        <v>0</v>
      </c>
      <c r="I77" s="4">
        <v>1780.6</v>
      </c>
      <c r="J77" s="4">
        <v>1938.73</v>
      </c>
      <c r="K77" s="4">
        <v>816</v>
      </c>
      <c r="L77" s="4">
        <v>0</v>
      </c>
      <c r="M77" s="4">
        <v>0</v>
      </c>
      <c r="N77" s="4">
        <v>0</v>
      </c>
      <c r="O77" s="4">
        <f t="shared" si="8"/>
        <v>4535.33</v>
      </c>
      <c r="P77" s="6" t="s">
        <v>74</v>
      </c>
      <c r="Q77" s="6" t="s">
        <v>26</v>
      </c>
      <c r="R77" s="6">
        <v>2014</v>
      </c>
      <c r="S77" s="7">
        <v>3335</v>
      </c>
      <c r="T77" s="8">
        <f t="shared" si="9"/>
        <v>7870.33</v>
      </c>
    </row>
    <row r="78" spans="1:20" ht="15" outlineLevel="2">
      <c r="A78" s="2" t="s">
        <v>215</v>
      </c>
      <c r="B78" s="3">
        <v>905300</v>
      </c>
      <c r="C78" s="2" t="s">
        <v>229</v>
      </c>
      <c r="D78" s="2" t="s">
        <v>228</v>
      </c>
      <c r="E78" s="11">
        <v>1212</v>
      </c>
      <c r="F78" s="32">
        <v>3440</v>
      </c>
      <c r="G78" s="4">
        <v>2100</v>
      </c>
      <c r="H78" s="5">
        <v>28.7</v>
      </c>
      <c r="I78" s="4">
        <v>0</v>
      </c>
      <c r="J78" s="4">
        <v>0</v>
      </c>
      <c r="K78" s="4">
        <v>816</v>
      </c>
      <c r="L78" s="4">
        <v>0</v>
      </c>
      <c r="M78" s="4">
        <v>0</v>
      </c>
      <c r="N78" s="4">
        <v>0</v>
      </c>
      <c r="O78" s="4">
        <f t="shared" si="8"/>
        <v>2944.7</v>
      </c>
      <c r="P78" s="6" t="s">
        <v>25</v>
      </c>
      <c r="Q78" s="6" t="s">
        <v>26</v>
      </c>
      <c r="R78" s="6">
        <v>2018</v>
      </c>
      <c r="S78" s="7">
        <v>2415</v>
      </c>
      <c r="T78" s="8">
        <f t="shared" si="9"/>
        <v>5359.7</v>
      </c>
    </row>
    <row r="79" spans="1:20" ht="15" outlineLevel="2">
      <c r="A79" s="2" t="s">
        <v>215</v>
      </c>
      <c r="B79" s="3">
        <v>905300</v>
      </c>
      <c r="C79" s="2" t="s">
        <v>229</v>
      </c>
      <c r="D79" s="2" t="s">
        <v>228</v>
      </c>
      <c r="E79" s="11">
        <v>1209</v>
      </c>
      <c r="F79" s="32">
        <v>6480</v>
      </c>
      <c r="G79" s="4">
        <v>2280</v>
      </c>
      <c r="H79" s="5">
        <v>492.1</v>
      </c>
      <c r="I79" s="4">
        <v>0</v>
      </c>
      <c r="J79" s="4">
        <v>0</v>
      </c>
      <c r="K79" s="4">
        <v>816</v>
      </c>
      <c r="L79" s="4">
        <v>0</v>
      </c>
      <c r="M79" s="4">
        <v>1048.56</v>
      </c>
      <c r="N79" s="4">
        <v>0</v>
      </c>
      <c r="O79" s="4">
        <f t="shared" si="8"/>
        <v>4636.66</v>
      </c>
      <c r="P79" s="6" t="s">
        <v>25</v>
      </c>
      <c r="Q79" s="6" t="s">
        <v>26</v>
      </c>
      <c r="R79" s="6">
        <v>2018</v>
      </c>
      <c r="S79" s="7">
        <v>4255</v>
      </c>
      <c r="T79" s="8">
        <f t="shared" si="9"/>
        <v>8891.66</v>
      </c>
    </row>
    <row r="80" spans="1:20" ht="15" outlineLevel="2">
      <c r="A80" s="2" t="s">
        <v>215</v>
      </c>
      <c r="B80" s="3">
        <v>905300</v>
      </c>
      <c r="C80" s="2" t="s">
        <v>229</v>
      </c>
      <c r="D80" s="2" t="s">
        <v>228</v>
      </c>
      <c r="E80" s="11">
        <v>1257</v>
      </c>
      <c r="F80" s="32">
        <v>0</v>
      </c>
      <c r="G80" s="4">
        <v>0</v>
      </c>
      <c r="H80" s="5">
        <v>0</v>
      </c>
      <c r="I80" s="4">
        <v>777.34</v>
      </c>
      <c r="J80" s="4">
        <v>2113.49</v>
      </c>
      <c r="K80" s="4">
        <v>816</v>
      </c>
      <c r="L80" s="9">
        <v>2500</v>
      </c>
      <c r="M80" s="4">
        <v>0</v>
      </c>
      <c r="N80" s="4">
        <v>0</v>
      </c>
      <c r="O80" s="4">
        <f t="shared" si="8"/>
        <v>6206.83</v>
      </c>
      <c r="P80" s="6" t="s">
        <v>74</v>
      </c>
      <c r="Q80" s="6" t="s">
        <v>26</v>
      </c>
      <c r="R80" s="6">
        <v>2022</v>
      </c>
      <c r="S80" s="7">
        <v>4305</v>
      </c>
      <c r="T80" s="8">
        <f t="shared" si="9"/>
        <v>10511.83</v>
      </c>
    </row>
    <row r="81" spans="1:20" ht="15" outlineLevel="2">
      <c r="A81" s="2" t="s">
        <v>215</v>
      </c>
      <c r="B81" s="3">
        <v>905300</v>
      </c>
      <c r="C81" s="2" t="s">
        <v>229</v>
      </c>
      <c r="D81" s="2" t="s">
        <v>228</v>
      </c>
      <c r="E81" s="11">
        <v>1209</v>
      </c>
      <c r="F81" s="32">
        <v>19647</v>
      </c>
      <c r="G81" s="4">
        <v>2280</v>
      </c>
      <c r="H81" s="5">
        <v>5722.8</v>
      </c>
      <c r="I81" s="4">
        <v>0</v>
      </c>
      <c r="J81" s="4">
        <v>0</v>
      </c>
      <c r="K81" s="4">
        <v>816</v>
      </c>
      <c r="L81" s="9">
        <v>2500</v>
      </c>
      <c r="M81" s="4">
        <v>0</v>
      </c>
      <c r="N81" s="4">
        <v>0</v>
      </c>
      <c r="O81" s="4">
        <f t="shared" si="8"/>
        <v>11318.8</v>
      </c>
      <c r="P81" s="6" t="s">
        <v>25</v>
      </c>
      <c r="Q81" s="6" t="s">
        <v>26</v>
      </c>
      <c r="R81" s="6">
        <v>2022</v>
      </c>
      <c r="S81" s="7">
        <v>2520</v>
      </c>
      <c r="T81" s="8">
        <f t="shared" si="9"/>
        <v>13838.8</v>
      </c>
    </row>
    <row r="82" spans="1:20" ht="15" outlineLevel="2">
      <c r="A82" s="2" t="s">
        <v>215</v>
      </c>
      <c r="B82" s="3">
        <v>905300</v>
      </c>
      <c r="C82" s="2" t="s">
        <v>229</v>
      </c>
      <c r="D82" s="2" t="s">
        <v>228</v>
      </c>
      <c r="E82" s="11">
        <v>1226</v>
      </c>
      <c r="F82" s="32">
        <v>3914</v>
      </c>
      <c r="G82" s="4">
        <v>2940</v>
      </c>
      <c r="H82" s="5">
        <v>47.53</v>
      </c>
      <c r="I82" s="4">
        <v>0</v>
      </c>
      <c r="J82" s="4">
        <v>0</v>
      </c>
      <c r="K82" s="4">
        <v>816</v>
      </c>
      <c r="L82" s="4">
        <v>0</v>
      </c>
      <c r="M82" s="4">
        <v>0</v>
      </c>
      <c r="N82" s="4">
        <v>0</v>
      </c>
      <c r="O82" s="4">
        <f t="shared" si="8"/>
        <v>3803.53</v>
      </c>
      <c r="P82" s="6" t="s">
        <v>25</v>
      </c>
      <c r="Q82" s="6" t="s">
        <v>26</v>
      </c>
      <c r="R82" s="6">
        <v>2016</v>
      </c>
      <c r="S82" s="7">
        <v>2310</v>
      </c>
      <c r="T82" s="8">
        <f t="shared" si="9"/>
        <v>6113.530000000001</v>
      </c>
    </row>
    <row r="83" spans="1:20" ht="15" outlineLevel="2">
      <c r="A83" s="2" t="s">
        <v>215</v>
      </c>
      <c r="B83" s="3">
        <v>905300</v>
      </c>
      <c r="C83" s="2" t="s">
        <v>229</v>
      </c>
      <c r="D83" s="2" t="s">
        <v>228</v>
      </c>
      <c r="E83" s="11">
        <v>1256</v>
      </c>
      <c r="F83" s="32">
        <v>0</v>
      </c>
      <c r="G83" s="4">
        <v>0</v>
      </c>
      <c r="H83" s="5">
        <v>0</v>
      </c>
      <c r="I83" s="4">
        <v>4190.54</v>
      </c>
      <c r="J83" s="4">
        <v>3904.81</v>
      </c>
      <c r="K83" s="4">
        <v>816</v>
      </c>
      <c r="L83" s="4">
        <v>1562.13</v>
      </c>
      <c r="M83" s="4">
        <v>949.7</v>
      </c>
      <c r="N83" s="4">
        <v>0</v>
      </c>
      <c r="O83" s="4">
        <f t="shared" si="8"/>
        <v>11423.18</v>
      </c>
      <c r="P83" s="6" t="s">
        <v>74</v>
      </c>
      <c r="Q83" s="6" t="s">
        <v>26</v>
      </c>
      <c r="R83" s="6">
        <v>2017</v>
      </c>
      <c r="S83" s="7">
        <v>4680</v>
      </c>
      <c r="T83" s="8">
        <f t="shared" si="9"/>
        <v>16103.18</v>
      </c>
    </row>
    <row r="84" spans="1:20" ht="15" outlineLevel="2">
      <c r="A84" s="2" t="s">
        <v>215</v>
      </c>
      <c r="B84" s="3">
        <v>905300</v>
      </c>
      <c r="C84" s="2" t="s">
        <v>229</v>
      </c>
      <c r="D84" s="2" t="s">
        <v>228</v>
      </c>
      <c r="E84" s="11">
        <v>1256</v>
      </c>
      <c r="F84" s="32">
        <v>0</v>
      </c>
      <c r="G84" s="4">
        <v>0</v>
      </c>
      <c r="H84" s="5">
        <v>0</v>
      </c>
      <c r="I84" s="4">
        <v>4177.5</v>
      </c>
      <c r="J84" s="4">
        <v>3492.91</v>
      </c>
      <c r="K84" s="4">
        <v>816</v>
      </c>
      <c r="L84" s="4">
        <v>1003.96</v>
      </c>
      <c r="M84" s="4">
        <v>60.83</v>
      </c>
      <c r="N84" s="4">
        <v>0</v>
      </c>
      <c r="O84" s="4">
        <f t="shared" si="8"/>
        <v>9551.199999999999</v>
      </c>
      <c r="P84" s="6" t="s">
        <v>74</v>
      </c>
      <c r="Q84" s="6" t="s">
        <v>26</v>
      </c>
      <c r="R84" s="6">
        <v>2017</v>
      </c>
      <c r="S84" s="7">
        <v>4680</v>
      </c>
      <c r="T84" s="8">
        <f t="shared" si="9"/>
        <v>14231.199999999999</v>
      </c>
    </row>
    <row r="85" spans="1:20" ht="15" outlineLevel="2">
      <c r="A85" s="2" t="s">
        <v>215</v>
      </c>
      <c r="B85" s="3">
        <v>905300</v>
      </c>
      <c r="C85" s="2" t="s">
        <v>229</v>
      </c>
      <c r="D85" s="2" t="s">
        <v>228</v>
      </c>
      <c r="E85" s="11">
        <v>1211</v>
      </c>
      <c r="F85" s="32">
        <v>0</v>
      </c>
      <c r="G85" s="4">
        <v>0</v>
      </c>
      <c r="H85" s="5">
        <v>0</v>
      </c>
      <c r="I85" s="4">
        <v>4011.8</v>
      </c>
      <c r="J85" s="4">
        <v>1005.28</v>
      </c>
      <c r="K85" s="4">
        <v>816</v>
      </c>
      <c r="L85" s="9">
        <v>2500</v>
      </c>
      <c r="M85" s="4">
        <v>0</v>
      </c>
      <c r="N85" s="4">
        <v>0</v>
      </c>
      <c r="O85" s="4">
        <f t="shared" si="8"/>
        <v>8333.08</v>
      </c>
      <c r="P85" s="6" t="s">
        <v>74</v>
      </c>
      <c r="Q85" s="6" t="s">
        <v>26</v>
      </c>
      <c r="R85" s="6">
        <v>2022</v>
      </c>
      <c r="S85" s="7">
        <v>2415</v>
      </c>
      <c r="T85" s="8">
        <f t="shared" si="9"/>
        <v>10748.08</v>
      </c>
    </row>
    <row r="86" spans="1:20" ht="15" outlineLevel="2">
      <c r="A86" s="2" t="s">
        <v>215</v>
      </c>
      <c r="B86" s="3">
        <v>905300</v>
      </c>
      <c r="C86" s="2" t="s">
        <v>229</v>
      </c>
      <c r="D86" s="2" t="s">
        <v>228</v>
      </c>
      <c r="E86" s="11">
        <v>1254</v>
      </c>
      <c r="F86" s="32">
        <v>0</v>
      </c>
      <c r="G86" s="4">
        <v>0</v>
      </c>
      <c r="H86" s="5">
        <v>0</v>
      </c>
      <c r="I86" s="4">
        <v>253.94</v>
      </c>
      <c r="J86" s="4">
        <v>3708.04</v>
      </c>
      <c r="K86" s="4">
        <v>816</v>
      </c>
      <c r="L86" s="4">
        <v>610.64</v>
      </c>
      <c r="M86" s="4">
        <v>0</v>
      </c>
      <c r="N86" s="4">
        <v>0</v>
      </c>
      <c r="O86" s="4">
        <f aca="true" t="shared" si="10" ref="O86:O117">SUM(G86:N86)</f>
        <v>5388.62</v>
      </c>
      <c r="P86" s="6" t="s">
        <v>74</v>
      </c>
      <c r="Q86" s="6" t="s">
        <v>26</v>
      </c>
      <c r="R86" s="6">
        <v>2019</v>
      </c>
      <c r="S86" s="7">
        <v>3360</v>
      </c>
      <c r="T86" s="8">
        <f aca="true" t="shared" si="11" ref="T86:T117">O86+S86</f>
        <v>8748.619999999999</v>
      </c>
    </row>
    <row r="87" spans="1:20" ht="15" outlineLevel="2">
      <c r="A87" s="2" t="s">
        <v>215</v>
      </c>
      <c r="B87" s="3">
        <v>905300</v>
      </c>
      <c r="C87" s="2" t="s">
        <v>229</v>
      </c>
      <c r="D87" s="2" t="s">
        <v>228</v>
      </c>
      <c r="E87" s="11">
        <v>1257</v>
      </c>
      <c r="F87" s="32">
        <v>0</v>
      </c>
      <c r="G87" s="4">
        <v>0</v>
      </c>
      <c r="H87" s="5">
        <v>0</v>
      </c>
      <c r="I87" s="4">
        <v>756.41</v>
      </c>
      <c r="J87" s="4">
        <v>3363.39</v>
      </c>
      <c r="K87" s="4">
        <v>816</v>
      </c>
      <c r="L87" s="4">
        <v>0</v>
      </c>
      <c r="M87" s="4">
        <v>0</v>
      </c>
      <c r="N87" s="4">
        <v>0</v>
      </c>
      <c r="O87" s="4">
        <f t="shared" si="10"/>
        <v>4935.8</v>
      </c>
      <c r="P87" s="6" t="s">
        <v>74</v>
      </c>
      <c r="Q87" s="6" t="s">
        <v>26</v>
      </c>
      <c r="R87" s="6">
        <v>2018</v>
      </c>
      <c r="S87" s="7">
        <v>4305</v>
      </c>
      <c r="T87" s="8">
        <f t="shared" si="11"/>
        <v>9240.8</v>
      </c>
    </row>
    <row r="88" spans="1:20" ht="15" outlineLevel="2">
      <c r="A88" s="2" t="s">
        <v>215</v>
      </c>
      <c r="B88" s="3">
        <v>905300</v>
      </c>
      <c r="C88" s="2" t="s">
        <v>229</v>
      </c>
      <c r="D88" s="2" t="s">
        <v>228</v>
      </c>
      <c r="E88" s="11">
        <v>1210</v>
      </c>
      <c r="F88" s="32">
        <v>7395</v>
      </c>
      <c r="G88" s="4">
        <v>3000</v>
      </c>
      <c r="H88" s="5">
        <v>1158.5</v>
      </c>
      <c r="I88" s="4">
        <v>0</v>
      </c>
      <c r="J88" s="4">
        <v>0</v>
      </c>
      <c r="K88" s="4">
        <v>816</v>
      </c>
      <c r="L88" s="9">
        <v>2500</v>
      </c>
      <c r="M88" s="4">
        <v>0</v>
      </c>
      <c r="N88" s="4">
        <v>0</v>
      </c>
      <c r="O88" s="4">
        <f t="shared" si="10"/>
        <v>7474.5</v>
      </c>
      <c r="P88" s="6" t="s">
        <v>25</v>
      </c>
      <c r="Q88" s="6" t="s">
        <v>26</v>
      </c>
      <c r="R88" s="6">
        <v>2022</v>
      </c>
      <c r="S88" s="7">
        <v>2520</v>
      </c>
      <c r="T88" s="8">
        <f t="shared" si="11"/>
        <v>9994.5</v>
      </c>
    </row>
    <row r="89" spans="1:20" ht="15" outlineLevel="2">
      <c r="A89" s="2" t="s">
        <v>215</v>
      </c>
      <c r="B89" s="3">
        <v>905300</v>
      </c>
      <c r="C89" s="2" t="s">
        <v>229</v>
      </c>
      <c r="D89" s="2" t="s">
        <v>228</v>
      </c>
      <c r="E89" s="11">
        <v>1255</v>
      </c>
      <c r="F89" s="32">
        <v>0</v>
      </c>
      <c r="G89" s="4">
        <v>0</v>
      </c>
      <c r="H89" s="5">
        <v>0</v>
      </c>
      <c r="I89" s="4">
        <v>5005.58</v>
      </c>
      <c r="J89" s="4">
        <v>1602.58</v>
      </c>
      <c r="K89" s="4">
        <v>816</v>
      </c>
      <c r="L89" s="9">
        <f>258+1500</f>
        <v>1758</v>
      </c>
      <c r="M89" s="4">
        <v>0</v>
      </c>
      <c r="N89" s="4">
        <v>0</v>
      </c>
      <c r="O89" s="4">
        <f t="shared" si="10"/>
        <v>9182.16</v>
      </c>
      <c r="P89" s="6" t="s">
        <v>74</v>
      </c>
      <c r="Q89" s="6" t="s">
        <v>26</v>
      </c>
      <c r="R89" s="6">
        <v>2022</v>
      </c>
      <c r="S89" s="7">
        <v>3990</v>
      </c>
      <c r="T89" s="8">
        <f t="shared" si="11"/>
        <v>13172.16</v>
      </c>
    </row>
    <row r="90" spans="1:20" ht="15" outlineLevel="2">
      <c r="A90" s="2" t="s">
        <v>215</v>
      </c>
      <c r="B90" s="3">
        <v>905300</v>
      </c>
      <c r="C90" s="2" t="s">
        <v>229</v>
      </c>
      <c r="D90" s="2" t="s">
        <v>228</v>
      </c>
      <c r="E90" s="11">
        <v>1255</v>
      </c>
      <c r="F90" s="32">
        <v>0</v>
      </c>
      <c r="G90" s="4">
        <v>0</v>
      </c>
      <c r="H90" s="5">
        <v>0</v>
      </c>
      <c r="I90" s="4">
        <v>1594.9</v>
      </c>
      <c r="J90" s="4">
        <v>3599.52</v>
      </c>
      <c r="K90" s="4">
        <v>816</v>
      </c>
      <c r="L90" s="4">
        <v>301</v>
      </c>
      <c r="M90" s="4">
        <v>0</v>
      </c>
      <c r="N90" s="4">
        <v>0</v>
      </c>
      <c r="O90" s="4">
        <f t="shared" si="10"/>
        <v>6311.42</v>
      </c>
      <c r="P90" s="6" t="s">
        <v>74</v>
      </c>
      <c r="Q90" s="6" t="s">
        <v>26</v>
      </c>
      <c r="R90" s="6">
        <v>2014</v>
      </c>
      <c r="S90" s="7">
        <v>3990</v>
      </c>
      <c r="T90" s="8">
        <f t="shared" si="11"/>
        <v>10301.42</v>
      </c>
    </row>
    <row r="91" spans="1:20" ht="15" outlineLevel="2">
      <c r="A91" s="2" t="s">
        <v>215</v>
      </c>
      <c r="B91" s="3">
        <v>905300</v>
      </c>
      <c r="C91" s="2" t="s">
        <v>229</v>
      </c>
      <c r="D91" s="2" t="s">
        <v>228</v>
      </c>
      <c r="E91" s="11">
        <v>1255</v>
      </c>
      <c r="F91" s="32">
        <v>0</v>
      </c>
      <c r="G91" s="4">
        <v>0</v>
      </c>
      <c r="H91" s="5">
        <v>0</v>
      </c>
      <c r="I91" s="4">
        <v>1041.87</v>
      </c>
      <c r="J91" s="4">
        <v>2668.02</v>
      </c>
      <c r="K91" s="4">
        <v>816</v>
      </c>
      <c r="L91" s="4">
        <v>0</v>
      </c>
      <c r="M91" s="4">
        <v>0</v>
      </c>
      <c r="N91" s="4">
        <v>0</v>
      </c>
      <c r="O91" s="4">
        <f t="shared" si="10"/>
        <v>4525.889999999999</v>
      </c>
      <c r="P91" s="6" t="s">
        <v>74</v>
      </c>
      <c r="Q91" s="6" t="s">
        <v>26</v>
      </c>
      <c r="R91" s="6">
        <v>2014</v>
      </c>
      <c r="S91" s="7">
        <v>3990</v>
      </c>
      <c r="T91" s="8">
        <f t="shared" si="11"/>
        <v>8515.89</v>
      </c>
    </row>
    <row r="92" spans="1:20" ht="15" outlineLevel="2">
      <c r="A92" s="2" t="s">
        <v>215</v>
      </c>
      <c r="B92" s="3">
        <v>905300</v>
      </c>
      <c r="C92" s="2" t="s">
        <v>229</v>
      </c>
      <c r="D92" s="2" t="s">
        <v>228</v>
      </c>
      <c r="E92" s="11">
        <v>1209</v>
      </c>
      <c r="F92" s="32">
        <v>21778</v>
      </c>
      <c r="G92" s="4">
        <v>2280</v>
      </c>
      <c r="H92" s="5">
        <v>5995.64</v>
      </c>
      <c r="I92" s="4">
        <v>0</v>
      </c>
      <c r="J92" s="4">
        <v>0</v>
      </c>
      <c r="K92" s="4">
        <v>816</v>
      </c>
      <c r="L92" s="9">
        <v>2500</v>
      </c>
      <c r="M92" s="4">
        <v>802.83</v>
      </c>
      <c r="N92" s="4">
        <v>0</v>
      </c>
      <c r="O92" s="4">
        <f t="shared" si="10"/>
        <v>12394.47</v>
      </c>
      <c r="P92" s="6" t="s">
        <v>25</v>
      </c>
      <c r="Q92" s="6" t="s">
        <v>26</v>
      </c>
      <c r="R92" s="6">
        <v>2022</v>
      </c>
      <c r="S92" s="7">
        <v>4255</v>
      </c>
      <c r="T92" s="8">
        <f t="shared" si="11"/>
        <v>16649.47</v>
      </c>
    </row>
    <row r="93" spans="1:20" ht="15" outlineLevel="2">
      <c r="A93" s="2" t="s">
        <v>215</v>
      </c>
      <c r="B93" s="3">
        <v>905300</v>
      </c>
      <c r="C93" s="2" t="s">
        <v>229</v>
      </c>
      <c r="D93" s="2" t="s">
        <v>228</v>
      </c>
      <c r="E93" s="11">
        <v>1256</v>
      </c>
      <c r="F93" s="32">
        <v>0</v>
      </c>
      <c r="G93" s="4">
        <v>0</v>
      </c>
      <c r="H93" s="5">
        <v>0</v>
      </c>
      <c r="I93" s="4">
        <v>1383.19</v>
      </c>
      <c r="J93" s="4">
        <v>4212.24</v>
      </c>
      <c r="K93" s="4">
        <v>816</v>
      </c>
      <c r="L93" s="4">
        <v>0</v>
      </c>
      <c r="M93" s="4">
        <v>755.36</v>
      </c>
      <c r="N93" s="4">
        <v>0</v>
      </c>
      <c r="O93" s="4">
        <f t="shared" si="10"/>
        <v>7166.79</v>
      </c>
      <c r="P93" s="6" t="s">
        <v>74</v>
      </c>
      <c r="Q93" s="6" t="s">
        <v>26</v>
      </c>
      <c r="R93" s="6">
        <v>2014</v>
      </c>
      <c r="S93" s="7">
        <v>4680</v>
      </c>
      <c r="T93" s="8">
        <f t="shared" si="11"/>
        <v>11846.79</v>
      </c>
    </row>
    <row r="94" spans="1:20" ht="15" outlineLevel="2">
      <c r="A94" s="2" t="s">
        <v>215</v>
      </c>
      <c r="B94" s="3">
        <v>905300</v>
      </c>
      <c r="C94" s="2" t="s">
        <v>229</v>
      </c>
      <c r="D94" s="2" t="s">
        <v>228</v>
      </c>
      <c r="E94" s="11">
        <v>1256</v>
      </c>
      <c r="F94" s="32">
        <v>0</v>
      </c>
      <c r="G94" s="4">
        <v>0</v>
      </c>
      <c r="H94" s="5">
        <v>0</v>
      </c>
      <c r="I94" s="4">
        <v>2276.56</v>
      </c>
      <c r="J94" s="4">
        <v>4408.65</v>
      </c>
      <c r="K94" s="4">
        <v>816</v>
      </c>
      <c r="L94" s="4">
        <v>0</v>
      </c>
      <c r="M94" s="4">
        <v>0</v>
      </c>
      <c r="N94" s="4">
        <v>0</v>
      </c>
      <c r="O94" s="4">
        <f t="shared" si="10"/>
        <v>7501.209999999999</v>
      </c>
      <c r="P94" s="6" t="s">
        <v>74</v>
      </c>
      <c r="Q94" s="6" t="s">
        <v>26</v>
      </c>
      <c r="R94" s="6">
        <v>2014</v>
      </c>
      <c r="S94" s="7">
        <v>4680</v>
      </c>
      <c r="T94" s="8">
        <f t="shared" si="11"/>
        <v>12181.21</v>
      </c>
    </row>
    <row r="95" spans="1:20" ht="15" outlineLevel="2">
      <c r="A95" s="2" t="s">
        <v>215</v>
      </c>
      <c r="B95" s="3">
        <v>905300</v>
      </c>
      <c r="C95" s="2" t="s">
        <v>229</v>
      </c>
      <c r="D95" s="2" t="s">
        <v>228</v>
      </c>
      <c r="E95" s="11">
        <v>1256</v>
      </c>
      <c r="F95" s="32">
        <v>0</v>
      </c>
      <c r="G95" s="4">
        <v>0</v>
      </c>
      <c r="H95" s="5">
        <v>0</v>
      </c>
      <c r="I95" s="4">
        <v>2775.02</v>
      </c>
      <c r="J95" s="4">
        <v>2733.91</v>
      </c>
      <c r="K95" s="4">
        <v>816</v>
      </c>
      <c r="L95" s="4">
        <v>0</v>
      </c>
      <c r="M95" s="4">
        <v>339.39</v>
      </c>
      <c r="N95" s="4">
        <v>0</v>
      </c>
      <c r="O95" s="4">
        <f t="shared" si="10"/>
        <v>6664.320000000001</v>
      </c>
      <c r="P95" s="6" t="s">
        <v>74</v>
      </c>
      <c r="Q95" s="6" t="s">
        <v>26</v>
      </c>
      <c r="R95" s="6">
        <v>2014</v>
      </c>
      <c r="S95" s="7">
        <v>4680</v>
      </c>
      <c r="T95" s="8">
        <f t="shared" si="11"/>
        <v>11344.32</v>
      </c>
    </row>
    <row r="96" spans="1:20" ht="15" outlineLevel="2">
      <c r="A96" s="2" t="s">
        <v>215</v>
      </c>
      <c r="B96" s="3">
        <v>905300</v>
      </c>
      <c r="C96" s="2" t="s">
        <v>229</v>
      </c>
      <c r="D96" s="2" t="s">
        <v>228</v>
      </c>
      <c r="E96" s="11">
        <v>1256</v>
      </c>
      <c r="F96" s="32">
        <v>0</v>
      </c>
      <c r="G96" s="4">
        <v>0</v>
      </c>
      <c r="H96" s="5">
        <v>0</v>
      </c>
      <c r="I96" s="4">
        <v>4191.52</v>
      </c>
      <c r="J96" s="4">
        <v>4089.52</v>
      </c>
      <c r="K96" s="4">
        <v>816</v>
      </c>
      <c r="L96" s="4">
        <v>0</v>
      </c>
      <c r="M96" s="4">
        <v>1291.07</v>
      </c>
      <c r="N96" s="4">
        <v>0</v>
      </c>
      <c r="O96" s="4">
        <f t="shared" si="10"/>
        <v>10388.11</v>
      </c>
      <c r="P96" s="6" t="s">
        <v>74</v>
      </c>
      <c r="Q96" s="6" t="s">
        <v>26</v>
      </c>
      <c r="R96" s="6">
        <v>2014</v>
      </c>
      <c r="S96" s="7">
        <v>4680</v>
      </c>
      <c r="T96" s="8">
        <f t="shared" si="11"/>
        <v>15068.11</v>
      </c>
    </row>
    <row r="97" spans="1:20" ht="15" outlineLevel="2">
      <c r="A97" s="2" t="s">
        <v>215</v>
      </c>
      <c r="B97" s="3">
        <v>905300</v>
      </c>
      <c r="C97" s="2" t="s">
        <v>229</v>
      </c>
      <c r="D97" s="2" t="s">
        <v>228</v>
      </c>
      <c r="E97" s="11">
        <v>9020</v>
      </c>
      <c r="F97" s="32">
        <v>0</v>
      </c>
      <c r="G97" s="4">
        <v>0</v>
      </c>
      <c r="H97" s="5">
        <v>0</v>
      </c>
      <c r="I97" s="4">
        <v>25.63</v>
      </c>
      <c r="J97" s="4">
        <v>721.53</v>
      </c>
      <c r="K97" s="4">
        <v>0</v>
      </c>
      <c r="L97" s="4">
        <v>0</v>
      </c>
      <c r="M97" s="4">
        <v>0</v>
      </c>
      <c r="N97" s="4">
        <v>0</v>
      </c>
      <c r="O97" s="4">
        <f t="shared" si="10"/>
        <v>747.16</v>
      </c>
      <c r="P97" s="6" t="s">
        <v>74</v>
      </c>
      <c r="Q97" s="6" t="s">
        <v>31</v>
      </c>
      <c r="R97" s="6">
        <v>2000</v>
      </c>
      <c r="S97" s="7">
        <v>0</v>
      </c>
      <c r="T97" s="8">
        <f t="shared" si="11"/>
        <v>747.16</v>
      </c>
    </row>
    <row r="98" spans="1:20" ht="15" outlineLevel="2">
      <c r="A98" s="2" t="s">
        <v>215</v>
      </c>
      <c r="B98" s="3">
        <v>905300</v>
      </c>
      <c r="C98" s="2" t="s">
        <v>229</v>
      </c>
      <c r="D98" s="2" t="s">
        <v>228</v>
      </c>
      <c r="E98" s="11">
        <v>3004</v>
      </c>
      <c r="F98" s="32">
        <v>0</v>
      </c>
      <c r="G98" s="4">
        <v>0</v>
      </c>
      <c r="H98" s="5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f t="shared" si="10"/>
        <v>0</v>
      </c>
      <c r="P98" s="6" t="s">
        <v>74</v>
      </c>
      <c r="Q98" s="6" t="s">
        <v>27</v>
      </c>
      <c r="R98" s="6">
        <v>1900</v>
      </c>
      <c r="S98" s="7">
        <v>0</v>
      </c>
      <c r="T98" s="8">
        <f t="shared" si="11"/>
        <v>0</v>
      </c>
    </row>
    <row r="99" spans="1:20" ht="15" outlineLevel="2">
      <c r="A99" s="2" t="s">
        <v>215</v>
      </c>
      <c r="B99" s="3">
        <v>905300</v>
      </c>
      <c r="C99" s="2" t="s">
        <v>229</v>
      </c>
      <c r="D99" s="2" t="s">
        <v>228</v>
      </c>
      <c r="E99" s="11">
        <v>3004</v>
      </c>
      <c r="F99" s="32">
        <v>0</v>
      </c>
      <c r="G99" s="4">
        <v>0</v>
      </c>
      <c r="H99" s="5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f t="shared" si="10"/>
        <v>0</v>
      </c>
      <c r="P99" s="6" t="s">
        <v>74</v>
      </c>
      <c r="Q99" s="6" t="s">
        <v>27</v>
      </c>
      <c r="R99" s="6">
        <v>1900</v>
      </c>
      <c r="S99" s="7">
        <v>0</v>
      </c>
      <c r="T99" s="8">
        <f t="shared" si="11"/>
        <v>0</v>
      </c>
    </row>
    <row r="100" spans="1:20" ht="15" outlineLevel="2">
      <c r="A100" s="2" t="s">
        <v>215</v>
      </c>
      <c r="B100" s="3">
        <v>905300</v>
      </c>
      <c r="C100" s="2" t="s">
        <v>229</v>
      </c>
      <c r="D100" s="2" t="s">
        <v>228</v>
      </c>
      <c r="E100" s="11">
        <v>3004</v>
      </c>
      <c r="F100" s="32">
        <v>0</v>
      </c>
      <c r="G100" s="4">
        <v>0</v>
      </c>
      <c r="H100" s="5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f t="shared" si="10"/>
        <v>0</v>
      </c>
      <c r="P100" s="6" t="s">
        <v>74</v>
      </c>
      <c r="Q100" s="6" t="s">
        <v>27</v>
      </c>
      <c r="R100" s="6">
        <v>1900</v>
      </c>
      <c r="S100" s="7">
        <v>0</v>
      </c>
      <c r="T100" s="8">
        <f t="shared" si="11"/>
        <v>0</v>
      </c>
    </row>
    <row r="101" spans="1:20" ht="15" outlineLevel="2">
      <c r="A101" s="2" t="s">
        <v>215</v>
      </c>
      <c r="B101" s="3">
        <v>905300</v>
      </c>
      <c r="C101" s="2" t="s">
        <v>229</v>
      </c>
      <c r="D101" s="2" t="s">
        <v>228</v>
      </c>
      <c r="E101" s="11">
        <v>3004</v>
      </c>
      <c r="F101" s="32">
        <v>0</v>
      </c>
      <c r="G101" s="4">
        <v>0</v>
      </c>
      <c r="H101" s="5">
        <v>0</v>
      </c>
      <c r="I101" s="4">
        <v>1404.03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f t="shared" si="10"/>
        <v>1404.03</v>
      </c>
      <c r="P101" s="6" t="s">
        <v>74</v>
      </c>
      <c r="Q101" s="6" t="s">
        <v>27</v>
      </c>
      <c r="R101" s="6">
        <v>1900</v>
      </c>
      <c r="S101" s="7">
        <v>0</v>
      </c>
      <c r="T101" s="8">
        <f t="shared" si="11"/>
        <v>1404.03</v>
      </c>
    </row>
    <row r="102" spans="1:20" ht="15" outlineLevel="2">
      <c r="A102" s="2" t="s">
        <v>215</v>
      </c>
      <c r="B102" s="3">
        <v>905300</v>
      </c>
      <c r="C102" s="2" t="s">
        <v>229</v>
      </c>
      <c r="D102" s="2" t="s">
        <v>228</v>
      </c>
      <c r="E102" s="11">
        <v>3004</v>
      </c>
      <c r="F102" s="32">
        <v>0</v>
      </c>
      <c r="G102" s="4">
        <v>0</v>
      </c>
      <c r="H102" s="5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f t="shared" si="10"/>
        <v>0</v>
      </c>
      <c r="P102" s="6" t="s">
        <v>74</v>
      </c>
      <c r="Q102" s="6" t="s">
        <v>27</v>
      </c>
      <c r="R102" s="6">
        <v>1900</v>
      </c>
      <c r="S102" s="7">
        <v>0</v>
      </c>
      <c r="T102" s="8">
        <f t="shared" si="11"/>
        <v>0</v>
      </c>
    </row>
    <row r="103" spans="1:20" ht="15" outlineLevel="2">
      <c r="A103" s="2" t="s">
        <v>215</v>
      </c>
      <c r="B103" s="3">
        <v>905300</v>
      </c>
      <c r="C103" s="2" t="s">
        <v>229</v>
      </c>
      <c r="D103" s="2" t="s">
        <v>228</v>
      </c>
      <c r="E103" s="11">
        <v>3004</v>
      </c>
      <c r="F103" s="32">
        <v>0</v>
      </c>
      <c r="G103" s="4">
        <v>0</v>
      </c>
      <c r="H103" s="5">
        <v>0</v>
      </c>
      <c r="I103" s="4">
        <v>1398.5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f t="shared" si="10"/>
        <v>1398.5</v>
      </c>
      <c r="P103" s="6" t="s">
        <v>74</v>
      </c>
      <c r="Q103" s="6" t="s">
        <v>27</v>
      </c>
      <c r="R103" s="6">
        <v>1900</v>
      </c>
      <c r="S103" s="7">
        <v>0</v>
      </c>
      <c r="T103" s="8">
        <f t="shared" si="11"/>
        <v>1398.5</v>
      </c>
    </row>
    <row r="104" spans="1:20" ht="15" outlineLevel="2">
      <c r="A104" s="2" t="s">
        <v>215</v>
      </c>
      <c r="B104" s="3">
        <v>905300</v>
      </c>
      <c r="C104" s="2" t="s">
        <v>229</v>
      </c>
      <c r="D104" s="2" t="s">
        <v>228</v>
      </c>
      <c r="E104" s="11">
        <v>3004</v>
      </c>
      <c r="F104" s="32">
        <v>0</v>
      </c>
      <c r="G104" s="4">
        <v>0</v>
      </c>
      <c r="H104" s="5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f t="shared" si="10"/>
        <v>0</v>
      </c>
      <c r="P104" s="6" t="s">
        <v>74</v>
      </c>
      <c r="Q104" s="6" t="s">
        <v>27</v>
      </c>
      <c r="R104" s="6">
        <v>1900</v>
      </c>
      <c r="S104" s="7">
        <v>0</v>
      </c>
      <c r="T104" s="8">
        <f t="shared" si="11"/>
        <v>0</v>
      </c>
    </row>
    <row r="105" spans="1:20" ht="15" outlineLevel="2">
      <c r="A105" s="2" t="s">
        <v>215</v>
      </c>
      <c r="B105" s="3">
        <v>905300</v>
      </c>
      <c r="C105" s="2" t="s">
        <v>229</v>
      </c>
      <c r="D105" s="2" t="s">
        <v>228</v>
      </c>
      <c r="E105" s="11">
        <v>3004</v>
      </c>
      <c r="F105" s="32">
        <v>0</v>
      </c>
      <c r="G105" s="4">
        <v>0</v>
      </c>
      <c r="H105" s="5">
        <v>0</v>
      </c>
      <c r="I105" s="4">
        <v>188.64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f t="shared" si="10"/>
        <v>188.64</v>
      </c>
      <c r="P105" s="6" t="s">
        <v>74</v>
      </c>
      <c r="Q105" s="6" t="s">
        <v>27</v>
      </c>
      <c r="R105" s="6">
        <v>1900</v>
      </c>
      <c r="S105" s="7">
        <v>0</v>
      </c>
      <c r="T105" s="8">
        <f t="shared" si="11"/>
        <v>188.64</v>
      </c>
    </row>
    <row r="106" spans="1:20" ht="15" outlineLevel="2">
      <c r="A106" s="2" t="s">
        <v>215</v>
      </c>
      <c r="B106" s="3">
        <v>905300</v>
      </c>
      <c r="C106" s="2" t="s">
        <v>229</v>
      </c>
      <c r="D106" s="2" t="s">
        <v>228</v>
      </c>
      <c r="E106" s="11">
        <v>3004</v>
      </c>
      <c r="F106" s="32">
        <v>0</v>
      </c>
      <c r="G106" s="4">
        <v>0</v>
      </c>
      <c r="H106" s="5">
        <v>0</v>
      </c>
      <c r="I106" s="4">
        <v>2806.02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f t="shared" si="10"/>
        <v>2806.02</v>
      </c>
      <c r="P106" s="6" t="s">
        <v>74</v>
      </c>
      <c r="Q106" s="6" t="s">
        <v>27</v>
      </c>
      <c r="R106" s="6">
        <v>1900</v>
      </c>
      <c r="S106" s="7">
        <v>0</v>
      </c>
      <c r="T106" s="8">
        <f t="shared" si="11"/>
        <v>2806.02</v>
      </c>
    </row>
    <row r="107" spans="1:20" ht="15" outlineLevel="2">
      <c r="A107" s="2" t="s">
        <v>215</v>
      </c>
      <c r="B107" s="3">
        <v>905300</v>
      </c>
      <c r="C107" s="2" t="s">
        <v>229</v>
      </c>
      <c r="D107" s="2" t="s">
        <v>228</v>
      </c>
      <c r="E107" s="11">
        <v>3004</v>
      </c>
      <c r="F107" s="32">
        <v>0</v>
      </c>
      <c r="G107" s="4">
        <v>0</v>
      </c>
      <c r="H107" s="5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f t="shared" si="10"/>
        <v>0</v>
      </c>
      <c r="P107" s="6" t="s">
        <v>74</v>
      </c>
      <c r="Q107" s="6" t="s">
        <v>27</v>
      </c>
      <c r="R107" s="6">
        <v>1900</v>
      </c>
      <c r="S107" s="7">
        <v>0</v>
      </c>
      <c r="T107" s="8">
        <f t="shared" si="11"/>
        <v>0</v>
      </c>
    </row>
    <row r="108" spans="1:20" ht="15" outlineLevel="2">
      <c r="A108" s="2" t="s">
        <v>215</v>
      </c>
      <c r="B108" s="3">
        <v>905300</v>
      </c>
      <c r="C108" s="2" t="s">
        <v>229</v>
      </c>
      <c r="D108" s="2" t="s">
        <v>228</v>
      </c>
      <c r="E108" s="11">
        <v>3004</v>
      </c>
      <c r="F108" s="32">
        <v>0</v>
      </c>
      <c r="G108" s="4">
        <v>0</v>
      </c>
      <c r="H108" s="5">
        <v>0</v>
      </c>
      <c r="I108" s="4">
        <v>1195.97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f t="shared" si="10"/>
        <v>1195.97</v>
      </c>
      <c r="P108" s="6" t="s">
        <v>74</v>
      </c>
      <c r="Q108" s="6" t="s">
        <v>27</v>
      </c>
      <c r="R108" s="6">
        <v>1900</v>
      </c>
      <c r="S108" s="7">
        <v>0</v>
      </c>
      <c r="T108" s="8">
        <f t="shared" si="11"/>
        <v>1195.97</v>
      </c>
    </row>
    <row r="109" spans="1:20" ht="15" outlineLevel="2">
      <c r="A109" s="2" t="s">
        <v>215</v>
      </c>
      <c r="B109" s="3">
        <v>905300</v>
      </c>
      <c r="C109" s="2" t="s">
        <v>229</v>
      </c>
      <c r="D109" s="2" t="s">
        <v>228</v>
      </c>
      <c r="E109" s="11">
        <v>3004</v>
      </c>
      <c r="F109" s="32">
        <v>0</v>
      </c>
      <c r="G109" s="4">
        <v>0</v>
      </c>
      <c r="H109" s="5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f t="shared" si="10"/>
        <v>0</v>
      </c>
      <c r="P109" s="6" t="s">
        <v>74</v>
      </c>
      <c r="Q109" s="6" t="s">
        <v>27</v>
      </c>
      <c r="R109" s="6">
        <v>1900</v>
      </c>
      <c r="S109" s="7">
        <v>0</v>
      </c>
      <c r="T109" s="8">
        <f t="shared" si="11"/>
        <v>0</v>
      </c>
    </row>
    <row r="110" spans="1:20" ht="15" outlineLevel="2">
      <c r="A110" s="2" t="s">
        <v>215</v>
      </c>
      <c r="B110" s="3">
        <v>905300</v>
      </c>
      <c r="C110" s="2" t="s">
        <v>229</v>
      </c>
      <c r="D110" s="2" t="s">
        <v>228</v>
      </c>
      <c r="E110" s="11">
        <v>3004</v>
      </c>
      <c r="F110" s="32">
        <v>0</v>
      </c>
      <c r="G110" s="4">
        <v>0</v>
      </c>
      <c r="H110" s="5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f t="shared" si="10"/>
        <v>0</v>
      </c>
      <c r="P110" s="6" t="s">
        <v>74</v>
      </c>
      <c r="Q110" s="6" t="s">
        <v>27</v>
      </c>
      <c r="R110" s="6">
        <v>1900</v>
      </c>
      <c r="S110" s="7">
        <v>0</v>
      </c>
      <c r="T110" s="8">
        <f t="shared" si="11"/>
        <v>0</v>
      </c>
    </row>
    <row r="111" spans="1:20" ht="15" outlineLevel="2">
      <c r="A111" s="2" t="s">
        <v>215</v>
      </c>
      <c r="B111" s="3">
        <v>905300</v>
      </c>
      <c r="C111" s="2" t="s">
        <v>229</v>
      </c>
      <c r="D111" s="2" t="s">
        <v>228</v>
      </c>
      <c r="E111" s="11">
        <v>3004</v>
      </c>
      <c r="F111" s="32">
        <v>0</v>
      </c>
      <c r="G111" s="4">
        <v>0</v>
      </c>
      <c r="H111" s="5">
        <v>0</v>
      </c>
      <c r="I111" s="4">
        <v>1195.97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f t="shared" si="10"/>
        <v>1195.97</v>
      </c>
      <c r="P111" s="6" t="s">
        <v>74</v>
      </c>
      <c r="Q111" s="6" t="s">
        <v>27</v>
      </c>
      <c r="R111" s="6">
        <v>1900</v>
      </c>
      <c r="S111" s="7">
        <v>0</v>
      </c>
      <c r="T111" s="8">
        <f t="shared" si="11"/>
        <v>1195.97</v>
      </c>
    </row>
    <row r="112" spans="1:20" ht="15" outlineLevel="2">
      <c r="A112" s="2" t="s">
        <v>215</v>
      </c>
      <c r="B112" s="3">
        <v>905300</v>
      </c>
      <c r="C112" s="2" t="s">
        <v>229</v>
      </c>
      <c r="D112" s="2" t="s">
        <v>228</v>
      </c>
      <c r="E112" s="11">
        <v>3004</v>
      </c>
      <c r="F112" s="32">
        <v>0</v>
      </c>
      <c r="G112" s="4">
        <v>0</v>
      </c>
      <c r="H112" s="5">
        <v>0</v>
      </c>
      <c r="I112" s="4">
        <v>494.1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f t="shared" si="10"/>
        <v>494.1</v>
      </c>
      <c r="P112" s="6" t="s">
        <v>74</v>
      </c>
      <c r="Q112" s="6" t="s">
        <v>27</v>
      </c>
      <c r="R112" s="6">
        <v>1900</v>
      </c>
      <c r="S112" s="7">
        <v>0</v>
      </c>
      <c r="T112" s="8">
        <f t="shared" si="11"/>
        <v>494.1</v>
      </c>
    </row>
    <row r="113" spans="1:20" ht="15" outlineLevel="2">
      <c r="A113" s="2" t="s">
        <v>215</v>
      </c>
      <c r="B113" s="3">
        <v>905300</v>
      </c>
      <c r="C113" s="2" t="s">
        <v>229</v>
      </c>
      <c r="D113" s="2" t="s">
        <v>228</v>
      </c>
      <c r="E113" s="11">
        <v>3004</v>
      </c>
      <c r="F113" s="32">
        <v>0</v>
      </c>
      <c r="G113" s="4">
        <v>0</v>
      </c>
      <c r="H113" s="5">
        <v>0</v>
      </c>
      <c r="I113" s="4">
        <v>362.87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f t="shared" si="10"/>
        <v>362.87</v>
      </c>
      <c r="P113" s="6" t="s">
        <v>74</v>
      </c>
      <c r="Q113" s="6" t="s">
        <v>27</v>
      </c>
      <c r="R113" s="6">
        <v>1900</v>
      </c>
      <c r="S113" s="7">
        <v>0</v>
      </c>
      <c r="T113" s="8">
        <f t="shared" si="11"/>
        <v>362.87</v>
      </c>
    </row>
    <row r="114" spans="1:20" ht="15" outlineLevel="2">
      <c r="A114" s="2" t="s">
        <v>215</v>
      </c>
      <c r="B114" s="3">
        <v>905300</v>
      </c>
      <c r="C114" s="2" t="s">
        <v>229</v>
      </c>
      <c r="D114" s="2" t="s">
        <v>228</v>
      </c>
      <c r="E114" s="11">
        <v>3004</v>
      </c>
      <c r="F114" s="32">
        <v>0</v>
      </c>
      <c r="G114" s="4">
        <v>0</v>
      </c>
      <c r="H114" s="5">
        <v>0</v>
      </c>
      <c r="I114" s="4">
        <v>843.5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f t="shared" si="10"/>
        <v>843.5</v>
      </c>
      <c r="P114" s="6" t="s">
        <v>74</v>
      </c>
      <c r="Q114" s="6" t="s">
        <v>27</v>
      </c>
      <c r="R114" s="6">
        <v>1900</v>
      </c>
      <c r="S114" s="7">
        <v>0</v>
      </c>
      <c r="T114" s="8">
        <f t="shared" si="11"/>
        <v>843.5</v>
      </c>
    </row>
    <row r="115" spans="1:20" ht="15" outlineLevel="2">
      <c r="A115" s="2" t="s">
        <v>215</v>
      </c>
      <c r="B115" s="3">
        <v>905300</v>
      </c>
      <c r="C115" s="2" t="s">
        <v>229</v>
      </c>
      <c r="D115" s="2" t="s">
        <v>228</v>
      </c>
      <c r="E115" s="11">
        <v>3004</v>
      </c>
      <c r="F115" s="32">
        <v>0</v>
      </c>
      <c r="G115" s="4">
        <v>0</v>
      </c>
      <c r="H115" s="5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f t="shared" si="10"/>
        <v>0</v>
      </c>
      <c r="P115" s="6" t="s">
        <v>74</v>
      </c>
      <c r="Q115" s="6" t="s">
        <v>27</v>
      </c>
      <c r="R115" s="6">
        <v>1900</v>
      </c>
      <c r="S115" s="7">
        <v>0</v>
      </c>
      <c r="T115" s="8">
        <f t="shared" si="11"/>
        <v>0</v>
      </c>
    </row>
    <row r="116" spans="1:20" ht="15" outlineLevel="2">
      <c r="A116" s="2" t="s">
        <v>215</v>
      </c>
      <c r="B116" s="3">
        <v>905300</v>
      </c>
      <c r="C116" s="2" t="s">
        <v>229</v>
      </c>
      <c r="D116" s="2" t="s">
        <v>228</v>
      </c>
      <c r="E116" s="11">
        <v>3004</v>
      </c>
      <c r="F116" s="32">
        <v>0</v>
      </c>
      <c r="G116" s="4">
        <v>0</v>
      </c>
      <c r="H116" s="5">
        <v>0</v>
      </c>
      <c r="I116" s="4">
        <v>485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f t="shared" si="10"/>
        <v>485</v>
      </c>
      <c r="P116" s="6" t="s">
        <v>74</v>
      </c>
      <c r="Q116" s="6" t="s">
        <v>27</v>
      </c>
      <c r="R116" s="6">
        <v>1900</v>
      </c>
      <c r="S116" s="7">
        <v>0</v>
      </c>
      <c r="T116" s="8">
        <f t="shared" si="11"/>
        <v>485</v>
      </c>
    </row>
    <row r="117" spans="1:20" ht="15" outlineLevel="2">
      <c r="A117" s="2" t="s">
        <v>215</v>
      </c>
      <c r="B117" s="3">
        <v>905300</v>
      </c>
      <c r="C117" s="2" t="s">
        <v>229</v>
      </c>
      <c r="D117" s="2" t="s">
        <v>228</v>
      </c>
      <c r="E117" s="11">
        <v>3004</v>
      </c>
      <c r="F117" s="32">
        <v>0</v>
      </c>
      <c r="G117" s="4">
        <v>0</v>
      </c>
      <c r="H117" s="5">
        <v>0</v>
      </c>
      <c r="I117" s="4">
        <v>561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f t="shared" si="10"/>
        <v>561</v>
      </c>
      <c r="P117" s="6" t="s">
        <v>74</v>
      </c>
      <c r="Q117" s="6" t="s">
        <v>27</v>
      </c>
      <c r="R117" s="6">
        <v>1900</v>
      </c>
      <c r="S117" s="7">
        <v>0</v>
      </c>
      <c r="T117" s="8">
        <f t="shared" si="11"/>
        <v>561</v>
      </c>
    </row>
    <row r="118" spans="1:20" ht="15" outlineLevel="2">
      <c r="A118" s="2" t="s">
        <v>215</v>
      </c>
      <c r="B118" s="3">
        <v>905300</v>
      </c>
      <c r="C118" s="2" t="s">
        <v>229</v>
      </c>
      <c r="D118" s="2" t="s">
        <v>228</v>
      </c>
      <c r="E118" s="11">
        <v>3004</v>
      </c>
      <c r="F118" s="32">
        <v>0</v>
      </c>
      <c r="G118" s="4">
        <v>0</v>
      </c>
      <c r="H118" s="5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f aca="true" t="shared" si="12" ref="O118:O149">SUM(G118:N118)</f>
        <v>0</v>
      </c>
      <c r="P118" s="6" t="s">
        <v>74</v>
      </c>
      <c r="Q118" s="6" t="s">
        <v>27</v>
      </c>
      <c r="R118" s="6">
        <v>1900</v>
      </c>
      <c r="S118" s="7">
        <v>0</v>
      </c>
      <c r="T118" s="8">
        <f aca="true" t="shared" si="13" ref="T118:T149">O118+S118</f>
        <v>0</v>
      </c>
    </row>
    <row r="119" spans="1:20" ht="15" outlineLevel="2">
      <c r="A119" s="2" t="s">
        <v>215</v>
      </c>
      <c r="B119" s="3">
        <v>905300</v>
      </c>
      <c r="C119" s="2" t="s">
        <v>229</v>
      </c>
      <c r="D119" s="2" t="s">
        <v>228</v>
      </c>
      <c r="E119" s="11">
        <v>3004</v>
      </c>
      <c r="F119" s="32">
        <v>0</v>
      </c>
      <c r="G119" s="4">
        <v>0</v>
      </c>
      <c r="H119" s="5">
        <v>0</v>
      </c>
      <c r="I119" s="4">
        <v>317.44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f t="shared" si="12"/>
        <v>317.44</v>
      </c>
      <c r="P119" s="6" t="s">
        <v>74</v>
      </c>
      <c r="Q119" s="6" t="s">
        <v>27</v>
      </c>
      <c r="R119" s="6">
        <v>1900</v>
      </c>
      <c r="S119" s="7">
        <v>0</v>
      </c>
      <c r="T119" s="8">
        <f t="shared" si="13"/>
        <v>317.44</v>
      </c>
    </row>
    <row r="120" spans="1:20" ht="15" outlineLevel="2">
      <c r="A120" s="2" t="s">
        <v>215</v>
      </c>
      <c r="B120" s="3">
        <v>905300</v>
      </c>
      <c r="C120" s="2" t="s">
        <v>229</v>
      </c>
      <c r="D120" s="2" t="s">
        <v>228</v>
      </c>
      <c r="E120" s="11">
        <v>3004</v>
      </c>
      <c r="F120" s="32">
        <v>0</v>
      </c>
      <c r="G120" s="4">
        <v>0</v>
      </c>
      <c r="H120" s="5">
        <v>0</v>
      </c>
      <c r="I120" s="4">
        <v>355.3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f t="shared" si="12"/>
        <v>355.3</v>
      </c>
      <c r="P120" s="6" t="s">
        <v>74</v>
      </c>
      <c r="Q120" s="6" t="s">
        <v>27</v>
      </c>
      <c r="R120" s="6">
        <v>1900</v>
      </c>
      <c r="S120" s="7">
        <v>0</v>
      </c>
      <c r="T120" s="8">
        <f t="shared" si="13"/>
        <v>355.3</v>
      </c>
    </row>
    <row r="121" spans="1:20" ht="15" outlineLevel="2">
      <c r="A121" s="2" t="s">
        <v>215</v>
      </c>
      <c r="B121" s="3">
        <v>905300</v>
      </c>
      <c r="C121" s="2" t="s">
        <v>229</v>
      </c>
      <c r="D121" s="2" t="s">
        <v>228</v>
      </c>
      <c r="E121" s="11">
        <v>3004</v>
      </c>
      <c r="F121" s="32">
        <v>0</v>
      </c>
      <c r="G121" s="4">
        <v>0</v>
      </c>
      <c r="H121" s="5">
        <v>0</v>
      </c>
      <c r="I121" s="4">
        <v>473.99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f t="shared" si="12"/>
        <v>473.99</v>
      </c>
      <c r="P121" s="6" t="s">
        <v>74</v>
      </c>
      <c r="Q121" s="6" t="s">
        <v>27</v>
      </c>
      <c r="R121" s="6">
        <v>1900</v>
      </c>
      <c r="S121" s="7">
        <v>0</v>
      </c>
      <c r="T121" s="8">
        <f t="shared" si="13"/>
        <v>473.99</v>
      </c>
    </row>
    <row r="122" spans="1:20" ht="15" outlineLevel="2">
      <c r="A122" s="2" t="s">
        <v>215</v>
      </c>
      <c r="B122" s="3">
        <v>905300</v>
      </c>
      <c r="C122" s="2" t="s">
        <v>229</v>
      </c>
      <c r="D122" s="2" t="s">
        <v>228</v>
      </c>
      <c r="E122" s="11">
        <v>3004</v>
      </c>
      <c r="F122" s="32">
        <v>0</v>
      </c>
      <c r="G122" s="4">
        <v>0</v>
      </c>
      <c r="H122" s="5">
        <v>0</v>
      </c>
      <c r="I122" s="4">
        <v>355.3</v>
      </c>
      <c r="J122" s="4">
        <v>0</v>
      </c>
      <c r="K122" s="4">
        <v>0</v>
      </c>
      <c r="L122" s="4">
        <v>258</v>
      </c>
      <c r="M122" s="4">
        <v>0</v>
      </c>
      <c r="N122" s="4">
        <v>0</v>
      </c>
      <c r="O122" s="4">
        <f t="shared" si="12"/>
        <v>613.3</v>
      </c>
      <c r="P122" s="6" t="s">
        <v>74</v>
      </c>
      <c r="Q122" s="6" t="s">
        <v>27</v>
      </c>
      <c r="R122" s="6">
        <v>1900</v>
      </c>
      <c r="S122" s="7">
        <v>0</v>
      </c>
      <c r="T122" s="8">
        <f t="shared" si="13"/>
        <v>613.3</v>
      </c>
    </row>
    <row r="123" spans="1:20" ht="15" outlineLevel="2">
      <c r="A123" s="2" t="s">
        <v>215</v>
      </c>
      <c r="B123" s="3">
        <v>905300</v>
      </c>
      <c r="C123" s="2" t="s">
        <v>229</v>
      </c>
      <c r="D123" s="2" t="s">
        <v>228</v>
      </c>
      <c r="E123" s="11">
        <v>1667</v>
      </c>
      <c r="F123" s="32">
        <v>0</v>
      </c>
      <c r="G123" s="4">
        <v>0</v>
      </c>
      <c r="H123" s="5">
        <v>0</v>
      </c>
      <c r="I123" s="4">
        <v>6447.03</v>
      </c>
      <c r="J123" s="4">
        <v>10.31</v>
      </c>
      <c r="K123" s="4">
        <v>816</v>
      </c>
      <c r="L123" s="4">
        <v>0</v>
      </c>
      <c r="M123" s="4">
        <v>0</v>
      </c>
      <c r="N123" s="4">
        <v>0</v>
      </c>
      <c r="O123" s="4">
        <f t="shared" si="12"/>
        <v>7273.34</v>
      </c>
      <c r="P123" s="6" t="s">
        <v>74</v>
      </c>
      <c r="Q123" s="6" t="s">
        <v>26</v>
      </c>
      <c r="R123" s="6">
        <v>2015</v>
      </c>
      <c r="S123" s="7">
        <v>2790</v>
      </c>
      <c r="T123" s="8">
        <f t="shared" si="13"/>
        <v>10063.34</v>
      </c>
    </row>
    <row r="124" spans="1:20" ht="15" outlineLevel="2">
      <c r="A124" s="2" t="s">
        <v>215</v>
      </c>
      <c r="B124" s="3">
        <v>905300</v>
      </c>
      <c r="C124" s="2" t="s">
        <v>229</v>
      </c>
      <c r="D124" s="2" t="s">
        <v>228</v>
      </c>
      <c r="E124" s="11">
        <v>1640</v>
      </c>
      <c r="F124" s="32">
        <v>0</v>
      </c>
      <c r="G124" s="4">
        <v>0</v>
      </c>
      <c r="H124" s="5">
        <v>0</v>
      </c>
      <c r="I124" s="4">
        <v>794.26</v>
      </c>
      <c r="J124" s="4">
        <v>279.14099999999996</v>
      </c>
      <c r="K124" s="4">
        <v>816</v>
      </c>
      <c r="L124" s="4">
        <v>0</v>
      </c>
      <c r="M124" s="4">
        <v>0</v>
      </c>
      <c r="N124" s="4">
        <v>0</v>
      </c>
      <c r="O124" s="4">
        <f t="shared" si="12"/>
        <v>1889.4009999999998</v>
      </c>
      <c r="P124" s="6" t="s">
        <v>74</v>
      </c>
      <c r="Q124" s="6" t="s">
        <v>26</v>
      </c>
      <c r="R124" s="6">
        <v>2022</v>
      </c>
      <c r="S124" s="7">
        <v>3005</v>
      </c>
      <c r="T124" s="8">
        <f t="shared" si="13"/>
        <v>4894.401</v>
      </c>
    </row>
    <row r="125" spans="1:20" ht="15" outlineLevel="2">
      <c r="A125" s="2" t="s">
        <v>215</v>
      </c>
      <c r="B125" s="3">
        <v>905300</v>
      </c>
      <c r="C125" s="2" t="s">
        <v>229</v>
      </c>
      <c r="D125" s="2" t="s">
        <v>228</v>
      </c>
      <c r="E125" s="11">
        <v>1640</v>
      </c>
      <c r="F125" s="32">
        <v>0</v>
      </c>
      <c r="G125" s="4">
        <v>0</v>
      </c>
      <c r="H125" s="5">
        <v>0</v>
      </c>
      <c r="I125" s="4">
        <v>0</v>
      </c>
      <c r="J125" s="4">
        <v>23.88</v>
      </c>
      <c r="K125" s="4">
        <v>816</v>
      </c>
      <c r="L125" s="4">
        <v>0</v>
      </c>
      <c r="M125" s="4">
        <v>0</v>
      </c>
      <c r="N125" s="4">
        <v>0</v>
      </c>
      <c r="O125" s="4">
        <f t="shared" si="12"/>
        <v>839.88</v>
      </c>
      <c r="P125" s="6" t="s">
        <v>74</v>
      </c>
      <c r="Q125" s="6" t="s">
        <v>26</v>
      </c>
      <c r="R125" s="6">
        <v>2022</v>
      </c>
      <c r="S125" s="7">
        <v>3005</v>
      </c>
      <c r="T125" s="8">
        <f t="shared" si="13"/>
        <v>3844.88</v>
      </c>
    </row>
    <row r="126" spans="1:20" ht="15" outlineLevel="2">
      <c r="A126" s="2" t="s">
        <v>215</v>
      </c>
      <c r="B126" s="3">
        <v>905300</v>
      </c>
      <c r="C126" s="2" t="s">
        <v>229</v>
      </c>
      <c r="D126" s="2" t="s">
        <v>228</v>
      </c>
      <c r="E126" s="11">
        <v>9020</v>
      </c>
      <c r="F126" s="32">
        <v>0</v>
      </c>
      <c r="G126" s="4">
        <v>0</v>
      </c>
      <c r="H126" s="5">
        <v>0</v>
      </c>
      <c r="I126" s="4">
        <v>165.48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f t="shared" si="12"/>
        <v>165.48</v>
      </c>
      <c r="P126" s="6" t="s">
        <v>74</v>
      </c>
      <c r="Q126" s="6" t="s">
        <v>27</v>
      </c>
      <c r="R126" s="6">
        <v>1900</v>
      </c>
      <c r="S126" s="7">
        <v>0</v>
      </c>
      <c r="T126" s="8">
        <f t="shared" si="13"/>
        <v>165.48</v>
      </c>
    </row>
    <row r="127" spans="1:20" ht="15" outlineLevel="2">
      <c r="A127" s="2" t="s">
        <v>215</v>
      </c>
      <c r="B127" s="3">
        <v>905300</v>
      </c>
      <c r="C127" s="2" t="s">
        <v>229</v>
      </c>
      <c r="D127" s="2" t="s">
        <v>228</v>
      </c>
      <c r="E127" s="11">
        <v>9020</v>
      </c>
      <c r="F127" s="32">
        <v>0</v>
      </c>
      <c r="G127" s="4">
        <v>0</v>
      </c>
      <c r="H127" s="5">
        <v>0</v>
      </c>
      <c r="I127" s="4">
        <v>1884.57</v>
      </c>
      <c r="J127" s="4">
        <v>786.77</v>
      </c>
      <c r="K127" s="4">
        <v>0</v>
      </c>
      <c r="L127" s="4">
        <v>0</v>
      </c>
      <c r="M127" s="4">
        <v>0</v>
      </c>
      <c r="N127" s="4">
        <v>0</v>
      </c>
      <c r="O127" s="4">
        <f t="shared" si="12"/>
        <v>2671.34</v>
      </c>
      <c r="P127" s="6" t="s">
        <v>74</v>
      </c>
      <c r="Q127" s="6" t="s">
        <v>27</v>
      </c>
      <c r="R127" s="6">
        <v>1900</v>
      </c>
      <c r="S127" s="7">
        <v>0</v>
      </c>
      <c r="T127" s="8">
        <f t="shared" si="13"/>
        <v>2671.34</v>
      </c>
    </row>
    <row r="128" spans="1:20" ht="15" outlineLevel="2">
      <c r="A128" s="2" t="s">
        <v>215</v>
      </c>
      <c r="B128" s="3">
        <v>905300</v>
      </c>
      <c r="C128" s="2" t="s">
        <v>229</v>
      </c>
      <c r="D128" s="2" t="s">
        <v>228</v>
      </c>
      <c r="E128" s="11">
        <v>9020</v>
      </c>
      <c r="F128" s="32">
        <v>0</v>
      </c>
      <c r="G128" s="4">
        <v>0</v>
      </c>
      <c r="H128" s="5">
        <v>0</v>
      </c>
      <c r="I128" s="4">
        <v>2901.91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f t="shared" si="12"/>
        <v>2901.91</v>
      </c>
      <c r="P128" s="6" t="s">
        <v>74</v>
      </c>
      <c r="Q128" s="6" t="s">
        <v>27</v>
      </c>
      <c r="R128" s="6">
        <v>1900</v>
      </c>
      <c r="S128" s="7">
        <v>0</v>
      </c>
      <c r="T128" s="8">
        <f t="shared" si="13"/>
        <v>2901.91</v>
      </c>
    </row>
    <row r="129" spans="1:20" ht="15" outlineLevel="2">
      <c r="A129" s="2" t="s">
        <v>215</v>
      </c>
      <c r="B129" s="3">
        <v>905300</v>
      </c>
      <c r="C129" s="2" t="s">
        <v>229</v>
      </c>
      <c r="D129" s="2" t="s">
        <v>228</v>
      </c>
      <c r="E129" s="11">
        <v>9020</v>
      </c>
      <c r="F129" s="32">
        <v>0</v>
      </c>
      <c r="G129" s="4">
        <v>0</v>
      </c>
      <c r="H129" s="5">
        <v>0</v>
      </c>
      <c r="I129" s="4">
        <v>1235.21</v>
      </c>
      <c r="J129" s="4">
        <v>357.58</v>
      </c>
      <c r="K129" s="4">
        <v>0</v>
      </c>
      <c r="L129" s="4">
        <v>0</v>
      </c>
      <c r="M129" s="4">
        <v>0</v>
      </c>
      <c r="N129" s="4">
        <v>0</v>
      </c>
      <c r="O129" s="4">
        <f t="shared" si="12"/>
        <v>1592.79</v>
      </c>
      <c r="P129" s="6" t="s">
        <v>74</v>
      </c>
      <c r="Q129" s="6" t="s">
        <v>27</v>
      </c>
      <c r="R129" s="6">
        <v>1900</v>
      </c>
      <c r="S129" s="7">
        <v>0</v>
      </c>
      <c r="T129" s="8">
        <f t="shared" si="13"/>
        <v>1592.79</v>
      </c>
    </row>
    <row r="130" spans="1:20" ht="15" outlineLevel="2">
      <c r="A130" s="2" t="s">
        <v>215</v>
      </c>
      <c r="B130" s="3">
        <v>905300</v>
      </c>
      <c r="C130" s="2" t="s">
        <v>229</v>
      </c>
      <c r="D130" s="2" t="s">
        <v>228</v>
      </c>
      <c r="E130" s="11">
        <v>9020</v>
      </c>
      <c r="F130" s="32">
        <v>0</v>
      </c>
      <c r="G130" s="4">
        <v>0</v>
      </c>
      <c r="H130" s="5">
        <v>0</v>
      </c>
      <c r="I130" s="4">
        <v>0</v>
      </c>
      <c r="J130" s="4">
        <v>9908.09</v>
      </c>
      <c r="K130" s="4">
        <v>0</v>
      </c>
      <c r="L130" s="4">
        <v>0</v>
      </c>
      <c r="M130" s="4">
        <v>0</v>
      </c>
      <c r="N130" s="4">
        <v>0</v>
      </c>
      <c r="O130" s="4">
        <f t="shared" si="12"/>
        <v>9908.09</v>
      </c>
      <c r="P130" s="6" t="s">
        <v>74</v>
      </c>
      <c r="Q130" s="6" t="s">
        <v>27</v>
      </c>
      <c r="R130" s="6">
        <v>1900</v>
      </c>
      <c r="S130" s="7">
        <v>0</v>
      </c>
      <c r="T130" s="8">
        <f t="shared" si="13"/>
        <v>9908.09</v>
      </c>
    </row>
    <row r="131" spans="1:20" ht="15" outlineLevel="2">
      <c r="A131" s="2" t="s">
        <v>215</v>
      </c>
      <c r="B131" s="3">
        <v>905300</v>
      </c>
      <c r="C131" s="2" t="s">
        <v>229</v>
      </c>
      <c r="D131" s="2" t="s">
        <v>228</v>
      </c>
      <c r="E131" s="11">
        <v>9020</v>
      </c>
      <c r="F131" s="32">
        <v>0</v>
      </c>
      <c r="G131" s="4">
        <v>0</v>
      </c>
      <c r="H131" s="5">
        <v>0</v>
      </c>
      <c r="I131" s="4">
        <v>977.38</v>
      </c>
      <c r="J131" s="4">
        <v>1902.84</v>
      </c>
      <c r="K131" s="4">
        <v>0</v>
      </c>
      <c r="L131" s="4">
        <v>0</v>
      </c>
      <c r="M131" s="4">
        <v>0</v>
      </c>
      <c r="N131" s="4">
        <v>0</v>
      </c>
      <c r="O131" s="4">
        <f t="shared" si="12"/>
        <v>2880.22</v>
      </c>
      <c r="P131" s="6" t="s">
        <v>74</v>
      </c>
      <c r="Q131" s="6" t="s">
        <v>27</v>
      </c>
      <c r="R131" s="6">
        <v>1900</v>
      </c>
      <c r="S131" s="7">
        <v>0</v>
      </c>
      <c r="T131" s="8">
        <f t="shared" si="13"/>
        <v>2880.22</v>
      </c>
    </row>
    <row r="132" spans="1:20" ht="15" outlineLevel="2">
      <c r="A132" s="2" t="s">
        <v>215</v>
      </c>
      <c r="B132" s="3">
        <v>905300</v>
      </c>
      <c r="C132" s="2" t="s">
        <v>229</v>
      </c>
      <c r="D132" s="2" t="s">
        <v>228</v>
      </c>
      <c r="E132" s="11">
        <v>9020</v>
      </c>
      <c r="F132" s="32">
        <v>0</v>
      </c>
      <c r="G132" s="4">
        <v>0</v>
      </c>
      <c r="H132" s="5">
        <v>0</v>
      </c>
      <c r="I132" s="4">
        <v>0</v>
      </c>
      <c r="J132" s="4">
        <v>7.47</v>
      </c>
      <c r="K132" s="4">
        <v>0</v>
      </c>
      <c r="L132" s="4">
        <v>0</v>
      </c>
      <c r="M132" s="4">
        <v>0</v>
      </c>
      <c r="N132" s="4">
        <v>0</v>
      </c>
      <c r="O132" s="4">
        <f t="shared" si="12"/>
        <v>7.47</v>
      </c>
      <c r="P132" s="6" t="s">
        <v>74</v>
      </c>
      <c r="Q132" s="6" t="s">
        <v>27</v>
      </c>
      <c r="R132" s="6">
        <v>1900</v>
      </c>
      <c r="S132" s="7">
        <v>0</v>
      </c>
      <c r="T132" s="8">
        <f t="shared" si="13"/>
        <v>7.47</v>
      </c>
    </row>
    <row r="133" spans="1:20" ht="15" outlineLevel="2">
      <c r="A133" s="2" t="s">
        <v>215</v>
      </c>
      <c r="B133" s="3">
        <v>905300</v>
      </c>
      <c r="C133" s="2" t="s">
        <v>229</v>
      </c>
      <c r="D133" s="2" t="s">
        <v>228</v>
      </c>
      <c r="E133" s="11">
        <v>9020</v>
      </c>
      <c r="F133" s="32">
        <v>0</v>
      </c>
      <c r="G133" s="4">
        <v>0</v>
      </c>
      <c r="H133" s="5">
        <v>0</v>
      </c>
      <c r="I133" s="4">
        <v>0.98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f t="shared" si="12"/>
        <v>0.98</v>
      </c>
      <c r="P133" s="6" t="s">
        <v>74</v>
      </c>
      <c r="Q133" s="6" t="s">
        <v>27</v>
      </c>
      <c r="R133" s="6">
        <v>1900</v>
      </c>
      <c r="S133" s="7">
        <v>0</v>
      </c>
      <c r="T133" s="8">
        <f t="shared" si="13"/>
        <v>0.98</v>
      </c>
    </row>
    <row r="134" spans="1:20" ht="15" outlineLevel="2">
      <c r="A134" s="2" t="s">
        <v>215</v>
      </c>
      <c r="B134" s="3">
        <v>905300</v>
      </c>
      <c r="C134" s="2" t="s">
        <v>229</v>
      </c>
      <c r="D134" s="2" t="s">
        <v>228</v>
      </c>
      <c r="E134" s="11">
        <v>3001</v>
      </c>
      <c r="F134" s="32">
        <v>0</v>
      </c>
      <c r="G134" s="4">
        <v>0</v>
      </c>
      <c r="H134" s="5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f t="shared" si="12"/>
        <v>0</v>
      </c>
      <c r="P134" s="6" t="s">
        <v>74</v>
      </c>
      <c r="Q134" s="6" t="s">
        <v>27</v>
      </c>
      <c r="R134" s="6">
        <v>1900</v>
      </c>
      <c r="S134" s="7">
        <v>0</v>
      </c>
      <c r="T134" s="8">
        <f t="shared" si="13"/>
        <v>0</v>
      </c>
    </row>
    <row r="135" spans="1:20" ht="15" outlineLevel="2">
      <c r="A135" s="2" t="s">
        <v>215</v>
      </c>
      <c r="B135" s="3">
        <v>905300</v>
      </c>
      <c r="C135" s="2" t="s">
        <v>229</v>
      </c>
      <c r="D135" s="2" t="s">
        <v>228</v>
      </c>
      <c r="E135" s="11">
        <v>3001</v>
      </c>
      <c r="F135" s="32">
        <v>0</v>
      </c>
      <c r="G135" s="4">
        <v>0</v>
      </c>
      <c r="H135" s="5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f t="shared" si="12"/>
        <v>0</v>
      </c>
      <c r="P135" s="6" t="s">
        <v>74</v>
      </c>
      <c r="Q135" s="6" t="s">
        <v>27</v>
      </c>
      <c r="R135" s="6">
        <v>1900</v>
      </c>
      <c r="S135" s="7">
        <v>0</v>
      </c>
      <c r="T135" s="8">
        <f t="shared" si="13"/>
        <v>0</v>
      </c>
    </row>
    <row r="136" spans="1:20" ht="15" outlineLevel="2">
      <c r="A136" s="2" t="s">
        <v>215</v>
      </c>
      <c r="B136" s="3">
        <v>905300</v>
      </c>
      <c r="C136" s="2" t="s">
        <v>229</v>
      </c>
      <c r="D136" s="2" t="s">
        <v>228</v>
      </c>
      <c r="E136" s="11">
        <v>3001</v>
      </c>
      <c r="F136" s="32">
        <v>0</v>
      </c>
      <c r="G136" s="4">
        <v>0</v>
      </c>
      <c r="H136" s="5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f t="shared" si="12"/>
        <v>0</v>
      </c>
      <c r="P136" s="6" t="s">
        <v>74</v>
      </c>
      <c r="Q136" s="6" t="s">
        <v>27</v>
      </c>
      <c r="R136" s="6">
        <v>1900</v>
      </c>
      <c r="S136" s="7">
        <v>0</v>
      </c>
      <c r="T136" s="8">
        <f t="shared" si="13"/>
        <v>0</v>
      </c>
    </row>
    <row r="137" spans="1:20" ht="15" outlineLevel="2">
      <c r="A137" s="2" t="s">
        <v>215</v>
      </c>
      <c r="B137" s="3">
        <v>905300</v>
      </c>
      <c r="C137" s="2" t="s">
        <v>229</v>
      </c>
      <c r="D137" s="2" t="s">
        <v>228</v>
      </c>
      <c r="E137" s="11">
        <v>3001</v>
      </c>
      <c r="F137" s="32">
        <v>0</v>
      </c>
      <c r="G137" s="4">
        <v>0</v>
      </c>
      <c r="H137" s="5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f t="shared" si="12"/>
        <v>0</v>
      </c>
      <c r="P137" s="6" t="s">
        <v>74</v>
      </c>
      <c r="Q137" s="6" t="s">
        <v>27</v>
      </c>
      <c r="R137" s="6">
        <v>1900</v>
      </c>
      <c r="S137" s="7">
        <v>0</v>
      </c>
      <c r="T137" s="8">
        <f t="shared" si="13"/>
        <v>0</v>
      </c>
    </row>
    <row r="138" spans="1:20" ht="15" outlineLevel="2">
      <c r="A138" s="2" t="s">
        <v>215</v>
      </c>
      <c r="B138" s="3">
        <v>905300</v>
      </c>
      <c r="C138" s="2" t="s">
        <v>229</v>
      </c>
      <c r="D138" s="2" t="s">
        <v>228</v>
      </c>
      <c r="E138" s="11">
        <v>3001</v>
      </c>
      <c r="F138" s="32">
        <v>0</v>
      </c>
      <c r="G138" s="4">
        <v>0</v>
      </c>
      <c r="H138" s="5">
        <v>0</v>
      </c>
      <c r="I138" s="4">
        <v>2683.68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f t="shared" si="12"/>
        <v>2683.68</v>
      </c>
      <c r="P138" s="6" t="s">
        <v>74</v>
      </c>
      <c r="Q138" s="6" t="s">
        <v>27</v>
      </c>
      <c r="R138" s="6">
        <v>1900</v>
      </c>
      <c r="S138" s="7">
        <v>0</v>
      </c>
      <c r="T138" s="8">
        <f t="shared" si="13"/>
        <v>2683.68</v>
      </c>
    </row>
    <row r="139" spans="1:20" ht="15" outlineLevel="2">
      <c r="A139" s="2" t="s">
        <v>215</v>
      </c>
      <c r="B139" s="3">
        <v>905300</v>
      </c>
      <c r="C139" s="2" t="s">
        <v>229</v>
      </c>
      <c r="D139" s="2" t="s">
        <v>228</v>
      </c>
      <c r="E139" s="11">
        <v>3001</v>
      </c>
      <c r="F139" s="32">
        <v>0</v>
      </c>
      <c r="G139" s="4">
        <v>0</v>
      </c>
      <c r="H139" s="5">
        <v>0</v>
      </c>
      <c r="I139" s="4">
        <v>224.54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f t="shared" si="12"/>
        <v>224.54</v>
      </c>
      <c r="P139" s="6" t="s">
        <v>74</v>
      </c>
      <c r="Q139" s="6" t="s">
        <v>27</v>
      </c>
      <c r="R139" s="6">
        <v>1900</v>
      </c>
      <c r="S139" s="7">
        <v>0</v>
      </c>
      <c r="T139" s="8">
        <f t="shared" si="13"/>
        <v>224.54</v>
      </c>
    </row>
    <row r="140" spans="1:20" ht="15" outlineLevel="2">
      <c r="A140" s="2" t="s">
        <v>215</v>
      </c>
      <c r="B140" s="3">
        <v>905300</v>
      </c>
      <c r="C140" s="2" t="s">
        <v>229</v>
      </c>
      <c r="D140" s="2" t="s">
        <v>228</v>
      </c>
      <c r="E140" s="11">
        <v>3001</v>
      </c>
      <c r="F140" s="32">
        <v>0</v>
      </c>
      <c r="G140" s="4">
        <v>0</v>
      </c>
      <c r="H140" s="5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f t="shared" si="12"/>
        <v>0</v>
      </c>
      <c r="P140" s="6" t="s">
        <v>74</v>
      </c>
      <c r="Q140" s="6" t="s">
        <v>27</v>
      </c>
      <c r="R140" s="6">
        <v>1900</v>
      </c>
      <c r="S140" s="7">
        <v>0</v>
      </c>
      <c r="T140" s="8">
        <f t="shared" si="13"/>
        <v>0</v>
      </c>
    </row>
    <row r="141" spans="1:20" ht="15" outlineLevel="2">
      <c r="A141" s="2" t="s">
        <v>215</v>
      </c>
      <c r="B141" s="3">
        <v>905300</v>
      </c>
      <c r="C141" s="2" t="s">
        <v>229</v>
      </c>
      <c r="D141" s="2" t="s">
        <v>228</v>
      </c>
      <c r="E141" s="11">
        <v>3001</v>
      </c>
      <c r="F141" s="32">
        <v>0</v>
      </c>
      <c r="G141" s="4">
        <v>0</v>
      </c>
      <c r="H141" s="5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f t="shared" si="12"/>
        <v>0</v>
      </c>
      <c r="P141" s="6" t="s">
        <v>74</v>
      </c>
      <c r="Q141" s="6" t="s">
        <v>27</v>
      </c>
      <c r="R141" s="6">
        <v>1900</v>
      </c>
      <c r="S141" s="7">
        <v>0</v>
      </c>
      <c r="T141" s="8">
        <f t="shared" si="13"/>
        <v>0</v>
      </c>
    </row>
    <row r="142" spans="1:20" ht="15" outlineLevel="2">
      <c r="A142" s="2" t="s">
        <v>215</v>
      </c>
      <c r="B142" s="3">
        <v>905300</v>
      </c>
      <c r="C142" s="2" t="s">
        <v>229</v>
      </c>
      <c r="D142" s="2" t="s">
        <v>228</v>
      </c>
      <c r="E142" s="11">
        <v>3001</v>
      </c>
      <c r="F142" s="32">
        <v>0</v>
      </c>
      <c r="G142" s="4">
        <v>0</v>
      </c>
      <c r="H142" s="5">
        <v>0</v>
      </c>
      <c r="I142" s="4">
        <v>1131.24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f t="shared" si="12"/>
        <v>1131.24</v>
      </c>
      <c r="P142" s="6" t="s">
        <v>74</v>
      </c>
      <c r="Q142" s="6" t="s">
        <v>27</v>
      </c>
      <c r="R142" s="6">
        <v>1900</v>
      </c>
      <c r="S142" s="7">
        <v>0</v>
      </c>
      <c r="T142" s="8">
        <f t="shared" si="13"/>
        <v>1131.24</v>
      </c>
    </row>
    <row r="143" spans="1:20" ht="15" outlineLevel="2">
      <c r="A143" s="2" t="s">
        <v>215</v>
      </c>
      <c r="B143" s="3">
        <v>905300</v>
      </c>
      <c r="C143" s="2" t="s">
        <v>229</v>
      </c>
      <c r="D143" s="2" t="s">
        <v>228</v>
      </c>
      <c r="E143" s="11">
        <v>3001</v>
      </c>
      <c r="F143" s="32">
        <v>0</v>
      </c>
      <c r="G143" s="4">
        <v>0</v>
      </c>
      <c r="H143" s="5">
        <v>0</v>
      </c>
      <c r="I143" s="4">
        <v>1005.72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f t="shared" si="12"/>
        <v>1005.72</v>
      </c>
      <c r="P143" s="6" t="s">
        <v>74</v>
      </c>
      <c r="Q143" s="6" t="s">
        <v>27</v>
      </c>
      <c r="R143" s="6">
        <v>1900</v>
      </c>
      <c r="S143" s="7">
        <v>0</v>
      </c>
      <c r="T143" s="8">
        <f t="shared" si="13"/>
        <v>1005.72</v>
      </c>
    </row>
    <row r="144" spans="1:20" ht="15" outlineLevel="2">
      <c r="A144" s="2" t="s">
        <v>215</v>
      </c>
      <c r="B144" s="3">
        <v>905300</v>
      </c>
      <c r="C144" s="2" t="s">
        <v>229</v>
      </c>
      <c r="D144" s="2" t="s">
        <v>228</v>
      </c>
      <c r="E144" s="11">
        <v>3001</v>
      </c>
      <c r="F144" s="32">
        <v>0</v>
      </c>
      <c r="G144" s="4">
        <v>0</v>
      </c>
      <c r="H144" s="5">
        <v>0</v>
      </c>
      <c r="I144" s="4">
        <v>1501.75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f t="shared" si="12"/>
        <v>1501.75</v>
      </c>
      <c r="P144" s="6" t="s">
        <v>74</v>
      </c>
      <c r="Q144" s="6" t="s">
        <v>27</v>
      </c>
      <c r="R144" s="6">
        <v>1900</v>
      </c>
      <c r="S144" s="7">
        <v>0</v>
      </c>
      <c r="T144" s="8">
        <f t="shared" si="13"/>
        <v>1501.75</v>
      </c>
    </row>
    <row r="145" spans="1:20" ht="15" outlineLevel="2">
      <c r="A145" s="2" t="s">
        <v>215</v>
      </c>
      <c r="B145" s="3">
        <v>905300</v>
      </c>
      <c r="C145" s="2" t="s">
        <v>229</v>
      </c>
      <c r="D145" s="2" t="s">
        <v>228</v>
      </c>
      <c r="E145" s="11">
        <v>3001</v>
      </c>
      <c r="F145" s="32">
        <v>0</v>
      </c>
      <c r="G145" s="4">
        <v>0</v>
      </c>
      <c r="H145" s="5">
        <v>0</v>
      </c>
      <c r="I145" s="4">
        <v>86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f t="shared" si="12"/>
        <v>86</v>
      </c>
      <c r="P145" s="6" t="s">
        <v>74</v>
      </c>
      <c r="Q145" s="6" t="s">
        <v>27</v>
      </c>
      <c r="R145" s="6">
        <v>1900</v>
      </c>
      <c r="S145" s="7">
        <v>0</v>
      </c>
      <c r="T145" s="8">
        <f t="shared" si="13"/>
        <v>86</v>
      </c>
    </row>
    <row r="146" spans="1:20" ht="15" outlineLevel="2">
      <c r="A146" s="2" t="s">
        <v>215</v>
      </c>
      <c r="B146" s="3">
        <v>905300</v>
      </c>
      <c r="C146" s="2" t="s">
        <v>229</v>
      </c>
      <c r="D146" s="2" t="s">
        <v>228</v>
      </c>
      <c r="E146" s="11">
        <v>3001</v>
      </c>
      <c r="F146" s="32">
        <v>0</v>
      </c>
      <c r="G146" s="4">
        <v>0</v>
      </c>
      <c r="H146" s="5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f t="shared" si="12"/>
        <v>0</v>
      </c>
      <c r="P146" s="6" t="s">
        <v>74</v>
      </c>
      <c r="Q146" s="6" t="s">
        <v>27</v>
      </c>
      <c r="R146" s="6">
        <v>1900</v>
      </c>
      <c r="S146" s="7">
        <v>0</v>
      </c>
      <c r="T146" s="8">
        <f t="shared" si="13"/>
        <v>0</v>
      </c>
    </row>
    <row r="147" spans="1:20" ht="15" outlineLevel="2">
      <c r="A147" s="2" t="s">
        <v>215</v>
      </c>
      <c r="B147" s="3">
        <v>905300</v>
      </c>
      <c r="C147" s="2" t="s">
        <v>229</v>
      </c>
      <c r="D147" s="2" t="s">
        <v>228</v>
      </c>
      <c r="E147" s="11">
        <v>3001</v>
      </c>
      <c r="F147" s="32">
        <v>0</v>
      </c>
      <c r="G147" s="4">
        <v>0</v>
      </c>
      <c r="H147" s="5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f t="shared" si="12"/>
        <v>0</v>
      </c>
      <c r="P147" s="6" t="s">
        <v>74</v>
      </c>
      <c r="Q147" s="6" t="s">
        <v>27</v>
      </c>
      <c r="R147" s="6">
        <v>1900</v>
      </c>
      <c r="S147" s="7">
        <v>0</v>
      </c>
      <c r="T147" s="8">
        <f t="shared" si="13"/>
        <v>0</v>
      </c>
    </row>
    <row r="148" spans="1:20" ht="15" outlineLevel="2">
      <c r="A148" s="2" t="s">
        <v>215</v>
      </c>
      <c r="B148" s="3">
        <v>905300</v>
      </c>
      <c r="C148" s="2" t="s">
        <v>229</v>
      </c>
      <c r="D148" s="2" t="s">
        <v>228</v>
      </c>
      <c r="E148" s="11">
        <v>3001</v>
      </c>
      <c r="F148" s="32">
        <v>0</v>
      </c>
      <c r="G148" s="4">
        <v>0</v>
      </c>
      <c r="H148" s="5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f t="shared" si="12"/>
        <v>0</v>
      </c>
      <c r="P148" s="6" t="s">
        <v>74</v>
      </c>
      <c r="Q148" s="6" t="s">
        <v>27</v>
      </c>
      <c r="R148" s="6">
        <v>1900</v>
      </c>
      <c r="S148" s="7">
        <v>0</v>
      </c>
      <c r="T148" s="8">
        <f t="shared" si="13"/>
        <v>0</v>
      </c>
    </row>
    <row r="149" spans="1:20" ht="15" outlineLevel="2">
      <c r="A149" s="2" t="s">
        <v>215</v>
      </c>
      <c r="B149" s="3">
        <v>905300</v>
      </c>
      <c r="C149" s="2" t="s">
        <v>229</v>
      </c>
      <c r="D149" s="2" t="s">
        <v>228</v>
      </c>
      <c r="E149" s="11">
        <v>3001</v>
      </c>
      <c r="F149" s="32">
        <v>0</v>
      </c>
      <c r="G149" s="4">
        <v>0</v>
      </c>
      <c r="H149" s="5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f t="shared" si="12"/>
        <v>0</v>
      </c>
      <c r="P149" s="6" t="s">
        <v>74</v>
      </c>
      <c r="Q149" s="6" t="s">
        <v>27</v>
      </c>
      <c r="R149" s="6">
        <v>1900</v>
      </c>
      <c r="S149" s="7">
        <v>0</v>
      </c>
      <c r="T149" s="8">
        <f t="shared" si="13"/>
        <v>0</v>
      </c>
    </row>
    <row r="150" spans="1:20" ht="15" outlineLevel="2">
      <c r="A150" s="2" t="s">
        <v>215</v>
      </c>
      <c r="B150" s="3">
        <v>905300</v>
      </c>
      <c r="C150" s="2" t="s">
        <v>229</v>
      </c>
      <c r="D150" s="2" t="s">
        <v>228</v>
      </c>
      <c r="E150" s="11">
        <v>3001</v>
      </c>
      <c r="F150" s="32">
        <v>0</v>
      </c>
      <c r="G150" s="4">
        <v>0</v>
      </c>
      <c r="H150" s="5">
        <v>0</v>
      </c>
      <c r="I150" s="4">
        <v>464.36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f aca="true" t="shared" si="14" ref="O150:O181">SUM(G150:N150)</f>
        <v>464.36</v>
      </c>
      <c r="P150" s="6" t="s">
        <v>74</v>
      </c>
      <c r="Q150" s="6" t="s">
        <v>27</v>
      </c>
      <c r="R150" s="6">
        <v>1900</v>
      </c>
      <c r="S150" s="7">
        <v>0</v>
      </c>
      <c r="T150" s="8">
        <f aca="true" t="shared" si="15" ref="T150:T181">O150+S150</f>
        <v>464.36</v>
      </c>
    </row>
    <row r="151" spans="1:20" ht="15" outlineLevel="2">
      <c r="A151" s="2" t="s">
        <v>215</v>
      </c>
      <c r="B151" s="3">
        <v>905300</v>
      </c>
      <c r="C151" s="2" t="s">
        <v>229</v>
      </c>
      <c r="D151" s="2" t="s">
        <v>228</v>
      </c>
      <c r="E151" s="11">
        <v>3001</v>
      </c>
      <c r="F151" s="32">
        <v>0</v>
      </c>
      <c r="G151" s="4">
        <v>0</v>
      </c>
      <c r="H151" s="5">
        <v>0</v>
      </c>
      <c r="I151" s="4">
        <v>6227.66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f t="shared" si="14"/>
        <v>6227.66</v>
      </c>
      <c r="P151" s="6" t="s">
        <v>74</v>
      </c>
      <c r="Q151" s="6" t="s">
        <v>27</v>
      </c>
      <c r="R151" s="6">
        <v>1900</v>
      </c>
      <c r="S151" s="7">
        <v>0</v>
      </c>
      <c r="T151" s="8">
        <f t="shared" si="15"/>
        <v>6227.66</v>
      </c>
    </row>
    <row r="152" spans="1:20" ht="15" outlineLevel="2">
      <c r="A152" s="2" t="s">
        <v>215</v>
      </c>
      <c r="B152" s="3">
        <v>905300</v>
      </c>
      <c r="C152" s="2" t="s">
        <v>229</v>
      </c>
      <c r="D152" s="2" t="s">
        <v>228</v>
      </c>
      <c r="E152" s="11">
        <v>3001</v>
      </c>
      <c r="F152" s="32">
        <v>0</v>
      </c>
      <c r="G152" s="4">
        <v>0</v>
      </c>
      <c r="H152" s="5">
        <v>0</v>
      </c>
      <c r="I152" s="4">
        <v>494.48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f t="shared" si="14"/>
        <v>494.48</v>
      </c>
      <c r="P152" s="6" t="s">
        <v>74</v>
      </c>
      <c r="Q152" s="6" t="s">
        <v>27</v>
      </c>
      <c r="R152" s="6">
        <v>1900</v>
      </c>
      <c r="S152" s="7">
        <v>0</v>
      </c>
      <c r="T152" s="8">
        <f t="shared" si="15"/>
        <v>494.48</v>
      </c>
    </row>
    <row r="153" spans="1:20" ht="15" outlineLevel="2">
      <c r="A153" s="2" t="s">
        <v>215</v>
      </c>
      <c r="B153" s="3">
        <v>905300</v>
      </c>
      <c r="C153" s="2" t="s">
        <v>229</v>
      </c>
      <c r="D153" s="2" t="s">
        <v>228</v>
      </c>
      <c r="E153" s="11">
        <v>3001</v>
      </c>
      <c r="F153" s="32">
        <v>0</v>
      </c>
      <c r="G153" s="4">
        <v>0</v>
      </c>
      <c r="H153" s="5">
        <v>0</v>
      </c>
      <c r="I153" s="4">
        <v>1898.69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f t="shared" si="14"/>
        <v>1898.69</v>
      </c>
      <c r="P153" s="6" t="s">
        <v>74</v>
      </c>
      <c r="Q153" s="6" t="s">
        <v>27</v>
      </c>
      <c r="R153" s="6">
        <v>1900</v>
      </c>
      <c r="S153" s="7">
        <v>0</v>
      </c>
      <c r="T153" s="8">
        <f t="shared" si="15"/>
        <v>1898.69</v>
      </c>
    </row>
    <row r="154" spans="1:20" ht="15" outlineLevel="2">
      <c r="A154" s="2" t="s">
        <v>215</v>
      </c>
      <c r="B154" s="3">
        <v>905300</v>
      </c>
      <c r="C154" s="2" t="s">
        <v>229</v>
      </c>
      <c r="D154" s="2" t="s">
        <v>228</v>
      </c>
      <c r="E154" s="11">
        <v>3001</v>
      </c>
      <c r="F154" s="32">
        <v>0</v>
      </c>
      <c r="G154" s="4">
        <v>0</v>
      </c>
      <c r="H154" s="5">
        <v>0</v>
      </c>
      <c r="I154" s="4">
        <v>1110.65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f t="shared" si="14"/>
        <v>1110.65</v>
      </c>
      <c r="P154" s="6" t="s">
        <v>74</v>
      </c>
      <c r="Q154" s="6" t="s">
        <v>27</v>
      </c>
      <c r="R154" s="6">
        <v>1900</v>
      </c>
      <c r="S154" s="7">
        <v>0</v>
      </c>
      <c r="T154" s="8">
        <f t="shared" si="15"/>
        <v>1110.65</v>
      </c>
    </row>
    <row r="155" spans="1:20" ht="15" outlineLevel="2">
      <c r="A155" s="2" t="s">
        <v>215</v>
      </c>
      <c r="B155" s="3">
        <v>905300</v>
      </c>
      <c r="C155" s="2" t="s">
        <v>229</v>
      </c>
      <c r="D155" s="2" t="s">
        <v>228</v>
      </c>
      <c r="E155" s="11">
        <v>1335</v>
      </c>
      <c r="F155" s="32">
        <v>0</v>
      </c>
      <c r="G155" s="4">
        <v>0</v>
      </c>
      <c r="H155" s="5">
        <v>0</v>
      </c>
      <c r="I155" s="4">
        <v>8124.21</v>
      </c>
      <c r="J155" s="4">
        <v>1557.48</v>
      </c>
      <c r="K155" s="4">
        <v>816</v>
      </c>
      <c r="L155" s="4">
        <v>0</v>
      </c>
      <c r="M155" s="4">
        <v>0</v>
      </c>
      <c r="N155" s="4">
        <v>0</v>
      </c>
      <c r="O155" s="4">
        <f t="shared" si="14"/>
        <v>10497.69</v>
      </c>
      <c r="P155" s="6" t="s">
        <v>74</v>
      </c>
      <c r="Q155" s="6" t="s">
        <v>35</v>
      </c>
      <c r="R155" s="6">
        <v>2007</v>
      </c>
      <c r="S155" s="7">
        <v>0</v>
      </c>
      <c r="T155" s="8">
        <f t="shared" si="15"/>
        <v>10497.69</v>
      </c>
    </row>
    <row r="156" spans="1:20" ht="15" outlineLevel="2">
      <c r="A156" s="2" t="s">
        <v>215</v>
      </c>
      <c r="B156" s="3">
        <v>905300</v>
      </c>
      <c r="C156" s="2" t="s">
        <v>229</v>
      </c>
      <c r="D156" s="2" t="s">
        <v>228</v>
      </c>
      <c r="E156" s="11">
        <v>1325</v>
      </c>
      <c r="F156" s="32">
        <v>0</v>
      </c>
      <c r="G156" s="4">
        <v>0</v>
      </c>
      <c r="H156" s="5">
        <v>0</v>
      </c>
      <c r="I156" s="4">
        <v>10774.77</v>
      </c>
      <c r="J156" s="4">
        <v>1961.75</v>
      </c>
      <c r="K156" s="4">
        <v>816</v>
      </c>
      <c r="L156" s="4">
        <v>0</v>
      </c>
      <c r="M156" s="9">
        <v>3000</v>
      </c>
      <c r="N156" s="4">
        <v>0</v>
      </c>
      <c r="O156" s="4">
        <f t="shared" si="14"/>
        <v>16552.52</v>
      </c>
      <c r="P156" s="6" t="s">
        <v>74</v>
      </c>
      <c r="Q156" s="6" t="s">
        <v>26</v>
      </c>
      <c r="R156" s="6">
        <f>2012+15</f>
        <v>2027</v>
      </c>
      <c r="S156" s="7">
        <v>7895</v>
      </c>
      <c r="T156" s="8">
        <f t="shared" si="15"/>
        <v>24447.52</v>
      </c>
    </row>
    <row r="157" spans="1:20" ht="15" outlineLevel="2">
      <c r="A157" s="2" t="s">
        <v>215</v>
      </c>
      <c r="B157" s="3">
        <v>905300</v>
      </c>
      <c r="C157" s="2" t="s">
        <v>229</v>
      </c>
      <c r="D157" s="2" t="s">
        <v>228</v>
      </c>
      <c r="E157" s="11">
        <v>1335</v>
      </c>
      <c r="F157" s="32">
        <v>0</v>
      </c>
      <c r="G157" s="4">
        <v>0</v>
      </c>
      <c r="H157" s="5">
        <v>0</v>
      </c>
      <c r="I157" s="4">
        <v>35066.6</v>
      </c>
      <c r="J157" s="4">
        <v>5762.25</v>
      </c>
      <c r="K157" s="4">
        <v>816</v>
      </c>
      <c r="L157" s="4">
        <v>0</v>
      </c>
      <c r="M157" s="4">
        <v>0</v>
      </c>
      <c r="N157" s="4">
        <v>25</v>
      </c>
      <c r="O157" s="4">
        <f t="shared" si="14"/>
        <v>41669.85</v>
      </c>
      <c r="P157" s="6" t="s">
        <v>74</v>
      </c>
      <c r="Q157" s="6" t="s">
        <v>31</v>
      </c>
      <c r="R157" s="6">
        <v>2009</v>
      </c>
      <c r="S157" s="7">
        <v>0</v>
      </c>
      <c r="T157" s="8">
        <f t="shared" si="15"/>
        <v>41669.85</v>
      </c>
    </row>
    <row r="158" spans="1:20" ht="15" outlineLevel="2">
      <c r="A158" s="2" t="s">
        <v>215</v>
      </c>
      <c r="B158" s="3">
        <v>905300</v>
      </c>
      <c r="C158" s="2" t="s">
        <v>229</v>
      </c>
      <c r="D158" s="2" t="s">
        <v>228</v>
      </c>
      <c r="E158" s="11">
        <v>1335</v>
      </c>
      <c r="F158" s="32">
        <v>0</v>
      </c>
      <c r="G158" s="4">
        <v>0</v>
      </c>
      <c r="H158" s="5">
        <v>0</v>
      </c>
      <c r="I158" s="4">
        <v>16001.6</v>
      </c>
      <c r="J158" s="4">
        <v>8269.14</v>
      </c>
      <c r="K158" s="4">
        <v>816</v>
      </c>
      <c r="L158" s="4">
        <v>678.63</v>
      </c>
      <c r="M158" s="4">
        <v>0</v>
      </c>
      <c r="N158" s="4">
        <v>0</v>
      </c>
      <c r="O158" s="4">
        <f t="shared" si="14"/>
        <v>25765.37</v>
      </c>
      <c r="P158" s="6" t="s">
        <v>74</v>
      </c>
      <c r="Q158" s="6" t="s">
        <v>26</v>
      </c>
      <c r="R158" s="6">
        <v>2025</v>
      </c>
      <c r="S158" s="7">
        <v>22750</v>
      </c>
      <c r="T158" s="8">
        <f t="shared" si="15"/>
        <v>48515.369999999995</v>
      </c>
    </row>
    <row r="159" spans="1:20" ht="15" outlineLevel="2">
      <c r="A159" s="2" t="s">
        <v>215</v>
      </c>
      <c r="B159" s="3">
        <v>905300</v>
      </c>
      <c r="C159" s="2" t="s">
        <v>229</v>
      </c>
      <c r="D159" s="2" t="s">
        <v>228</v>
      </c>
      <c r="E159" s="11">
        <v>1335</v>
      </c>
      <c r="F159" s="32">
        <v>0</v>
      </c>
      <c r="G159" s="4">
        <v>0</v>
      </c>
      <c r="H159" s="5">
        <v>0</v>
      </c>
      <c r="I159" s="4">
        <v>1328.72</v>
      </c>
      <c r="J159" s="4">
        <v>1264.96</v>
      </c>
      <c r="K159" s="4">
        <v>816</v>
      </c>
      <c r="L159" s="4">
        <v>0</v>
      </c>
      <c r="M159" s="4">
        <v>0</v>
      </c>
      <c r="N159" s="4">
        <v>0</v>
      </c>
      <c r="O159" s="4">
        <f t="shared" si="14"/>
        <v>3409.6800000000003</v>
      </c>
      <c r="P159" s="6" t="s">
        <v>74</v>
      </c>
      <c r="Q159" s="6" t="s">
        <v>26</v>
      </c>
      <c r="R159" s="6">
        <v>2024</v>
      </c>
      <c r="S159" s="7">
        <v>3550</v>
      </c>
      <c r="T159" s="8">
        <f t="shared" si="15"/>
        <v>6959.68</v>
      </c>
    </row>
    <row r="160" spans="1:20" ht="15" outlineLevel="2">
      <c r="A160" s="2" t="s">
        <v>215</v>
      </c>
      <c r="B160" s="3">
        <v>905300</v>
      </c>
      <c r="C160" s="2" t="s">
        <v>229</v>
      </c>
      <c r="D160" s="2" t="s">
        <v>228</v>
      </c>
      <c r="E160" s="11">
        <v>1335</v>
      </c>
      <c r="F160" s="32">
        <v>0</v>
      </c>
      <c r="G160" s="4">
        <v>0</v>
      </c>
      <c r="H160" s="5">
        <v>0</v>
      </c>
      <c r="I160" s="4">
        <v>3558.8</v>
      </c>
      <c r="J160" s="4">
        <v>0</v>
      </c>
      <c r="K160" s="4">
        <v>816</v>
      </c>
      <c r="L160" s="4">
        <v>0</v>
      </c>
      <c r="M160" s="4">
        <v>0</v>
      </c>
      <c r="N160" s="4">
        <v>0</v>
      </c>
      <c r="O160" s="4">
        <f t="shared" si="14"/>
        <v>4374.8</v>
      </c>
      <c r="P160" s="6" t="s">
        <v>74</v>
      </c>
      <c r="Q160" s="6" t="s">
        <v>31</v>
      </c>
      <c r="R160" s="6">
        <v>1998</v>
      </c>
      <c r="S160" s="7">
        <v>0</v>
      </c>
      <c r="T160" s="8">
        <f t="shared" si="15"/>
        <v>4374.8</v>
      </c>
    </row>
    <row r="161" spans="1:20" ht="15" outlineLevel="2">
      <c r="A161" s="2" t="s">
        <v>215</v>
      </c>
      <c r="B161" s="3">
        <v>905300</v>
      </c>
      <c r="C161" s="2" t="s">
        <v>229</v>
      </c>
      <c r="D161" s="2" t="s">
        <v>228</v>
      </c>
      <c r="E161" s="11">
        <v>1310</v>
      </c>
      <c r="F161" s="32">
        <v>0</v>
      </c>
      <c r="G161" s="4">
        <v>0</v>
      </c>
      <c r="H161" s="5">
        <v>0</v>
      </c>
      <c r="I161" s="4">
        <v>8471.42</v>
      </c>
      <c r="J161" s="4">
        <v>1517.58</v>
      </c>
      <c r="K161" s="4">
        <v>816</v>
      </c>
      <c r="L161" s="4">
        <v>0</v>
      </c>
      <c r="M161" s="9">
        <v>3000</v>
      </c>
      <c r="N161" s="4">
        <v>0</v>
      </c>
      <c r="O161" s="4">
        <f t="shared" si="14"/>
        <v>13805</v>
      </c>
      <c r="P161" s="6" t="s">
        <v>74</v>
      </c>
      <c r="Q161" s="6" t="s">
        <v>26</v>
      </c>
      <c r="R161" s="6">
        <v>2022</v>
      </c>
      <c r="S161" s="7">
        <v>7895</v>
      </c>
      <c r="T161" s="8">
        <f t="shared" si="15"/>
        <v>21700</v>
      </c>
    </row>
    <row r="162" spans="1:20" ht="15" outlineLevel="2">
      <c r="A162" s="2" t="s">
        <v>215</v>
      </c>
      <c r="B162" s="3">
        <v>905300</v>
      </c>
      <c r="C162" s="2" t="s">
        <v>229</v>
      </c>
      <c r="D162" s="2" t="s">
        <v>228</v>
      </c>
      <c r="E162" s="11">
        <v>1325</v>
      </c>
      <c r="F162" s="32">
        <v>0</v>
      </c>
      <c r="G162" s="4">
        <v>0</v>
      </c>
      <c r="H162" s="5">
        <v>0</v>
      </c>
      <c r="I162" s="4">
        <v>6081.56</v>
      </c>
      <c r="J162" s="4">
        <v>4893.15</v>
      </c>
      <c r="K162" s="4">
        <v>816</v>
      </c>
      <c r="L162" s="4">
        <v>0</v>
      </c>
      <c r="M162" s="9">
        <v>3000</v>
      </c>
      <c r="N162" s="4">
        <v>0</v>
      </c>
      <c r="O162" s="4">
        <f t="shared" si="14"/>
        <v>14790.71</v>
      </c>
      <c r="P162" s="6" t="s">
        <v>74</v>
      </c>
      <c r="Q162" s="6" t="s">
        <v>26</v>
      </c>
      <c r="R162" s="6">
        <v>2019</v>
      </c>
      <c r="S162" s="7">
        <v>7895</v>
      </c>
      <c r="T162" s="8">
        <f t="shared" si="15"/>
        <v>22685.71</v>
      </c>
    </row>
    <row r="163" spans="1:20" ht="15" outlineLevel="2">
      <c r="A163" s="2" t="s">
        <v>215</v>
      </c>
      <c r="B163" s="3">
        <v>905300</v>
      </c>
      <c r="C163" s="2" t="s">
        <v>229</v>
      </c>
      <c r="D163" s="2" t="s">
        <v>228</v>
      </c>
      <c r="E163" s="11">
        <v>1335</v>
      </c>
      <c r="F163" s="32">
        <v>0</v>
      </c>
      <c r="G163" s="4">
        <v>0</v>
      </c>
      <c r="H163" s="5">
        <v>0</v>
      </c>
      <c r="I163" s="4">
        <v>687.31</v>
      </c>
      <c r="J163" s="4">
        <v>214.61</v>
      </c>
      <c r="K163" s="4">
        <v>816</v>
      </c>
      <c r="L163" s="4">
        <v>0</v>
      </c>
      <c r="M163" s="4">
        <v>0</v>
      </c>
      <c r="N163" s="4">
        <v>0</v>
      </c>
      <c r="O163" s="4">
        <f t="shared" si="14"/>
        <v>1717.92</v>
      </c>
      <c r="P163" s="6" t="s">
        <v>74</v>
      </c>
      <c r="Q163" s="6" t="s">
        <v>26</v>
      </c>
      <c r="R163" s="6">
        <v>2013</v>
      </c>
      <c r="S163" s="7">
        <v>6010.2</v>
      </c>
      <c r="T163" s="8">
        <f t="shared" si="15"/>
        <v>7728.12</v>
      </c>
    </row>
    <row r="164" spans="1:20" ht="15" outlineLevel="2">
      <c r="A164" s="2" t="s">
        <v>215</v>
      </c>
      <c r="B164" s="3">
        <v>905300</v>
      </c>
      <c r="C164" s="2" t="s">
        <v>229</v>
      </c>
      <c r="D164" s="2" t="s">
        <v>228</v>
      </c>
      <c r="E164" s="11">
        <v>1325</v>
      </c>
      <c r="F164" s="32">
        <v>0</v>
      </c>
      <c r="G164" s="4">
        <v>0</v>
      </c>
      <c r="H164" s="5">
        <v>0</v>
      </c>
      <c r="I164" s="4">
        <v>9109.57</v>
      </c>
      <c r="J164" s="4">
        <v>2827.79</v>
      </c>
      <c r="K164" s="4">
        <v>816</v>
      </c>
      <c r="L164" s="4">
        <v>0</v>
      </c>
      <c r="M164" s="9">
        <v>3000</v>
      </c>
      <c r="N164" s="4">
        <v>0</v>
      </c>
      <c r="O164" s="4">
        <f t="shared" si="14"/>
        <v>15753.36</v>
      </c>
      <c r="P164" s="6" t="s">
        <v>74</v>
      </c>
      <c r="Q164" s="6" t="s">
        <v>26</v>
      </c>
      <c r="R164" s="6">
        <v>2019</v>
      </c>
      <c r="S164" s="7">
        <v>7895</v>
      </c>
      <c r="T164" s="8">
        <f t="shared" si="15"/>
        <v>23648.36</v>
      </c>
    </row>
    <row r="165" spans="1:20" ht="15" outlineLevel="2">
      <c r="A165" s="2" t="s">
        <v>215</v>
      </c>
      <c r="B165" s="3">
        <v>905300</v>
      </c>
      <c r="C165" s="2" t="s">
        <v>229</v>
      </c>
      <c r="D165" s="2" t="s">
        <v>228</v>
      </c>
      <c r="E165" s="11">
        <v>1320</v>
      </c>
      <c r="F165" s="32">
        <v>0</v>
      </c>
      <c r="G165" s="4">
        <v>0</v>
      </c>
      <c r="H165" s="5">
        <v>0</v>
      </c>
      <c r="I165" s="4">
        <v>5687.26</v>
      </c>
      <c r="J165" s="4">
        <v>577.83</v>
      </c>
      <c r="K165" s="4">
        <v>816</v>
      </c>
      <c r="L165" s="4">
        <v>0</v>
      </c>
      <c r="M165" s="9">
        <v>3000</v>
      </c>
      <c r="N165" s="4">
        <v>0</v>
      </c>
      <c r="O165" s="4">
        <f t="shared" si="14"/>
        <v>10081.09</v>
      </c>
      <c r="P165" s="6" t="s">
        <v>74</v>
      </c>
      <c r="Q165" s="6" t="s">
        <v>26</v>
      </c>
      <c r="R165" s="6">
        <v>2019</v>
      </c>
      <c r="S165" s="7">
        <v>6930</v>
      </c>
      <c r="T165" s="8">
        <f t="shared" si="15"/>
        <v>17011.09</v>
      </c>
    </row>
    <row r="166" spans="1:20" ht="15" outlineLevel="2">
      <c r="A166" s="2" t="s">
        <v>215</v>
      </c>
      <c r="B166" s="3">
        <v>905300</v>
      </c>
      <c r="C166" s="2" t="s">
        <v>229</v>
      </c>
      <c r="D166" s="2" t="s">
        <v>228</v>
      </c>
      <c r="E166" s="11">
        <v>1310</v>
      </c>
      <c r="F166" s="32">
        <v>0</v>
      </c>
      <c r="G166" s="4">
        <v>0</v>
      </c>
      <c r="H166" s="5">
        <v>0</v>
      </c>
      <c r="I166" s="4">
        <v>5656.44</v>
      </c>
      <c r="J166" s="4">
        <v>343.18</v>
      </c>
      <c r="K166" s="4">
        <v>816</v>
      </c>
      <c r="L166" s="4">
        <v>0</v>
      </c>
      <c r="M166" s="9">
        <v>3000</v>
      </c>
      <c r="N166" s="4">
        <v>0</v>
      </c>
      <c r="O166" s="4">
        <f t="shared" si="14"/>
        <v>9815.619999999999</v>
      </c>
      <c r="P166" s="6" t="s">
        <v>74</v>
      </c>
      <c r="Q166" s="6" t="s">
        <v>26</v>
      </c>
      <c r="R166" s="6">
        <v>2022</v>
      </c>
      <c r="S166" s="7">
        <v>7895</v>
      </c>
      <c r="T166" s="8">
        <f t="shared" si="15"/>
        <v>17710.62</v>
      </c>
    </row>
    <row r="167" spans="1:20" ht="15" outlineLevel="2">
      <c r="A167" s="2" t="s">
        <v>215</v>
      </c>
      <c r="B167" s="3">
        <v>905300</v>
      </c>
      <c r="C167" s="2" t="s">
        <v>229</v>
      </c>
      <c r="D167" s="2" t="s">
        <v>228</v>
      </c>
      <c r="E167" s="11">
        <v>1320</v>
      </c>
      <c r="F167" s="32">
        <v>0</v>
      </c>
      <c r="G167" s="4">
        <v>0</v>
      </c>
      <c r="H167" s="5">
        <v>0</v>
      </c>
      <c r="I167" s="4">
        <v>1919.81</v>
      </c>
      <c r="J167" s="4">
        <v>728.92</v>
      </c>
      <c r="K167" s="4">
        <v>816</v>
      </c>
      <c r="L167" s="4">
        <v>0</v>
      </c>
      <c r="M167" s="9">
        <v>3000</v>
      </c>
      <c r="N167" s="4">
        <v>0</v>
      </c>
      <c r="O167" s="4">
        <f t="shared" si="14"/>
        <v>6464.73</v>
      </c>
      <c r="P167" s="6" t="s">
        <v>74</v>
      </c>
      <c r="Q167" s="6" t="s">
        <v>26</v>
      </c>
      <c r="R167" s="6">
        <v>2019</v>
      </c>
      <c r="S167" s="7">
        <v>6930</v>
      </c>
      <c r="T167" s="8">
        <f t="shared" si="15"/>
        <v>13394.73</v>
      </c>
    </row>
    <row r="168" spans="1:20" ht="15" outlineLevel="2">
      <c r="A168" s="2" t="s">
        <v>215</v>
      </c>
      <c r="B168" s="3">
        <v>905300</v>
      </c>
      <c r="C168" s="2" t="s">
        <v>229</v>
      </c>
      <c r="D168" s="2" t="s">
        <v>228</v>
      </c>
      <c r="E168" s="11">
        <v>1335</v>
      </c>
      <c r="F168" s="32">
        <v>0</v>
      </c>
      <c r="G168" s="4">
        <v>0</v>
      </c>
      <c r="H168" s="5">
        <v>0</v>
      </c>
      <c r="I168" s="4">
        <v>1499.26</v>
      </c>
      <c r="J168" s="4">
        <v>1249.89</v>
      </c>
      <c r="K168" s="4">
        <v>816</v>
      </c>
      <c r="L168" s="4">
        <v>344</v>
      </c>
      <c r="M168" s="4">
        <v>0</v>
      </c>
      <c r="N168" s="4">
        <v>0</v>
      </c>
      <c r="O168" s="4">
        <f t="shared" si="14"/>
        <v>3909.15</v>
      </c>
      <c r="P168" s="6" t="s">
        <v>74</v>
      </c>
      <c r="Q168" s="6" t="s">
        <v>26</v>
      </c>
      <c r="R168" s="6">
        <v>2033</v>
      </c>
      <c r="S168" s="7">
        <v>6240</v>
      </c>
      <c r="T168" s="8">
        <f t="shared" si="15"/>
        <v>10149.15</v>
      </c>
    </row>
    <row r="169" spans="1:20" ht="15" outlineLevel="2">
      <c r="A169" s="2" t="s">
        <v>215</v>
      </c>
      <c r="B169" s="3">
        <v>905300</v>
      </c>
      <c r="C169" s="2" t="s">
        <v>229</v>
      </c>
      <c r="D169" s="2" t="s">
        <v>228</v>
      </c>
      <c r="E169" s="11">
        <v>1325</v>
      </c>
      <c r="F169" s="32">
        <v>0</v>
      </c>
      <c r="G169" s="4">
        <v>0</v>
      </c>
      <c r="H169" s="5">
        <v>0</v>
      </c>
      <c r="I169" s="4">
        <v>4899.19</v>
      </c>
      <c r="J169" s="4">
        <v>4033.04</v>
      </c>
      <c r="K169" s="4">
        <v>816</v>
      </c>
      <c r="L169" s="4">
        <v>0</v>
      </c>
      <c r="M169" s="4">
        <v>0</v>
      </c>
      <c r="N169" s="4">
        <v>0</v>
      </c>
      <c r="O169" s="4">
        <f t="shared" si="14"/>
        <v>9748.23</v>
      </c>
      <c r="P169" s="6" t="s">
        <v>74</v>
      </c>
      <c r="Q169" s="6" t="s">
        <v>26</v>
      </c>
      <c r="R169" s="6">
        <v>2019</v>
      </c>
      <c r="S169" s="7">
        <v>7895</v>
      </c>
      <c r="T169" s="8">
        <f t="shared" si="15"/>
        <v>17643.23</v>
      </c>
    </row>
    <row r="170" spans="1:20" ht="15" outlineLevel="2">
      <c r="A170" s="2" t="s">
        <v>215</v>
      </c>
      <c r="B170" s="3">
        <v>905300</v>
      </c>
      <c r="C170" s="2" t="s">
        <v>229</v>
      </c>
      <c r="D170" s="2" t="s">
        <v>228</v>
      </c>
      <c r="E170" s="11">
        <v>1325</v>
      </c>
      <c r="F170" s="32">
        <v>0</v>
      </c>
      <c r="G170" s="4">
        <v>0</v>
      </c>
      <c r="H170" s="5">
        <v>0</v>
      </c>
      <c r="I170" s="4">
        <v>3302.7</v>
      </c>
      <c r="J170" s="4">
        <v>3478.57</v>
      </c>
      <c r="K170" s="4">
        <v>816</v>
      </c>
      <c r="L170" s="4">
        <v>0</v>
      </c>
      <c r="M170" s="4">
        <v>0</v>
      </c>
      <c r="N170" s="4">
        <v>0</v>
      </c>
      <c r="O170" s="4">
        <f t="shared" si="14"/>
        <v>7597.27</v>
      </c>
      <c r="P170" s="6" t="s">
        <v>74</v>
      </c>
      <c r="Q170" s="6" t="s">
        <v>26</v>
      </c>
      <c r="R170" s="6">
        <v>2019</v>
      </c>
      <c r="S170" s="7">
        <v>7895</v>
      </c>
      <c r="T170" s="8">
        <f t="shared" si="15"/>
        <v>15492.27</v>
      </c>
    </row>
    <row r="171" spans="1:20" ht="15" outlineLevel="2">
      <c r="A171" s="2" t="s">
        <v>215</v>
      </c>
      <c r="B171" s="3">
        <v>905300</v>
      </c>
      <c r="C171" s="2" t="s">
        <v>229</v>
      </c>
      <c r="D171" s="2" t="s">
        <v>228</v>
      </c>
      <c r="E171" s="11">
        <v>1325</v>
      </c>
      <c r="F171" s="32">
        <v>0</v>
      </c>
      <c r="G171" s="4">
        <v>0</v>
      </c>
      <c r="H171" s="5">
        <v>0</v>
      </c>
      <c r="I171" s="4">
        <v>7233.35</v>
      </c>
      <c r="J171" s="4">
        <v>1949.55</v>
      </c>
      <c r="K171" s="4">
        <v>816</v>
      </c>
      <c r="L171" s="4">
        <v>0</v>
      </c>
      <c r="M171" s="4">
        <v>1856.6</v>
      </c>
      <c r="N171" s="4">
        <v>0</v>
      </c>
      <c r="O171" s="4">
        <f t="shared" si="14"/>
        <v>11855.5</v>
      </c>
      <c r="P171" s="6" t="s">
        <v>74</v>
      </c>
      <c r="Q171" s="6" t="s">
        <v>31</v>
      </c>
      <c r="R171" s="6">
        <v>2007</v>
      </c>
      <c r="S171" s="7">
        <v>0</v>
      </c>
      <c r="T171" s="8">
        <f t="shared" si="15"/>
        <v>11855.5</v>
      </c>
    </row>
    <row r="172" spans="1:20" ht="15" outlineLevel="2">
      <c r="A172" s="2" t="s">
        <v>215</v>
      </c>
      <c r="B172" s="3">
        <v>905300</v>
      </c>
      <c r="C172" s="2" t="s">
        <v>229</v>
      </c>
      <c r="D172" s="2" t="s">
        <v>228</v>
      </c>
      <c r="E172" s="11">
        <v>4040</v>
      </c>
      <c r="F172" s="32">
        <v>0</v>
      </c>
      <c r="G172" s="4">
        <v>0</v>
      </c>
      <c r="H172" s="5">
        <v>0</v>
      </c>
      <c r="I172" s="4">
        <v>0</v>
      </c>
      <c r="J172" s="4">
        <v>0</v>
      </c>
      <c r="K172" s="4">
        <v>0</v>
      </c>
      <c r="L172" s="4">
        <v>1205.96</v>
      </c>
      <c r="M172" s="4">
        <v>0</v>
      </c>
      <c r="N172" s="4">
        <v>0</v>
      </c>
      <c r="O172" s="4">
        <f t="shared" si="14"/>
        <v>1205.96</v>
      </c>
      <c r="P172" s="6" t="s">
        <v>74</v>
      </c>
      <c r="Q172" s="6" t="s">
        <v>27</v>
      </c>
      <c r="R172" s="6">
        <v>1900</v>
      </c>
      <c r="S172" s="7">
        <v>0</v>
      </c>
      <c r="T172" s="8">
        <f t="shared" si="15"/>
        <v>1205.96</v>
      </c>
    </row>
    <row r="173" spans="1:20" ht="15" outlineLevel="2">
      <c r="A173" s="2" t="s">
        <v>215</v>
      </c>
      <c r="B173" s="3">
        <v>905300</v>
      </c>
      <c r="C173" s="2" t="s">
        <v>229</v>
      </c>
      <c r="D173" s="2" t="s">
        <v>228</v>
      </c>
      <c r="E173" s="11">
        <v>4040</v>
      </c>
      <c r="F173" s="32">
        <v>0</v>
      </c>
      <c r="G173" s="4">
        <v>0</v>
      </c>
      <c r="H173" s="5">
        <v>0</v>
      </c>
      <c r="I173" s="4">
        <v>449.61</v>
      </c>
      <c r="J173" s="4">
        <v>823.01</v>
      </c>
      <c r="K173" s="4">
        <v>0</v>
      </c>
      <c r="L173" s="4">
        <v>1205.96</v>
      </c>
      <c r="M173" s="4">
        <v>0</v>
      </c>
      <c r="N173" s="4">
        <v>0</v>
      </c>
      <c r="O173" s="4">
        <f t="shared" si="14"/>
        <v>2478.58</v>
      </c>
      <c r="P173" s="6" t="s">
        <v>74</v>
      </c>
      <c r="Q173" s="6" t="s">
        <v>27</v>
      </c>
      <c r="R173" s="6">
        <v>1900</v>
      </c>
      <c r="S173" s="7">
        <v>0</v>
      </c>
      <c r="T173" s="8">
        <f t="shared" si="15"/>
        <v>2478.58</v>
      </c>
    </row>
    <row r="174" spans="1:20" ht="15" outlineLevel="2">
      <c r="A174" s="2" t="s">
        <v>215</v>
      </c>
      <c r="B174" s="3">
        <v>905300</v>
      </c>
      <c r="C174" s="2" t="s">
        <v>229</v>
      </c>
      <c r="D174" s="2" t="s">
        <v>228</v>
      </c>
      <c r="E174" s="11">
        <v>4030</v>
      </c>
      <c r="F174" s="32">
        <v>0</v>
      </c>
      <c r="G174" s="4">
        <v>0</v>
      </c>
      <c r="H174" s="5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f t="shared" si="14"/>
        <v>0</v>
      </c>
      <c r="P174" s="6" t="s">
        <v>74</v>
      </c>
      <c r="Q174" s="6" t="s">
        <v>27</v>
      </c>
      <c r="R174" s="6">
        <v>1900</v>
      </c>
      <c r="S174" s="7">
        <v>0</v>
      </c>
      <c r="T174" s="8">
        <f t="shared" si="15"/>
        <v>0</v>
      </c>
    </row>
    <row r="175" spans="1:20" ht="15" outlineLevel="2">
      <c r="A175" s="2" t="s">
        <v>215</v>
      </c>
      <c r="B175" s="3">
        <v>905300</v>
      </c>
      <c r="C175" s="2" t="s">
        <v>229</v>
      </c>
      <c r="D175" s="2" t="s">
        <v>228</v>
      </c>
      <c r="E175" s="11">
        <v>4040</v>
      </c>
      <c r="F175" s="32">
        <v>0</v>
      </c>
      <c r="G175" s="4">
        <v>0</v>
      </c>
      <c r="H175" s="5">
        <v>0</v>
      </c>
      <c r="I175" s="4">
        <v>130.4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f t="shared" si="14"/>
        <v>130.4</v>
      </c>
      <c r="P175" s="6" t="s">
        <v>74</v>
      </c>
      <c r="Q175" s="6" t="s">
        <v>27</v>
      </c>
      <c r="R175" s="6">
        <v>1900</v>
      </c>
      <c r="S175" s="7">
        <v>0</v>
      </c>
      <c r="T175" s="8">
        <f t="shared" si="15"/>
        <v>130.4</v>
      </c>
    </row>
    <row r="176" spans="1:20" ht="15" outlineLevel="2">
      <c r="A176" s="2" t="s">
        <v>215</v>
      </c>
      <c r="B176" s="3">
        <v>905300</v>
      </c>
      <c r="C176" s="2" t="s">
        <v>229</v>
      </c>
      <c r="D176" s="2" t="s">
        <v>228</v>
      </c>
      <c r="E176" s="11">
        <v>1500</v>
      </c>
      <c r="F176" s="32">
        <v>0</v>
      </c>
      <c r="G176" s="4">
        <v>0</v>
      </c>
      <c r="H176" s="5">
        <v>0</v>
      </c>
      <c r="I176" s="4">
        <v>81.57</v>
      </c>
      <c r="J176" s="4">
        <v>72.69</v>
      </c>
      <c r="K176" s="4">
        <v>816</v>
      </c>
      <c r="L176" s="4">
        <v>0</v>
      </c>
      <c r="M176" s="4">
        <v>0</v>
      </c>
      <c r="N176" s="4">
        <v>0</v>
      </c>
      <c r="O176" s="4">
        <f t="shared" si="14"/>
        <v>970.26</v>
      </c>
      <c r="P176" s="6" t="s">
        <v>74</v>
      </c>
      <c r="Q176" s="6" t="s">
        <v>27</v>
      </c>
      <c r="R176" s="6">
        <v>1900</v>
      </c>
      <c r="S176" s="7">
        <v>0</v>
      </c>
      <c r="T176" s="8">
        <f t="shared" si="15"/>
        <v>970.26</v>
      </c>
    </row>
    <row r="177" spans="1:20" ht="15" outlineLevel="2">
      <c r="A177" s="2" t="s">
        <v>215</v>
      </c>
      <c r="B177" s="3">
        <v>905300</v>
      </c>
      <c r="C177" s="2" t="s">
        <v>229</v>
      </c>
      <c r="D177" s="2" t="s">
        <v>228</v>
      </c>
      <c r="E177" s="11">
        <v>4040</v>
      </c>
      <c r="F177" s="32">
        <v>0</v>
      </c>
      <c r="G177" s="4">
        <v>0</v>
      </c>
      <c r="H177" s="5">
        <v>0</v>
      </c>
      <c r="I177" s="4">
        <v>86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f t="shared" si="14"/>
        <v>86</v>
      </c>
      <c r="P177" s="6" t="s">
        <v>74</v>
      </c>
      <c r="Q177" s="6" t="s">
        <v>27</v>
      </c>
      <c r="R177" s="6">
        <v>1900</v>
      </c>
      <c r="S177" s="7">
        <v>0</v>
      </c>
      <c r="T177" s="8">
        <f t="shared" si="15"/>
        <v>86</v>
      </c>
    </row>
    <row r="178" spans="1:20" ht="15" outlineLevel="2">
      <c r="A178" s="2" t="s">
        <v>215</v>
      </c>
      <c r="B178" s="3">
        <v>905300</v>
      </c>
      <c r="C178" s="2" t="s">
        <v>229</v>
      </c>
      <c r="D178" s="2" t="s">
        <v>228</v>
      </c>
      <c r="E178" s="11">
        <v>4040</v>
      </c>
      <c r="F178" s="32">
        <v>0</v>
      </c>
      <c r="G178" s="4">
        <v>0</v>
      </c>
      <c r="H178" s="5">
        <v>0</v>
      </c>
      <c r="I178" s="4">
        <v>793.58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f t="shared" si="14"/>
        <v>793.58</v>
      </c>
      <c r="P178" s="6" t="s">
        <v>74</v>
      </c>
      <c r="Q178" s="6" t="s">
        <v>27</v>
      </c>
      <c r="R178" s="6">
        <v>1900</v>
      </c>
      <c r="S178" s="7">
        <v>0</v>
      </c>
      <c r="T178" s="8">
        <f t="shared" si="15"/>
        <v>793.58</v>
      </c>
    </row>
    <row r="179" spans="1:20" ht="15" outlineLevel="2">
      <c r="A179" s="2" t="s">
        <v>215</v>
      </c>
      <c r="B179" s="3">
        <v>905300</v>
      </c>
      <c r="C179" s="2" t="s">
        <v>229</v>
      </c>
      <c r="D179" s="2" t="s">
        <v>228</v>
      </c>
      <c r="E179" s="11">
        <v>4040</v>
      </c>
      <c r="F179" s="32">
        <v>0</v>
      </c>
      <c r="G179" s="4">
        <v>0</v>
      </c>
      <c r="H179" s="5">
        <v>0</v>
      </c>
      <c r="I179" s="4">
        <v>172</v>
      </c>
      <c r="J179" s="4">
        <v>13.58</v>
      </c>
      <c r="K179" s="4">
        <v>0</v>
      </c>
      <c r="L179" s="4">
        <v>0</v>
      </c>
      <c r="M179" s="4">
        <v>0</v>
      </c>
      <c r="N179" s="4">
        <v>0</v>
      </c>
      <c r="O179" s="4">
        <f t="shared" si="14"/>
        <v>185.58</v>
      </c>
      <c r="P179" s="6" t="s">
        <v>74</v>
      </c>
      <c r="Q179" s="6" t="s">
        <v>27</v>
      </c>
      <c r="R179" s="6">
        <v>1900</v>
      </c>
      <c r="S179" s="7">
        <v>0</v>
      </c>
      <c r="T179" s="8">
        <f t="shared" si="15"/>
        <v>185.58</v>
      </c>
    </row>
    <row r="180" spans="1:20" ht="15" outlineLevel="2">
      <c r="A180" s="2" t="s">
        <v>215</v>
      </c>
      <c r="B180" s="3">
        <v>905300</v>
      </c>
      <c r="C180" s="2" t="s">
        <v>229</v>
      </c>
      <c r="D180" s="2" t="s">
        <v>228</v>
      </c>
      <c r="E180" s="11">
        <v>4040</v>
      </c>
      <c r="F180" s="32">
        <v>0</v>
      </c>
      <c r="G180" s="4">
        <v>0</v>
      </c>
      <c r="H180" s="5">
        <v>0</v>
      </c>
      <c r="I180" s="4">
        <v>433.39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f t="shared" si="14"/>
        <v>433.39</v>
      </c>
      <c r="P180" s="6" t="s">
        <v>74</v>
      </c>
      <c r="Q180" s="6" t="s">
        <v>27</v>
      </c>
      <c r="R180" s="6">
        <v>1900</v>
      </c>
      <c r="S180" s="7">
        <v>0</v>
      </c>
      <c r="T180" s="8">
        <f t="shared" si="15"/>
        <v>433.39</v>
      </c>
    </row>
    <row r="181" spans="1:20" ht="15" outlineLevel="2">
      <c r="A181" s="2" t="s">
        <v>215</v>
      </c>
      <c r="B181" s="3">
        <v>905300</v>
      </c>
      <c r="C181" s="2" t="s">
        <v>229</v>
      </c>
      <c r="D181" s="2" t="s">
        <v>228</v>
      </c>
      <c r="E181" s="11">
        <v>4040</v>
      </c>
      <c r="F181" s="32">
        <v>0</v>
      </c>
      <c r="G181" s="4">
        <v>0</v>
      </c>
      <c r="H181" s="5">
        <v>0</v>
      </c>
      <c r="I181" s="4">
        <v>4.62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f t="shared" si="14"/>
        <v>4.62</v>
      </c>
      <c r="P181" s="6" t="s">
        <v>74</v>
      </c>
      <c r="Q181" s="6" t="s">
        <v>27</v>
      </c>
      <c r="R181" s="6">
        <v>1900</v>
      </c>
      <c r="S181" s="7">
        <v>0</v>
      </c>
      <c r="T181" s="8">
        <f t="shared" si="15"/>
        <v>4.62</v>
      </c>
    </row>
    <row r="182" spans="1:20" ht="15" outlineLevel="2">
      <c r="A182" s="2" t="s">
        <v>215</v>
      </c>
      <c r="B182" s="3">
        <v>905300</v>
      </c>
      <c r="C182" s="2" t="s">
        <v>229</v>
      </c>
      <c r="D182" s="2" t="s">
        <v>228</v>
      </c>
      <c r="E182" s="11">
        <v>4010</v>
      </c>
      <c r="F182" s="32">
        <v>0</v>
      </c>
      <c r="G182" s="4">
        <v>0</v>
      </c>
      <c r="H182" s="5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f aca="true" t="shared" si="16" ref="O182:O189">SUM(G182:N182)</f>
        <v>0</v>
      </c>
      <c r="P182" s="6" t="s">
        <v>74</v>
      </c>
      <c r="Q182" s="6" t="s">
        <v>27</v>
      </c>
      <c r="R182" s="6">
        <v>1900</v>
      </c>
      <c r="S182" s="7">
        <v>0</v>
      </c>
      <c r="T182" s="8">
        <f aca="true" t="shared" si="17" ref="T182:T189">O182+S182</f>
        <v>0</v>
      </c>
    </row>
    <row r="183" spans="1:20" ht="15" outlineLevel="2">
      <c r="A183" s="2" t="s">
        <v>215</v>
      </c>
      <c r="B183" s="3">
        <v>905300</v>
      </c>
      <c r="C183" s="2" t="s">
        <v>229</v>
      </c>
      <c r="D183" s="2" t="s">
        <v>228</v>
      </c>
      <c r="E183" s="11">
        <v>4010</v>
      </c>
      <c r="F183" s="32">
        <v>0</v>
      </c>
      <c r="G183" s="4">
        <v>0</v>
      </c>
      <c r="H183" s="5">
        <v>0</v>
      </c>
      <c r="I183" s="4">
        <v>0</v>
      </c>
      <c r="J183" s="4">
        <v>91.23</v>
      </c>
      <c r="K183" s="4">
        <v>0</v>
      </c>
      <c r="L183" s="4">
        <v>0</v>
      </c>
      <c r="M183" s="4">
        <v>0</v>
      </c>
      <c r="N183" s="4">
        <v>0</v>
      </c>
      <c r="O183" s="4">
        <f t="shared" si="16"/>
        <v>91.23</v>
      </c>
      <c r="P183" s="6" t="s">
        <v>74</v>
      </c>
      <c r="Q183" s="6" t="s">
        <v>27</v>
      </c>
      <c r="R183" s="6">
        <v>1900</v>
      </c>
      <c r="S183" s="7">
        <v>0</v>
      </c>
      <c r="T183" s="8">
        <f t="shared" si="17"/>
        <v>91.23</v>
      </c>
    </row>
    <row r="184" spans="1:20" ht="15" outlineLevel="2">
      <c r="A184" s="2" t="s">
        <v>215</v>
      </c>
      <c r="B184" s="3">
        <v>905300</v>
      </c>
      <c r="C184" s="2" t="s">
        <v>229</v>
      </c>
      <c r="D184" s="2" t="s">
        <v>228</v>
      </c>
      <c r="E184" s="11">
        <v>4040</v>
      </c>
      <c r="F184" s="32">
        <v>0</v>
      </c>
      <c r="G184" s="4">
        <v>0</v>
      </c>
      <c r="H184" s="5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f t="shared" si="16"/>
        <v>0</v>
      </c>
      <c r="P184" s="6" t="s">
        <v>74</v>
      </c>
      <c r="Q184" s="6" t="s">
        <v>27</v>
      </c>
      <c r="R184" s="6">
        <v>1900</v>
      </c>
      <c r="S184" s="7">
        <v>0</v>
      </c>
      <c r="T184" s="8">
        <f t="shared" si="17"/>
        <v>0</v>
      </c>
    </row>
    <row r="185" spans="1:20" ht="15" outlineLevel="2">
      <c r="A185" s="2" t="s">
        <v>215</v>
      </c>
      <c r="B185" s="3">
        <v>905300</v>
      </c>
      <c r="C185" s="2" t="s">
        <v>229</v>
      </c>
      <c r="D185" s="2" t="s">
        <v>228</v>
      </c>
      <c r="E185" s="11">
        <v>4040</v>
      </c>
      <c r="F185" s="32">
        <v>0</v>
      </c>
      <c r="G185" s="4">
        <v>0</v>
      </c>
      <c r="H185" s="5">
        <v>0</v>
      </c>
      <c r="I185" s="4">
        <v>2515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f t="shared" si="16"/>
        <v>2515</v>
      </c>
      <c r="P185" s="6" t="s">
        <v>74</v>
      </c>
      <c r="Q185" s="6" t="s">
        <v>27</v>
      </c>
      <c r="R185" s="6">
        <v>1900</v>
      </c>
      <c r="S185" s="7">
        <v>0</v>
      </c>
      <c r="T185" s="8">
        <f t="shared" si="17"/>
        <v>2515</v>
      </c>
    </row>
    <row r="186" spans="1:20" ht="15" outlineLevel="2">
      <c r="A186" s="2" t="s">
        <v>215</v>
      </c>
      <c r="B186" s="3">
        <v>905300</v>
      </c>
      <c r="C186" s="2" t="s">
        <v>229</v>
      </c>
      <c r="D186" s="2" t="s">
        <v>228</v>
      </c>
      <c r="E186" s="11">
        <v>4040</v>
      </c>
      <c r="F186" s="32">
        <v>0</v>
      </c>
      <c r="G186" s="4">
        <v>0</v>
      </c>
      <c r="H186" s="5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f t="shared" si="16"/>
        <v>0</v>
      </c>
      <c r="P186" s="6" t="s">
        <v>74</v>
      </c>
      <c r="Q186" s="6" t="s">
        <v>27</v>
      </c>
      <c r="R186" s="6">
        <v>1900</v>
      </c>
      <c r="S186" s="7">
        <v>0</v>
      </c>
      <c r="T186" s="8">
        <f t="shared" si="17"/>
        <v>0</v>
      </c>
    </row>
    <row r="187" spans="1:20" ht="15" outlineLevel="2">
      <c r="A187" s="2" t="s">
        <v>215</v>
      </c>
      <c r="B187" s="3">
        <v>905300</v>
      </c>
      <c r="C187" s="2" t="s">
        <v>229</v>
      </c>
      <c r="D187" s="2" t="s">
        <v>228</v>
      </c>
      <c r="E187" s="11">
        <v>4010</v>
      </c>
      <c r="F187" s="32">
        <v>0</v>
      </c>
      <c r="G187" s="4">
        <v>0</v>
      </c>
      <c r="H187" s="5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f t="shared" si="16"/>
        <v>0</v>
      </c>
      <c r="P187" s="6" t="s">
        <v>74</v>
      </c>
      <c r="Q187" s="6" t="s">
        <v>27</v>
      </c>
      <c r="R187" s="6">
        <v>1900</v>
      </c>
      <c r="S187" s="7">
        <v>0</v>
      </c>
      <c r="T187" s="8">
        <f t="shared" si="17"/>
        <v>0</v>
      </c>
    </row>
    <row r="188" spans="1:20" ht="15" outlineLevel="2">
      <c r="A188" s="2" t="s">
        <v>215</v>
      </c>
      <c r="B188" s="3">
        <v>905300</v>
      </c>
      <c r="C188" s="2" t="s">
        <v>229</v>
      </c>
      <c r="D188" s="2" t="s">
        <v>228</v>
      </c>
      <c r="E188" s="11">
        <v>1667</v>
      </c>
      <c r="F188" s="32">
        <v>0</v>
      </c>
      <c r="G188" s="4">
        <v>0</v>
      </c>
      <c r="H188" s="5">
        <v>0</v>
      </c>
      <c r="I188" s="4">
        <v>4251.85</v>
      </c>
      <c r="J188" s="4">
        <v>62.72</v>
      </c>
      <c r="K188" s="4">
        <v>0</v>
      </c>
      <c r="L188" s="4">
        <v>0</v>
      </c>
      <c r="M188" s="4">
        <v>0</v>
      </c>
      <c r="N188" s="4">
        <v>0</v>
      </c>
      <c r="O188" s="4">
        <f t="shared" si="16"/>
        <v>4314.570000000001</v>
      </c>
      <c r="P188" s="6" t="s">
        <v>74</v>
      </c>
      <c r="Q188" s="6" t="s">
        <v>27</v>
      </c>
      <c r="R188" s="6">
        <v>1900</v>
      </c>
      <c r="S188" s="7">
        <v>0</v>
      </c>
      <c r="T188" s="8">
        <f t="shared" si="17"/>
        <v>4314.570000000001</v>
      </c>
    </row>
    <row r="189" spans="1:20" ht="15" outlineLevel="2">
      <c r="A189" s="2" t="s">
        <v>215</v>
      </c>
      <c r="B189" s="3">
        <v>905300</v>
      </c>
      <c r="C189" s="2" t="s">
        <v>229</v>
      </c>
      <c r="D189" s="2" t="s">
        <v>228</v>
      </c>
      <c r="E189" s="11">
        <v>4040</v>
      </c>
      <c r="F189" s="32">
        <v>0</v>
      </c>
      <c r="G189" s="4">
        <v>0</v>
      </c>
      <c r="H189" s="5">
        <v>0</v>
      </c>
      <c r="I189" s="4">
        <v>93.47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f t="shared" si="16"/>
        <v>93.47</v>
      </c>
      <c r="P189" s="6" t="s">
        <v>74</v>
      </c>
      <c r="Q189" s="6" t="s">
        <v>27</v>
      </c>
      <c r="R189" s="6">
        <v>1900</v>
      </c>
      <c r="S189" s="7">
        <v>0</v>
      </c>
      <c r="T189" s="8">
        <f t="shared" si="17"/>
        <v>93.47</v>
      </c>
    </row>
    <row r="190" spans="1:20" s="41" customFormat="1" ht="15.75" outlineLevel="1">
      <c r="A190" s="24"/>
      <c r="B190" s="25"/>
      <c r="C190" s="23" t="s">
        <v>319</v>
      </c>
      <c r="D190" s="24"/>
      <c r="E190" s="26">
        <f>COUNTA(E22:E189)</f>
        <v>168</v>
      </c>
      <c r="F190" s="40">
        <f aca="true" t="shared" si="18" ref="F190:O190">SUBTOTAL(9,F22:F189)</f>
        <v>62654</v>
      </c>
      <c r="G190" s="27">
        <f t="shared" si="18"/>
        <v>14880</v>
      </c>
      <c r="H190" s="28">
        <f t="shared" si="18"/>
        <v>13445.27</v>
      </c>
      <c r="I190" s="27">
        <f t="shared" si="18"/>
        <v>412134.3699999999</v>
      </c>
      <c r="J190" s="27">
        <f t="shared" si="18"/>
        <v>153822.261</v>
      </c>
      <c r="K190" s="27">
        <f t="shared" si="18"/>
        <v>60384</v>
      </c>
      <c r="L190" s="27">
        <f t="shared" si="18"/>
        <v>28691.14</v>
      </c>
      <c r="M190" s="27">
        <f t="shared" si="18"/>
        <v>28104.339999999997</v>
      </c>
      <c r="N190" s="27">
        <f t="shared" si="18"/>
        <v>25</v>
      </c>
      <c r="O190" s="27">
        <f t="shared" si="18"/>
        <v>711486.3809999997</v>
      </c>
      <c r="P190" s="29"/>
      <c r="Q190" s="29"/>
      <c r="R190" s="29"/>
      <c r="S190" s="30">
        <f>SUBTOTAL(9,S22:S189)</f>
        <v>409880.2</v>
      </c>
      <c r="T190" s="31">
        <f>SUBTOTAL(9,T22:T189)</f>
        <v>1121366.581</v>
      </c>
    </row>
    <row r="191" spans="1:20" ht="15" outlineLevel="2">
      <c r="A191" s="2" t="s">
        <v>215</v>
      </c>
      <c r="B191" s="3">
        <v>905400</v>
      </c>
      <c r="C191" s="2" t="s">
        <v>230</v>
      </c>
      <c r="D191" s="2" t="s">
        <v>231</v>
      </c>
      <c r="E191" s="11" t="s">
        <v>75</v>
      </c>
      <c r="F191" s="32">
        <v>0</v>
      </c>
      <c r="G191" s="4">
        <v>0</v>
      </c>
      <c r="H191" s="5">
        <v>0</v>
      </c>
      <c r="I191" s="4">
        <v>1646.36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f aca="true" t="shared" si="19" ref="O191:O209">SUM(G191:N191)</f>
        <v>1646.36</v>
      </c>
      <c r="P191" s="6" t="s">
        <v>74</v>
      </c>
      <c r="Q191" s="6" t="s">
        <v>27</v>
      </c>
      <c r="R191" s="6">
        <v>1900</v>
      </c>
      <c r="S191" s="7">
        <v>0</v>
      </c>
      <c r="T191" s="8">
        <f aca="true" t="shared" si="20" ref="T191:T209">O191+S191</f>
        <v>1646.36</v>
      </c>
    </row>
    <row r="192" spans="1:20" ht="15" outlineLevel="2">
      <c r="A192" s="2" t="s">
        <v>215</v>
      </c>
      <c r="B192" s="3">
        <v>905400</v>
      </c>
      <c r="C192" s="2" t="s">
        <v>230</v>
      </c>
      <c r="D192" s="2" t="s">
        <v>231</v>
      </c>
      <c r="E192" s="11">
        <v>4040</v>
      </c>
      <c r="F192" s="32">
        <v>0</v>
      </c>
      <c r="G192" s="4">
        <v>0</v>
      </c>
      <c r="H192" s="5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f t="shared" si="19"/>
        <v>0</v>
      </c>
      <c r="P192" s="6" t="s">
        <v>74</v>
      </c>
      <c r="Q192" s="6" t="s">
        <v>27</v>
      </c>
      <c r="R192" s="6">
        <v>1900</v>
      </c>
      <c r="S192" s="7">
        <v>0</v>
      </c>
      <c r="T192" s="8">
        <f t="shared" si="20"/>
        <v>0</v>
      </c>
    </row>
    <row r="193" spans="1:20" ht="15" outlineLevel="2">
      <c r="A193" s="2" t="s">
        <v>215</v>
      </c>
      <c r="B193" s="3">
        <v>905400</v>
      </c>
      <c r="C193" s="2" t="s">
        <v>230</v>
      </c>
      <c r="D193" s="2" t="s">
        <v>231</v>
      </c>
      <c r="E193" s="11">
        <v>4040</v>
      </c>
      <c r="F193" s="32">
        <v>0</v>
      </c>
      <c r="G193" s="4">
        <v>0</v>
      </c>
      <c r="H193" s="5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f t="shared" si="19"/>
        <v>0</v>
      </c>
      <c r="P193" s="6" t="s">
        <v>74</v>
      </c>
      <c r="Q193" s="6" t="s">
        <v>27</v>
      </c>
      <c r="R193" s="6">
        <v>1900</v>
      </c>
      <c r="S193" s="7">
        <v>0</v>
      </c>
      <c r="T193" s="8">
        <f t="shared" si="20"/>
        <v>0</v>
      </c>
    </row>
    <row r="194" spans="1:20" ht="15" outlineLevel="2">
      <c r="A194" s="2" t="s">
        <v>215</v>
      </c>
      <c r="B194" s="3">
        <v>905400</v>
      </c>
      <c r="C194" s="2" t="s">
        <v>230</v>
      </c>
      <c r="D194" s="2" t="s">
        <v>231</v>
      </c>
      <c r="E194" s="11">
        <v>1257</v>
      </c>
      <c r="F194" s="32">
        <v>0</v>
      </c>
      <c r="G194" s="4">
        <v>0</v>
      </c>
      <c r="H194" s="5">
        <v>0</v>
      </c>
      <c r="I194" s="4">
        <v>384.19</v>
      </c>
      <c r="J194" s="4">
        <v>1814.73</v>
      </c>
      <c r="K194" s="4">
        <v>816</v>
      </c>
      <c r="L194" s="4">
        <v>0</v>
      </c>
      <c r="M194" s="9">
        <v>2500</v>
      </c>
      <c r="N194" s="4">
        <v>0</v>
      </c>
      <c r="O194" s="4">
        <f t="shared" si="19"/>
        <v>5514.92</v>
      </c>
      <c r="P194" s="6" t="s">
        <v>74</v>
      </c>
      <c r="Q194" s="6" t="s">
        <v>26</v>
      </c>
      <c r="R194" s="6">
        <v>2013</v>
      </c>
      <c r="S194" s="7">
        <v>2835</v>
      </c>
      <c r="T194" s="8">
        <f t="shared" si="20"/>
        <v>8349.92</v>
      </c>
    </row>
    <row r="195" spans="1:20" ht="15" outlineLevel="2">
      <c r="A195" s="2" t="s">
        <v>215</v>
      </c>
      <c r="B195" s="3">
        <v>905400</v>
      </c>
      <c r="C195" s="2" t="s">
        <v>230</v>
      </c>
      <c r="D195" s="2" t="s">
        <v>231</v>
      </c>
      <c r="E195" s="11">
        <v>1211</v>
      </c>
      <c r="F195" s="32">
        <v>0</v>
      </c>
      <c r="G195" s="4">
        <v>0</v>
      </c>
      <c r="H195" s="5">
        <v>0</v>
      </c>
      <c r="I195" s="4">
        <v>2380.03</v>
      </c>
      <c r="J195" s="4">
        <v>1657.19</v>
      </c>
      <c r="K195" s="4">
        <v>816</v>
      </c>
      <c r="L195" s="4">
        <v>0</v>
      </c>
      <c r="M195" s="4">
        <v>0</v>
      </c>
      <c r="N195" s="4">
        <v>0</v>
      </c>
      <c r="O195" s="4">
        <f t="shared" si="19"/>
        <v>4853.22</v>
      </c>
      <c r="P195" s="6" t="s">
        <v>74</v>
      </c>
      <c r="Q195" s="6" t="s">
        <v>31</v>
      </c>
      <c r="R195" s="6">
        <v>2007</v>
      </c>
      <c r="S195" s="7">
        <v>0</v>
      </c>
      <c r="T195" s="8">
        <f t="shared" si="20"/>
        <v>4853.22</v>
      </c>
    </row>
    <row r="196" spans="1:20" ht="15" outlineLevel="2">
      <c r="A196" s="2" t="s">
        <v>215</v>
      </c>
      <c r="B196" s="3">
        <v>905400</v>
      </c>
      <c r="C196" s="2" t="s">
        <v>230</v>
      </c>
      <c r="D196" s="2" t="s">
        <v>231</v>
      </c>
      <c r="E196" s="11">
        <v>1211</v>
      </c>
      <c r="F196" s="32">
        <v>0</v>
      </c>
      <c r="G196" s="4">
        <v>0</v>
      </c>
      <c r="H196" s="5">
        <v>0</v>
      </c>
      <c r="I196" s="4">
        <v>1402.26</v>
      </c>
      <c r="J196" s="4">
        <v>480.15</v>
      </c>
      <c r="K196" s="4">
        <v>816</v>
      </c>
      <c r="L196" s="4">
        <v>0</v>
      </c>
      <c r="M196" s="4">
        <v>0</v>
      </c>
      <c r="N196" s="4">
        <v>0</v>
      </c>
      <c r="O196" s="4">
        <f t="shared" si="19"/>
        <v>2698.41</v>
      </c>
      <c r="P196" s="6" t="s">
        <v>74</v>
      </c>
      <c r="Q196" s="6" t="s">
        <v>31</v>
      </c>
      <c r="R196" s="6">
        <v>2007</v>
      </c>
      <c r="S196" s="7">
        <v>0</v>
      </c>
      <c r="T196" s="8">
        <f t="shared" si="20"/>
        <v>2698.41</v>
      </c>
    </row>
    <row r="197" spans="1:20" ht="15" outlineLevel="2">
      <c r="A197" s="2" t="s">
        <v>215</v>
      </c>
      <c r="B197" s="3">
        <v>905400</v>
      </c>
      <c r="C197" s="2" t="s">
        <v>230</v>
      </c>
      <c r="D197" s="2" t="s">
        <v>231</v>
      </c>
      <c r="E197" s="11">
        <v>1300</v>
      </c>
      <c r="F197" s="32">
        <v>0</v>
      </c>
      <c r="G197" s="4">
        <v>0</v>
      </c>
      <c r="H197" s="5">
        <v>0</v>
      </c>
      <c r="I197" s="4">
        <v>6366.93</v>
      </c>
      <c r="J197" s="4">
        <v>824.3</v>
      </c>
      <c r="K197" s="4">
        <v>816</v>
      </c>
      <c r="L197" s="4">
        <v>0</v>
      </c>
      <c r="M197" s="4">
        <v>0</v>
      </c>
      <c r="N197" s="4">
        <v>0</v>
      </c>
      <c r="O197" s="4">
        <f t="shared" si="19"/>
        <v>8007.2300000000005</v>
      </c>
      <c r="P197" s="6" t="s">
        <v>74</v>
      </c>
      <c r="Q197" s="6" t="s">
        <v>31</v>
      </c>
      <c r="R197" s="6">
        <v>2004</v>
      </c>
      <c r="S197" s="7">
        <v>0</v>
      </c>
      <c r="T197" s="8">
        <f t="shared" si="20"/>
        <v>8007.2300000000005</v>
      </c>
    </row>
    <row r="198" spans="1:20" ht="15" outlineLevel="2">
      <c r="A198" s="2" t="s">
        <v>215</v>
      </c>
      <c r="B198" s="3">
        <v>905400</v>
      </c>
      <c r="C198" s="2" t="s">
        <v>230</v>
      </c>
      <c r="D198" s="2" t="s">
        <v>231</v>
      </c>
      <c r="E198" s="11">
        <v>1227</v>
      </c>
      <c r="F198" s="32">
        <v>0</v>
      </c>
      <c r="G198" s="4">
        <v>0</v>
      </c>
      <c r="H198" s="5">
        <v>0</v>
      </c>
      <c r="I198" s="4">
        <v>3422.01</v>
      </c>
      <c r="J198" s="4">
        <v>941.85</v>
      </c>
      <c r="K198" s="4">
        <v>816</v>
      </c>
      <c r="L198" s="4">
        <v>0</v>
      </c>
      <c r="M198" s="4">
        <v>0</v>
      </c>
      <c r="N198" s="4">
        <v>0</v>
      </c>
      <c r="O198" s="4">
        <f t="shared" si="19"/>
        <v>5179.860000000001</v>
      </c>
      <c r="P198" s="6" t="s">
        <v>74</v>
      </c>
      <c r="Q198" s="6" t="s">
        <v>26</v>
      </c>
      <c r="R198" s="6">
        <v>2018</v>
      </c>
      <c r="S198" s="7">
        <v>6300</v>
      </c>
      <c r="T198" s="8">
        <f t="shared" si="20"/>
        <v>11479.86</v>
      </c>
    </row>
    <row r="199" spans="1:20" ht="15" outlineLevel="2">
      <c r="A199" s="2" t="s">
        <v>215</v>
      </c>
      <c r="B199" s="3">
        <v>905400</v>
      </c>
      <c r="C199" s="2" t="s">
        <v>230</v>
      </c>
      <c r="D199" s="2" t="s">
        <v>231</v>
      </c>
      <c r="E199" s="11">
        <v>1211</v>
      </c>
      <c r="F199" s="32">
        <v>0</v>
      </c>
      <c r="G199" s="4">
        <v>0</v>
      </c>
      <c r="H199" s="5">
        <v>0</v>
      </c>
      <c r="I199" s="4">
        <v>3933.21</v>
      </c>
      <c r="J199" s="4">
        <v>4448.86</v>
      </c>
      <c r="K199" s="4">
        <v>816</v>
      </c>
      <c r="L199" s="4">
        <v>0</v>
      </c>
      <c r="M199" s="9">
        <v>3000</v>
      </c>
      <c r="N199" s="4">
        <v>0</v>
      </c>
      <c r="O199" s="4">
        <f t="shared" si="19"/>
        <v>12198.07</v>
      </c>
      <c r="P199" s="6" t="s">
        <v>74</v>
      </c>
      <c r="Q199" s="6" t="s">
        <v>26</v>
      </c>
      <c r="R199" s="6">
        <v>2022</v>
      </c>
      <c r="S199" s="7">
        <v>3255</v>
      </c>
      <c r="T199" s="8">
        <f t="shared" si="20"/>
        <v>15453.07</v>
      </c>
    </row>
    <row r="200" spans="1:20" ht="15" outlineLevel="2">
      <c r="A200" s="2" t="s">
        <v>215</v>
      </c>
      <c r="B200" s="3">
        <v>905400</v>
      </c>
      <c r="C200" s="2" t="s">
        <v>230</v>
      </c>
      <c r="D200" s="2" t="s">
        <v>231</v>
      </c>
      <c r="E200" s="11">
        <v>1227</v>
      </c>
      <c r="F200" s="32">
        <v>0</v>
      </c>
      <c r="G200" s="4">
        <v>0</v>
      </c>
      <c r="H200" s="5">
        <v>0</v>
      </c>
      <c r="I200" s="4">
        <v>589.53</v>
      </c>
      <c r="J200" s="4">
        <v>2913.06</v>
      </c>
      <c r="K200" s="4">
        <v>816</v>
      </c>
      <c r="L200" s="4">
        <v>0</v>
      </c>
      <c r="M200" s="4">
        <v>0</v>
      </c>
      <c r="N200" s="4">
        <v>0</v>
      </c>
      <c r="O200" s="4">
        <f t="shared" si="19"/>
        <v>4318.59</v>
      </c>
      <c r="P200" s="6" t="s">
        <v>74</v>
      </c>
      <c r="Q200" s="6" t="s">
        <v>26</v>
      </c>
      <c r="R200" s="6">
        <v>2018</v>
      </c>
      <c r="S200" s="7">
        <v>6300</v>
      </c>
      <c r="T200" s="8">
        <f t="shared" si="20"/>
        <v>10618.59</v>
      </c>
    </row>
    <row r="201" spans="1:20" ht="15" outlineLevel="2">
      <c r="A201" s="2" t="s">
        <v>215</v>
      </c>
      <c r="B201" s="3">
        <v>905400</v>
      </c>
      <c r="C201" s="2" t="s">
        <v>230</v>
      </c>
      <c r="D201" s="2" t="s">
        <v>231</v>
      </c>
      <c r="E201" s="11">
        <v>1300</v>
      </c>
      <c r="F201" s="32">
        <v>0</v>
      </c>
      <c r="G201" s="4">
        <v>0</v>
      </c>
      <c r="H201" s="5">
        <v>0</v>
      </c>
      <c r="I201" s="4">
        <v>937.51</v>
      </c>
      <c r="J201" s="4">
        <v>534.67</v>
      </c>
      <c r="K201" s="4">
        <v>816</v>
      </c>
      <c r="L201" s="4">
        <v>0</v>
      </c>
      <c r="M201" s="4">
        <v>0</v>
      </c>
      <c r="N201" s="4">
        <v>0</v>
      </c>
      <c r="O201" s="4">
        <f t="shared" si="19"/>
        <v>2288.18</v>
      </c>
      <c r="P201" s="6" t="s">
        <v>74</v>
      </c>
      <c r="Q201" s="6" t="s">
        <v>31</v>
      </c>
      <c r="R201" s="6">
        <v>2003</v>
      </c>
      <c r="S201" s="7">
        <v>0</v>
      </c>
      <c r="T201" s="8">
        <f t="shared" si="20"/>
        <v>2288.18</v>
      </c>
    </row>
    <row r="202" spans="1:20" ht="15" outlineLevel="2">
      <c r="A202" s="2" t="s">
        <v>215</v>
      </c>
      <c r="B202" s="3">
        <v>905400</v>
      </c>
      <c r="C202" s="2" t="s">
        <v>230</v>
      </c>
      <c r="D202" s="2" t="s">
        <v>231</v>
      </c>
      <c r="E202" s="11">
        <v>1210</v>
      </c>
      <c r="F202" s="32">
        <v>12285</v>
      </c>
      <c r="G202" s="4">
        <v>3000</v>
      </c>
      <c r="H202" s="5">
        <v>3370.5</v>
      </c>
      <c r="I202" s="4">
        <v>0</v>
      </c>
      <c r="J202" s="4">
        <v>0</v>
      </c>
      <c r="K202" s="4">
        <v>816</v>
      </c>
      <c r="L202" s="4">
        <v>385.4</v>
      </c>
      <c r="M202" s="4">
        <v>76.74</v>
      </c>
      <c r="N202" s="4">
        <v>0</v>
      </c>
      <c r="O202" s="4">
        <f t="shared" si="19"/>
        <v>7648.639999999999</v>
      </c>
      <c r="P202" s="6" t="s">
        <v>25</v>
      </c>
      <c r="Q202" s="6" t="s">
        <v>26</v>
      </c>
      <c r="R202" s="6">
        <v>2019</v>
      </c>
      <c r="S202" s="7">
        <v>2680</v>
      </c>
      <c r="T202" s="8">
        <f t="shared" si="20"/>
        <v>10328.64</v>
      </c>
    </row>
    <row r="203" spans="1:20" ht="15" outlineLevel="2">
      <c r="A203" s="2" t="s">
        <v>215</v>
      </c>
      <c r="B203" s="3">
        <v>905400</v>
      </c>
      <c r="C203" s="2" t="s">
        <v>230</v>
      </c>
      <c r="D203" s="2" t="s">
        <v>231</v>
      </c>
      <c r="E203" s="11">
        <v>1211</v>
      </c>
      <c r="F203" s="32">
        <v>0</v>
      </c>
      <c r="G203" s="4">
        <v>0</v>
      </c>
      <c r="H203" s="5">
        <v>0</v>
      </c>
      <c r="I203" s="4">
        <v>618.63</v>
      </c>
      <c r="J203" s="4">
        <v>805.06</v>
      </c>
      <c r="K203" s="4">
        <v>816</v>
      </c>
      <c r="L203" s="4">
        <v>0</v>
      </c>
      <c r="M203" s="4">
        <v>0</v>
      </c>
      <c r="N203" s="4">
        <v>0</v>
      </c>
      <c r="O203" s="4">
        <f t="shared" si="19"/>
        <v>2239.69</v>
      </c>
      <c r="P203" s="6" t="s">
        <v>74</v>
      </c>
      <c r="Q203" s="6" t="s">
        <v>26</v>
      </c>
      <c r="R203" s="6">
        <v>2019</v>
      </c>
      <c r="S203" s="7">
        <v>3255</v>
      </c>
      <c r="T203" s="8">
        <f t="shared" si="20"/>
        <v>5494.6900000000005</v>
      </c>
    </row>
    <row r="204" spans="1:20" ht="15" outlineLevel="2">
      <c r="A204" s="2" t="s">
        <v>215</v>
      </c>
      <c r="B204" s="3">
        <v>905400</v>
      </c>
      <c r="C204" s="2" t="s">
        <v>230</v>
      </c>
      <c r="D204" s="2" t="s">
        <v>231</v>
      </c>
      <c r="E204" s="11">
        <v>1211</v>
      </c>
      <c r="F204" s="32">
        <v>0</v>
      </c>
      <c r="G204" s="4">
        <v>0</v>
      </c>
      <c r="H204" s="5">
        <v>0</v>
      </c>
      <c r="I204" s="4">
        <v>4420.94</v>
      </c>
      <c r="J204" s="4">
        <v>6846.85</v>
      </c>
      <c r="K204" s="4">
        <v>816</v>
      </c>
      <c r="L204" s="4">
        <v>0</v>
      </c>
      <c r="M204" s="4">
        <v>0</v>
      </c>
      <c r="N204" s="4">
        <v>0</v>
      </c>
      <c r="O204" s="4">
        <f t="shared" si="19"/>
        <v>12083.79</v>
      </c>
      <c r="P204" s="6" t="s">
        <v>74</v>
      </c>
      <c r="Q204" s="6" t="s">
        <v>26</v>
      </c>
      <c r="R204" s="6">
        <v>2018</v>
      </c>
      <c r="S204" s="7">
        <v>3255</v>
      </c>
      <c r="T204" s="8">
        <f t="shared" si="20"/>
        <v>15338.79</v>
      </c>
    </row>
    <row r="205" spans="1:20" ht="15" outlineLevel="2">
      <c r="A205" s="2" t="s">
        <v>215</v>
      </c>
      <c r="B205" s="3">
        <v>905400</v>
      </c>
      <c r="C205" s="2" t="s">
        <v>230</v>
      </c>
      <c r="D205" s="2" t="s">
        <v>231</v>
      </c>
      <c r="E205" s="10" t="s">
        <v>75</v>
      </c>
      <c r="F205" s="32">
        <v>0</v>
      </c>
      <c r="G205" s="4">
        <v>0</v>
      </c>
      <c r="H205" s="5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f t="shared" si="19"/>
        <v>0</v>
      </c>
      <c r="P205" s="6" t="s">
        <v>74</v>
      </c>
      <c r="Q205" s="6" t="s">
        <v>27</v>
      </c>
      <c r="R205" s="6">
        <v>1900</v>
      </c>
      <c r="S205" s="7">
        <v>0</v>
      </c>
      <c r="T205" s="8">
        <f t="shared" si="20"/>
        <v>0</v>
      </c>
    </row>
    <row r="206" spans="1:20" ht="15" outlineLevel="2">
      <c r="A206" s="2" t="s">
        <v>215</v>
      </c>
      <c r="B206" s="3">
        <v>905400</v>
      </c>
      <c r="C206" s="2" t="s">
        <v>230</v>
      </c>
      <c r="D206" s="2" t="s">
        <v>231</v>
      </c>
      <c r="E206" s="11">
        <v>1335</v>
      </c>
      <c r="F206" s="32">
        <v>0</v>
      </c>
      <c r="G206" s="4">
        <v>0</v>
      </c>
      <c r="H206" s="5">
        <v>0</v>
      </c>
      <c r="I206" s="4">
        <v>799.44</v>
      </c>
      <c r="J206" s="4">
        <v>86.56</v>
      </c>
      <c r="K206" s="4">
        <v>816</v>
      </c>
      <c r="L206" s="4">
        <v>0</v>
      </c>
      <c r="M206" s="4">
        <v>0</v>
      </c>
      <c r="N206" s="4">
        <v>0</v>
      </c>
      <c r="O206" s="4">
        <f t="shared" si="19"/>
        <v>1702</v>
      </c>
      <c r="P206" s="6" t="s">
        <v>74</v>
      </c>
      <c r="Q206" s="6" t="s">
        <v>35</v>
      </c>
      <c r="R206" s="6">
        <v>2008</v>
      </c>
      <c r="S206" s="7">
        <v>0</v>
      </c>
      <c r="T206" s="8">
        <f t="shared" si="20"/>
        <v>1702</v>
      </c>
    </row>
    <row r="207" spans="1:20" ht="15" outlineLevel="2">
      <c r="A207" s="2" t="s">
        <v>215</v>
      </c>
      <c r="B207" s="3">
        <v>905400</v>
      </c>
      <c r="C207" s="2" t="s">
        <v>230</v>
      </c>
      <c r="D207" s="2" t="s">
        <v>231</v>
      </c>
      <c r="E207" s="11">
        <v>1335</v>
      </c>
      <c r="F207" s="32">
        <v>0</v>
      </c>
      <c r="G207" s="4">
        <v>0</v>
      </c>
      <c r="H207" s="5">
        <v>0</v>
      </c>
      <c r="I207" s="4">
        <v>28528.94</v>
      </c>
      <c r="J207" s="4">
        <v>4464.33</v>
      </c>
      <c r="K207" s="4">
        <v>816</v>
      </c>
      <c r="L207" s="4">
        <v>0</v>
      </c>
      <c r="M207" s="4">
        <v>0</v>
      </c>
      <c r="N207" s="4">
        <v>0</v>
      </c>
      <c r="O207" s="4">
        <f t="shared" si="19"/>
        <v>33809.27</v>
      </c>
      <c r="P207" s="6" t="s">
        <v>74</v>
      </c>
      <c r="Q207" s="6" t="s">
        <v>26</v>
      </c>
      <c r="R207" s="6">
        <v>2020</v>
      </c>
      <c r="S207" s="7">
        <v>8735</v>
      </c>
      <c r="T207" s="8">
        <f t="shared" si="20"/>
        <v>42544.27</v>
      </c>
    </row>
    <row r="208" spans="1:20" ht="15" outlineLevel="2">
      <c r="A208" s="2" t="s">
        <v>215</v>
      </c>
      <c r="B208" s="3">
        <v>905400</v>
      </c>
      <c r="C208" s="2" t="s">
        <v>230</v>
      </c>
      <c r="D208" s="2" t="s">
        <v>231</v>
      </c>
      <c r="E208" s="10" t="s">
        <v>75</v>
      </c>
      <c r="F208" s="32">
        <v>0</v>
      </c>
      <c r="G208" s="4">
        <v>0</v>
      </c>
      <c r="H208" s="5">
        <v>0</v>
      </c>
      <c r="I208" s="4">
        <v>1111.06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f t="shared" si="19"/>
        <v>1111.06</v>
      </c>
      <c r="P208" s="6" t="s">
        <v>74</v>
      </c>
      <c r="Q208" s="6" t="s">
        <v>27</v>
      </c>
      <c r="R208" s="6">
        <v>1900</v>
      </c>
      <c r="S208" s="7">
        <v>0</v>
      </c>
      <c r="T208" s="8">
        <f t="shared" si="20"/>
        <v>1111.06</v>
      </c>
    </row>
    <row r="209" spans="1:20" ht="15" outlineLevel="2">
      <c r="A209" s="2" t="s">
        <v>215</v>
      </c>
      <c r="B209" s="3">
        <v>905400</v>
      </c>
      <c r="C209" s="2" t="s">
        <v>230</v>
      </c>
      <c r="D209" s="2" t="s">
        <v>231</v>
      </c>
      <c r="E209" s="10" t="s">
        <v>75</v>
      </c>
      <c r="F209" s="32">
        <v>0</v>
      </c>
      <c r="G209" s="4">
        <v>0</v>
      </c>
      <c r="H209" s="5">
        <v>0</v>
      </c>
      <c r="I209" s="4">
        <v>19.14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f t="shared" si="19"/>
        <v>19.14</v>
      </c>
      <c r="P209" s="6" t="s">
        <v>74</v>
      </c>
      <c r="Q209" s="6" t="s">
        <v>27</v>
      </c>
      <c r="R209" s="6">
        <v>1900</v>
      </c>
      <c r="S209" s="7">
        <v>0</v>
      </c>
      <c r="T209" s="8">
        <f t="shared" si="20"/>
        <v>19.14</v>
      </c>
    </row>
    <row r="210" spans="1:20" s="41" customFormat="1" ht="15.75" outlineLevel="1">
      <c r="A210" s="24"/>
      <c r="B210" s="25"/>
      <c r="C210" s="23" t="s">
        <v>320</v>
      </c>
      <c r="D210" s="24"/>
      <c r="E210" s="26">
        <f>COUNTA(E191:E209)</f>
        <v>19</v>
      </c>
      <c r="F210" s="40">
        <f aca="true" t="shared" si="21" ref="F210:O210">SUBTOTAL(9,F191:F209)</f>
        <v>12285</v>
      </c>
      <c r="G210" s="27">
        <f t="shared" si="21"/>
        <v>3000</v>
      </c>
      <c r="H210" s="28">
        <f t="shared" si="21"/>
        <v>3370.5</v>
      </c>
      <c r="I210" s="27">
        <f t="shared" si="21"/>
        <v>56560.17999999999</v>
      </c>
      <c r="J210" s="27">
        <f t="shared" si="21"/>
        <v>25817.61</v>
      </c>
      <c r="K210" s="27">
        <f t="shared" si="21"/>
        <v>10608</v>
      </c>
      <c r="L210" s="27">
        <f t="shared" si="21"/>
        <v>385.4</v>
      </c>
      <c r="M210" s="27">
        <f t="shared" si="21"/>
        <v>5576.74</v>
      </c>
      <c r="N210" s="27">
        <f t="shared" si="21"/>
        <v>0</v>
      </c>
      <c r="O210" s="27">
        <f t="shared" si="21"/>
        <v>105318.43000000001</v>
      </c>
      <c r="P210" s="29"/>
      <c r="Q210" s="29"/>
      <c r="R210" s="29"/>
      <c r="S210" s="30">
        <f>SUBTOTAL(9,S191:S209)</f>
        <v>36615</v>
      </c>
      <c r="T210" s="31">
        <f>SUBTOTAL(9,T191:T209)</f>
        <v>141933.43000000002</v>
      </c>
    </row>
    <row r="211" spans="1:20" ht="15" outlineLevel="2">
      <c r="A211" s="2" t="s">
        <v>215</v>
      </c>
      <c r="B211" s="3">
        <v>905500</v>
      </c>
      <c r="C211" s="2" t="s">
        <v>232</v>
      </c>
      <c r="D211" s="2" t="s">
        <v>233</v>
      </c>
      <c r="E211" s="11">
        <v>2010</v>
      </c>
      <c r="F211" s="32">
        <v>0</v>
      </c>
      <c r="G211" s="4">
        <v>0</v>
      </c>
      <c r="H211" s="5">
        <v>0</v>
      </c>
      <c r="I211" s="4">
        <v>2105.76</v>
      </c>
      <c r="J211" s="4">
        <v>218.03</v>
      </c>
      <c r="K211" s="4">
        <v>0</v>
      </c>
      <c r="L211" s="4">
        <v>0</v>
      </c>
      <c r="M211" s="4">
        <v>0</v>
      </c>
      <c r="N211" s="4">
        <v>0</v>
      </c>
      <c r="O211" s="4">
        <f aca="true" t="shared" si="22" ref="O211:O232">SUM(G211:N211)</f>
        <v>2323.7900000000004</v>
      </c>
      <c r="P211" s="6" t="s">
        <v>74</v>
      </c>
      <c r="Q211" s="6" t="s">
        <v>27</v>
      </c>
      <c r="R211" s="6">
        <v>1900</v>
      </c>
      <c r="S211" s="7">
        <v>0</v>
      </c>
      <c r="T211" s="8">
        <f aca="true" t="shared" si="23" ref="T211:T232">O211+S211</f>
        <v>2323.7900000000004</v>
      </c>
    </row>
    <row r="212" spans="1:20" ht="15" outlineLevel="2">
      <c r="A212" s="2" t="s">
        <v>215</v>
      </c>
      <c r="B212" s="3">
        <v>905500</v>
      </c>
      <c r="C212" s="2" t="s">
        <v>232</v>
      </c>
      <c r="D212" s="2" t="s">
        <v>233</v>
      </c>
      <c r="E212" s="11">
        <v>1195</v>
      </c>
      <c r="F212" s="32">
        <v>0</v>
      </c>
      <c r="G212" s="4">
        <v>0</v>
      </c>
      <c r="H212" s="5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f t="shared" si="22"/>
        <v>0</v>
      </c>
      <c r="P212" s="6" t="s">
        <v>74</v>
      </c>
      <c r="Q212" s="6" t="s">
        <v>27</v>
      </c>
      <c r="R212" s="6">
        <v>1900</v>
      </c>
      <c r="S212" s="7">
        <v>0</v>
      </c>
      <c r="T212" s="8">
        <f t="shared" si="23"/>
        <v>0</v>
      </c>
    </row>
    <row r="213" spans="1:20" ht="15" outlineLevel="2">
      <c r="A213" s="2" t="s">
        <v>215</v>
      </c>
      <c r="B213" s="3">
        <v>905500</v>
      </c>
      <c r="C213" s="2" t="s">
        <v>232</v>
      </c>
      <c r="D213" s="2" t="s">
        <v>233</v>
      </c>
      <c r="E213" s="11">
        <v>1500</v>
      </c>
      <c r="F213" s="32">
        <v>0</v>
      </c>
      <c r="G213" s="4">
        <v>0</v>
      </c>
      <c r="H213" s="5">
        <v>0</v>
      </c>
      <c r="I213" s="4">
        <v>0</v>
      </c>
      <c r="J213" s="4">
        <v>30.51</v>
      </c>
      <c r="K213" s="4">
        <v>0</v>
      </c>
      <c r="L213" s="4">
        <v>0</v>
      </c>
      <c r="M213" s="4">
        <v>0</v>
      </c>
      <c r="N213" s="4">
        <v>0</v>
      </c>
      <c r="O213" s="4">
        <f t="shared" si="22"/>
        <v>30.51</v>
      </c>
      <c r="P213" s="6" t="s">
        <v>74</v>
      </c>
      <c r="Q213" s="6" t="s">
        <v>27</v>
      </c>
      <c r="R213" s="6">
        <v>1900</v>
      </c>
      <c r="S213" s="7">
        <v>0</v>
      </c>
      <c r="T213" s="8">
        <f t="shared" si="23"/>
        <v>30.51</v>
      </c>
    </row>
    <row r="214" spans="1:20" ht="15" outlineLevel="2">
      <c r="A214" s="2" t="s">
        <v>215</v>
      </c>
      <c r="B214" s="3">
        <v>905500</v>
      </c>
      <c r="C214" s="2" t="s">
        <v>232</v>
      </c>
      <c r="D214" s="2" t="s">
        <v>233</v>
      </c>
      <c r="E214" s="11">
        <v>1500</v>
      </c>
      <c r="F214" s="32">
        <v>0</v>
      </c>
      <c r="G214" s="4">
        <v>0</v>
      </c>
      <c r="H214" s="5">
        <v>0</v>
      </c>
      <c r="I214" s="4">
        <v>0</v>
      </c>
      <c r="J214" s="4">
        <v>570.99</v>
      </c>
      <c r="K214" s="4">
        <v>0</v>
      </c>
      <c r="L214" s="4">
        <v>0</v>
      </c>
      <c r="M214" s="4">
        <v>0</v>
      </c>
      <c r="N214" s="4">
        <v>0</v>
      </c>
      <c r="O214" s="4">
        <f t="shared" si="22"/>
        <v>570.99</v>
      </c>
      <c r="P214" s="6" t="s">
        <v>74</v>
      </c>
      <c r="Q214" s="6" t="s">
        <v>27</v>
      </c>
      <c r="R214" s="6">
        <v>1900</v>
      </c>
      <c r="S214" s="7">
        <v>0</v>
      </c>
      <c r="T214" s="8">
        <f t="shared" si="23"/>
        <v>570.99</v>
      </c>
    </row>
    <row r="215" spans="1:20" ht="15" outlineLevel="2">
      <c r="A215" s="2" t="s">
        <v>215</v>
      </c>
      <c r="B215" s="3">
        <v>905500</v>
      </c>
      <c r="C215" s="2" t="s">
        <v>232</v>
      </c>
      <c r="D215" s="2" t="s">
        <v>233</v>
      </c>
      <c r="E215" s="11">
        <v>1500</v>
      </c>
      <c r="F215" s="32">
        <v>0</v>
      </c>
      <c r="G215" s="4">
        <v>0</v>
      </c>
      <c r="H215" s="5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f t="shared" si="22"/>
        <v>0</v>
      </c>
      <c r="P215" s="6" t="s">
        <v>74</v>
      </c>
      <c r="Q215" s="6" t="s">
        <v>27</v>
      </c>
      <c r="R215" s="6">
        <v>1900</v>
      </c>
      <c r="S215" s="7">
        <v>0</v>
      </c>
      <c r="T215" s="8">
        <f t="shared" si="23"/>
        <v>0</v>
      </c>
    </row>
    <row r="216" spans="1:20" ht="15" outlineLevel="2">
      <c r="A216" s="2" t="s">
        <v>215</v>
      </c>
      <c r="B216" s="3">
        <v>905500</v>
      </c>
      <c r="C216" s="2" t="s">
        <v>232</v>
      </c>
      <c r="D216" s="2" t="s">
        <v>233</v>
      </c>
      <c r="E216" s="11">
        <v>4040</v>
      </c>
      <c r="F216" s="32">
        <v>0</v>
      </c>
      <c r="G216" s="4">
        <v>0</v>
      </c>
      <c r="H216" s="5">
        <v>0</v>
      </c>
      <c r="I216" s="4">
        <v>162.03</v>
      </c>
      <c r="J216" s="4">
        <v>24.65</v>
      </c>
      <c r="K216" s="4">
        <v>0</v>
      </c>
      <c r="L216" s="4">
        <v>0</v>
      </c>
      <c r="M216" s="4">
        <v>0</v>
      </c>
      <c r="N216" s="4">
        <v>0</v>
      </c>
      <c r="O216" s="4">
        <f t="shared" si="22"/>
        <v>186.68</v>
      </c>
      <c r="P216" s="6" t="s">
        <v>74</v>
      </c>
      <c r="Q216" s="6" t="s">
        <v>27</v>
      </c>
      <c r="R216" s="6">
        <v>1900</v>
      </c>
      <c r="S216" s="7">
        <v>0</v>
      </c>
      <c r="T216" s="8">
        <f t="shared" si="23"/>
        <v>186.68</v>
      </c>
    </row>
    <row r="217" spans="1:20" ht="15" outlineLevel="2">
      <c r="A217" s="2" t="s">
        <v>215</v>
      </c>
      <c r="B217" s="3">
        <v>905500</v>
      </c>
      <c r="C217" s="2" t="s">
        <v>232</v>
      </c>
      <c r="D217" s="2" t="s">
        <v>233</v>
      </c>
      <c r="E217" s="11">
        <v>9020</v>
      </c>
      <c r="F217" s="32">
        <v>0</v>
      </c>
      <c r="G217" s="4">
        <v>0</v>
      </c>
      <c r="H217" s="5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f t="shared" si="22"/>
        <v>0</v>
      </c>
      <c r="P217" s="6" t="s">
        <v>74</v>
      </c>
      <c r="Q217" s="6" t="s">
        <v>27</v>
      </c>
      <c r="R217" s="6">
        <v>1900</v>
      </c>
      <c r="S217" s="7">
        <v>0</v>
      </c>
      <c r="T217" s="8">
        <f t="shared" si="23"/>
        <v>0</v>
      </c>
    </row>
    <row r="218" spans="1:20" ht="15" outlineLevel="2">
      <c r="A218" s="2" t="s">
        <v>215</v>
      </c>
      <c r="B218" s="3">
        <v>905500</v>
      </c>
      <c r="C218" s="2" t="s">
        <v>232</v>
      </c>
      <c r="D218" s="2" t="s">
        <v>233</v>
      </c>
      <c r="E218" s="11">
        <v>3007</v>
      </c>
      <c r="F218" s="32">
        <v>0</v>
      </c>
      <c r="G218" s="4">
        <v>0</v>
      </c>
      <c r="H218" s="5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f t="shared" si="22"/>
        <v>0</v>
      </c>
      <c r="P218" s="6" t="s">
        <v>74</v>
      </c>
      <c r="Q218" s="6" t="s">
        <v>27</v>
      </c>
      <c r="R218" s="6">
        <v>1900</v>
      </c>
      <c r="S218" s="7">
        <v>0</v>
      </c>
      <c r="T218" s="8">
        <f t="shared" si="23"/>
        <v>0</v>
      </c>
    </row>
    <row r="219" spans="1:20" ht="15" outlineLevel="2">
      <c r="A219" s="2" t="s">
        <v>215</v>
      </c>
      <c r="B219" s="3">
        <v>905500</v>
      </c>
      <c r="C219" s="2" t="s">
        <v>232</v>
      </c>
      <c r="D219" s="2" t="s">
        <v>233</v>
      </c>
      <c r="E219" s="11">
        <v>1505</v>
      </c>
      <c r="F219" s="32">
        <v>0</v>
      </c>
      <c r="G219" s="4">
        <v>0</v>
      </c>
      <c r="H219" s="5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f t="shared" si="22"/>
        <v>0</v>
      </c>
      <c r="P219" s="6" t="s">
        <v>74</v>
      </c>
      <c r="Q219" s="6" t="s">
        <v>27</v>
      </c>
      <c r="R219" s="6">
        <v>1900</v>
      </c>
      <c r="S219" s="7">
        <v>0</v>
      </c>
      <c r="T219" s="8">
        <f t="shared" si="23"/>
        <v>0</v>
      </c>
    </row>
    <row r="220" spans="1:20" ht="15" outlineLevel="2">
      <c r="A220" s="2" t="s">
        <v>215</v>
      </c>
      <c r="B220" s="3">
        <v>905500</v>
      </c>
      <c r="C220" s="2" t="s">
        <v>232</v>
      </c>
      <c r="D220" s="2" t="s">
        <v>233</v>
      </c>
      <c r="E220" s="11">
        <v>1209</v>
      </c>
      <c r="F220" s="32">
        <v>2062</v>
      </c>
      <c r="G220" s="4">
        <v>2280</v>
      </c>
      <c r="H220" s="5">
        <v>0</v>
      </c>
      <c r="I220" s="4">
        <v>0</v>
      </c>
      <c r="J220" s="4">
        <v>0</v>
      </c>
      <c r="K220" s="4">
        <v>816</v>
      </c>
      <c r="L220" s="4">
        <v>0</v>
      </c>
      <c r="M220" s="4">
        <v>0</v>
      </c>
      <c r="N220" s="4">
        <v>0</v>
      </c>
      <c r="O220" s="4">
        <f t="shared" si="22"/>
        <v>3096</v>
      </c>
      <c r="P220" s="6" t="s">
        <v>25</v>
      </c>
      <c r="Q220" s="6" t="s">
        <v>31</v>
      </c>
      <c r="R220" s="6">
        <v>1998</v>
      </c>
      <c r="S220" s="7">
        <v>0</v>
      </c>
      <c r="T220" s="8">
        <f t="shared" si="23"/>
        <v>3096</v>
      </c>
    </row>
    <row r="221" spans="1:20" ht="15" outlineLevel="2">
      <c r="A221" s="2" t="s">
        <v>215</v>
      </c>
      <c r="B221" s="3">
        <v>905500</v>
      </c>
      <c r="C221" s="2" t="s">
        <v>232</v>
      </c>
      <c r="D221" s="2" t="s">
        <v>233</v>
      </c>
      <c r="E221" s="11">
        <v>1254</v>
      </c>
      <c r="F221" s="32">
        <v>0</v>
      </c>
      <c r="G221" s="4">
        <v>0</v>
      </c>
      <c r="H221" s="5">
        <v>0</v>
      </c>
      <c r="I221" s="4">
        <v>734.78</v>
      </c>
      <c r="J221" s="4">
        <v>2794.32</v>
      </c>
      <c r="K221" s="4">
        <v>816</v>
      </c>
      <c r="L221" s="4">
        <v>0</v>
      </c>
      <c r="M221" s="9">
        <v>2500</v>
      </c>
      <c r="N221" s="4">
        <v>0</v>
      </c>
      <c r="O221" s="4">
        <f t="shared" si="22"/>
        <v>6845.1</v>
      </c>
      <c r="P221" s="6" t="s">
        <v>74</v>
      </c>
      <c r="Q221" s="6" t="s">
        <v>26</v>
      </c>
      <c r="R221" s="6">
        <v>2022</v>
      </c>
      <c r="S221" s="7">
        <v>3360</v>
      </c>
      <c r="T221" s="8">
        <f t="shared" si="23"/>
        <v>10205.1</v>
      </c>
    </row>
    <row r="222" spans="1:20" ht="15" outlineLevel="2">
      <c r="A222" s="2" t="s">
        <v>215</v>
      </c>
      <c r="B222" s="3">
        <v>905500</v>
      </c>
      <c r="C222" s="2" t="s">
        <v>232</v>
      </c>
      <c r="D222" s="2" t="s">
        <v>233</v>
      </c>
      <c r="E222" s="11">
        <v>1254</v>
      </c>
      <c r="F222" s="32">
        <v>0</v>
      </c>
      <c r="G222" s="4">
        <v>0</v>
      </c>
      <c r="H222" s="5">
        <v>0</v>
      </c>
      <c r="I222" s="4">
        <v>1558.5</v>
      </c>
      <c r="J222" s="4">
        <v>1565.44</v>
      </c>
      <c r="K222" s="4">
        <v>816</v>
      </c>
      <c r="L222" s="4">
        <v>0</v>
      </c>
      <c r="M222" s="9">
        <v>2500</v>
      </c>
      <c r="N222" s="4">
        <v>0</v>
      </c>
      <c r="O222" s="4">
        <f t="shared" si="22"/>
        <v>6439.9400000000005</v>
      </c>
      <c r="P222" s="6" t="s">
        <v>74</v>
      </c>
      <c r="Q222" s="6" t="s">
        <v>26</v>
      </c>
      <c r="R222" s="6">
        <v>2022</v>
      </c>
      <c r="S222" s="7">
        <v>3360</v>
      </c>
      <c r="T222" s="8">
        <f t="shared" si="23"/>
        <v>9799.94</v>
      </c>
    </row>
    <row r="223" spans="1:20" ht="15" outlineLevel="2">
      <c r="A223" s="2" t="s">
        <v>215</v>
      </c>
      <c r="B223" s="3">
        <v>905500</v>
      </c>
      <c r="C223" s="2" t="s">
        <v>232</v>
      </c>
      <c r="D223" s="2" t="s">
        <v>233</v>
      </c>
      <c r="E223" s="11">
        <v>1300</v>
      </c>
      <c r="F223" s="32">
        <v>0</v>
      </c>
      <c r="G223" s="4">
        <v>0</v>
      </c>
      <c r="H223" s="5">
        <v>0</v>
      </c>
      <c r="I223" s="4">
        <v>5679.17</v>
      </c>
      <c r="J223" s="4">
        <v>5333.31</v>
      </c>
      <c r="K223" s="4">
        <v>816</v>
      </c>
      <c r="L223" s="4">
        <v>0</v>
      </c>
      <c r="M223" s="9">
        <v>3500</v>
      </c>
      <c r="N223" s="4">
        <v>0</v>
      </c>
      <c r="O223" s="4">
        <f t="shared" si="22"/>
        <v>15328.48</v>
      </c>
      <c r="P223" s="6" t="s">
        <v>74</v>
      </c>
      <c r="Q223" s="6" t="s">
        <v>26</v>
      </c>
      <c r="R223" s="6">
        <v>2022</v>
      </c>
      <c r="S223" s="7">
        <v>8375</v>
      </c>
      <c r="T223" s="8">
        <f t="shared" si="23"/>
        <v>23703.48</v>
      </c>
    </row>
    <row r="224" spans="1:20" ht="15" outlineLevel="2">
      <c r="A224" s="2" t="s">
        <v>215</v>
      </c>
      <c r="B224" s="3">
        <v>905500</v>
      </c>
      <c r="C224" s="2" t="s">
        <v>232</v>
      </c>
      <c r="D224" s="2" t="s">
        <v>233</v>
      </c>
      <c r="E224" s="11">
        <v>1254</v>
      </c>
      <c r="F224" s="32">
        <v>0</v>
      </c>
      <c r="G224" s="4">
        <v>0</v>
      </c>
      <c r="H224" s="5">
        <v>0</v>
      </c>
      <c r="I224" s="4">
        <v>320.59</v>
      </c>
      <c r="J224" s="4">
        <v>1561.92</v>
      </c>
      <c r="K224" s="4">
        <v>816</v>
      </c>
      <c r="L224" s="4">
        <v>0</v>
      </c>
      <c r="M224" s="4">
        <v>0</v>
      </c>
      <c r="N224" s="4">
        <v>25</v>
      </c>
      <c r="O224" s="4">
        <f t="shared" si="22"/>
        <v>2723.51</v>
      </c>
      <c r="P224" s="6" t="s">
        <v>74</v>
      </c>
      <c r="Q224" s="6" t="s">
        <v>26</v>
      </c>
      <c r="R224" s="6">
        <v>2014</v>
      </c>
      <c r="S224" s="7">
        <v>3360</v>
      </c>
      <c r="T224" s="8">
        <f t="shared" si="23"/>
        <v>6083.51</v>
      </c>
    </row>
    <row r="225" spans="1:20" ht="15" outlineLevel="2">
      <c r="A225" s="2" t="s">
        <v>215</v>
      </c>
      <c r="B225" s="3">
        <v>905500</v>
      </c>
      <c r="C225" s="2" t="s">
        <v>232</v>
      </c>
      <c r="D225" s="2" t="s">
        <v>233</v>
      </c>
      <c r="E225" s="11">
        <v>1256</v>
      </c>
      <c r="F225" s="32">
        <v>0</v>
      </c>
      <c r="G225" s="4">
        <v>0</v>
      </c>
      <c r="H225" s="5">
        <v>0</v>
      </c>
      <c r="I225" s="4">
        <v>873.18</v>
      </c>
      <c r="J225" s="4">
        <v>2007.62</v>
      </c>
      <c r="K225" s="4">
        <v>816</v>
      </c>
      <c r="L225" s="4">
        <v>0</v>
      </c>
      <c r="M225" s="4">
        <v>0</v>
      </c>
      <c r="N225" s="4">
        <v>0</v>
      </c>
      <c r="O225" s="4">
        <f t="shared" si="22"/>
        <v>3696.7999999999997</v>
      </c>
      <c r="P225" s="6" t="s">
        <v>74</v>
      </c>
      <c r="Q225" s="6" t="s">
        <v>26</v>
      </c>
      <c r="R225" s="6">
        <v>2015</v>
      </c>
      <c r="S225" s="7">
        <v>4680</v>
      </c>
      <c r="T225" s="8">
        <f t="shared" si="23"/>
        <v>8376.8</v>
      </c>
    </row>
    <row r="226" spans="1:20" ht="15" outlineLevel="2">
      <c r="A226" s="2" t="s">
        <v>215</v>
      </c>
      <c r="B226" s="3">
        <v>905500</v>
      </c>
      <c r="C226" s="2" t="s">
        <v>232</v>
      </c>
      <c r="D226" s="2" t="s">
        <v>233</v>
      </c>
      <c r="E226" s="11">
        <v>1257</v>
      </c>
      <c r="F226" s="32">
        <v>0</v>
      </c>
      <c r="G226" s="4">
        <v>0</v>
      </c>
      <c r="H226" s="5">
        <v>0</v>
      </c>
      <c r="I226" s="4">
        <v>6683.44</v>
      </c>
      <c r="J226" s="4">
        <v>1863.55</v>
      </c>
      <c r="K226" s="4">
        <v>816</v>
      </c>
      <c r="L226" s="4">
        <v>0</v>
      </c>
      <c r="M226" s="4">
        <v>0</v>
      </c>
      <c r="N226" s="4">
        <v>0</v>
      </c>
      <c r="O226" s="4">
        <f t="shared" si="22"/>
        <v>9362.99</v>
      </c>
      <c r="P226" s="6" t="s">
        <v>74</v>
      </c>
      <c r="Q226" s="6" t="s">
        <v>31</v>
      </c>
      <c r="R226" s="6">
        <v>2004</v>
      </c>
      <c r="S226" s="7">
        <v>0</v>
      </c>
      <c r="T226" s="8">
        <f t="shared" si="23"/>
        <v>9362.99</v>
      </c>
    </row>
    <row r="227" spans="1:20" ht="15" outlineLevel="2">
      <c r="A227" s="2" t="s">
        <v>215</v>
      </c>
      <c r="B227" s="3">
        <v>905500</v>
      </c>
      <c r="C227" s="2" t="s">
        <v>232</v>
      </c>
      <c r="D227" s="2" t="s">
        <v>233</v>
      </c>
      <c r="E227" s="11">
        <v>1201</v>
      </c>
      <c r="F227" s="32">
        <v>3569</v>
      </c>
      <c r="G227" s="4">
        <v>2100</v>
      </c>
      <c r="H227" s="5">
        <v>95.2</v>
      </c>
      <c r="I227" s="4">
        <v>0</v>
      </c>
      <c r="J227" s="4">
        <v>0</v>
      </c>
      <c r="K227" s="4">
        <v>816</v>
      </c>
      <c r="L227" s="4">
        <v>0</v>
      </c>
      <c r="M227" s="4">
        <v>0</v>
      </c>
      <c r="N227" s="4">
        <v>0</v>
      </c>
      <c r="O227" s="4">
        <f t="shared" si="22"/>
        <v>3011.2</v>
      </c>
      <c r="P227" s="6" t="s">
        <v>25</v>
      </c>
      <c r="Q227" s="6" t="s">
        <v>31</v>
      </c>
      <c r="R227" s="6">
        <v>2009</v>
      </c>
      <c r="S227" s="7">
        <v>0</v>
      </c>
      <c r="T227" s="8">
        <f t="shared" si="23"/>
        <v>3011.2</v>
      </c>
    </row>
    <row r="228" spans="1:20" ht="15" outlineLevel="2">
      <c r="A228" s="2" t="s">
        <v>215</v>
      </c>
      <c r="B228" s="3">
        <v>905500</v>
      </c>
      <c r="C228" s="2" t="s">
        <v>232</v>
      </c>
      <c r="D228" s="2" t="s">
        <v>233</v>
      </c>
      <c r="E228" s="11">
        <v>1204</v>
      </c>
      <c r="F228" s="32">
        <v>18498</v>
      </c>
      <c r="G228" s="4">
        <v>3120</v>
      </c>
      <c r="H228" s="5">
        <v>5000</v>
      </c>
      <c r="I228" s="4">
        <v>0</v>
      </c>
      <c r="J228" s="4">
        <v>0</v>
      </c>
      <c r="K228" s="4">
        <v>816</v>
      </c>
      <c r="L228" s="4">
        <v>0</v>
      </c>
      <c r="M228" s="9">
        <v>2500</v>
      </c>
      <c r="N228" s="4">
        <v>0</v>
      </c>
      <c r="O228" s="4">
        <f t="shared" si="22"/>
        <v>11436</v>
      </c>
      <c r="P228" s="6" t="s">
        <v>25</v>
      </c>
      <c r="Q228" s="6" t="s">
        <v>26</v>
      </c>
      <c r="R228" s="6">
        <v>2022</v>
      </c>
      <c r="S228" s="7">
        <v>2485</v>
      </c>
      <c r="T228" s="8">
        <f t="shared" si="23"/>
        <v>13921</v>
      </c>
    </row>
    <row r="229" spans="1:20" ht="15" outlineLevel="2">
      <c r="A229" s="2" t="s">
        <v>215</v>
      </c>
      <c r="B229" s="3">
        <v>905500</v>
      </c>
      <c r="C229" s="2" t="s">
        <v>232</v>
      </c>
      <c r="D229" s="2" t="s">
        <v>233</v>
      </c>
      <c r="E229" s="11">
        <v>1210</v>
      </c>
      <c r="F229" s="32">
        <v>5371</v>
      </c>
      <c r="G229" s="4">
        <v>3000</v>
      </c>
      <c r="H229" s="5">
        <v>350</v>
      </c>
      <c r="I229" s="4">
        <v>0</v>
      </c>
      <c r="J229" s="4">
        <v>0</v>
      </c>
      <c r="K229" s="4">
        <v>816</v>
      </c>
      <c r="L229" s="4">
        <v>0</v>
      </c>
      <c r="M229" s="9">
        <v>2500</v>
      </c>
      <c r="N229" s="4">
        <v>0</v>
      </c>
      <c r="O229" s="4">
        <f t="shared" si="22"/>
        <v>6666</v>
      </c>
      <c r="P229" s="6" t="s">
        <v>25</v>
      </c>
      <c r="Q229" s="6" t="s">
        <v>26</v>
      </c>
      <c r="R229" s="6">
        <v>2022</v>
      </c>
      <c r="S229" s="7">
        <v>2520</v>
      </c>
      <c r="T229" s="8">
        <f t="shared" si="23"/>
        <v>9186</v>
      </c>
    </row>
    <row r="230" spans="1:20" ht="15" outlineLevel="2">
      <c r="A230" s="2" t="s">
        <v>215</v>
      </c>
      <c r="B230" s="3">
        <v>905500</v>
      </c>
      <c r="C230" s="2" t="s">
        <v>232</v>
      </c>
      <c r="D230" s="2" t="s">
        <v>233</v>
      </c>
      <c r="E230" s="11">
        <v>1335</v>
      </c>
      <c r="F230" s="32">
        <v>0</v>
      </c>
      <c r="G230" s="4">
        <v>0</v>
      </c>
      <c r="H230" s="5">
        <v>0</v>
      </c>
      <c r="I230" s="4">
        <v>1935.23</v>
      </c>
      <c r="J230" s="4">
        <v>636.05</v>
      </c>
      <c r="K230" s="4">
        <v>816</v>
      </c>
      <c r="L230" s="4">
        <v>0</v>
      </c>
      <c r="M230" s="4">
        <v>0</v>
      </c>
      <c r="N230" s="4">
        <v>0</v>
      </c>
      <c r="O230" s="4">
        <f t="shared" si="22"/>
        <v>3387.2799999999997</v>
      </c>
      <c r="P230" s="6" t="s">
        <v>74</v>
      </c>
      <c r="Q230" s="6" t="s">
        <v>26</v>
      </c>
      <c r="R230" s="6">
        <v>2017</v>
      </c>
      <c r="S230" s="7">
        <v>3835</v>
      </c>
      <c r="T230" s="8">
        <f t="shared" si="23"/>
        <v>7222.28</v>
      </c>
    </row>
    <row r="231" spans="1:20" ht="15" outlineLevel="2">
      <c r="A231" s="2" t="s">
        <v>215</v>
      </c>
      <c r="B231" s="3">
        <v>905500</v>
      </c>
      <c r="C231" s="2" t="s">
        <v>232</v>
      </c>
      <c r="D231" s="2" t="s">
        <v>233</v>
      </c>
      <c r="E231" s="11">
        <v>1335</v>
      </c>
      <c r="F231" s="32">
        <v>0</v>
      </c>
      <c r="G231" s="4">
        <v>0</v>
      </c>
      <c r="H231" s="5">
        <v>0</v>
      </c>
      <c r="I231" s="4">
        <v>1647.39</v>
      </c>
      <c r="J231" s="4">
        <v>1677.6</v>
      </c>
      <c r="K231" s="4">
        <v>816</v>
      </c>
      <c r="L231" s="4">
        <v>0</v>
      </c>
      <c r="M231" s="4">
        <v>0</v>
      </c>
      <c r="N231" s="4">
        <v>0</v>
      </c>
      <c r="O231" s="4">
        <f t="shared" si="22"/>
        <v>4140.99</v>
      </c>
      <c r="P231" s="6" t="s">
        <v>74</v>
      </c>
      <c r="Q231" s="6" t="s">
        <v>26</v>
      </c>
      <c r="R231" s="6">
        <v>2023</v>
      </c>
      <c r="S231" s="7">
        <v>3955</v>
      </c>
      <c r="T231" s="8">
        <f t="shared" si="23"/>
        <v>8095.99</v>
      </c>
    </row>
    <row r="232" spans="1:20" ht="15" outlineLevel="2">
      <c r="A232" s="2" t="s">
        <v>215</v>
      </c>
      <c r="B232" s="3">
        <v>905500</v>
      </c>
      <c r="C232" s="2" t="s">
        <v>232</v>
      </c>
      <c r="D232" s="2" t="s">
        <v>233</v>
      </c>
      <c r="E232" s="11">
        <v>4040</v>
      </c>
      <c r="F232" s="32">
        <v>0</v>
      </c>
      <c r="G232" s="4">
        <v>0</v>
      </c>
      <c r="H232" s="5">
        <v>0</v>
      </c>
      <c r="I232" s="4">
        <v>0</v>
      </c>
      <c r="J232" s="4">
        <v>0</v>
      </c>
      <c r="K232" s="4">
        <v>0</v>
      </c>
      <c r="L232" s="4">
        <v>540.88</v>
      </c>
      <c r="M232" s="4">
        <v>0</v>
      </c>
      <c r="N232" s="4">
        <v>0</v>
      </c>
      <c r="O232" s="4">
        <f t="shared" si="22"/>
        <v>540.88</v>
      </c>
      <c r="P232" s="6" t="s">
        <v>74</v>
      </c>
      <c r="Q232" s="6" t="s">
        <v>27</v>
      </c>
      <c r="R232" s="6">
        <v>1900</v>
      </c>
      <c r="S232" s="7">
        <v>0</v>
      </c>
      <c r="T232" s="8">
        <f t="shared" si="23"/>
        <v>540.88</v>
      </c>
    </row>
    <row r="233" spans="1:20" s="41" customFormat="1" ht="15.75" outlineLevel="1">
      <c r="A233" s="24"/>
      <c r="B233" s="25"/>
      <c r="C233" s="23" t="s">
        <v>321</v>
      </c>
      <c r="D233" s="24"/>
      <c r="E233" s="26">
        <f>COUNTA(E211:E232)</f>
        <v>22</v>
      </c>
      <c r="F233" s="40">
        <f aca="true" t="shared" si="24" ref="F233:O233">SUBTOTAL(9,F211:F232)</f>
        <v>29500</v>
      </c>
      <c r="G233" s="27">
        <f t="shared" si="24"/>
        <v>10500</v>
      </c>
      <c r="H233" s="28">
        <f t="shared" si="24"/>
        <v>5445.2</v>
      </c>
      <c r="I233" s="27">
        <f t="shared" si="24"/>
        <v>21700.07</v>
      </c>
      <c r="J233" s="27">
        <f t="shared" si="24"/>
        <v>18283.989999999998</v>
      </c>
      <c r="K233" s="27">
        <f t="shared" si="24"/>
        <v>9792</v>
      </c>
      <c r="L233" s="27">
        <f t="shared" si="24"/>
        <v>540.88</v>
      </c>
      <c r="M233" s="27">
        <f t="shared" si="24"/>
        <v>13500</v>
      </c>
      <c r="N233" s="27">
        <f t="shared" si="24"/>
        <v>25</v>
      </c>
      <c r="O233" s="27">
        <f t="shared" si="24"/>
        <v>79787.14000000001</v>
      </c>
      <c r="P233" s="29"/>
      <c r="Q233" s="29"/>
      <c r="R233" s="29"/>
      <c r="S233" s="30">
        <f>SUBTOTAL(9,S211:S232)</f>
        <v>35930</v>
      </c>
      <c r="T233" s="31">
        <f>SUBTOTAL(9,T211:T232)</f>
        <v>115717.14000000001</v>
      </c>
    </row>
    <row r="234" spans="1:20" ht="15" outlineLevel="2">
      <c r="A234" s="2" t="s">
        <v>215</v>
      </c>
      <c r="B234" s="3">
        <v>905600</v>
      </c>
      <c r="C234" s="2" t="s">
        <v>234</v>
      </c>
      <c r="D234" s="2" t="s">
        <v>235</v>
      </c>
      <c r="E234" s="11">
        <v>1020</v>
      </c>
      <c r="F234" s="32">
        <v>1260</v>
      </c>
      <c r="G234" s="4">
        <v>1500</v>
      </c>
      <c r="H234" s="5">
        <v>0</v>
      </c>
      <c r="I234" s="4">
        <v>0</v>
      </c>
      <c r="J234" s="4">
        <v>0</v>
      </c>
      <c r="K234" s="4">
        <v>816</v>
      </c>
      <c r="L234" s="4">
        <v>0</v>
      </c>
      <c r="M234" s="4">
        <v>0</v>
      </c>
      <c r="N234" s="4">
        <v>0</v>
      </c>
      <c r="O234" s="4">
        <f aca="true" t="shared" si="25" ref="O234:O242">SUM(G234:N234)</f>
        <v>2316</v>
      </c>
      <c r="P234" s="6" t="s">
        <v>25</v>
      </c>
      <c r="Q234" s="6" t="s">
        <v>31</v>
      </c>
      <c r="R234" s="6">
        <v>2006</v>
      </c>
      <c r="S234" s="7">
        <v>0</v>
      </c>
      <c r="T234" s="8">
        <f aca="true" t="shared" si="26" ref="T234:T242">O234+S234</f>
        <v>2316</v>
      </c>
    </row>
    <row r="235" spans="1:20" ht="15" outlineLevel="2">
      <c r="A235" s="2" t="s">
        <v>215</v>
      </c>
      <c r="B235" s="3">
        <v>905600</v>
      </c>
      <c r="C235" s="2" t="s">
        <v>234</v>
      </c>
      <c r="D235" s="2" t="s">
        <v>235</v>
      </c>
      <c r="E235" s="11">
        <v>1209</v>
      </c>
      <c r="F235" s="32">
        <v>4006</v>
      </c>
      <c r="G235" s="4">
        <v>2280</v>
      </c>
      <c r="H235" s="5">
        <v>259.54</v>
      </c>
      <c r="I235" s="4">
        <v>0</v>
      </c>
      <c r="J235" s="4">
        <v>0</v>
      </c>
      <c r="K235" s="4">
        <v>816</v>
      </c>
      <c r="L235" s="4">
        <v>0</v>
      </c>
      <c r="M235" s="4">
        <v>0</v>
      </c>
      <c r="N235" s="4">
        <v>0</v>
      </c>
      <c r="O235" s="4">
        <f t="shared" si="25"/>
        <v>3355.54</v>
      </c>
      <c r="P235" s="6" t="s">
        <v>25</v>
      </c>
      <c r="Q235" s="6" t="s">
        <v>26</v>
      </c>
      <c r="R235" s="6">
        <v>2016</v>
      </c>
      <c r="S235" s="7">
        <v>2345</v>
      </c>
      <c r="T235" s="8">
        <f t="shared" si="26"/>
        <v>5700.54</v>
      </c>
    </row>
    <row r="236" spans="1:20" ht="15" outlineLevel="2">
      <c r="A236" s="2" t="s">
        <v>215</v>
      </c>
      <c r="B236" s="3">
        <v>905600</v>
      </c>
      <c r="C236" s="2" t="s">
        <v>234</v>
      </c>
      <c r="D236" s="2" t="s">
        <v>235</v>
      </c>
      <c r="E236" s="11">
        <v>1200</v>
      </c>
      <c r="F236" s="32">
        <v>650</v>
      </c>
      <c r="G236" s="4">
        <v>1860</v>
      </c>
      <c r="H236" s="5">
        <v>0</v>
      </c>
      <c r="I236" s="4">
        <v>0</v>
      </c>
      <c r="J236" s="4">
        <v>0</v>
      </c>
      <c r="K236" s="4">
        <v>816</v>
      </c>
      <c r="L236" s="4">
        <v>0</v>
      </c>
      <c r="M236" s="4">
        <v>0</v>
      </c>
      <c r="N236" s="4">
        <v>0</v>
      </c>
      <c r="O236" s="4">
        <f t="shared" si="25"/>
        <v>2676</v>
      </c>
      <c r="P236" s="6" t="s">
        <v>25</v>
      </c>
      <c r="Q236" s="6" t="s">
        <v>31</v>
      </c>
      <c r="R236" s="6">
        <v>2003</v>
      </c>
      <c r="S236" s="7">
        <v>0</v>
      </c>
      <c r="T236" s="8">
        <f t="shared" si="26"/>
        <v>2676</v>
      </c>
    </row>
    <row r="237" spans="1:20" ht="15" outlineLevel="2">
      <c r="A237" s="2" t="s">
        <v>215</v>
      </c>
      <c r="B237" s="3">
        <v>905600</v>
      </c>
      <c r="C237" s="2" t="s">
        <v>234</v>
      </c>
      <c r="D237" s="2" t="s">
        <v>235</v>
      </c>
      <c r="E237" s="11">
        <v>1212</v>
      </c>
      <c r="F237" s="32">
        <v>3318</v>
      </c>
      <c r="G237" s="4">
        <v>2100</v>
      </c>
      <c r="H237" s="5">
        <v>43.05</v>
      </c>
      <c r="I237" s="4">
        <v>0</v>
      </c>
      <c r="J237" s="4">
        <v>0</v>
      </c>
      <c r="K237" s="4">
        <v>816</v>
      </c>
      <c r="L237" s="4">
        <v>0</v>
      </c>
      <c r="M237" s="4">
        <v>0</v>
      </c>
      <c r="N237" s="4">
        <v>25</v>
      </c>
      <c r="O237" s="4">
        <f t="shared" si="25"/>
        <v>2984.05</v>
      </c>
      <c r="P237" s="6" t="s">
        <v>25</v>
      </c>
      <c r="Q237" s="6" t="s">
        <v>26</v>
      </c>
      <c r="R237" s="6">
        <v>2016</v>
      </c>
      <c r="S237" s="7">
        <v>2415</v>
      </c>
      <c r="T237" s="8">
        <f t="shared" si="26"/>
        <v>5399.05</v>
      </c>
    </row>
    <row r="238" spans="1:20" ht="15" outlineLevel="2">
      <c r="A238" s="2" t="s">
        <v>215</v>
      </c>
      <c r="B238" s="3">
        <v>905600</v>
      </c>
      <c r="C238" s="2" t="s">
        <v>234</v>
      </c>
      <c r="D238" s="2" t="s">
        <v>235</v>
      </c>
      <c r="E238" s="11">
        <v>1209</v>
      </c>
      <c r="F238" s="32">
        <v>3617</v>
      </c>
      <c r="G238" s="4">
        <v>2280</v>
      </c>
      <c r="H238" s="5">
        <v>249.28</v>
      </c>
      <c r="I238" s="4">
        <v>0</v>
      </c>
      <c r="J238" s="4">
        <v>0</v>
      </c>
      <c r="K238" s="4">
        <v>816</v>
      </c>
      <c r="L238" s="4">
        <v>0</v>
      </c>
      <c r="M238" s="4">
        <v>0</v>
      </c>
      <c r="N238" s="4">
        <v>0</v>
      </c>
      <c r="O238" s="4">
        <f t="shared" si="25"/>
        <v>3345.28</v>
      </c>
      <c r="P238" s="6" t="s">
        <v>25</v>
      </c>
      <c r="Q238" s="6" t="s">
        <v>26</v>
      </c>
      <c r="R238" s="6">
        <v>2014</v>
      </c>
      <c r="S238" s="7">
        <v>2345</v>
      </c>
      <c r="T238" s="8">
        <f t="shared" si="26"/>
        <v>5690.280000000001</v>
      </c>
    </row>
    <row r="239" spans="1:20" ht="15" outlineLevel="2">
      <c r="A239" s="2" t="s">
        <v>215</v>
      </c>
      <c r="B239" s="3">
        <v>905600</v>
      </c>
      <c r="C239" s="2" t="s">
        <v>234</v>
      </c>
      <c r="D239" s="2" t="s">
        <v>235</v>
      </c>
      <c r="E239" s="11">
        <v>1212</v>
      </c>
      <c r="F239" s="32">
        <v>2241</v>
      </c>
      <c r="G239" s="4">
        <v>2100</v>
      </c>
      <c r="H239" s="5">
        <v>63</v>
      </c>
      <c r="I239" s="4">
        <v>0</v>
      </c>
      <c r="J239" s="4">
        <v>0</v>
      </c>
      <c r="K239" s="4">
        <v>816</v>
      </c>
      <c r="L239" s="4">
        <v>0</v>
      </c>
      <c r="M239" s="4">
        <v>0</v>
      </c>
      <c r="N239" s="4">
        <v>0</v>
      </c>
      <c r="O239" s="4">
        <f t="shared" si="25"/>
        <v>2979</v>
      </c>
      <c r="P239" s="6" t="s">
        <v>25</v>
      </c>
      <c r="Q239" s="6" t="s">
        <v>31</v>
      </c>
      <c r="R239" s="6">
        <v>2006</v>
      </c>
      <c r="S239" s="7">
        <v>0</v>
      </c>
      <c r="T239" s="8">
        <f t="shared" si="26"/>
        <v>2979</v>
      </c>
    </row>
    <row r="240" spans="1:20" ht="15" outlineLevel="2">
      <c r="A240" s="2" t="s">
        <v>215</v>
      </c>
      <c r="B240" s="3">
        <v>905600</v>
      </c>
      <c r="C240" s="2" t="s">
        <v>234</v>
      </c>
      <c r="D240" s="2" t="s">
        <v>235</v>
      </c>
      <c r="E240" s="11">
        <v>1247</v>
      </c>
      <c r="F240" s="32">
        <v>2128</v>
      </c>
      <c r="G240" s="4">
        <v>2940</v>
      </c>
      <c r="H240" s="5">
        <v>0</v>
      </c>
      <c r="I240" s="4">
        <v>0</v>
      </c>
      <c r="J240" s="4">
        <v>0</v>
      </c>
      <c r="K240" s="4">
        <v>816</v>
      </c>
      <c r="L240" s="4">
        <v>0</v>
      </c>
      <c r="M240" s="4">
        <v>0</v>
      </c>
      <c r="N240" s="4">
        <v>0</v>
      </c>
      <c r="O240" s="4">
        <f t="shared" si="25"/>
        <v>3756</v>
      </c>
      <c r="P240" s="6" t="s">
        <v>25</v>
      </c>
      <c r="Q240" s="6" t="s">
        <v>35</v>
      </c>
      <c r="R240" s="6">
        <v>2006</v>
      </c>
      <c r="S240" s="7">
        <v>0</v>
      </c>
      <c r="T240" s="8">
        <f t="shared" si="26"/>
        <v>3756</v>
      </c>
    </row>
    <row r="241" spans="1:20" ht="15" outlineLevel="2">
      <c r="A241" s="2" t="s">
        <v>215</v>
      </c>
      <c r="B241" s="3">
        <v>905600</v>
      </c>
      <c r="C241" s="2" t="s">
        <v>234</v>
      </c>
      <c r="D241" s="2" t="s">
        <v>235</v>
      </c>
      <c r="E241" s="11">
        <v>1209</v>
      </c>
      <c r="F241" s="32">
        <v>4316</v>
      </c>
      <c r="G241" s="4">
        <v>2280</v>
      </c>
      <c r="H241" s="5">
        <v>481.08</v>
      </c>
      <c r="I241" s="4">
        <v>0</v>
      </c>
      <c r="J241" s="4">
        <v>0</v>
      </c>
      <c r="K241" s="4">
        <v>816</v>
      </c>
      <c r="L241" s="4">
        <v>0</v>
      </c>
      <c r="M241" s="4">
        <v>0</v>
      </c>
      <c r="N241" s="4">
        <v>0</v>
      </c>
      <c r="O241" s="4">
        <f t="shared" si="25"/>
        <v>3577.08</v>
      </c>
      <c r="P241" s="6" t="s">
        <v>25</v>
      </c>
      <c r="Q241" s="6" t="s">
        <v>26</v>
      </c>
      <c r="R241" s="6">
        <v>2017</v>
      </c>
      <c r="S241" s="7">
        <v>2130</v>
      </c>
      <c r="T241" s="8">
        <f t="shared" si="26"/>
        <v>5707.08</v>
      </c>
    </row>
    <row r="242" spans="1:20" ht="15" outlineLevel="2">
      <c r="A242" s="2" t="s">
        <v>215</v>
      </c>
      <c r="B242" s="3">
        <v>905600</v>
      </c>
      <c r="C242" s="2" t="s">
        <v>234</v>
      </c>
      <c r="D242" s="2" t="s">
        <v>235</v>
      </c>
      <c r="E242" s="11">
        <v>1201</v>
      </c>
      <c r="F242" s="32">
        <v>1604</v>
      </c>
      <c r="G242" s="4">
        <v>2100</v>
      </c>
      <c r="H242" s="5">
        <v>0</v>
      </c>
      <c r="I242" s="4">
        <v>0</v>
      </c>
      <c r="J242" s="4">
        <v>0</v>
      </c>
      <c r="K242" s="4">
        <v>816</v>
      </c>
      <c r="L242" s="4">
        <v>0</v>
      </c>
      <c r="M242" s="4">
        <v>0</v>
      </c>
      <c r="N242" s="4">
        <v>0</v>
      </c>
      <c r="O242" s="4">
        <f t="shared" si="25"/>
        <v>2916</v>
      </c>
      <c r="P242" s="6" t="s">
        <v>25</v>
      </c>
      <c r="Q242" s="6" t="s">
        <v>35</v>
      </c>
      <c r="R242" s="6">
        <v>2009</v>
      </c>
      <c r="S242" s="7">
        <v>0</v>
      </c>
      <c r="T242" s="8">
        <f t="shared" si="26"/>
        <v>2916</v>
      </c>
    </row>
    <row r="243" spans="1:20" s="41" customFormat="1" ht="15.75" outlineLevel="1">
      <c r="A243" s="24"/>
      <c r="B243" s="25"/>
      <c r="C243" s="23" t="s">
        <v>322</v>
      </c>
      <c r="D243" s="24"/>
      <c r="E243" s="26">
        <f>COUNTA(E234:E242)</f>
        <v>9</v>
      </c>
      <c r="F243" s="40">
        <f aca="true" t="shared" si="27" ref="F243:O243">SUBTOTAL(9,F234:F242)</f>
        <v>23140</v>
      </c>
      <c r="G243" s="27">
        <f t="shared" si="27"/>
        <v>19440</v>
      </c>
      <c r="H243" s="28">
        <f t="shared" si="27"/>
        <v>1095.95</v>
      </c>
      <c r="I243" s="27">
        <f t="shared" si="27"/>
        <v>0</v>
      </c>
      <c r="J243" s="27">
        <f t="shared" si="27"/>
        <v>0</v>
      </c>
      <c r="K243" s="27">
        <f t="shared" si="27"/>
        <v>7344</v>
      </c>
      <c r="L243" s="27">
        <f t="shared" si="27"/>
        <v>0</v>
      </c>
      <c r="M243" s="27">
        <f t="shared" si="27"/>
        <v>0</v>
      </c>
      <c r="N243" s="27">
        <f t="shared" si="27"/>
        <v>25</v>
      </c>
      <c r="O243" s="27">
        <f t="shared" si="27"/>
        <v>27904.950000000004</v>
      </c>
      <c r="P243" s="29"/>
      <c r="Q243" s="29"/>
      <c r="R243" s="29"/>
      <c r="S243" s="30">
        <f>SUBTOTAL(9,S234:S242)</f>
        <v>9235</v>
      </c>
      <c r="T243" s="31">
        <f>SUBTOTAL(9,T234:T242)</f>
        <v>37139.950000000004</v>
      </c>
    </row>
    <row r="244" spans="1:20" ht="15" outlineLevel="2">
      <c r="A244" s="2" t="s">
        <v>215</v>
      </c>
      <c r="B244" s="3">
        <v>903300</v>
      </c>
      <c r="C244" s="2" t="s">
        <v>236</v>
      </c>
      <c r="D244" s="2" t="s">
        <v>237</v>
      </c>
      <c r="E244" s="10" t="s">
        <v>75</v>
      </c>
      <c r="F244" s="32">
        <v>0</v>
      </c>
      <c r="G244" s="4">
        <v>0</v>
      </c>
      <c r="H244" s="5">
        <v>0</v>
      </c>
      <c r="I244" s="4">
        <v>412.94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f aca="true" t="shared" si="28" ref="O244:O259">SUM(G244:N244)</f>
        <v>412.94</v>
      </c>
      <c r="P244" s="6" t="s">
        <v>74</v>
      </c>
      <c r="Q244" s="6" t="s">
        <v>27</v>
      </c>
      <c r="R244" s="6">
        <v>1900</v>
      </c>
      <c r="S244" s="7">
        <v>0</v>
      </c>
      <c r="T244" s="8">
        <f aca="true" t="shared" si="29" ref="T244:T259">O244+S244</f>
        <v>412.94</v>
      </c>
    </row>
    <row r="245" spans="1:20" ht="15" outlineLevel="2">
      <c r="A245" s="2" t="s">
        <v>215</v>
      </c>
      <c r="B245" s="3">
        <v>903300</v>
      </c>
      <c r="C245" s="2" t="s">
        <v>236</v>
      </c>
      <c r="D245" s="2" t="s">
        <v>237</v>
      </c>
      <c r="E245" s="11">
        <v>3007</v>
      </c>
      <c r="F245" s="32">
        <v>0</v>
      </c>
      <c r="G245" s="4">
        <v>0</v>
      </c>
      <c r="H245" s="5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f t="shared" si="28"/>
        <v>0</v>
      </c>
      <c r="P245" s="6" t="s">
        <v>74</v>
      </c>
      <c r="Q245" s="6" t="s">
        <v>27</v>
      </c>
      <c r="R245" s="6">
        <v>1900</v>
      </c>
      <c r="S245" s="7">
        <v>0</v>
      </c>
      <c r="T245" s="8">
        <f t="shared" si="29"/>
        <v>0</v>
      </c>
    </row>
    <row r="246" spans="1:20" ht="15" outlineLevel="2">
      <c r="A246" s="2" t="s">
        <v>215</v>
      </c>
      <c r="B246" s="3">
        <v>903300</v>
      </c>
      <c r="C246" s="2" t="s">
        <v>236</v>
      </c>
      <c r="D246" s="2" t="s">
        <v>237</v>
      </c>
      <c r="E246" s="11">
        <v>1206</v>
      </c>
      <c r="F246" s="32">
        <v>11219</v>
      </c>
      <c r="G246" s="4">
        <v>2700</v>
      </c>
      <c r="H246" s="5">
        <v>2360.7</v>
      </c>
      <c r="I246" s="4">
        <v>0</v>
      </c>
      <c r="J246" s="4">
        <v>0</v>
      </c>
      <c r="K246" s="4">
        <v>816</v>
      </c>
      <c r="L246" s="4">
        <v>0</v>
      </c>
      <c r="M246" s="4">
        <v>0</v>
      </c>
      <c r="N246" s="4">
        <v>0</v>
      </c>
      <c r="O246" s="4">
        <f t="shared" si="28"/>
        <v>5876.7</v>
      </c>
      <c r="P246" s="6" t="s">
        <v>25</v>
      </c>
      <c r="Q246" s="6" t="s">
        <v>31</v>
      </c>
      <c r="R246" s="6">
        <v>2004</v>
      </c>
      <c r="S246" s="7">
        <v>0</v>
      </c>
      <c r="T246" s="8">
        <f t="shared" si="29"/>
        <v>5876.7</v>
      </c>
    </row>
    <row r="247" spans="1:20" ht="15" outlineLevel="2">
      <c r="A247" s="2" t="s">
        <v>215</v>
      </c>
      <c r="B247" s="3">
        <v>903300</v>
      </c>
      <c r="C247" s="2" t="s">
        <v>236</v>
      </c>
      <c r="D247" s="2" t="s">
        <v>237</v>
      </c>
      <c r="E247" s="11">
        <v>1226</v>
      </c>
      <c r="F247" s="32">
        <v>294</v>
      </c>
      <c r="G247" s="4">
        <v>2940</v>
      </c>
      <c r="H247" s="5">
        <v>0</v>
      </c>
      <c r="I247" s="4">
        <v>0</v>
      </c>
      <c r="J247" s="4">
        <v>0</v>
      </c>
      <c r="K247" s="4">
        <v>816</v>
      </c>
      <c r="L247" s="4">
        <v>0</v>
      </c>
      <c r="M247" s="4">
        <v>0</v>
      </c>
      <c r="N247" s="4">
        <v>0</v>
      </c>
      <c r="O247" s="4">
        <f t="shared" si="28"/>
        <v>3756</v>
      </c>
      <c r="P247" s="6" t="s">
        <v>25</v>
      </c>
      <c r="Q247" s="6" t="s">
        <v>27</v>
      </c>
      <c r="R247" s="6">
        <v>1900</v>
      </c>
      <c r="S247" s="7">
        <v>0</v>
      </c>
      <c r="T247" s="8">
        <f t="shared" si="29"/>
        <v>3756</v>
      </c>
    </row>
    <row r="248" spans="1:20" ht="15" outlineLevel="2">
      <c r="A248" s="2" t="s">
        <v>215</v>
      </c>
      <c r="B248" s="3">
        <v>903300</v>
      </c>
      <c r="C248" s="2" t="s">
        <v>236</v>
      </c>
      <c r="D248" s="2" t="s">
        <v>237</v>
      </c>
      <c r="E248" s="11">
        <v>1209</v>
      </c>
      <c r="F248" s="32">
        <v>10560</v>
      </c>
      <c r="G248" s="4">
        <v>2280</v>
      </c>
      <c r="H248" s="5">
        <v>1753.7</v>
      </c>
      <c r="I248" s="4">
        <v>0</v>
      </c>
      <c r="J248" s="4">
        <v>0</v>
      </c>
      <c r="K248" s="4">
        <v>816</v>
      </c>
      <c r="L248" s="4">
        <v>0</v>
      </c>
      <c r="M248" s="4">
        <v>0</v>
      </c>
      <c r="N248" s="4">
        <v>0</v>
      </c>
      <c r="O248" s="4">
        <f t="shared" si="28"/>
        <v>4849.7</v>
      </c>
      <c r="P248" s="6" t="s">
        <v>25</v>
      </c>
      <c r="Q248" s="6" t="s">
        <v>26</v>
      </c>
      <c r="R248" s="6">
        <v>2017</v>
      </c>
      <c r="S248" s="7">
        <v>5910</v>
      </c>
      <c r="T248" s="8">
        <f t="shared" si="29"/>
        <v>10759.7</v>
      </c>
    </row>
    <row r="249" spans="1:20" ht="15" outlineLevel="2">
      <c r="A249" s="2" t="s">
        <v>215</v>
      </c>
      <c r="B249" s="3">
        <v>903300</v>
      </c>
      <c r="C249" s="2" t="s">
        <v>236</v>
      </c>
      <c r="D249" s="2" t="s">
        <v>237</v>
      </c>
      <c r="E249" s="11">
        <v>1209</v>
      </c>
      <c r="F249" s="32">
        <v>12000</v>
      </c>
      <c r="G249" s="4">
        <v>2280</v>
      </c>
      <c r="H249" s="5">
        <v>2300</v>
      </c>
      <c r="I249" s="4">
        <v>0</v>
      </c>
      <c r="J249" s="4">
        <v>0</v>
      </c>
      <c r="K249" s="4">
        <v>816</v>
      </c>
      <c r="L249" s="4">
        <v>86</v>
      </c>
      <c r="M249" s="4">
        <v>387</v>
      </c>
      <c r="N249" s="4">
        <v>0</v>
      </c>
      <c r="O249" s="4">
        <f t="shared" si="28"/>
        <v>5869</v>
      </c>
      <c r="P249" s="6" t="s">
        <v>25</v>
      </c>
      <c r="Q249" s="6" t="s">
        <v>26</v>
      </c>
      <c r="R249" s="6">
        <v>2017</v>
      </c>
      <c r="S249" s="7">
        <v>5910</v>
      </c>
      <c r="T249" s="8">
        <f t="shared" si="29"/>
        <v>11779</v>
      </c>
    </row>
    <row r="250" spans="1:20" ht="15" outlineLevel="2">
      <c r="A250" s="2" t="s">
        <v>215</v>
      </c>
      <c r="B250" s="3">
        <v>903300</v>
      </c>
      <c r="C250" s="2" t="s">
        <v>236</v>
      </c>
      <c r="D250" s="2" t="s">
        <v>237</v>
      </c>
      <c r="E250" s="11">
        <v>1209</v>
      </c>
      <c r="F250" s="32">
        <v>12000</v>
      </c>
      <c r="G250" s="4">
        <v>2280</v>
      </c>
      <c r="H250" s="5">
        <v>2300</v>
      </c>
      <c r="I250" s="4">
        <v>0</v>
      </c>
      <c r="J250" s="4">
        <v>0</v>
      </c>
      <c r="K250" s="4">
        <v>816</v>
      </c>
      <c r="L250" s="4">
        <v>102.5</v>
      </c>
      <c r="M250" s="4">
        <v>0</v>
      </c>
      <c r="N250" s="4">
        <v>0</v>
      </c>
      <c r="O250" s="4">
        <f t="shared" si="28"/>
        <v>5498.5</v>
      </c>
      <c r="P250" s="6" t="s">
        <v>25</v>
      </c>
      <c r="Q250" s="6" t="s">
        <v>26</v>
      </c>
      <c r="R250" s="6">
        <v>2017</v>
      </c>
      <c r="S250" s="7">
        <v>5910</v>
      </c>
      <c r="T250" s="8">
        <f t="shared" si="29"/>
        <v>11408.5</v>
      </c>
    </row>
    <row r="251" spans="1:20" ht="15" outlineLevel="2">
      <c r="A251" s="2" t="s">
        <v>215</v>
      </c>
      <c r="B251" s="3">
        <v>903300</v>
      </c>
      <c r="C251" s="2" t="s">
        <v>236</v>
      </c>
      <c r="D251" s="2" t="s">
        <v>237</v>
      </c>
      <c r="E251" s="11">
        <v>1206</v>
      </c>
      <c r="F251" s="32">
        <v>10312</v>
      </c>
      <c r="G251" s="4">
        <v>2700</v>
      </c>
      <c r="H251" s="5">
        <v>1940.4</v>
      </c>
      <c r="I251" s="4">
        <v>0</v>
      </c>
      <c r="J251" s="4">
        <v>0</v>
      </c>
      <c r="K251" s="4">
        <v>816</v>
      </c>
      <c r="L251" s="4">
        <v>385.69</v>
      </c>
      <c r="M251" s="4">
        <v>0</v>
      </c>
      <c r="N251" s="4">
        <v>0</v>
      </c>
      <c r="O251" s="4">
        <f t="shared" si="28"/>
        <v>5842.089999999999</v>
      </c>
      <c r="P251" s="6" t="s">
        <v>25</v>
      </c>
      <c r="Q251" s="6" t="s">
        <v>26</v>
      </c>
      <c r="R251" s="6">
        <v>2017</v>
      </c>
      <c r="S251" s="7">
        <v>8110</v>
      </c>
      <c r="T251" s="8">
        <f t="shared" si="29"/>
        <v>13952.09</v>
      </c>
    </row>
    <row r="252" spans="1:20" ht="15" outlineLevel="2">
      <c r="A252" s="2" t="s">
        <v>215</v>
      </c>
      <c r="B252" s="3">
        <v>903300</v>
      </c>
      <c r="C252" s="2" t="s">
        <v>236</v>
      </c>
      <c r="D252" s="2" t="s">
        <v>237</v>
      </c>
      <c r="E252" s="11">
        <v>1210</v>
      </c>
      <c r="F252" s="32">
        <v>6989</v>
      </c>
      <c r="G252" s="4">
        <v>3000</v>
      </c>
      <c r="H252" s="5">
        <v>1321.5</v>
      </c>
      <c r="I252" s="4">
        <v>0</v>
      </c>
      <c r="J252" s="4">
        <v>0</v>
      </c>
      <c r="K252" s="4">
        <v>816</v>
      </c>
      <c r="L252" s="4">
        <v>0</v>
      </c>
      <c r="M252" s="9">
        <f>510.8+3000</f>
        <v>3510.8</v>
      </c>
      <c r="N252" s="4">
        <v>0</v>
      </c>
      <c r="O252" s="4">
        <f t="shared" si="28"/>
        <v>8648.3</v>
      </c>
      <c r="P252" s="6" t="s">
        <v>25</v>
      </c>
      <c r="Q252" s="6" t="s">
        <v>26</v>
      </c>
      <c r="R252" s="6">
        <v>2018</v>
      </c>
      <c r="S252" s="7">
        <v>6040</v>
      </c>
      <c r="T252" s="8">
        <f t="shared" si="29"/>
        <v>14688.3</v>
      </c>
    </row>
    <row r="253" spans="1:20" ht="15" outlineLevel="2">
      <c r="A253" s="2" t="s">
        <v>215</v>
      </c>
      <c r="B253" s="3">
        <v>903300</v>
      </c>
      <c r="C253" s="2" t="s">
        <v>236</v>
      </c>
      <c r="D253" s="2" t="s">
        <v>237</v>
      </c>
      <c r="E253" s="11">
        <v>3007</v>
      </c>
      <c r="F253" s="32">
        <v>0</v>
      </c>
      <c r="G253" s="4">
        <v>0</v>
      </c>
      <c r="H253" s="5">
        <v>0</v>
      </c>
      <c r="I253" s="4">
        <v>172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f t="shared" si="28"/>
        <v>172</v>
      </c>
      <c r="P253" s="6" t="s">
        <v>74</v>
      </c>
      <c r="Q253" s="6" t="s">
        <v>27</v>
      </c>
      <c r="R253" s="6">
        <v>2009</v>
      </c>
      <c r="S253" s="7">
        <v>0</v>
      </c>
      <c r="T253" s="8">
        <f t="shared" si="29"/>
        <v>172</v>
      </c>
    </row>
    <row r="254" spans="1:20" ht="15" outlineLevel="2">
      <c r="A254" s="2" t="s">
        <v>215</v>
      </c>
      <c r="B254" s="3">
        <v>903300</v>
      </c>
      <c r="C254" s="2" t="s">
        <v>236</v>
      </c>
      <c r="D254" s="2" t="s">
        <v>237</v>
      </c>
      <c r="E254" s="11">
        <v>1206</v>
      </c>
      <c r="F254" s="32">
        <v>18996</v>
      </c>
      <c r="G254" s="4">
        <v>2700</v>
      </c>
      <c r="H254" s="5">
        <v>5848.2</v>
      </c>
      <c r="I254" s="4">
        <v>0</v>
      </c>
      <c r="J254" s="4">
        <v>0</v>
      </c>
      <c r="K254" s="4">
        <v>816</v>
      </c>
      <c r="L254" s="4">
        <v>0</v>
      </c>
      <c r="M254" s="9">
        <v>3000</v>
      </c>
      <c r="N254" s="4">
        <v>0</v>
      </c>
      <c r="O254" s="4">
        <f t="shared" si="28"/>
        <v>12364.2</v>
      </c>
      <c r="P254" s="6" t="s">
        <v>25</v>
      </c>
      <c r="Q254" s="6" t="s">
        <v>26</v>
      </c>
      <c r="R254" s="6">
        <v>2018</v>
      </c>
      <c r="S254" s="7">
        <v>8110</v>
      </c>
      <c r="T254" s="8">
        <f t="shared" si="29"/>
        <v>20474.2</v>
      </c>
    </row>
    <row r="255" spans="1:20" ht="15" outlineLevel="2">
      <c r="A255" s="2" t="s">
        <v>215</v>
      </c>
      <c r="B255" s="3">
        <v>903300</v>
      </c>
      <c r="C255" s="2" t="s">
        <v>236</v>
      </c>
      <c r="D255" s="2" t="s">
        <v>237</v>
      </c>
      <c r="E255" s="11">
        <v>3007</v>
      </c>
      <c r="F255" s="32">
        <v>0</v>
      </c>
      <c r="G255" s="4">
        <v>0</v>
      </c>
      <c r="H255" s="5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f t="shared" si="28"/>
        <v>0</v>
      </c>
      <c r="P255" s="6" t="s">
        <v>74</v>
      </c>
      <c r="Q255" s="6" t="s">
        <v>27</v>
      </c>
      <c r="R255" s="6">
        <v>1900</v>
      </c>
      <c r="S255" s="7">
        <v>0</v>
      </c>
      <c r="T255" s="8">
        <f t="shared" si="29"/>
        <v>0</v>
      </c>
    </row>
    <row r="256" spans="1:20" ht="15" outlineLevel="2">
      <c r="A256" s="2" t="s">
        <v>215</v>
      </c>
      <c r="B256" s="3">
        <v>903300</v>
      </c>
      <c r="C256" s="2" t="s">
        <v>236</v>
      </c>
      <c r="D256" s="2" t="s">
        <v>237</v>
      </c>
      <c r="E256" s="11">
        <v>1206</v>
      </c>
      <c r="F256" s="32">
        <v>19095</v>
      </c>
      <c r="G256" s="4">
        <v>2700</v>
      </c>
      <c r="H256" s="5">
        <v>5892.75</v>
      </c>
      <c r="I256" s="4">
        <v>0</v>
      </c>
      <c r="J256" s="4">
        <v>0</v>
      </c>
      <c r="K256" s="4">
        <v>816</v>
      </c>
      <c r="L256" s="4">
        <v>0</v>
      </c>
      <c r="M256" s="4">
        <v>0</v>
      </c>
      <c r="N256" s="4">
        <v>0</v>
      </c>
      <c r="O256" s="4">
        <f t="shared" si="28"/>
        <v>9408.75</v>
      </c>
      <c r="P256" s="6" t="s">
        <v>25</v>
      </c>
      <c r="Q256" s="6" t="s">
        <v>26</v>
      </c>
      <c r="R256" s="6">
        <v>2017</v>
      </c>
      <c r="S256" s="7">
        <v>8110</v>
      </c>
      <c r="T256" s="8">
        <f t="shared" si="29"/>
        <v>17518.75</v>
      </c>
    </row>
    <row r="257" spans="1:20" ht="15" outlineLevel="2">
      <c r="A257" s="2" t="s">
        <v>215</v>
      </c>
      <c r="B257" s="3">
        <v>903300</v>
      </c>
      <c r="C257" s="2" t="s">
        <v>236</v>
      </c>
      <c r="D257" s="2" t="s">
        <v>237</v>
      </c>
      <c r="E257" s="11">
        <v>1206</v>
      </c>
      <c r="F257" s="32">
        <v>19838</v>
      </c>
      <c r="G257" s="4">
        <v>2700</v>
      </c>
      <c r="H257" s="5">
        <v>6227.1</v>
      </c>
      <c r="I257" s="4">
        <v>0</v>
      </c>
      <c r="J257" s="4">
        <v>0</v>
      </c>
      <c r="K257" s="4">
        <v>816</v>
      </c>
      <c r="L257" s="4">
        <v>0</v>
      </c>
      <c r="M257" s="9">
        <v>3000</v>
      </c>
      <c r="N257" s="4">
        <v>0</v>
      </c>
      <c r="O257" s="4">
        <f t="shared" si="28"/>
        <v>12743.1</v>
      </c>
      <c r="P257" s="6" t="s">
        <v>25</v>
      </c>
      <c r="Q257" s="6" t="s">
        <v>26</v>
      </c>
      <c r="R257" s="6">
        <v>2018</v>
      </c>
      <c r="S257" s="7">
        <v>8110</v>
      </c>
      <c r="T257" s="8">
        <f t="shared" si="29"/>
        <v>20853.1</v>
      </c>
    </row>
    <row r="258" spans="1:20" ht="15" outlineLevel="2">
      <c r="A258" s="2" t="s">
        <v>215</v>
      </c>
      <c r="B258" s="3">
        <v>903300</v>
      </c>
      <c r="C258" s="2" t="s">
        <v>236</v>
      </c>
      <c r="D258" s="2" t="s">
        <v>237</v>
      </c>
      <c r="E258" s="11">
        <v>1210</v>
      </c>
      <c r="F258" s="32">
        <v>20854</v>
      </c>
      <c r="G258" s="4">
        <v>3000</v>
      </c>
      <c r="H258" s="5">
        <v>7623.5</v>
      </c>
      <c r="I258" s="4">
        <v>0</v>
      </c>
      <c r="J258" s="4">
        <v>0</v>
      </c>
      <c r="K258" s="4">
        <v>816</v>
      </c>
      <c r="L258" s="4">
        <v>514.4</v>
      </c>
      <c r="M258" s="9">
        <f>301+3000</f>
        <v>3301</v>
      </c>
      <c r="N258" s="4">
        <v>86</v>
      </c>
      <c r="O258" s="4">
        <f t="shared" si="28"/>
        <v>15340.9</v>
      </c>
      <c r="P258" s="6" t="s">
        <v>25</v>
      </c>
      <c r="Q258" s="6" t="s">
        <v>26</v>
      </c>
      <c r="R258" s="6">
        <v>2019</v>
      </c>
      <c r="S258" s="7">
        <v>6040</v>
      </c>
      <c r="T258" s="8">
        <f t="shared" si="29"/>
        <v>21380.9</v>
      </c>
    </row>
    <row r="259" spans="1:20" ht="15" outlineLevel="2">
      <c r="A259" s="2" t="s">
        <v>215</v>
      </c>
      <c r="B259" s="3">
        <v>903300</v>
      </c>
      <c r="C259" s="2" t="s">
        <v>236</v>
      </c>
      <c r="D259" s="2" t="s">
        <v>237</v>
      </c>
      <c r="E259" s="11">
        <v>1212</v>
      </c>
      <c r="F259" s="32">
        <f>4239+2031</f>
        <v>6270</v>
      </c>
      <c r="G259" s="4">
        <f>175*12</f>
        <v>2100</v>
      </c>
      <c r="H259" s="5">
        <f>335.65+2.7</f>
        <v>338.34999999999997</v>
      </c>
      <c r="I259" s="4">
        <v>0</v>
      </c>
      <c r="J259" s="4">
        <v>0</v>
      </c>
      <c r="K259" s="4">
        <v>816</v>
      </c>
      <c r="L259" s="4">
        <v>329.07</v>
      </c>
      <c r="M259" s="9">
        <v>3000</v>
      </c>
      <c r="N259" s="4">
        <v>0</v>
      </c>
      <c r="O259" s="4">
        <f t="shared" si="28"/>
        <v>6583.42</v>
      </c>
      <c r="P259" s="6" t="s">
        <v>25</v>
      </c>
      <c r="Q259" s="6" t="s">
        <v>26</v>
      </c>
      <c r="R259" s="6">
        <v>2017</v>
      </c>
      <c r="S259" s="7">
        <v>4900</v>
      </c>
      <c r="T259" s="8">
        <f t="shared" si="29"/>
        <v>11483.42</v>
      </c>
    </row>
    <row r="260" spans="1:20" s="41" customFormat="1" ht="15.75" outlineLevel="1">
      <c r="A260" s="24"/>
      <c r="B260" s="25"/>
      <c r="C260" s="23" t="s">
        <v>323</v>
      </c>
      <c r="D260" s="24"/>
      <c r="E260" s="26">
        <f>COUNTA(E244:E259)</f>
        <v>16</v>
      </c>
      <c r="F260" s="40">
        <f aca="true" t="shared" si="30" ref="F260:O260">SUBTOTAL(9,F244:F259)</f>
        <v>148427</v>
      </c>
      <c r="G260" s="27">
        <f t="shared" si="30"/>
        <v>31380</v>
      </c>
      <c r="H260" s="28">
        <f t="shared" si="30"/>
        <v>37906.2</v>
      </c>
      <c r="I260" s="27">
        <f t="shared" si="30"/>
        <v>584.94</v>
      </c>
      <c r="J260" s="27">
        <f t="shared" si="30"/>
        <v>0</v>
      </c>
      <c r="K260" s="27">
        <f t="shared" si="30"/>
        <v>9792</v>
      </c>
      <c r="L260" s="27">
        <f t="shared" si="30"/>
        <v>1417.66</v>
      </c>
      <c r="M260" s="27">
        <f t="shared" si="30"/>
        <v>16198.8</v>
      </c>
      <c r="N260" s="27">
        <f t="shared" si="30"/>
        <v>86</v>
      </c>
      <c r="O260" s="27">
        <f t="shared" si="30"/>
        <v>97365.59999999999</v>
      </c>
      <c r="P260" s="29"/>
      <c r="Q260" s="29"/>
      <c r="R260" s="29"/>
      <c r="S260" s="30">
        <f>SUBTOTAL(9,S244:S259)</f>
        <v>67150</v>
      </c>
      <c r="T260" s="31">
        <f>SUBTOTAL(9,T244:T259)</f>
        <v>164515.6</v>
      </c>
    </row>
    <row r="261" spans="1:20" ht="15" outlineLevel="2">
      <c r="A261" s="2" t="s">
        <v>215</v>
      </c>
      <c r="B261" s="3">
        <v>908000</v>
      </c>
      <c r="C261" s="2" t="s">
        <v>238</v>
      </c>
      <c r="D261" s="2" t="s">
        <v>239</v>
      </c>
      <c r="E261" s="11">
        <v>1202</v>
      </c>
      <c r="F261" s="32">
        <v>3034</v>
      </c>
      <c r="G261" s="4">
        <v>2040</v>
      </c>
      <c r="H261" s="5">
        <v>92.14</v>
      </c>
      <c r="I261" s="4">
        <v>0</v>
      </c>
      <c r="J261" s="4">
        <v>0</v>
      </c>
      <c r="K261" s="4">
        <v>816</v>
      </c>
      <c r="L261" s="4">
        <v>0</v>
      </c>
      <c r="M261" s="4">
        <v>0</v>
      </c>
      <c r="N261" s="4">
        <v>0</v>
      </c>
      <c r="O261" s="4">
        <f>SUM(G261:N261)</f>
        <v>2948.14</v>
      </c>
      <c r="P261" s="6" t="s">
        <v>25</v>
      </c>
      <c r="Q261" s="6" t="s">
        <v>26</v>
      </c>
      <c r="R261" s="6">
        <v>2014</v>
      </c>
      <c r="S261" s="7">
        <v>1995</v>
      </c>
      <c r="T261" s="8">
        <f>O261+S261</f>
        <v>4943.139999999999</v>
      </c>
    </row>
    <row r="262" spans="1:20" ht="15" outlineLevel="2">
      <c r="A262" s="2" t="s">
        <v>215</v>
      </c>
      <c r="B262" s="3">
        <v>908000</v>
      </c>
      <c r="C262" s="2" t="s">
        <v>238</v>
      </c>
      <c r="D262" s="2" t="s">
        <v>239</v>
      </c>
      <c r="E262" s="11">
        <v>9020</v>
      </c>
      <c r="F262" s="32">
        <v>0</v>
      </c>
      <c r="G262" s="4">
        <v>0</v>
      </c>
      <c r="H262" s="5">
        <v>0</v>
      </c>
      <c r="I262" s="4">
        <v>0</v>
      </c>
      <c r="J262" s="4">
        <v>412.94</v>
      </c>
      <c r="K262" s="4">
        <v>0</v>
      </c>
      <c r="L262" s="4">
        <v>0</v>
      </c>
      <c r="M262" s="4">
        <v>0</v>
      </c>
      <c r="N262" s="4">
        <v>2651.87</v>
      </c>
      <c r="O262" s="4">
        <f>SUM(G262:N262)</f>
        <v>3064.81</v>
      </c>
      <c r="P262" s="6" t="s">
        <v>74</v>
      </c>
      <c r="Q262" s="6" t="s">
        <v>27</v>
      </c>
      <c r="R262" s="6">
        <v>1900</v>
      </c>
      <c r="S262" s="7">
        <v>0</v>
      </c>
      <c r="T262" s="8">
        <f>O262+S262</f>
        <v>3064.81</v>
      </c>
    </row>
    <row r="263" spans="1:20" s="41" customFormat="1" ht="15.75" outlineLevel="1">
      <c r="A263" s="24"/>
      <c r="B263" s="25"/>
      <c r="C263" s="23" t="s">
        <v>324</v>
      </c>
      <c r="D263" s="24"/>
      <c r="E263" s="26">
        <f>COUNTA(E261:E262)</f>
        <v>2</v>
      </c>
      <c r="F263" s="40">
        <f aca="true" t="shared" si="31" ref="F263:O263">SUBTOTAL(9,F261:F262)</f>
        <v>3034</v>
      </c>
      <c r="G263" s="27">
        <f t="shared" si="31"/>
        <v>2040</v>
      </c>
      <c r="H263" s="28">
        <f t="shared" si="31"/>
        <v>92.14</v>
      </c>
      <c r="I263" s="27">
        <f t="shared" si="31"/>
        <v>0</v>
      </c>
      <c r="J263" s="27">
        <f t="shared" si="31"/>
        <v>412.94</v>
      </c>
      <c r="K263" s="27">
        <f t="shared" si="31"/>
        <v>816</v>
      </c>
      <c r="L263" s="27">
        <f t="shared" si="31"/>
        <v>0</v>
      </c>
      <c r="M263" s="27">
        <f t="shared" si="31"/>
        <v>0</v>
      </c>
      <c r="N263" s="27">
        <f t="shared" si="31"/>
        <v>2651.87</v>
      </c>
      <c r="O263" s="27">
        <f t="shared" si="31"/>
        <v>6012.95</v>
      </c>
      <c r="P263" s="29"/>
      <c r="Q263" s="29"/>
      <c r="R263" s="29"/>
      <c r="S263" s="30">
        <f>SUBTOTAL(9,S261:S262)</f>
        <v>1995</v>
      </c>
      <c r="T263" s="31">
        <f>SUBTOTAL(9,T261:T262)</f>
        <v>8007.949999999999</v>
      </c>
    </row>
    <row r="264" spans="1:20" s="41" customFormat="1" ht="15.75" outlineLevel="1" collapsed="1">
      <c r="A264" s="24"/>
      <c r="B264" s="25"/>
      <c r="C264" s="23" t="s">
        <v>281</v>
      </c>
      <c r="D264" s="24"/>
      <c r="E264" s="26">
        <f>SUM(E11,E13,E16,E21,E190,E210,E233,E243,E260,E263)</f>
        <v>252</v>
      </c>
      <c r="F264" s="40">
        <f aca="true" t="shared" si="32" ref="F264:O264">SUBTOTAL(9,F2:F262)</f>
        <v>318946</v>
      </c>
      <c r="G264" s="27">
        <f t="shared" si="32"/>
        <v>100440</v>
      </c>
      <c r="H264" s="28">
        <f t="shared" si="32"/>
        <v>66123.04000000001</v>
      </c>
      <c r="I264" s="27">
        <f t="shared" si="32"/>
        <v>495147.07999999996</v>
      </c>
      <c r="J264" s="27">
        <f t="shared" si="32"/>
        <v>206770.44099999996</v>
      </c>
      <c r="K264" s="27">
        <f t="shared" si="32"/>
        <v>110160</v>
      </c>
      <c r="L264" s="27">
        <f t="shared" si="32"/>
        <v>31035.08</v>
      </c>
      <c r="M264" s="27">
        <f t="shared" si="32"/>
        <v>70247.41</v>
      </c>
      <c r="N264" s="27">
        <f t="shared" si="32"/>
        <v>3279.1099999999997</v>
      </c>
      <c r="O264" s="27">
        <f t="shared" si="32"/>
        <v>1083202.1609999994</v>
      </c>
      <c r="P264" s="29"/>
      <c r="Q264" s="29"/>
      <c r="R264" s="29"/>
      <c r="S264" s="30">
        <f>SUBTOTAL(9,S2:S262)</f>
        <v>573170.2</v>
      </c>
      <c r="T264" s="31">
        <f>SUBTOTAL(9,T2:T262)</f>
        <v>1656372.3610000003</v>
      </c>
    </row>
    <row r="265" spans="5:16" ht="15">
      <c r="E265" s="312"/>
      <c r="O265" s="314" t="s">
        <v>488</v>
      </c>
      <c r="P265" s="14">
        <f>COUNTIF(P2:P264,"N")</f>
        <v>42</v>
      </c>
    </row>
    <row r="266" spans="15:16" ht="15">
      <c r="O266" s="314" t="s">
        <v>489</v>
      </c>
      <c r="P266" s="14">
        <f>COUNTIF(P2:P264,"y")</f>
        <v>210</v>
      </c>
    </row>
    <row r="267" spans="15:16" ht="15">
      <c r="O267" s="314" t="s">
        <v>410</v>
      </c>
      <c r="P267" s="14">
        <f>SUM(P265:P266)</f>
        <v>252</v>
      </c>
    </row>
  </sheetData>
  <sheetProtection/>
  <autoFilter ref="A1:T265"/>
  <printOptions/>
  <pageMargins left="0.25" right="0.25" top="0.5" bottom="0.25" header="0.5" footer="0.5"/>
  <pageSetup fitToHeight="20" fitToWidth="1" horizontalDpi="600" verticalDpi="600" orientation="landscape" paperSize="17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="80" zoomScaleNormal="80" zoomScalePageLayoutView="0" workbookViewId="0" topLeftCell="E1">
      <pane ySplit="1" topLeftCell="A44" activePane="bottomLeft" state="frozen"/>
      <selection pane="topLeft" activeCell="A1" sqref="A1"/>
      <selection pane="bottomLeft" activeCell="A1" sqref="A1"/>
    </sheetView>
  </sheetViews>
  <sheetFormatPr defaultColWidth="8.88671875" defaultRowHeight="15" outlineLevelRow="2"/>
  <cols>
    <col min="1" max="1" width="4.99609375" style="0" bestFit="1" customWidth="1"/>
    <col min="2" max="2" width="11.88671875" style="0" bestFit="1" customWidth="1"/>
    <col min="3" max="3" width="12.99609375" style="0" bestFit="1" customWidth="1"/>
    <col min="4" max="4" width="25.6640625" style="0" bestFit="1" customWidth="1"/>
    <col min="5" max="5" width="5.88671875" style="0" bestFit="1" customWidth="1"/>
    <col min="6" max="6" width="7.99609375" style="0" bestFit="1" customWidth="1"/>
    <col min="7" max="8" width="9.88671875" style="0" bestFit="1" customWidth="1"/>
    <col min="11" max="11" width="9.88671875" style="0" bestFit="1" customWidth="1"/>
    <col min="12" max="12" width="9.4453125" style="0" bestFit="1" customWidth="1"/>
    <col min="15" max="15" width="10.88671875" style="0" bestFit="1" customWidth="1"/>
    <col min="16" max="16" width="6.5546875" style="0" bestFit="1" customWidth="1"/>
    <col min="17" max="18" width="4.99609375" style="0" bestFit="1" customWidth="1"/>
    <col min="19" max="19" width="12.77734375" style="0" bestFit="1" customWidth="1"/>
    <col min="20" max="20" width="10.88671875" style="0" bestFit="1" customWidth="1"/>
  </cols>
  <sheetData>
    <row r="1" spans="1:20" ht="48" thickBo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34" t="s">
        <v>5</v>
      </c>
      <c r="G1" s="19" t="s">
        <v>6</v>
      </c>
      <c r="H1" s="15" t="s">
        <v>7</v>
      </c>
      <c r="I1" s="15" t="s">
        <v>8</v>
      </c>
      <c r="J1" s="16" t="s">
        <v>9</v>
      </c>
      <c r="K1" s="16" t="s">
        <v>10</v>
      </c>
      <c r="L1" s="15" t="s">
        <v>11</v>
      </c>
      <c r="M1" s="16" t="s">
        <v>12</v>
      </c>
      <c r="N1" s="20" t="s">
        <v>13</v>
      </c>
      <c r="O1" s="16" t="s">
        <v>14</v>
      </c>
      <c r="P1" s="15" t="s">
        <v>15</v>
      </c>
      <c r="Q1" s="16" t="s">
        <v>16</v>
      </c>
      <c r="R1" s="16" t="s">
        <v>17</v>
      </c>
      <c r="S1" s="17" t="s">
        <v>18</v>
      </c>
      <c r="T1" s="21" t="s">
        <v>19</v>
      </c>
    </row>
    <row r="2" spans="1:20" ht="15" outlineLevel="2">
      <c r="A2" s="2" t="s">
        <v>58</v>
      </c>
      <c r="B2" s="3">
        <v>403310</v>
      </c>
      <c r="C2" s="2" t="s">
        <v>59</v>
      </c>
      <c r="D2" s="2" t="s">
        <v>60</v>
      </c>
      <c r="E2" s="2">
        <v>1020</v>
      </c>
      <c r="F2" s="32">
        <v>4887</v>
      </c>
      <c r="G2" s="4">
        <v>1500</v>
      </c>
      <c r="H2" s="5">
        <v>103.25</v>
      </c>
      <c r="I2" s="4">
        <v>0</v>
      </c>
      <c r="J2" s="4">
        <v>0</v>
      </c>
      <c r="K2" s="4">
        <v>816</v>
      </c>
      <c r="L2" s="4">
        <v>0</v>
      </c>
      <c r="M2" s="4">
        <v>0</v>
      </c>
      <c r="N2" s="4">
        <v>0</v>
      </c>
      <c r="O2" s="4">
        <f aca="true" t="shared" si="0" ref="O2:O11">SUM(G2:N2)</f>
        <v>2419.25</v>
      </c>
      <c r="P2" s="6" t="s">
        <v>25</v>
      </c>
      <c r="Q2" s="6" t="s">
        <v>26</v>
      </c>
      <c r="R2" s="6">
        <v>2016</v>
      </c>
      <c r="S2" s="7">
        <v>1575</v>
      </c>
      <c r="T2" s="8">
        <f aca="true" t="shared" si="1" ref="T2:T11">O2+S2</f>
        <v>3994.25</v>
      </c>
    </row>
    <row r="3" spans="1:20" ht="15" outlineLevel="2">
      <c r="A3" s="2" t="s">
        <v>58</v>
      </c>
      <c r="B3" s="3">
        <v>403310</v>
      </c>
      <c r="C3" s="2" t="s">
        <v>59</v>
      </c>
      <c r="D3" s="2" t="s">
        <v>60</v>
      </c>
      <c r="E3" s="2">
        <v>1020</v>
      </c>
      <c r="F3" s="32">
        <v>3602</v>
      </c>
      <c r="G3" s="4">
        <v>1500</v>
      </c>
      <c r="H3" s="5">
        <v>0</v>
      </c>
      <c r="I3" s="4">
        <v>0</v>
      </c>
      <c r="J3" s="4">
        <v>0</v>
      </c>
      <c r="K3" s="4">
        <v>816</v>
      </c>
      <c r="L3" s="4">
        <v>0</v>
      </c>
      <c r="M3" s="4">
        <v>0</v>
      </c>
      <c r="N3" s="4">
        <v>0</v>
      </c>
      <c r="O3" s="4">
        <f t="shared" si="0"/>
        <v>2316</v>
      </c>
      <c r="P3" s="6" t="s">
        <v>25</v>
      </c>
      <c r="Q3" s="6" t="s">
        <v>26</v>
      </c>
      <c r="R3" s="6">
        <v>2016</v>
      </c>
      <c r="S3" s="7">
        <v>1575</v>
      </c>
      <c r="T3" s="8">
        <f t="shared" si="1"/>
        <v>3891</v>
      </c>
    </row>
    <row r="4" spans="1:20" ht="15" outlineLevel="2">
      <c r="A4" s="2" t="s">
        <v>58</v>
      </c>
      <c r="B4" s="3">
        <v>403310</v>
      </c>
      <c r="C4" s="2" t="s">
        <v>59</v>
      </c>
      <c r="D4" s="2" t="s">
        <v>60</v>
      </c>
      <c r="E4" s="2">
        <v>1020</v>
      </c>
      <c r="F4" s="32">
        <v>1806</v>
      </c>
      <c r="G4" s="4">
        <v>1500</v>
      </c>
      <c r="H4" s="5">
        <v>0</v>
      </c>
      <c r="I4" s="4">
        <v>0</v>
      </c>
      <c r="J4" s="4">
        <v>0</v>
      </c>
      <c r="K4" s="4">
        <v>816</v>
      </c>
      <c r="L4" s="4">
        <v>86</v>
      </c>
      <c r="M4" s="4">
        <v>0</v>
      </c>
      <c r="N4" s="4">
        <v>0</v>
      </c>
      <c r="O4" s="4">
        <f t="shared" si="0"/>
        <v>2402</v>
      </c>
      <c r="P4" s="6" t="s">
        <v>25</v>
      </c>
      <c r="Q4" s="6" t="s">
        <v>26</v>
      </c>
      <c r="R4" s="6">
        <v>2016</v>
      </c>
      <c r="S4" s="7">
        <v>1575</v>
      </c>
      <c r="T4" s="8">
        <f t="shared" si="1"/>
        <v>3977</v>
      </c>
    </row>
    <row r="5" spans="1:20" ht="15" outlineLevel="2">
      <c r="A5" s="2" t="s">
        <v>58</v>
      </c>
      <c r="B5" s="3">
        <v>403310</v>
      </c>
      <c r="C5" s="2" t="s">
        <v>59</v>
      </c>
      <c r="D5" s="2" t="s">
        <v>60</v>
      </c>
      <c r="E5" s="2">
        <v>1020</v>
      </c>
      <c r="F5" s="32">
        <v>2182</v>
      </c>
      <c r="G5" s="4">
        <v>1500</v>
      </c>
      <c r="H5" s="5">
        <v>0</v>
      </c>
      <c r="I5" s="4">
        <v>0</v>
      </c>
      <c r="J5" s="4">
        <v>0</v>
      </c>
      <c r="K5" s="4">
        <v>816</v>
      </c>
      <c r="L5" s="4">
        <v>0</v>
      </c>
      <c r="M5" s="4">
        <v>0</v>
      </c>
      <c r="N5" s="4">
        <v>0</v>
      </c>
      <c r="O5" s="4">
        <f t="shared" si="0"/>
        <v>2316</v>
      </c>
      <c r="P5" s="6" t="s">
        <v>25</v>
      </c>
      <c r="Q5" s="6" t="s">
        <v>26</v>
      </c>
      <c r="R5" s="6">
        <v>2016</v>
      </c>
      <c r="S5" s="7">
        <v>1575</v>
      </c>
      <c r="T5" s="8">
        <f t="shared" si="1"/>
        <v>3891</v>
      </c>
    </row>
    <row r="6" spans="1:20" ht="15" outlineLevel="2">
      <c r="A6" s="2" t="s">
        <v>58</v>
      </c>
      <c r="B6" s="3">
        <v>403310</v>
      </c>
      <c r="C6" s="2" t="s">
        <v>59</v>
      </c>
      <c r="D6" s="2" t="s">
        <v>60</v>
      </c>
      <c r="E6" s="2">
        <v>1020</v>
      </c>
      <c r="F6" s="32">
        <v>4413</v>
      </c>
      <c r="G6" s="4">
        <v>1500</v>
      </c>
      <c r="H6" s="5">
        <v>62</v>
      </c>
      <c r="I6" s="4">
        <v>0</v>
      </c>
      <c r="J6" s="4">
        <v>0</v>
      </c>
      <c r="K6" s="4">
        <v>816</v>
      </c>
      <c r="L6" s="4">
        <v>0</v>
      </c>
      <c r="M6" s="4">
        <v>0</v>
      </c>
      <c r="N6" s="4">
        <v>0</v>
      </c>
      <c r="O6" s="4">
        <f t="shared" si="0"/>
        <v>2378</v>
      </c>
      <c r="P6" s="6" t="s">
        <v>25</v>
      </c>
      <c r="Q6" s="6" t="s">
        <v>26</v>
      </c>
      <c r="R6" s="6">
        <v>2016</v>
      </c>
      <c r="S6" s="7">
        <v>1575</v>
      </c>
      <c r="T6" s="8">
        <f t="shared" si="1"/>
        <v>3953</v>
      </c>
    </row>
    <row r="7" spans="1:20" ht="15" outlineLevel="2">
      <c r="A7" s="2" t="s">
        <v>58</v>
      </c>
      <c r="B7" s="3">
        <v>403310</v>
      </c>
      <c r="C7" s="2" t="s">
        <v>59</v>
      </c>
      <c r="D7" s="2" t="s">
        <v>60</v>
      </c>
      <c r="E7" s="2">
        <v>1020</v>
      </c>
      <c r="F7" s="32">
        <v>2785</v>
      </c>
      <c r="G7" s="4">
        <v>1500</v>
      </c>
      <c r="H7" s="5">
        <v>0</v>
      </c>
      <c r="I7" s="4">
        <v>0</v>
      </c>
      <c r="J7" s="4">
        <v>0</v>
      </c>
      <c r="K7" s="4">
        <v>816</v>
      </c>
      <c r="L7" s="4">
        <v>0</v>
      </c>
      <c r="M7" s="4">
        <v>0</v>
      </c>
      <c r="N7" s="4">
        <v>0</v>
      </c>
      <c r="O7" s="4">
        <f t="shared" si="0"/>
        <v>2316</v>
      </c>
      <c r="P7" s="6" t="s">
        <v>25</v>
      </c>
      <c r="Q7" s="6" t="s">
        <v>26</v>
      </c>
      <c r="R7" s="6">
        <v>2016</v>
      </c>
      <c r="S7" s="7">
        <v>1575</v>
      </c>
      <c r="T7" s="8">
        <f t="shared" si="1"/>
        <v>3891</v>
      </c>
    </row>
    <row r="8" spans="1:20" ht="15" outlineLevel="2">
      <c r="A8" s="2" t="s">
        <v>58</v>
      </c>
      <c r="B8" s="3">
        <v>403310</v>
      </c>
      <c r="C8" s="2" t="s">
        <v>59</v>
      </c>
      <c r="D8" s="2" t="s">
        <v>60</v>
      </c>
      <c r="E8" s="2">
        <v>1020</v>
      </c>
      <c r="F8" s="32">
        <v>3902</v>
      </c>
      <c r="G8" s="4">
        <v>1500</v>
      </c>
      <c r="H8" s="5">
        <v>75.75</v>
      </c>
      <c r="I8" s="4">
        <v>0</v>
      </c>
      <c r="J8" s="4">
        <v>0</v>
      </c>
      <c r="K8" s="4">
        <v>816</v>
      </c>
      <c r="L8" s="4">
        <v>0</v>
      </c>
      <c r="M8" s="4">
        <v>0</v>
      </c>
      <c r="N8" s="4">
        <v>0</v>
      </c>
      <c r="O8" s="4">
        <f t="shared" si="0"/>
        <v>2391.75</v>
      </c>
      <c r="P8" s="6" t="s">
        <v>25</v>
      </c>
      <c r="Q8" s="6" t="s">
        <v>26</v>
      </c>
      <c r="R8" s="6">
        <v>2016</v>
      </c>
      <c r="S8" s="7">
        <v>1575</v>
      </c>
      <c r="T8" s="8">
        <f t="shared" si="1"/>
        <v>3966.75</v>
      </c>
    </row>
    <row r="9" spans="1:20" ht="15" outlineLevel="2">
      <c r="A9" s="2" t="s">
        <v>58</v>
      </c>
      <c r="B9" s="3">
        <v>403310</v>
      </c>
      <c r="C9" s="2" t="s">
        <v>59</v>
      </c>
      <c r="D9" s="2" t="s">
        <v>60</v>
      </c>
      <c r="E9" s="2">
        <v>1020</v>
      </c>
      <c r="F9" s="32">
        <v>7345</v>
      </c>
      <c r="G9" s="4">
        <v>1500</v>
      </c>
      <c r="H9" s="5">
        <v>371.25</v>
      </c>
      <c r="I9" s="4">
        <v>0</v>
      </c>
      <c r="J9" s="4">
        <v>0</v>
      </c>
      <c r="K9" s="4">
        <v>816</v>
      </c>
      <c r="L9" s="4">
        <v>0</v>
      </c>
      <c r="M9" s="4">
        <v>0</v>
      </c>
      <c r="N9" s="4">
        <v>0</v>
      </c>
      <c r="O9" s="4">
        <f t="shared" si="0"/>
        <v>2687.25</v>
      </c>
      <c r="P9" s="6" t="s">
        <v>25</v>
      </c>
      <c r="Q9" s="6" t="s">
        <v>26</v>
      </c>
      <c r="R9" s="6">
        <v>2016</v>
      </c>
      <c r="S9" s="7">
        <v>1575</v>
      </c>
      <c r="T9" s="8">
        <f t="shared" si="1"/>
        <v>4262.25</v>
      </c>
    </row>
    <row r="10" spans="1:20" ht="15" outlineLevel="2">
      <c r="A10" s="2" t="s">
        <v>58</v>
      </c>
      <c r="B10" s="3">
        <v>403310</v>
      </c>
      <c r="C10" s="2" t="s">
        <v>59</v>
      </c>
      <c r="D10" s="2" t="s">
        <v>60</v>
      </c>
      <c r="E10" s="2">
        <v>1020</v>
      </c>
      <c r="F10" s="32">
        <v>7798</v>
      </c>
      <c r="G10" s="4">
        <v>1500</v>
      </c>
      <c r="H10" s="5">
        <v>508</v>
      </c>
      <c r="I10" s="4">
        <v>0</v>
      </c>
      <c r="J10" s="4">
        <v>0</v>
      </c>
      <c r="K10" s="4">
        <v>816</v>
      </c>
      <c r="L10" s="4">
        <v>357.75</v>
      </c>
      <c r="M10" s="4">
        <v>0</v>
      </c>
      <c r="N10" s="4">
        <v>0</v>
      </c>
      <c r="O10" s="4">
        <f t="shared" si="0"/>
        <v>3181.75</v>
      </c>
      <c r="P10" s="6" t="s">
        <v>25</v>
      </c>
      <c r="Q10" s="6" t="s">
        <v>26</v>
      </c>
      <c r="R10" s="6">
        <v>2016</v>
      </c>
      <c r="S10" s="7">
        <v>1575</v>
      </c>
      <c r="T10" s="8">
        <f t="shared" si="1"/>
        <v>4756.75</v>
      </c>
    </row>
    <row r="11" spans="1:20" ht="15" outlineLevel="2">
      <c r="A11" s="2" t="s">
        <v>58</v>
      </c>
      <c r="B11" s="3">
        <v>403310</v>
      </c>
      <c r="C11" s="2" t="s">
        <v>59</v>
      </c>
      <c r="D11" s="2" t="s">
        <v>60</v>
      </c>
      <c r="E11" s="2">
        <v>1020</v>
      </c>
      <c r="F11" s="32">
        <v>5964</v>
      </c>
      <c r="G11" s="4">
        <v>1500</v>
      </c>
      <c r="H11" s="5">
        <v>177.5</v>
      </c>
      <c r="I11" s="4">
        <v>0</v>
      </c>
      <c r="J11" s="4">
        <v>0</v>
      </c>
      <c r="K11" s="4">
        <v>816</v>
      </c>
      <c r="L11" s="4">
        <v>0</v>
      </c>
      <c r="M11" s="4">
        <v>0</v>
      </c>
      <c r="N11" s="4">
        <v>0</v>
      </c>
      <c r="O11" s="4">
        <f t="shared" si="0"/>
        <v>2493.5</v>
      </c>
      <c r="P11" s="6" t="s">
        <v>25</v>
      </c>
      <c r="Q11" s="6" t="s">
        <v>26</v>
      </c>
      <c r="R11" s="6">
        <v>2018</v>
      </c>
      <c r="S11" s="7">
        <v>1575</v>
      </c>
      <c r="T11" s="8">
        <f t="shared" si="1"/>
        <v>4068.5</v>
      </c>
    </row>
    <row r="12" spans="1:20" s="41" customFormat="1" ht="15.75" outlineLevel="1">
      <c r="A12" s="24"/>
      <c r="B12" s="25"/>
      <c r="C12" s="23" t="s">
        <v>325</v>
      </c>
      <c r="D12" s="24"/>
      <c r="E12" s="24">
        <f>COUNTA(E2:E11)</f>
        <v>10</v>
      </c>
      <c r="F12" s="40">
        <f aca="true" t="shared" si="2" ref="F12:O12">SUBTOTAL(9,F2:F11)</f>
        <v>44684</v>
      </c>
      <c r="G12" s="27">
        <f t="shared" si="2"/>
        <v>15000</v>
      </c>
      <c r="H12" s="28">
        <f t="shared" si="2"/>
        <v>1297.75</v>
      </c>
      <c r="I12" s="27">
        <f t="shared" si="2"/>
        <v>0</v>
      </c>
      <c r="J12" s="27">
        <f t="shared" si="2"/>
        <v>0</v>
      </c>
      <c r="K12" s="27">
        <f t="shared" si="2"/>
        <v>8160</v>
      </c>
      <c r="L12" s="27">
        <f t="shared" si="2"/>
        <v>443.75</v>
      </c>
      <c r="M12" s="27">
        <f t="shared" si="2"/>
        <v>0</v>
      </c>
      <c r="N12" s="27">
        <f t="shared" si="2"/>
        <v>0</v>
      </c>
      <c r="O12" s="27">
        <f t="shared" si="2"/>
        <v>24901.5</v>
      </c>
      <c r="P12" s="29"/>
      <c r="Q12" s="29"/>
      <c r="R12" s="29"/>
      <c r="S12" s="30">
        <f>SUBTOTAL(9,S2:S11)</f>
        <v>15750</v>
      </c>
      <c r="T12" s="31">
        <f>SUBTOTAL(9,T2:T11)</f>
        <v>40651.5</v>
      </c>
    </row>
    <row r="13" spans="1:20" ht="15" outlineLevel="2">
      <c r="A13" s="2" t="s">
        <v>58</v>
      </c>
      <c r="B13" s="3" t="s">
        <v>61</v>
      </c>
      <c r="C13" s="2" t="s">
        <v>62</v>
      </c>
      <c r="D13" s="2" t="s">
        <v>63</v>
      </c>
      <c r="E13" s="2">
        <v>1209</v>
      </c>
      <c r="F13" s="32">
        <v>3339</v>
      </c>
      <c r="G13" s="4">
        <v>2280</v>
      </c>
      <c r="H13" s="5">
        <v>19.76</v>
      </c>
      <c r="I13" s="4">
        <v>0</v>
      </c>
      <c r="J13" s="4">
        <v>0</v>
      </c>
      <c r="K13" s="4">
        <v>816</v>
      </c>
      <c r="L13" s="4">
        <v>0</v>
      </c>
      <c r="M13" s="4">
        <v>0</v>
      </c>
      <c r="N13" s="4">
        <v>129</v>
      </c>
      <c r="O13" s="4">
        <f>SUM(G13:N13)</f>
        <v>3244.76</v>
      </c>
      <c r="P13" s="6" t="s">
        <v>25</v>
      </c>
      <c r="Q13" s="6" t="s">
        <v>31</v>
      </c>
      <c r="R13" s="6">
        <v>2005</v>
      </c>
      <c r="S13" s="7">
        <v>0</v>
      </c>
      <c r="T13" s="8">
        <f>O13+S13</f>
        <v>3244.76</v>
      </c>
    </row>
    <row r="14" spans="1:20" s="41" customFormat="1" ht="15.75" outlineLevel="1">
      <c r="A14" s="24"/>
      <c r="B14" s="25"/>
      <c r="C14" s="23" t="s">
        <v>326</v>
      </c>
      <c r="D14" s="24"/>
      <c r="E14" s="24">
        <f>COUNTA(E13:E13)</f>
        <v>1</v>
      </c>
      <c r="F14" s="40">
        <f aca="true" t="shared" si="3" ref="F14:O14">SUBTOTAL(9,F13:F13)</f>
        <v>3339</v>
      </c>
      <c r="G14" s="27">
        <f t="shared" si="3"/>
        <v>2280</v>
      </c>
      <c r="H14" s="28">
        <f t="shared" si="3"/>
        <v>19.76</v>
      </c>
      <c r="I14" s="27">
        <f t="shared" si="3"/>
        <v>0</v>
      </c>
      <c r="J14" s="27">
        <f t="shared" si="3"/>
        <v>0</v>
      </c>
      <c r="K14" s="27">
        <f t="shared" si="3"/>
        <v>816</v>
      </c>
      <c r="L14" s="27">
        <f t="shared" si="3"/>
        <v>0</v>
      </c>
      <c r="M14" s="27">
        <f t="shared" si="3"/>
        <v>0</v>
      </c>
      <c r="N14" s="27">
        <f t="shared" si="3"/>
        <v>129</v>
      </c>
      <c r="O14" s="27">
        <f t="shared" si="3"/>
        <v>3244.76</v>
      </c>
      <c r="P14" s="29"/>
      <c r="Q14" s="29"/>
      <c r="R14" s="29"/>
      <c r="S14" s="30">
        <f>SUBTOTAL(9,S13:S13)</f>
        <v>0</v>
      </c>
      <c r="T14" s="31">
        <f>SUBTOTAL(9,T13:T13)</f>
        <v>3244.76</v>
      </c>
    </row>
    <row r="15" spans="1:20" ht="15" outlineLevel="2">
      <c r="A15" s="2" t="s">
        <v>58</v>
      </c>
      <c r="B15" s="3" t="s">
        <v>64</v>
      </c>
      <c r="C15" s="2" t="s">
        <v>65</v>
      </c>
      <c r="D15" s="2" t="s">
        <v>66</v>
      </c>
      <c r="E15" s="2">
        <v>1020</v>
      </c>
      <c r="F15" s="32">
        <v>3246</v>
      </c>
      <c r="G15" s="4">
        <v>1500</v>
      </c>
      <c r="H15" s="5">
        <v>0</v>
      </c>
      <c r="I15" s="4">
        <v>0</v>
      </c>
      <c r="J15" s="4">
        <v>0</v>
      </c>
      <c r="K15" s="4">
        <v>816</v>
      </c>
      <c r="L15" s="4">
        <v>0</v>
      </c>
      <c r="M15" s="4">
        <v>0</v>
      </c>
      <c r="N15" s="4">
        <v>25</v>
      </c>
      <c r="O15" s="4">
        <f>SUM(G15:N15)</f>
        <v>2341</v>
      </c>
      <c r="P15" s="6" t="s">
        <v>25</v>
      </c>
      <c r="Q15" s="6" t="s">
        <v>31</v>
      </c>
      <c r="R15" s="6">
        <v>2007</v>
      </c>
      <c r="S15" s="7">
        <v>0</v>
      </c>
      <c r="T15" s="8">
        <f>O15+S15</f>
        <v>2341</v>
      </c>
    </row>
    <row r="16" spans="1:20" s="41" customFormat="1" ht="15.75" outlineLevel="1">
      <c r="A16" s="24"/>
      <c r="B16" s="25"/>
      <c r="C16" s="23" t="s">
        <v>484</v>
      </c>
      <c r="D16" s="24"/>
      <c r="E16" s="24">
        <f>COUNTA(E15:E15)</f>
        <v>1</v>
      </c>
      <c r="F16" s="40">
        <f aca="true" t="shared" si="4" ref="F16:O16">SUBTOTAL(9,F15:F15)</f>
        <v>3246</v>
      </c>
      <c r="G16" s="27">
        <f t="shared" si="4"/>
        <v>1500</v>
      </c>
      <c r="H16" s="28">
        <f t="shared" si="4"/>
        <v>0</v>
      </c>
      <c r="I16" s="27">
        <f t="shared" si="4"/>
        <v>0</v>
      </c>
      <c r="J16" s="27">
        <f t="shared" si="4"/>
        <v>0</v>
      </c>
      <c r="K16" s="27">
        <f t="shared" si="4"/>
        <v>816</v>
      </c>
      <c r="L16" s="27">
        <f t="shared" si="4"/>
        <v>0</v>
      </c>
      <c r="M16" s="27">
        <f t="shared" si="4"/>
        <v>0</v>
      </c>
      <c r="N16" s="27">
        <f t="shared" si="4"/>
        <v>25</v>
      </c>
      <c r="O16" s="27">
        <f t="shared" si="4"/>
        <v>2341</v>
      </c>
      <c r="P16" s="29"/>
      <c r="Q16" s="29"/>
      <c r="R16" s="29"/>
      <c r="S16" s="30">
        <f>SUBTOTAL(9,S15:S15)</f>
        <v>0</v>
      </c>
      <c r="T16" s="31">
        <f>SUBTOTAL(9,T15:T15)</f>
        <v>2341</v>
      </c>
    </row>
    <row r="17" spans="1:20" ht="15" outlineLevel="2">
      <c r="A17" s="2" t="s">
        <v>58</v>
      </c>
      <c r="B17" s="3" t="s">
        <v>67</v>
      </c>
      <c r="C17" s="2" t="s">
        <v>68</v>
      </c>
      <c r="D17" s="2" t="s">
        <v>69</v>
      </c>
      <c r="E17" s="2">
        <v>1024</v>
      </c>
      <c r="F17" s="32">
        <v>3252</v>
      </c>
      <c r="G17" s="4">
        <v>1620</v>
      </c>
      <c r="H17" s="5">
        <v>107.46</v>
      </c>
      <c r="I17" s="4">
        <v>0</v>
      </c>
      <c r="J17" s="4">
        <v>0</v>
      </c>
      <c r="K17" s="4">
        <v>816</v>
      </c>
      <c r="L17" s="4">
        <v>0</v>
      </c>
      <c r="M17" s="4">
        <v>0</v>
      </c>
      <c r="N17" s="4">
        <v>0</v>
      </c>
      <c r="O17" s="4">
        <f>SUM(G17:N17)</f>
        <v>2543.46</v>
      </c>
      <c r="P17" s="6" t="s">
        <v>25</v>
      </c>
      <c r="Q17" s="6" t="s">
        <v>31</v>
      </c>
      <c r="R17" s="6">
        <v>2006</v>
      </c>
      <c r="S17" s="7">
        <v>0</v>
      </c>
      <c r="T17" s="8">
        <f>O17+S17</f>
        <v>2543.46</v>
      </c>
    </row>
    <row r="18" spans="1:20" ht="15" outlineLevel="2">
      <c r="A18" s="2" t="s">
        <v>58</v>
      </c>
      <c r="B18" s="3" t="s">
        <v>67</v>
      </c>
      <c r="C18" s="2" t="s">
        <v>68</v>
      </c>
      <c r="D18" s="2" t="s">
        <v>69</v>
      </c>
      <c r="E18" s="2">
        <v>1024</v>
      </c>
      <c r="F18" s="32">
        <v>3358</v>
      </c>
      <c r="G18" s="4">
        <v>1620</v>
      </c>
      <c r="H18" s="5">
        <v>12.75</v>
      </c>
      <c r="I18" s="4">
        <v>0</v>
      </c>
      <c r="J18" s="4">
        <v>0</v>
      </c>
      <c r="K18" s="4">
        <v>816</v>
      </c>
      <c r="L18" s="4">
        <v>0</v>
      </c>
      <c r="M18" s="4">
        <v>0</v>
      </c>
      <c r="N18" s="4">
        <v>0</v>
      </c>
      <c r="O18" s="4">
        <f>SUM(G18:N18)</f>
        <v>2448.75</v>
      </c>
      <c r="P18" s="6" t="s">
        <v>25</v>
      </c>
      <c r="Q18" s="6" t="s">
        <v>31</v>
      </c>
      <c r="R18" s="6">
        <v>2006</v>
      </c>
      <c r="S18" s="7">
        <v>0</v>
      </c>
      <c r="T18" s="8">
        <f>O18+S18</f>
        <v>2448.75</v>
      </c>
    </row>
    <row r="19" spans="1:20" ht="15" outlineLevel="2">
      <c r="A19" s="2" t="s">
        <v>58</v>
      </c>
      <c r="B19" s="3" t="s">
        <v>70</v>
      </c>
      <c r="C19" s="2" t="s">
        <v>68</v>
      </c>
      <c r="D19" s="2" t="s">
        <v>69</v>
      </c>
      <c r="E19" s="2">
        <v>1020</v>
      </c>
      <c r="F19" s="32">
        <v>5553</v>
      </c>
      <c r="G19" s="4">
        <v>1500</v>
      </c>
      <c r="H19" s="5">
        <v>172.25</v>
      </c>
      <c r="I19" s="4">
        <v>0</v>
      </c>
      <c r="J19" s="4">
        <v>0</v>
      </c>
      <c r="K19" s="4">
        <v>816</v>
      </c>
      <c r="L19" s="4">
        <v>0</v>
      </c>
      <c r="M19" s="4">
        <v>0</v>
      </c>
      <c r="N19" s="4">
        <v>0</v>
      </c>
      <c r="O19" s="4">
        <f>SUM(G19:N19)</f>
        <v>2488.25</v>
      </c>
      <c r="P19" s="6" t="s">
        <v>25</v>
      </c>
      <c r="Q19" s="6" t="s">
        <v>27</v>
      </c>
      <c r="R19" s="6">
        <v>2000</v>
      </c>
      <c r="S19" s="7">
        <v>0</v>
      </c>
      <c r="T19" s="8">
        <f>O19+S19</f>
        <v>2488.25</v>
      </c>
    </row>
    <row r="20" spans="1:20" ht="15" outlineLevel="2">
      <c r="A20" s="2" t="s">
        <v>58</v>
      </c>
      <c r="B20" s="3" t="s">
        <v>70</v>
      </c>
      <c r="C20" s="2" t="s">
        <v>68</v>
      </c>
      <c r="D20" s="2" t="s">
        <v>69</v>
      </c>
      <c r="E20" s="2">
        <v>1020</v>
      </c>
      <c r="F20" s="32">
        <v>6067</v>
      </c>
      <c r="G20" s="4">
        <v>1500</v>
      </c>
      <c r="H20" s="5">
        <v>257.25</v>
      </c>
      <c r="I20" s="4">
        <v>0</v>
      </c>
      <c r="J20" s="4">
        <v>0</v>
      </c>
      <c r="K20" s="4">
        <v>816</v>
      </c>
      <c r="L20" s="4">
        <v>0</v>
      </c>
      <c r="M20" s="4">
        <v>0</v>
      </c>
      <c r="N20" s="4">
        <v>0</v>
      </c>
      <c r="O20" s="4">
        <f>SUM(G20:N20)</f>
        <v>2573.25</v>
      </c>
      <c r="P20" s="6" t="s">
        <v>25</v>
      </c>
      <c r="Q20" s="6" t="s">
        <v>27</v>
      </c>
      <c r="R20" s="6">
        <v>2000</v>
      </c>
      <c r="S20" s="7">
        <v>0</v>
      </c>
      <c r="T20" s="8">
        <f>O20+S20</f>
        <v>2573.25</v>
      </c>
    </row>
    <row r="21" spans="1:20" s="41" customFormat="1" ht="15.75" outlineLevel="1">
      <c r="A21" s="24"/>
      <c r="B21" s="25"/>
      <c r="C21" s="23" t="s">
        <v>327</v>
      </c>
      <c r="D21" s="24"/>
      <c r="E21" s="24">
        <f>COUNTA(E17:E20)</f>
        <v>4</v>
      </c>
      <c r="F21" s="40">
        <f aca="true" t="shared" si="5" ref="F21:O21">SUBTOTAL(9,F17:F20)</f>
        <v>18230</v>
      </c>
      <c r="G21" s="27">
        <f t="shared" si="5"/>
        <v>6240</v>
      </c>
      <c r="H21" s="28">
        <f t="shared" si="5"/>
        <v>549.71</v>
      </c>
      <c r="I21" s="27">
        <f t="shared" si="5"/>
        <v>0</v>
      </c>
      <c r="J21" s="27">
        <f t="shared" si="5"/>
        <v>0</v>
      </c>
      <c r="K21" s="27">
        <f t="shared" si="5"/>
        <v>3264</v>
      </c>
      <c r="L21" s="27">
        <f t="shared" si="5"/>
        <v>0</v>
      </c>
      <c r="M21" s="27">
        <f t="shared" si="5"/>
        <v>0</v>
      </c>
      <c r="N21" s="27">
        <f t="shared" si="5"/>
        <v>0</v>
      </c>
      <c r="O21" s="27">
        <f t="shared" si="5"/>
        <v>10053.71</v>
      </c>
      <c r="P21" s="29"/>
      <c r="Q21" s="29"/>
      <c r="R21" s="29"/>
      <c r="S21" s="30">
        <f>SUBTOTAL(9,S17:S20)</f>
        <v>0</v>
      </c>
      <c r="T21" s="31">
        <f>SUBTOTAL(9,T17:T20)</f>
        <v>10053.71</v>
      </c>
    </row>
    <row r="22" spans="1:20" ht="15" outlineLevel="2">
      <c r="A22" s="2" t="s">
        <v>58</v>
      </c>
      <c r="B22" s="3">
        <v>403320</v>
      </c>
      <c r="C22" s="2" t="s">
        <v>71</v>
      </c>
      <c r="D22" s="2" t="s">
        <v>72</v>
      </c>
      <c r="E22" s="2">
        <v>1212</v>
      </c>
      <c r="F22" s="32">
        <v>2329</v>
      </c>
      <c r="G22" s="4">
        <v>700</v>
      </c>
      <c r="H22" s="5">
        <v>391.3</v>
      </c>
      <c r="I22" s="4">
        <v>0</v>
      </c>
      <c r="J22" s="4">
        <v>0</v>
      </c>
      <c r="K22" s="4">
        <v>272</v>
      </c>
      <c r="L22" s="4">
        <v>0</v>
      </c>
      <c r="M22" s="4">
        <v>0</v>
      </c>
      <c r="N22" s="4">
        <v>0</v>
      </c>
      <c r="O22" s="4">
        <f aca="true" t="shared" si="6" ref="O22:O39">SUM(G22:N22)</f>
        <v>1363.3</v>
      </c>
      <c r="P22" s="6" t="s">
        <v>25</v>
      </c>
      <c r="Q22" s="6" t="s">
        <v>31</v>
      </c>
      <c r="R22" s="6">
        <v>2002</v>
      </c>
      <c r="S22" s="7">
        <v>0</v>
      </c>
      <c r="T22" s="8">
        <f aca="true" t="shared" si="7" ref="T22:T39">O22+S22</f>
        <v>1363.3</v>
      </c>
    </row>
    <row r="23" spans="1:20" ht="15" outlineLevel="2">
      <c r="A23" s="2" t="s">
        <v>58</v>
      </c>
      <c r="B23" s="3">
        <v>403320</v>
      </c>
      <c r="C23" s="2" t="s">
        <v>71</v>
      </c>
      <c r="D23" s="2" t="s">
        <v>72</v>
      </c>
      <c r="E23" s="2">
        <v>1210</v>
      </c>
      <c r="F23" s="32">
        <v>2662</v>
      </c>
      <c r="G23" s="4">
        <v>1000</v>
      </c>
      <c r="H23" s="5">
        <v>460.5</v>
      </c>
      <c r="I23" s="4">
        <v>0</v>
      </c>
      <c r="J23" s="4">
        <v>0</v>
      </c>
      <c r="K23" s="4">
        <v>272</v>
      </c>
      <c r="L23" s="4">
        <v>0</v>
      </c>
      <c r="M23" s="4">
        <v>0</v>
      </c>
      <c r="N23" s="4">
        <v>0</v>
      </c>
      <c r="O23" s="4">
        <f t="shared" si="6"/>
        <v>1732.5</v>
      </c>
      <c r="P23" s="6" t="s">
        <v>25</v>
      </c>
      <c r="Q23" s="6" t="s">
        <v>31</v>
      </c>
      <c r="R23" s="6">
        <v>2009</v>
      </c>
      <c r="S23" s="7">
        <v>0</v>
      </c>
      <c r="T23" s="8">
        <f t="shared" si="7"/>
        <v>1732.5</v>
      </c>
    </row>
    <row r="24" spans="1:20" ht="15" outlineLevel="2">
      <c r="A24" s="2" t="s">
        <v>58</v>
      </c>
      <c r="B24" s="3">
        <v>403320</v>
      </c>
      <c r="C24" s="2" t="s">
        <v>73</v>
      </c>
      <c r="D24" s="2" t="s">
        <v>72</v>
      </c>
      <c r="E24" s="2">
        <v>1505</v>
      </c>
      <c r="F24" s="32">
        <v>0</v>
      </c>
      <c r="G24" s="4">
        <v>0</v>
      </c>
      <c r="H24" s="5">
        <v>0</v>
      </c>
      <c r="I24" s="4">
        <v>0</v>
      </c>
      <c r="J24" s="4">
        <v>19.95</v>
      </c>
      <c r="K24" s="4">
        <v>0</v>
      </c>
      <c r="L24" s="4">
        <v>0</v>
      </c>
      <c r="M24" s="4">
        <v>0</v>
      </c>
      <c r="N24" s="4">
        <v>0</v>
      </c>
      <c r="O24" s="4">
        <f t="shared" si="6"/>
        <v>19.95</v>
      </c>
      <c r="P24" s="6" t="s">
        <v>74</v>
      </c>
      <c r="Q24" s="6" t="s">
        <v>27</v>
      </c>
      <c r="R24" s="6">
        <v>1900</v>
      </c>
      <c r="S24" s="7">
        <v>0</v>
      </c>
      <c r="T24" s="8">
        <f t="shared" si="7"/>
        <v>19.95</v>
      </c>
    </row>
    <row r="25" spans="1:20" ht="15" outlineLevel="2">
      <c r="A25" s="2" t="s">
        <v>58</v>
      </c>
      <c r="B25" s="3">
        <v>403320</v>
      </c>
      <c r="C25" s="2" t="s">
        <v>73</v>
      </c>
      <c r="D25" s="2" t="s">
        <v>72</v>
      </c>
      <c r="E25" s="2">
        <v>1505</v>
      </c>
      <c r="F25" s="32">
        <v>0</v>
      </c>
      <c r="G25" s="4">
        <v>0</v>
      </c>
      <c r="H25" s="5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f t="shared" si="6"/>
        <v>0</v>
      </c>
      <c r="P25" s="6" t="s">
        <v>74</v>
      </c>
      <c r="Q25" s="6" t="s">
        <v>27</v>
      </c>
      <c r="R25" s="6">
        <v>1900</v>
      </c>
      <c r="S25" s="7">
        <v>0</v>
      </c>
      <c r="T25" s="8">
        <f t="shared" si="7"/>
        <v>0</v>
      </c>
    </row>
    <row r="26" spans="1:20" ht="15" outlineLevel="2">
      <c r="A26" s="2" t="s">
        <v>58</v>
      </c>
      <c r="B26" s="3">
        <v>403320</v>
      </c>
      <c r="C26" s="2" t="s">
        <v>73</v>
      </c>
      <c r="D26" s="2" t="s">
        <v>72</v>
      </c>
      <c r="E26" s="2">
        <v>1209</v>
      </c>
      <c r="F26" s="32">
        <v>9492</v>
      </c>
      <c r="G26" s="4">
        <v>2280</v>
      </c>
      <c r="H26" s="5">
        <v>1375.22</v>
      </c>
      <c r="I26" s="4">
        <v>0</v>
      </c>
      <c r="J26" s="4">
        <v>0</v>
      </c>
      <c r="K26" s="4">
        <v>816</v>
      </c>
      <c r="L26" s="4">
        <v>568.25</v>
      </c>
      <c r="M26" s="4">
        <v>0</v>
      </c>
      <c r="N26" s="4">
        <v>0</v>
      </c>
      <c r="O26" s="4">
        <f t="shared" si="6"/>
        <v>5039.47</v>
      </c>
      <c r="P26" s="6" t="s">
        <v>25</v>
      </c>
      <c r="Q26" s="6" t="s">
        <v>31</v>
      </c>
      <c r="R26" s="6">
        <v>2009</v>
      </c>
      <c r="S26" s="7">
        <v>0</v>
      </c>
      <c r="T26" s="8">
        <f t="shared" si="7"/>
        <v>5039.47</v>
      </c>
    </row>
    <row r="27" spans="1:20" ht="15" outlineLevel="2">
      <c r="A27" s="2" t="s">
        <v>58</v>
      </c>
      <c r="B27" s="3">
        <v>403320</v>
      </c>
      <c r="C27" s="2" t="s">
        <v>73</v>
      </c>
      <c r="D27" s="2" t="s">
        <v>72</v>
      </c>
      <c r="E27" s="2">
        <v>1210</v>
      </c>
      <c r="F27" s="32">
        <v>1375</v>
      </c>
      <c r="G27" s="4">
        <v>3000</v>
      </c>
      <c r="H27" s="5">
        <v>197.5</v>
      </c>
      <c r="I27" s="4">
        <v>0</v>
      </c>
      <c r="J27" s="4">
        <v>0</v>
      </c>
      <c r="K27" s="4">
        <v>816</v>
      </c>
      <c r="L27" s="4">
        <v>0</v>
      </c>
      <c r="M27" s="4">
        <v>0</v>
      </c>
      <c r="N27" s="4">
        <v>428.16</v>
      </c>
      <c r="O27" s="4">
        <f t="shared" si="6"/>
        <v>4441.66</v>
      </c>
      <c r="P27" s="6" t="s">
        <v>25</v>
      </c>
      <c r="Q27" s="6" t="s">
        <v>31</v>
      </c>
      <c r="R27" s="6">
        <v>2009</v>
      </c>
      <c r="S27" s="7">
        <v>0</v>
      </c>
      <c r="T27" s="8">
        <f t="shared" si="7"/>
        <v>4441.66</v>
      </c>
    </row>
    <row r="28" spans="1:20" ht="15" outlineLevel="2">
      <c r="A28" s="2" t="s">
        <v>58</v>
      </c>
      <c r="B28" s="3">
        <v>403320</v>
      </c>
      <c r="C28" s="2" t="s">
        <v>73</v>
      </c>
      <c r="D28" s="2" t="s">
        <v>72</v>
      </c>
      <c r="E28" s="2">
        <v>1209</v>
      </c>
      <c r="F28" s="32">
        <v>7154</v>
      </c>
      <c r="G28" s="4">
        <v>2280</v>
      </c>
      <c r="H28" s="5">
        <v>934.04</v>
      </c>
      <c r="I28" s="4">
        <v>0</v>
      </c>
      <c r="J28" s="4">
        <v>0</v>
      </c>
      <c r="K28" s="4">
        <v>816</v>
      </c>
      <c r="L28" s="4">
        <v>0</v>
      </c>
      <c r="M28" s="4">
        <v>0</v>
      </c>
      <c r="N28" s="4">
        <v>0</v>
      </c>
      <c r="O28" s="4">
        <f t="shared" si="6"/>
        <v>4030.04</v>
      </c>
      <c r="P28" s="6" t="s">
        <v>25</v>
      </c>
      <c r="Q28" s="6" t="s">
        <v>31</v>
      </c>
      <c r="R28" s="6">
        <v>2010</v>
      </c>
      <c r="S28" s="7">
        <v>0</v>
      </c>
      <c r="T28" s="8">
        <f t="shared" si="7"/>
        <v>4030.04</v>
      </c>
    </row>
    <row r="29" spans="1:20" ht="15" outlineLevel="2">
      <c r="A29" s="2" t="s">
        <v>58</v>
      </c>
      <c r="B29" s="3">
        <v>403320</v>
      </c>
      <c r="C29" s="2" t="s">
        <v>73</v>
      </c>
      <c r="D29" s="2" t="s">
        <v>72</v>
      </c>
      <c r="E29" s="2">
        <v>1209</v>
      </c>
      <c r="F29" s="32">
        <v>7095</v>
      </c>
      <c r="G29" s="4">
        <v>2280</v>
      </c>
      <c r="H29" s="5">
        <v>505.4</v>
      </c>
      <c r="I29" s="4">
        <v>0</v>
      </c>
      <c r="J29" s="4">
        <v>0</v>
      </c>
      <c r="K29" s="4">
        <v>816</v>
      </c>
      <c r="L29" s="4">
        <v>64.5</v>
      </c>
      <c r="M29" s="9">
        <f>86+1000</f>
        <v>1086</v>
      </c>
      <c r="N29" s="4">
        <v>335.3</v>
      </c>
      <c r="O29" s="4">
        <f t="shared" si="6"/>
        <v>5087.2</v>
      </c>
      <c r="P29" s="6" t="s">
        <v>25</v>
      </c>
      <c r="Q29" s="6" t="s">
        <v>26</v>
      </c>
      <c r="R29" s="6">
        <v>2022</v>
      </c>
      <c r="S29" s="7">
        <v>2130</v>
      </c>
      <c r="T29" s="8">
        <f t="shared" si="7"/>
        <v>7217.2</v>
      </c>
    </row>
    <row r="30" spans="1:20" ht="15" outlineLevel="2">
      <c r="A30" s="2" t="s">
        <v>58</v>
      </c>
      <c r="B30" s="3">
        <v>403320</v>
      </c>
      <c r="C30" s="2" t="s">
        <v>73</v>
      </c>
      <c r="D30" s="2" t="s">
        <v>72</v>
      </c>
      <c r="E30" s="2">
        <v>1209</v>
      </c>
      <c r="F30" s="32">
        <v>5170</v>
      </c>
      <c r="G30" s="4">
        <v>2280</v>
      </c>
      <c r="H30" s="5">
        <v>630.04</v>
      </c>
      <c r="I30" s="4">
        <v>0</v>
      </c>
      <c r="J30" s="4">
        <v>0</v>
      </c>
      <c r="K30" s="4">
        <v>816</v>
      </c>
      <c r="L30" s="4">
        <v>0</v>
      </c>
      <c r="M30" s="4">
        <v>0</v>
      </c>
      <c r="N30" s="4">
        <v>0</v>
      </c>
      <c r="O30" s="4">
        <f t="shared" si="6"/>
        <v>3726.04</v>
      </c>
      <c r="P30" s="6" t="s">
        <v>25</v>
      </c>
      <c r="Q30" s="6" t="s">
        <v>26</v>
      </c>
      <c r="R30" s="6">
        <v>2016</v>
      </c>
      <c r="S30" s="7">
        <v>2130</v>
      </c>
      <c r="T30" s="8">
        <f t="shared" si="7"/>
        <v>5856.04</v>
      </c>
    </row>
    <row r="31" spans="1:20" ht="15" outlineLevel="2">
      <c r="A31" s="2" t="s">
        <v>58</v>
      </c>
      <c r="B31" s="3">
        <v>403320</v>
      </c>
      <c r="C31" s="2" t="s">
        <v>73</v>
      </c>
      <c r="D31" s="2" t="s">
        <v>72</v>
      </c>
      <c r="E31" s="2">
        <v>1210</v>
      </c>
      <c r="F31" s="32">
        <v>14385</v>
      </c>
      <c r="G31" s="4">
        <v>3000</v>
      </c>
      <c r="H31" s="5">
        <v>4230.5</v>
      </c>
      <c r="I31" s="4">
        <v>0</v>
      </c>
      <c r="J31" s="4">
        <v>0</v>
      </c>
      <c r="K31" s="4">
        <v>816</v>
      </c>
      <c r="L31" s="4">
        <v>0</v>
      </c>
      <c r="M31" s="9">
        <v>1000</v>
      </c>
      <c r="N31" s="4">
        <v>0</v>
      </c>
      <c r="O31" s="4">
        <f t="shared" si="6"/>
        <v>9046.5</v>
      </c>
      <c r="P31" s="6" t="s">
        <v>25</v>
      </c>
      <c r="Q31" s="6" t="s">
        <v>26</v>
      </c>
      <c r="R31" s="6">
        <v>2013</v>
      </c>
      <c r="S31" s="7">
        <v>4465</v>
      </c>
      <c r="T31" s="8">
        <f t="shared" si="7"/>
        <v>13511.5</v>
      </c>
    </row>
    <row r="32" spans="1:20" ht="15" outlineLevel="2">
      <c r="A32" s="2" t="s">
        <v>58</v>
      </c>
      <c r="B32" s="3">
        <v>403320</v>
      </c>
      <c r="C32" s="2" t="s">
        <v>73</v>
      </c>
      <c r="D32" s="2" t="s">
        <v>72</v>
      </c>
      <c r="E32" s="2">
        <v>1210</v>
      </c>
      <c r="F32" s="32">
        <v>6169</v>
      </c>
      <c r="G32" s="4">
        <v>3000</v>
      </c>
      <c r="H32" s="5">
        <v>692.5</v>
      </c>
      <c r="I32" s="4">
        <v>0</v>
      </c>
      <c r="J32" s="4">
        <v>0</v>
      </c>
      <c r="K32" s="4">
        <v>816</v>
      </c>
      <c r="L32" s="4">
        <v>195</v>
      </c>
      <c r="M32" s="4">
        <v>0</v>
      </c>
      <c r="N32" s="4">
        <v>0</v>
      </c>
      <c r="O32" s="4">
        <f t="shared" si="6"/>
        <v>4703.5</v>
      </c>
      <c r="P32" s="6" t="s">
        <v>25</v>
      </c>
      <c r="Q32" s="6" t="s">
        <v>26</v>
      </c>
      <c r="R32" s="6">
        <v>2017</v>
      </c>
      <c r="S32" s="7">
        <v>2680</v>
      </c>
      <c r="T32" s="8">
        <f t="shared" si="7"/>
        <v>7383.5</v>
      </c>
    </row>
    <row r="33" spans="1:20" ht="15" outlineLevel="2">
      <c r="A33" s="2" t="s">
        <v>58</v>
      </c>
      <c r="B33" s="3">
        <v>403320</v>
      </c>
      <c r="C33" s="2" t="s">
        <v>73</v>
      </c>
      <c r="D33" s="2" t="s">
        <v>72</v>
      </c>
      <c r="E33" s="2">
        <v>1204</v>
      </c>
      <c r="F33" s="32">
        <v>6475</v>
      </c>
      <c r="G33" s="4">
        <v>3120</v>
      </c>
      <c r="H33" s="5">
        <v>1040.52</v>
      </c>
      <c r="I33" s="4">
        <v>0</v>
      </c>
      <c r="J33" s="4">
        <v>0</v>
      </c>
      <c r="K33" s="4">
        <v>816</v>
      </c>
      <c r="L33" s="4">
        <v>0</v>
      </c>
      <c r="M33" s="4">
        <v>0</v>
      </c>
      <c r="N33" s="4">
        <v>0</v>
      </c>
      <c r="O33" s="4">
        <f t="shared" si="6"/>
        <v>4976.52</v>
      </c>
      <c r="P33" s="6" t="s">
        <v>25</v>
      </c>
      <c r="Q33" s="6" t="s">
        <v>26</v>
      </c>
      <c r="R33" s="6">
        <v>2020</v>
      </c>
      <c r="S33" s="7">
        <v>2485</v>
      </c>
      <c r="T33" s="8">
        <f t="shared" si="7"/>
        <v>7461.52</v>
      </c>
    </row>
    <row r="34" spans="1:20" ht="15" outlineLevel="2">
      <c r="A34" s="2" t="s">
        <v>58</v>
      </c>
      <c r="B34" s="3">
        <v>403320</v>
      </c>
      <c r="C34" s="2" t="s">
        <v>73</v>
      </c>
      <c r="D34" s="2" t="s">
        <v>72</v>
      </c>
      <c r="E34" s="2">
        <v>1204</v>
      </c>
      <c r="F34" s="32">
        <v>6888</v>
      </c>
      <c r="G34" s="4">
        <v>3120</v>
      </c>
      <c r="H34" s="5">
        <v>1026.48</v>
      </c>
      <c r="I34" s="4">
        <v>0</v>
      </c>
      <c r="J34" s="4">
        <v>0</v>
      </c>
      <c r="K34" s="4">
        <v>816</v>
      </c>
      <c r="L34" s="4">
        <v>0</v>
      </c>
      <c r="M34" s="4">
        <v>0</v>
      </c>
      <c r="N34" s="4">
        <v>0</v>
      </c>
      <c r="O34" s="4">
        <f t="shared" si="6"/>
        <v>4962.48</v>
      </c>
      <c r="P34" s="6" t="s">
        <v>25</v>
      </c>
      <c r="Q34" s="6" t="s">
        <v>26</v>
      </c>
      <c r="R34" s="6">
        <v>2020</v>
      </c>
      <c r="S34" s="7">
        <v>2485</v>
      </c>
      <c r="T34" s="8">
        <f t="shared" si="7"/>
        <v>7447.48</v>
      </c>
    </row>
    <row r="35" spans="1:20" ht="15" outlineLevel="2">
      <c r="A35" s="2" t="s">
        <v>58</v>
      </c>
      <c r="B35" s="3">
        <v>403320</v>
      </c>
      <c r="C35" s="2" t="s">
        <v>73</v>
      </c>
      <c r="D35" s="2" t="s">
        <v>72</v>
      </c>
      <c r="E35" s="2">
        <v>1195</v>
      </c>
      <c r="F35" s="32">
        <v>0</v>
      </c>
      <c r="G35" s="4">
        <v>0</v>
      </c>
      <c r="H35" s="5">
        <v>0</v>
      </c>
      <c r="I35" s="4">
        <v>0</v>
      </c>
      <c r="J35" s="4">
        <v>153.45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153.45</v>
      </c>
      <c r="P35" s="6" t="s">
        <v>74</v>
      </c>
      <c r="Q35" s="6" t="s">
        <v>27</v>
      </c>
      <c r="R35" s="6">
        <v>1900</v>
      </c>
      <c r="S35" s="7">
        <v>0</v>
      </c>
      <c r="T35" s="8">
        <f t="shared" si="7"/>
        <v>153.45</v>
      </c>
    </row>
    <row r="36" spans="1:20" ht="15" outlineLevel="2">
      <c r="A36" s="2" t="s">
        <v>58</v>
      </c>
      <c r="B36" s="3">
        <v>403320</v>
      </c>
      <c r="C36" s="2" t="s">
        <v>73</v>
      </c>
      <c r="D36" s="2" t="s">
        <v>72</v>
      </c>
      <c r="E36" s="2">
        <v>1195</v>
      </c>
      <c r="F36" s="32">
        <v>0</v>
      </c>
      <c r="G36" s="4">
        <v>0</v>
      </c>
      <c r="H36" s="5">
        <v>0</v>
      </c>
      <c r="I36" s="4">
        <v>5.74</v>
      </c>
      <c r="J36" s="4">
        <v>88.53</v>
      </c>
      <c r="K36" s="4">
        <v>0</v>
      </c>
      <c r="L36" s="4">
        <v>0</v>
      </c>
      <c r="M36" s="4">
        <v>0</v>
      </c>
      <c r="N36" s="4">
        <v>0</v>
      </c>
      <c r="O36" s="4">
        <f t="shared" si="6"/>
        <v>94.27</v>
      </c>
      <c r="P36" s="6" t="s">
        <v>74</v>
      </c>
      <c r="Q36" s="6" t="s">
        <v>27</v>
      </c>
      <c r="R36" s="6">
        <v>1900</v>
      </c>
      <c r="S36" s="7">
        <v>0</v>
      </c>
      <c r="T36" s="8">
        <f t="shared" si="7"/>
        <v>94.27</v>
      </c>
    </row>
    <row r="37" spans="1:20" ht="15" outlineLevel="2">
      <c r="A37" s="2" t="s">
        <v>58</v>
      </c>
      <c r="B37" s="3">
        <v>403320</v>
      </c>
      <c r="C37" s="2" t="s">
        <v>73</v>
      </c>
      <c r="D37" s="2" t="s">
        <v>72</v>
      </c>
      <c r="E37" s="2">
        <v>1195</v>
      </c>
      <c r="F37" s="32">
        <v>0</v>
      </c>
      <c r="G37" s="4">
        <v>0</v>
      </c>
      <c r="H37" s="5">
        <v>0</v>
      </c>
      <c r="I37" s="4">
        <v>5.74</v>
      </c>
      <c r="J37" s="4">
        <v>20.01</v>
      </c>
      <c r="K37" s="4">
        <v>0</v>
      </c>
      <c r="L37" s="4">
        <v>0</v>
      </c>
      <c r="M37" s="4">
        <v>0</v>
      </c>
      <c r="N37" s="4">
        <v>0</v>
      </c>
      <c r="O37" s="4">
        <f t="shared" si="6"/>
        <v>25.75</v>
      </c>
      <c r="P37" s="6" t="s">
        <v>74</v>
      </c>
      <c r="Q37" s="6" t="s">
        <v>27</v>
      </c>
      <c r="R37" s="6">
        <v>1900</v>
      </c>
      <c r="S37" s="7">
        <v>0</v>
      </c>
      <c r="T37" s="8">
        <f t="shared" si="7"/>
        <v>25.75</v>
      </c>
    </row>
    <row r="38" spans="1:20" ht="15" outlineLevel="2">
      <c r="A38" s="2" t="s">
        <v>58</v>
      </c>
      <c r="B38" s="3">
        <v>403320</v>
      </c>
      <c r="C38" s="2" t="s">
        <v>73</v>
      </c>
      <c r="D38" s="2" t="s">
        <v>72</v>
      </c>
      <c r="E38" s="2">
        <v>1195</v>
      </c>
      <c r="F38" s="32">
        <v>0</v>
      </c>
      <c r="G38" s="4">
        <v>0</v>
      </c>
      <c r="H38" s="5">
        <v>0</v>
      </c>
      <c r="I38" s="4">
        <v>5.74</v>
      </c>
      <c r="J38" s="4">
        <v>12.8</v>
      </c>
      <c r="K38" s="4">
        <v>0</v>
      </c>
      <c r="L38" s="4">
        <v>0</v>
      </c>
      <c r="M38" s="4">
        <v>0</v>
      </c>
      <c r="N38" s="4">
        <v>0</v>
      </c>
      <c r="O38" s="4">
        <f t="shared" si="6"/>
        <v>18.54</v>
      </c>
      <c r="P38" s="6" t="s">
        <v>74</v>
      </c>
      <c r="Q38" s="6" t="s">
        <v>27</v>
      </c>
      <c r="R38" s="6">
        <v>1900</v>
      </c>
      <c r="S38" s="7">
        <v>0</v>
      </c>
      <c r="T38" s="8">
        <f t="shared" si="7"/>
        <v>18.54</v>
      </c>
    </row>
    <row r="39" spans="1:20" ht="15" outlineLevel="2">
      <c r="A39" s="2" t="s">
        <v>58</v>
      </c>
      <c r="B39" s="3">
        <v>403320</v>
      </c>
      <c r="C39" s="2" t="s">
        <v>73</v>
      </c>
      <c r="D39" s="2" t="s">
        <v>72</v>
      </c>
      <c r="E39" s="10" t="s">
        <v>75</v>
      </c>
      <c r="F39" s="32">
        <v>0</v>
      </c>
      <c r="G39" s="4">
        <v>0</v>
      </c>
      <c r="H39" s="5">
        <v>0</v>
      </c>
      <c r="I39" s="4">
        <v>16.45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f t="shared" si="6"/>
        <v>16.45</v>
      </c>
      <c r="P39" s="6" t="s">
        <v>74</v>
      </c>
      <c r="Q39" s="6" t="s">
        <v>27</v>
      </c>
      <c r="R39" s="6">
        <v>1900</v>
      </c>
      <c r="S39" s="7">
        <v>0</v>
      </c>
      <c r="T39" s="8">
        <f t="shared" si="7"/>
        <v>16.45</v>
      </c>
    </row>
    <row r="40" spans="1:20" s="41" customFormat="1" ht="15.75" outlineLevel="1">
      <c r="A40" s="24"/>
      <c r="B40" s="25"/>
      <c r="C40" s="23" t="s">
        <v>328</v>
      </c>
      <c r="D40" s="24"/>
      <c r="E40" s="24">
        <f>COUNTA(E22:E39)</f>
        <v>18</v>
      </c>
      <c r="F40" s="40">
        <f aca="true" t="shared" si="8" ref="F40:O40">SUBTOTAL(9,F22:F39)</f>
        <v>69194</v>
      </c>
      <c r="G40" s="27">
        <f t="shared" si="8"/>
        <v>26060</v>
      </c>
      <c r="H40" s="28">
        <f t="shared" si="8"/>
        <v>11484</v>
      </c>
      <c r="I40" s="27">
        <f t="shared" si="8"/>
        <v>33.67</v>
      </c>
      <c r="J40" s="27">
        <f t="shared" si="8"/>
        <v>294.73999999999995</v>
      </c>
      <c r="K40" s="27">
        <f t="shared" si="8"/>
        <v>7888</v>
      </c>
      <c r="L40" s="27">
        <f t="shared" si="8"/>
        <v>827.75</v>
      </c>
      <c r="M40" s="27">
        <f t="shared" si="8"/>
        <v>2086</v>
      </c>
      <c r="N40" s="27">
        <f t="shared" si="8"/>
        <v>763.46</v>
      </c>
      <c r="O40" s="27">
        <f t="shared" si="8"/>
        <v>49437.619999999995</v>
      </c>
      <c r="P40" s="29"/>
      <c r="Q40" s="29"/>
      <c r="R40" s="29"/>
      <c r="S40" s="30">
        <f>SUBTOTAL(9,S22:S39)</f>
        <v>16375</v>
      </c>
      <c r="T40" s="31">
        <f>SUBTOTAL(9,T22:T39)</f>
        <v>65812.62</v>
      </c>
    </row>
    <row r="41" spans="1:20" ht="15" outlineLevel="2">
      <c r="A41" s="2" t="s">
        <v>58</v>
      </c>
      <c r="B41" s="3" t="s">
        <v>76</v>
      </c>
      <c r="C41" s="2" t="s">
        <v>77</v>
      </c>
      <c r="D41" s="2" t="s">
        <v>78</v>
      </c>
      <c r="E41" s="2">
        <v>1024</v>
      </c>
      <c r="F41" s="32">
        <v>2053</v>
      </c>
      <c r="G41" s="4">
        <v>1215</v>
      </c>
      <c r="H41" s="5">
        <v>3375</v>
      </c>
      <c r="I41" s="4">
        <v>0</v>
      </c>
      <c r="J41" s="4">
        <v>0</v>
      </c>
      <c r="K41" s="4">
        <v>612</v>
      </c>
      <c r="L41" s="4">
        <v>0</v>
      </c>
      <c r="M41" s="4">
        <v>0</v>
      </c>
      <c r="N41" s="4">
        <v>0</v>
      </c>
      <c r="O41" s="4">
        <f>SUM(G41:N41)</f>
        <v>5202</v>
      </c>
      <c r="P41" s="6" t="s">
        <v>25</v>
      </c>
      <c r="Q41" s="6" t="s">
        <v>31</v>
      </c>
      <c r="R41" s="6">
        <v>2008</v>
      </c>
      <c r="S41" s="7">
        <v>0</v>
      </c>
      <c r="T41" s="8">
        <f>O41+S41</f>
        <v>5202</v>
      </c>
    </row>
    <row r="42" spans="1:20" s="41" customFormat="1" ht="15.75" outlineLevel="1">
      <c r="A42" s="24"/>
      <c r="B42" s="25"/>
      <c r="C42" s="23" t="s">
        <v>329</v>
      </c>
      <c r="D42" s="24"/>
      <c r="E42" s="24">
        <f>COUNTA(E41:E41)</f>
        <v>1</v>
      </c>
      <c r="F42" s="40">
        <f aca="true" t="shared" si="9" ref="F42:O42">SUBTOTAL(9,F41:F41)</f>
        <v>2053</v>
      </c>
      <c r="G42" s="27">
        <f t="shared" si="9"/>
        <v>1215</v>
      </c>
      <c r="H42" s="28">
        <f t="shared" si="9"/>
        <v>3375</v>
      </c>
      <c r="I42" s="27">
        <f t="shared" si="9"/>
        <v>0</v>
      </c>
      <c r="J42" s="27">
        <f t="shared" si="9"/>
        <v>0</v>
      </c>
      <c r="K42" s="27">
        <f t="shared" si="9"/>
        <v>612</v>
      </c>
      <c r="L42" s="27">
        <f t="shared" si="9"/>
        <v>0</v>
      </c>
      <c r="M42" s="27">
        <f t="shared" si="9"/>
        <v>0</v>
      </c>
      <c r="N42" s="27">
        <f t="shared" si="9"/>
        <v>0</v>
      </c>
      <c r="O42" s="27">
        <f t="shared" si="9"/>
        <v>5202</v>
      </c>
      <c r="P42" s="29"/>
      <c r="Q42" s="29"/>
      <c r="R42" s="29"/>
      <c r="S42" s="30">
        <f>SUBTOTAL(9,S41:S41)</f>
        <v>0</v>
      </c>
      <c r="T42" s="31">
        <f>SUBTOTAL(9,T41:T41)</f>
        <v>5202</v>
      </c>
    </row>
    <row r="43" spans="1:20" ht="15" outlineLevel="2">
      <c r="A43" s="2" t="s">
        <v>58</v>
      </c>
      <c r="B43" s="3">
        <v>402600</v>
      </c>
      <c r="C43" s="2" t="s">
        <v>79</v>
      </c>
      <c r="D43" s="2" t="s">
        <v>80</v>
      </c>
      <c r="E43" s="2">
        <v>1024</v>
      </c>
      <c r="F43" s="32">
        <v>4796</v>
      </c>
      <c r="G43" s="4">
        <v>1620</v>
      </c>
      <c r="H43" s="5">
        <v>23.76</v>
      </c>
      <c r="I43" s="4">
        <v>0</v>
      </c>
      <c r="J43" s="4">
        <v>0</v>
      </c>
      <c r="K43" s="4">
        <v>816</v>
      </c>
      <c r="L43" s="4">
        <v>0</v>
      </c>
      <c r="M43" s="4">
        <v>0</v>
      </c>
      <c r="N43" s="4">
        <v>25</v>
      </c>
      <c r="O43" s="4">
        <f>SUM(G43:N43)</f>
        <v>2484.76</v>
      </c>
      <c r="P43" s="6" t="s">
        <v>25</v>
      </c>
      <c r="Q43" s="6" t="s">
        <v>26</v>
      </c>
      <c r="R43" s="6">
        <v>2016</v>
      </c>
      <c r="S43" s="7">
        <v>1985</v>
      </c>
      <c r="T43" s="8">
        <f>O43+S43</f>
        <v>4469.76</v>
      </c>
    </row>
    <row r="44" spans="1:20" ht="15" outlineLevel="2">
      <c r="A44" s="2" t="s">
        <v>58</v>
      </c>
      <c r="B44" s="3">
        <v>402600</v>
      </c>
      <c r="C44" s="2" t="s">
        <v>79</v>
      </c>
      <c r="D44" s="2" t="s">
        <v>80</v>
      </c>
      <c r="E44" s="2">
        <v>1210</v>
      </c>
      <c r="F44" s="32">
        <v>16732</v>
      </c>
      <c r="G44" s="4">
        <v>3000</v>
      </c>
      <c r="H44" s="5">
        <v>5504.5</v>
      </c>
      <c r="I44" s="4">
        <v>0</v>
      </c>
      <c r="J44" s="4">
        <v>0</v>
      </c>
      <c r="K44" s="4">
        <v>816</v>
      </c>
      <c r="L44" s="4">
        <v>0</v>
      </c>
      <c r="M44" s="4">
        <v>0</v>
      </c>
      <c r="N44" s="4">
        <v>0</v>
      </c>
      <c r="O44" s="4">
        <f>SUM(G44:N44)</f>
        <v>9320.5</v>
      </c>
      <c r="P44" s="6" t="s">
        <v>25</v>
      </c>
      <c r="Q44" s="6" t="s">
        <v>26</v>
      </c>
      <c r="R44" s="6">
        <v>2015</v>
      </c>
      <c r="S44" s="7">
        <v>5040</v>
      </c>
      <c r="T44" s="8">
        <f>O44+S44</f>
        <v>14360.5</v>
      </c>
    </row>
    <row r="45" spans="1:20" s="41" customFormat="1" ht="15.75" outlineLevel="1">
      <c r="A45" s="24"/>
      <c r="B45" s="25"/>
      <c r="C45" s="23" t="s">
        <v>485</v>
      </c>
      <c r="D45" s="24"/>
      <c r="E45" s="24">
        <f>COUNTA(E43:E44)</f>
        <v>2</v>
      </c>
      <c r="F45" s="40">
        <f aca="true" t="shared" si="10" ref="F45:O45">SUBTOTAL(9,F43:F44)</f>
        <v>21528</v>
      </c>
      <c r="G45" s="27">
        <f t="shared" si="10"/>
        <v>4620</v>
      </c>
      <c r="H45" s="28">
        <f t="shared" si="10"/>
        <v>5528.26</v>
      </c>
      <c r="I45" s="27">
        <f t="shared" si="10"/>
        <v>0</v>
      </c>
      <c r="J45" s="27">
        <f t="shared" si="10"/>
        <v>0</v>
      </c>
      <c r="K45" s="27">
        <f t="shared" si="10"/>
        <v>1632</v>
      </c>
      <c r="L45" s="27">
        <f t="shared" si="10"/>
        <v>0</v>
      </c>
      <c r="M45" s="27">
        <f t="shared" si="10"/>
        <v>0</v>
      </c>
      <c r="N45" s="27">
        <f t="shared" si="10"/>
        <v>25</v>
      </c>
      <c r="O45" s="27">
        <f t="shared" si="10"/>
        <v>11805.26</v>
      </c>
      <c r="P45" s="29"/>
      <c r="Q45" s="29"/>
      <c r="R45" s="29"/>
      <c r="S45" s="30">
        <f>SUBTOTAL(9,S43:S44)</f>
        <v>7025</v>
      </c>
      <c r="T45" s="31">
        <f>SUBTOTAL(9,T43:T44)</f>
        <v>18830.260000000002</v>
      </c>
    </row>
    <row r="46" spans="1:20" ht="15" outlineLevel="2">
      <c r="A46" s="2" t="s">
        <v>58</v>
      </c>
      <c r="B46" s="3" t="s">
        <v>81</v>
      </c>
      <c r="C46" s="2" t="s">
        <v>82</v>
      </c>
      <c r="D46" s="2" t="s">
        <v>83</v>
      </c>
      <c r="E46" s="2">
        <v>1202</v>
      </c>
      <c r="F46" s="32">
        <v>2795</v>
      </c>
      <c r="G46" s="4">
        <v>2040</v>
      </c>
      <c r="H46" s="5">
        <v>0</v>
      </c>
      <c r="I46" s="4">
        <v>0</v>
      </c>
      <c r="J46" s="4">
        <v>0</v>
      </c>
      <c r="K46" s="4">
        <v>816</v>
      </c>
      <c r="L46" s="4">
        <v>0</v>
      </c>
      <c r="M46" s="4">
        <v>0</v>
      </c>
      <c r="N46" s="4">
        <v>71</v>
      </c>
      <c r="O46" s="4">
        <f>SUM(G46:N46)</f>
        <v>2927</v>
      </c>
      <c r="P46" s="6" t="s">
        <v>25</v>
      </c>
      <c r="Q46" s="6" t="s">
        <v>35</v>
      </c>
      <c r="R46" s="6">
        <v>2008</v>
      </c>
      <c r="S46" s="7">
        <v>0</v>
      </c>
      <c r="T46" s="8">
        <f>O46+S46</f>
        <v>2927</v>
      </c>
    </row>
    <row r="47" spans="1:20" ht="15" outlineLevel="2">
      <c r="A47" s="2" t="s">
        <v>58</v>
      </c>
      <c r="B47" s="3" t="s">
        <v>81</v>
      </c>
      <c r="C47" s="2" t="s">
        <v>82</v>
      </c>
      <c r="D47" s="2" t="s">
        <v>83</v>
      </c>
      <c r="E47" s="2">
        <v>1247</v>
      </c>
      <c r="F47" s="32">
        <v>3985</v>
      </c>
      <c r="G47" s="4">
        <v>2940</v>
      </c>
      <c r="H47" s="5">
        <v>0</v>
      </c>
      <c r="I47" s="4">
        <v>0</v>
      </c>
      <c r="J47" s="4">
        <v>0</v>
      </c>
      <c r="K47" s="4">
        <v>816</v>
      </c>
      <c r="L47" s="4">
        <v>0</v>
      </c>
      <c r="M47" s="4">
        <v>0</v>
      </c>
      <c r="N47" s="4">
        <v>0</v>
      </c>
      <c r="O47" s="4">
        <f>SUM(G47:N47)</f>
        <v>3756</v>
      </c>
      <c r="P47" s="6" t="s">
        <v>25</v>
      </c>
      <c r="Q47" s="6" t="s">
        <v>31</v>
      </c>
      <c r="R47" s="6">
        <v>2006</v>
      </c>
      <c r="S47" s="7">
        <v>0</v>
      </c>
      <c r="T47" s="8">
        <f>O47+S47</f>
        <v>3756</v>
      </c>
    </row>
    <row r="48" spans="1:20" s="41" customFormat="1" ht="15.75" outlineLevel="1">
      <c r="A48" s="24"/>
      <c r="B48" s="25"/>
      <c r="C48" s="23" t="s">
        <v>330</v>
      </c>
      <c r="D48" s="24"/>
      <c r="E48" s="24">
        <f>COUNTA(E46:E47)</f>
        <v>2</v>
      </c>
      <c r="F48" s="40">
        <f aca="true" t="shared" si="11" ref="F48:O48">SUBTOTAL(9,F46:F47)</f>
        <v>6780</v>
      </c>
      <c r="G48" s="27">
        <f t="shared" si="11"/>
        <v>4980</v>
      </c>
      <c r="H48" s="28">
        <f t="shared" si="11"/>
        <v>0</v>
      </c>
      <c r="I48" s="27">
        <f t="shared" si="11"/>
        <v>0</v>
      </c>
      <c r="J48" s="27">
        <f t="shared" si="11"/>
        <v>0</v>
      </c>
      <c r="K48" s="27">
        <f t="shared" si="11"/>
        <v>1632</v>
      </c>
      <c r="L48" s="27">
        <f t="shared" si="11"/>
        <v>0</v>
      </c>
      <c r="M48" s="27">
        <f t="shared" si="11"/>
        <v>0</v>
      </c>
      <c r="N48" s="27">
        <f t="shared" si="11"/>
        <v>71</v>
      </c>
      <c r="O48" s="27">
        <f t="shared" si="11"/>
        <v>6683</v>
      </c>
      <c r="P48" s="29"/>
      <c r="Q48" s="29"/>
      <c r="R48" s="29"/>
      <c r="S48" s="30">
        <f>SUBTOTAL(9,S46:S47)</f>
        <v>0</v>
      </c>
      <c r="T48" s="31">
        <f>SUBTOTAL(9,T46:T47)</f>
        <v>6683</v>
      </c>
    </row>
    <row r="49" spans="1:20" ht="15" outlineLevel="2">
      <c r="A49" s="2" t="s">
        <v>58</v>
      </c>
      <c r="B49" s="3" t="s">
        <v>84</v>
      </c>
      <c r="C49" s="2" t="s">
        <v>85</v>
      </c>
      <c r="D49" s="2" t="s">
        <v>86</v>
      </c>
      <c r="E49" s="2">
        <v>9020</v>
      </c>
      <c r="F49" s="32">
        <v>0</v>
      </c>
      <c r="G49" s="4">
        <v>0</v>
      </c>
      <c r="H49" s="5">
        <v>0</v>
      </c>
      <c r="I49" s="4">
        <v>651.88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f>SUM(G49:N49)</f>
        <v>651.88</v>
      </c>
      <c r="P49" s="6" t="s">
        <v>74</v>
      </c>
      <c r="Q49" s="6" t="s">
        <v>27</v>
      </c>
      <c r="R49" s="6">
        <v>1900</v>
      </c>
      <c r="S49" s="7">
        <v>0</v>
      </c>
      <c r="T49" s="8">
        <f>O49+S49</f>
        <v>651.88</v>
      </c>
    </row>
    <row r="50" spans="1:20" s="41" customFormat="1" ht="15.75" outlineLevel="1">
      <c r="A50" s="24"/>
      <c r="B50" s="25"/>
      <c r="C50" s="23" t="s">
        <v>331</v>
      </c>
      <c r="D50" s="24"/>
      <c r="E50" s="24">
        <f>COUNTA(E49:E49)</f>
        <v>1</v>
      </c>
      <c r="F50" s="40">
        <f aca="true" t="shared" si="12" ref="F50:O50">SUBTOTAL(9,F49:F49)</f>
        <v>0</v>
      </c>
      <c r="G50" s="27">
        <f t="shared" si="12"/>
        <v>0</v>
      </c>
      <c r="H50" s="28">
        <f t="shared" si="12"/>
        <v>0</v>
      </c>
      <c r="I50" s="27">
        <f t="shared" si="12"/>
        <v>651.88</v>
      </c>
      <c r="J50" s="27">
        <f t="shared" si="12"/>
        <v>0</v>
      </c>
      <c r="K50" s="27">
        <f t="shared" si="12"/>
        <v>0</v>
      </c>
      <c r="L50" s="27">
        <f t="shared" si="12"/>
        <v>0</v>
      </c>
      <c r="M50" s="27">
        <f t="shared" si="12"/>
        <v>0</v>
      </c>
      <c r="N50" s="27">
        <f t="shared" si="12"/>
        <v>0</v>
      </c>
      <c r="O50" s="27">
        <f t="shared" si="12"/>
        <v>651.88</v>
      </c>
      <c r="P50" s="29"/>
      <c r="Q50" s="29"/>
      <c r="R50" s="29"/>
      <c r="S50" s="30">
        <f>SUBTOTAL(9,S49:S49)</f>
        <v>0</v>
      </c>
      <c r="T50" s="31">
        <f>SUBTOTAL(9,T49:T49)</f>
        <v>651.88</v>
      </c>
    </row>
    <row r="51" spans="1:20" ht="15" outlineLevel="2">
      <c r="A51" s="2" t="s">
        <v>58</v>
      </c>
      <c r="B51" s="3" t="s">
        <v>87</v>
      </c>
      <c r="C51" s="2" t="s">
        <v>88</v>
      </c>
      <c r="D51" s="2" t="s">
        <v>89</v>
      </c>
      <c r="E51" s="2">
        <v>1340</v>
      </c>
      <c r="F51" s="32">
        <v>0</v>
      </c>
      <c r="G51" s="4">
        <v>0</v>
      </c>
      <c r="H51" s="5">
        <v>0</v>
      </c>
      <c r="I51" s="4">
        <v>644.65</v>
      </c>
      <c r="J51" s="4">
        <v>1095.89</v>
      </c>
      <c r="K51" s="4">
        <v>816</v>
      </c>
      <c r="L51" s="4">
        <v>0</v>
      </c>
      <c r="M51" s="4">
        <v>0</v>
      </c>
      <c r="N51" s="4">
        <v>0</v>
      </c>
      <c r="O51" s="4">
        <f>SUM(G51:N51)</f>
        <v>2556.54</v>
      </c>
      <c r="P51" s="6" t="s">
        <v>74</v>
      </c>
      <c r="Q51" s="6" t="s">
        <v>27</v>
      </c>
      <c r="R51" s="6">
        <v>1900</v>
      </c>
      <c r="S51" s="7">
        <v>0</v>
      </c>
      <c r="T51" s="8">
        <f>O51+S51</f>
        <v>2556.54</v>
      </c>
    </row>
    <row r="52" spans="1:20" s="41" customFormat="1" ht="15.75" outlineLevel="1">
      <c r="A52" s="24"/>
      <c r="B52" s="25"/>
      <c r="C52" s="23" t="s">
        <v>471</v>
      </c>
      <c r="D52" s="24"/>
      <c r="E52" s="24">
        <f>COUNTA(E51:E51)</f>
        <v>1</v>
      </c>
      <c r="F52" s="40">
        <f aca="true" t="shared" si="13" ref="F52:O52">SUBTOTAL(9,F51:F51)</f>
        <v>0</v>
      </c>
      <c r="G52" s="27">
        <f t="shared" si="13"/>
        <v>0</v>
      </c>
      <c r="H52" s="28">
        <f t="shared" si="13"/>
        <v>0</v>
      </c>
      <c r="I52" s="27">
        <f t="shared" si="13"/>
        <v>644.65</v>
      </c>
      <c r="J52" s="27">
        <f t="shared" si="13"/>
        <v>1095.89</v>
      </c>
      <c r="K52" s="27">
        <f t="shared" si="13"/>
        <v>816</v>
      </c>
      <c r="L52" s="27">
        <f t="shared" si="13"/>
        <v>0</v>
      </c>
      <c r="M52" s="27">
        <f t="shared" si="13"/>
        <v>0</v>
      </c>
      <c r="N52" s="27">
        <f t="shared" si="13"/>
        <v>0</v>
      </c>
      <c r="O52" s="27">
        <f t="shared" si="13"/>
        <v>2556.54</v>
      </c>
      <c r="P52" s="29"/>
      <c r="Q52" s="29"/>
      <c r="R52" s="29"/>
      <c r="S52" s="30">
        <f>SUBTOTAL(9,S51:S51)</f>
        <v>0</v>
      </c>
      <c r="T52" s="31">
        <f>SUBTOTAL(9,T51:T51)</f>
        <v>2556.54</v>
      </c>
    </row>
    <row r="53" spans="1:20" s="41" customFormat="1" ht="15.75" outlineLevel="1" collapsed="1">
      <c r="A53" s="24"/>
      <c r="B53" s="25"/>
      <c r="C53" s="23" t="s">
        <v>281</v>
      </c>
      <c r="D53" s="24"/>
      <c r="E53" s="24">
        <f>SUM(E12,E14,E16,E21,E40,E42,E45,E48,E50,E52)</f>
        <v>41</v>
      </c>
      <c r="F53" s="40">
        <f aca="true" t="shared" si="14" ref="F53:O53">SUBTOTAL(9,F2:F51)</f>
        <v>169054</v>
      </c>
      <c r="G53" s="27">
        <f t="shared" si="14"/>
        <v>61895</v>
      </c>
      <c r="H53" s="28">
        <f t="shared" si="14"/>
        <v>22254.48</v>
      </c>
      <c r="I53" s="27">
        <f t="shared" si="14"/>
        <v>1330.1999999999998</v>
      </c>
      <c r="J53" s="27">
        <f t="shared" si="14"/>
        <v>1390.63</v>
      </c>
      <c r="K53" s="27">
        <f t="shared" si="14"/>
        <v>25636</v>
      </c>
      <c r="L53" s="27">
        <f t="shared" si="14"/>
        <v>1271.5</v>
      </c>
      <c r="M53" s="27">
        <f t="shared" si="14"/>
        <v>2086</v>
      </c>
      <c r="N53" s="27">
        <f t="shared" si="14"/>
        <v>1013.46</v>
      </c>
      <c r="O53" s="27">
        <f t="shared" si="14"/>
        <v>116877.26999999999</v>
      </c>
      <c r="P53" s="29"/>
      <c r="Q53" s="29"/>
      <c r="R53" s="29"/>
      <c r="S53" s="30">
        <f>SUBTOTAL(9,S2:S51)</f>
        <v>39150</v>
      </c>
      <c r="T53" s="31">
        <f>SUBTOTAL(9,T2:T51)</f>
        <v>156027.27</v>
      </c>
    </row>
    <row r="54" spans="5:16" ht="15">
      <c r="E54" s="312"/>
      <c r="O54" s="314" t="s">
        <v>488</v>
      </c>
      <c r="P54" s="14">
        <f>COUNTIF(P2:P53,"N")</f>
        <v>32</v>
      </c>
    </row>
    <row r="55" spans="15:16" ht="15">
      <c r="O55" s="314" t="s">
        <v>489</v>
      </c>
      <c r="P55" s="14">
        <f>COUNTIF(P2:P53,"y")</f>
        <v>9</v>
      </c>
    </row>
    <row r="56" spans="15:16" ht="15">
      <c r="O56" s="314" t="s">
        <v>410</v>
      </c>
      <c r="P56" s="14">
        <f>SUM(P54:P55)</f>
        <v>41</v>
      </c>
    </row>
  </sheetData>
  <sheetProtection/>
  <printOptions/>
  <pageMargins left="0.25" right="0.25" top="0.5" bottom="0.25" header="0.5" footer="0.5"/>
  <pageSetup fitToHeight="10" fitToWidth="1" horizontalDpi="600" verticalDpi="600" orientation="landscape" paperSize="17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aortiz</dc:creator>
  <cp:keywords/>
  <dc:description/>
  <cp:lastModifiedBy>neburkjz</cp:lastModifiedBy>
  <cp:lastPrinted>2011-12-15T17:50:10Z</cp:lastPrinted>
  <dcterms:created xsi:type="dcterms:W3CDTF">2011-12-15T00:45:28Z</dcterms:created>
  <dcterms:modified xsi:type="dcterms:W3CDTF">2012-01-04T23:12:17Z</dcterms:modified>
  <cp:category/>
  <cp:version/>
  <cp:contentType/>
  <cp:contentStatus/>
</cp:coreProperties>
</file>