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16995" windowHeight="6945" firstSheet="1" activeTab="1"/>
  </bookViews>
  <sheets>
    <sheet name="Reference" sheetId="10" state="hidden" r:id="rId1"/>
    <sheet name="TriMet Log" sheetId="4" r:id="rId2"/>
    <sheet name="TriMet Order" sheetId="12" r:id="rId3"/>
    <sheet name="UCR Upload Table" sheetId="6" r:id="rId4"/>
  </sheets>
  <externalReferences>
    <externalReference r:id="rId5"/>
  </externalReferences>
  <definedNames>
    <definedName name="_xlnm._FilterDatabase" localSheetId="1" hidden="1">'TriMet Log'!$A$6:$H$6</definedName>
    <definedName name="Codes">[1]Codes!$A$3:$A$8</definedName>
    <definedName name="DISTRICTCODE">'TriMet Log'!$B$340:$C$345</definedName>
    <definedName name="DISTRICTNAME">'TriMet Log'!$B$340:$B$345</definedName>
    <definedName name="LIST">'TriMet Log'!$B$328:$B$336</definedName>
    <definedName name="LUPTABLE">'TriMet Log'!$B$327:$F$336</definedName>
    <definedName name="MONTH">#REF!</definedName>
    <definedName name="OPIVALUE">'TriMet Log'!$E$341:$E$342</definedName>
    <definedName name="PRICES">#REF!</definedName>
    <definedName name="_xlnm.Print_Area" localSheetId="2">'TriMet Order'!$B$1:$M$41</definedName>
    <definedName name="_xlnm.Print_Titles" localSheetId="1">'TriMet Log'!$1:$6</definedName>
    <definedName name="UNDERSERVED">'TriMet Log'!$G$341:$G$343</definedName>
  </definedNames>
  <calcPr calcId="125725"/>
</workbook>
</file>

<file path=xl/calcChain.xml><?xml version="1.0" encoding="utf-8"?>
<calcChain xmlns="http://schemas.openxmlformats.org/spreadsheetml/2006/main">
  <c r="A8" i="6"/>
  <c r="C8" s="1"/>
  <c r="B8"/>
  <c r="D8"/>
  <c r="E8" s="1"/>
  <c r="F8"/>
  <c r="G8"/>
  <c r="A9"/>
  <c r="B9"/>
  <c r="D9"/>
  <c r="E9" s="1"/>
  <c r="F9"/>
  <c r="G9"/>
  <c r="A10"/>
  <c r="B10"/>
  <c r="D10"/>
  <c r="E10" s="1"/>
  <c r="F10"/>
  <c r="G10"/>
  <c r="A11"/>
  <c r="B11"/>
  <c r="D11"/>
  <c r="E11" s="1"/>
  <c r="F11"/>
  <c r="G11"/>
  <c r="A12"/>
  <c r="B12"/>
  <c r="D12"/>
  <c r="E12" s="1"/>
  <c r="F12"/>
  <c r="G12"/>
  <c r="A13"/>
  <c r="B13"/>
  <c r="D13"/>
  <c r="E13" s="1"/>
  <c r="F13"/>
  <c r="G13"/>
  <c r="A14"/>
  <c r="B14"/>
  <c r="D14"/>
  <c r="E14" s="1"/>
  <c r="F14"/>
  <c r="G14"/>
  <c r="A15"/>
  <c r="B15"/>
  <c r="D15"/>
  <c r="E15" s="1"/>
  <c r="F15"/>
  <c r="G15"/>
  <c r="A16"/>
  <c r="B16"/>
  <c r="D16"/>
  <c r="E16" s="1"/>
  <c r="F16"/>
  <c r="G16"/>
  <c r="A17"/>
  <c r="B17"/>
  <c r="D17"/>
  <c r="E17" s="1"/>
  <c r="F17"/>
  <c r="G17"/>
  <c r="A18"/>
  <c r="B18"/>
  <c r="D18"/>
  <c r="E18" s="1"/>
  <c r="F18"/>
  <c r="G18"/>
  <c r="A19"/>
  <c r="B19"/>
  <c r="D19"/>
  <c r="E19" s="1"/>
  <c r="F19"/>
  <c r="G19"/>
  <c r="A20"/>
  <c r="B20"/>
  <c r="D20"/>
  <c r="E20" s="1"/>
  <c r="F20"/>
  <c r="G20"/>
  <c r="A21"/>
  <c r="B21"/>
  <c r="D21"/>
  <c r="E21" s="1"/>
  <c r="F21"/>
  <c r="G21"/>
  <c r="A22"/>
  <c r="B22"/>
  <c r="D22"/>
  <c r="E22" s="1"/>
  <c r="F22"/>
  <c r="G22"/>
  <c r="A23"/>
  <c r="B23"/>
  <c r="D23"/>
  <c r="E23" s="1"/>
  <c r="F23"/>
  <c r="G23"/>
  <c r="A24"/>
  <c r="B24"/>
  <c r="D24"/>
  <c r="E24" s="1"/>
  <c r="F24"/>
  <c r="G24"/>
  <c r="A25"/>
  <c r="B25"/>
  <c r="D25"/>
  <c r="E25" s="1"/>
  <c r="F25"/>
  <c r="G25"/>
  <c r="A26"/>
  <c r="B26"/>
  <c r="D26"/>
  <c r="E26" s="1"/>
  <c r="F26"/>
  <c r="G26"/>
  <c r="A27"/>
  <c r="B27"/>
  <c r="D27"/>
  <c r="E27" s="1"/>
  <c r="F27"/>
  <c r="G27"/>
  <c r="A28"/>
  <c r="B28"/>
  <c r="D28"/>
  <c r="E28" s="1"/>
  <c r="F28"/>
  <c r="G28"/>
  <c r="A29"/>
  <c r="B29"/>
  <c r="D29"/>
  <c r="E29" s="1"/>
  <c r="F29"/>
  <c r="G29"/>
  <c r="A30"/>
  <c r="B30"/>
  <c r="D30"/>
  <c r="E30" s="1"/>
  <c r="F30"/>
  <c r="G30"/>
  <c r="A31"/>
  <c r="B31"/>
  <c r="D31"/>
  <c r="E31" s="1"/>
  <c r="F31"/>
  <c r="G31"/>
  <c r="A32"/>
  <c r="B32"/>
  <c r="D32"/>
  <c r="E32" s="1"/>
  <c r="F32"/>
  <c r="G32"/>
  <c r="A33"/>
  <c r="B33"/>
  <c r="D33"/>
  <c r="E33" s="1"/>
  <c r="F33"/>
  <c r="G33"/>
  <c r="A34"/>
  <c r="B34"/>
  <c r="D34"/>
  <c r="E34" s="1"/>
  <c r="F34"/>
  <c r="G34"/>
  <c r="A35"/>
  <c r="B35"/>
  <c r="D35"/>
  <c r="E35" s="1"/>
  <c r="F35"/>
  <c r="G35"/>
  <c r="A36"/>
  <c r="B36"/>
  <c r="D36"/>
  <c r="E36" s="1"/>
  <c r="F36"/>
  <c r="G36"/>
  <c r="A37"/>
  <c r="B37"/>
  <c r="D37"/>
  <c r="E37" s="1"/>
  <c r="F37"/>
  <c r="G37"/>
  <c r="A38"/>
  <c r="B38"/>
  <c r="D38"/>
  <c r="E38" s="1"/>
  <c r="F38"/>
  <c r="G38"/>
  <c r="A39"/>
  <c r="B39"/>
  <c r="D39"/>
  <c r="E39" s="1"/>
  <c r="F39"/>
  <c r="G39"/>
  <c r="A40"/>
  <c r="B40"/>
  <c r="D40"/>
  <c r="E40" s="1"/>
  <c r="F40"/>
  <c r="G40"/>
  <c r="A41"/>
  <c r="B41"/>
  <c r="D41"/>
  <c r="E41" s="1"/>
  <c r="F41"/>
  <c r="G41"/>
  <c r="A42"/>
  <c r="B42"/>
  <c r="D42"/>
  <c r="E42" s="1"/>
  <c r="F42"/>
  <c r="G42"/>
  <c r="A43"/>
  <c r="B43"/>
  <c r="D43"/>
  <c r="E43" s="1"/>
  <c r="F43"/>
  <c r="G43"/>
  <c r="A44"/>
  <c r="B44"/>
  <c r="D44"/>
  <c r="E44" s="1"/>
  <c r="F44"/>
  <c r="G44"/>
  <c r="A45"/>
  <c r="B45"/>
  <c r="D45"/>
  <c r="E45" s="1"/>
  <c r="F45"/>
  <c r="G45"/>
  <c r="A46"/>
  <c r="B46"/>
  <c r="D46"/>
  <c r="E46" s="1"/>
  <c r="F46"/>
  <c r="G46"/>
  <c r="A47"/>
  <c r="B47"/>
  <c r="D47"/>
  <c r="E47" s="1"/>
  <c r="F47"/>
  <c r="G47"/>
  <c r="A48"/>
  <c r="B48"/>
  <c r="D48"/>
  <c r="E48" s="1"/>
  <c r="F48"/>
  <c r="G48"/>
  <c r="A49"/>
  <c r="B49"/>
  <c r="D49"/>
  <c r="E49" s="1"/>
  <c r="F49"/>
  <c r="G49"/>
  <c r="A50"/>
  <c r="B50"/>
  <c r="D50"/>
  <c r="E50" s="1"/>
  <c r="F50"/>
  <c r="G50"/>
  <c r="A51"/>
  <c r="B51"/>
  <c r="D51"/>
  <c r="E51" s="1"/>
  <c r="F51"/>
  <c r="G51"/>
  <c r="A52"/>
  <c r="B52"/>
  <c r="D52"/>
  <c r="E52" s="1"/>
  <c r="F52"/>
  <c r="G52"/>
  <c r="A53"/>
  <c r="B53"/>
  <c r="D53"/>
  <c r="E53" s="1"/>
  <c r="F53"/>
  <c r="G53"/>
  <c r="A54"/>
  <c r="B54"/>
  <c r="D54"/>
  <c r="E54" s="1"/>
  <c r="F54"/>
  <c r="G54"/>
  <c r="A55"/>
  <c r="B55"/>
  <c r="D55"/>
  <c r="E55" s="1"/>
  <c r="F55"/>
  <c r="G55"/>
  <c r="A56"/>
  <c r="B56"/>
  <c r="D56"/>
  <c r="E56" s="1"/>
  <c r="F56"/>
  <c r="G56"/>
  <c r="A57"/>
  <c r="B57"/>
  <c r="D57"/>
  <c r="E57" s="1"/>
  <c r="F57"/>
  <c r="G57"/>
  <c r="A58"/>
  <c r="B58"/>
  <c r="D58"/>
  <c r="E58" s="1"/>
  <c r="F58"/>
  <c r="G58"/>
  <c r="A59"/>
  <c r="B59"/>
  <c r="D59"/>
  <c r="E59" s="1"/>
  <c r="F59"/>
  <c r="G59"/>
  <c r="A60"/>
  <c r="B60"/>
  <c r="D60"/>
  <c r="E60" s="1"/>
  <c r="F60"/>
  <c r="G60"/>
  <c r="A61"/>
  <c r="B61"/>
  <c r="D61"/>
  <c r="E61" s="1"/>
  <c r="F61"/>
  <c r="G61"/>
  <c r="A62"/>
  <c r="B62"/>
  <c r="D62"/>
  <c r="E62" s="1"/>
  <c r="F62"/>
  <c r="G62"/>
  <c r="A63"/>
  <c r="B63"/>
  <c r="D63"/>
  <c r="E63" s="1"/>
  <c r="F63"/>
  <c r="G63"/>
  <c r="A64"/>
  <c r="B64"/>
  <c r="D64"/>
  <c r="E64" s="1"/>
  <c r="F64"/>
  <c r="G64"/>
  <c r="A65"/>
  <c r="B65"/>
  <c r="D65"/>
  <c r="E65" s="1"/>
  <c r="F65"/>
  <c r="G65"/>
  <c r="A66"/>
  <c r="B66"/>
  <c r="D66"/>
  <c r="E66" s="1"/>
  <c r="F66"/>
  <c r="G66"/>
  <c r="A67"/>
  <c r="B67"/>
  <c r="D67"/>
  <c r="E67" s="1"/>
  <c r="F67"/>
  <c r="G67"/>
  <c r="A68"/>
  <c r="B68"/>
  <c r="D68"/>
  <c r="E68" s="1"/>
  <c r="F68"/>
  <c r="G68"/>
  <c r="A69"/>
  <c r="B69"/>
  <c r="D69"/>
  <c r="E69" s="1"/>
  <c r="F69"/>
  <c r="G69"/>
  <c r="A70"/>
  <c r="B70"/>
  <c r="D70"/>
  <c r="E70" s="1"/>
  <c r="F70"/>
  <c r="G70"/>
  <c r="A71"/>
  <c r="B71"/>
  <c r="D71"/>
  <c r="E71" s="1"/>
  <c r="F71"/>
  <c r="G71"/>
  <c r="A72"/>
  <c r="B72"/>
  <c r="D72"/>
  <c r="E72" s="1"/>
  <c r="F72"/>
  <c r="G72"/>
  <c r="A73"/>
  <c r="B73"/>
  <c r="D73"/>
  <c r="E73" s="1"/>
  <c r="F73"/>
  <c r="G73"/>
  <c r="A74"/>
  <c r="B74"/>
  <c r="D74"/>
  <c r="E74" s="1"/>
  <c r="F74"/>
  <c r="G74"/>
  <c r="A75"/>
  <c r="B75"/>
  <c r="D75"/>
  <c r="E75" s="1"/>
  <c r="F75"/>
  <c r="G75"/>
  <c r="A76"/>
  <c r="B76"/>
  <c r="D76"/>
  <c r="E76" s="1"/>
  <c r="F76"/>
  <c r="G76"/>
  <c r="A77"/>
  <c r="B77"/>
  <c r="D77"/>
  <c r="E77" s="1"/>
  <c r="F77"/>
  <c r="G77"/>
  <c r="A78"/>
  <c r="B78"/>
  <c r="D78"/>
  <c r="E78" s="1"/>
  <c r="F78"/>
  <c r="G78"/>
  <c r="A79"/>
  <c r="B79"/>
  <c r="D79"/>
  <c r="E79" s="1"/>
  <c r="F79"/>
  <c r="G79"/>
  <c r="A80"/>
  <c r="B80"/>
  <c r="D80"/>
  <c r="E80" s="1"/>
  <c r="F80"/>
  <c r="G80"/>
  <c r="A81"/>
  <c r="B81"/>
  <c r="D81"/>
  <c r="E81" s="1"/>
  <c r="F81"/>
  <c r="G81"/>
  <c r="A82"/>
  <c r="B82"/>
  <c r="D82"/>
  <c r="E82" s="1"/>
  <c r="F82"/>
  <c r="G82"/>
  <c r="A83"/>
  <c r="B83"/>
  <c r="D83"/>
  <c r="E83" s="1"/>
  <c r="F83"/>
  <c r="G83"/>
  <c r="A84"/>
  <c r="B84"/>
  <c r="D84"/>
  <c r="E84" s="1"/>
  <c r="F84"/>
  <c r="G84"/>
  <c r="A85"/>
  <c r="B85"/>
  <c r="D85"/>
  <c r="E85" s="1"/>
  <c r="F85"/>
  <c r="G85"/>
  <c r="A86"/>
  <c r="B86"/>
  <c r="D86"/>
  <c r="E86" s="1"/>
  <c r="F86"/>
  <c r="G86"/>
  <c r="A87"/>
  <c r="B87"/>
  <c r="D87"/>
  <c r="E87" s="1"/>
  <c r="F87"/>
  <c r="G87"/>
  <c r="A88"/>
  <c r="B88"/>
  <c r="D88"/>
  <c r="E88" s="1"/>
  <c r="F88"/>
  <c r="G88"/>
  <c r="A89"/>
  <c r="B89"/>
  <c r="D89"/>
  <c r="E89" s="1"/>
  <c r="F89"/>
  <c r="G89"/>
  <c r="A90"/>
  <c r="B90"/>
  <c r="D90"/>
  <c r="E90" s="1"/>
  <c r="F90"/>
  <c r="G90"/>
  <c r="A91"/>
  <c r="B91"/>
  <c r="D91"/>
  <c r="E91" s="1"/>
  <c r="F91"/>
  <c r="G91"/>
  <c r="A92"/>
  <c r="B92"/>
  <c r="D92"/>
  <c r="E92" s="1"/>
  <c r="F92"/>
  <c r="G92"/>
  <c r="A93"/>
  <c r="B93"/>
  <c r="D93"/>
  <c r="E93" s="1"/>
  <c r="F93"/>
  <c r="G93"/>
  <c r="A94"/>
  <c r="B94"/>
  <c r="D94"/>
  <c r="E94" s="1"/>
  <c r="F94"/>
  <c r="G94"/>
  <c r="A95"/>
  <c r="B95"/>
  <c r="D95"/>
  <c r="E95" s="1"/>
  <c r="F95"/>
  <c r="G95"/>
  <c r="A96"/>
  <c r="B96"/>
  <c r="D96"/>
  <c r="E96" s="1"/>
  <c r="F96"/>
  <c r="G96"/>
  <c r="A97"/>
  <c r="B97"/>
  <c r="D97"/>
  <c r="E97" s="1"/>
  <c r="F97"/>
  <c r="G97"/>
  <c r="A98"/>
  <c r="B98"/>
  <c r="D98"/>
  <c r="E98" s="1"/>
  <c r="F98"/>
  <c r="G98"/>
  <c r="A99"/>
  <c r="B99"/>
  <c r="D99"/>
  <c r="E99" s="1"/>
  <c r="F99"/>
  <c r="G99"/>
  <c r="A100"/>
  <c r="B100"/>
  <c r="D100"/>
  <c r="E100" s="1"/>
  <c r="F100"/>
  <c r="G100"/>
  <c r="A101"/>
  <c r="B101"/>
  <c r="D101"/>
  <c r="E101" s="1"/>
  <c r="F101"/>
  <c r="G101"/>
  <c r="A102"/>
  <c r="B102"/>
  <c r="D102"/>
  <c r="E102" s="1"/>
  <c r="F102"/>
  <c r="G102"/>
  <c r="A103"/>
  <c r="B103"/>
  <c r="D103"/>
  <c r="E103" s="1"/>
  <c r="F103"/>
  <c r="G103"/>
  <c r="A104"/>
  <c r="B104"/>
  <c r="D104"/>
  <c r="E104" s="1"/>
  <c r="F104"/>
  <c r="G104"/>
  <c r="A105"/>
  <c r="B105"/>
  <c r="D105"/>
  <c r="E105" s="1"/>
  <c r="F105"/>
  <c r="G105"/>
  <c r="A106"/>
  <c r="B106"/>
  <c r="D106"/>
  <c r="E106" s="1"/>
  <c r="F106"/>
  <c r="G106"/>
  <c r="A107"/>
  <c r="B107"/>
  <c r="D107"/>
  <c r="E107" s="1"/>
  <c r="F107"/>
  <c r="G107"/>
  <c r="A108"/>
  <c r="B108"/>
  <c r="D108"/>
  <c r="E108" s="1"/>
  <c r="F108"/>
  <c r="G108"/>
  <c r="A109"/>
  <c r="B109"/>
  <c r="D109"/>
  <c r="E109" s="1"/>
  <c r="F109"/>
  <c r="G109"/>
  <c r="A110"/>
  <c r="B110"/>
  <c r="D110"/>
  <c r="E110" s="1"/>
  <c r="F110"/>
  <c r="G110"/>
  <c r="A111"/>
  <c r="B111"/>
  <c r="D111"/>
  <c r="E111" s="1"/>
  <c r="F111"/>
  <c r="G111"/>
  <c r="A112"/>
  <c r="B112"/>
  <c r="D112"/>
  <c r="E112" s="1"/>
  <c r="F112"/>
  <c r="G112"/>
  <c r="A113"/>
  <c r="B113"/>
  <c r="D113"/>
  <c r="E113" s="1"/>
  <c r="F113"/>
  <c r="G113"/>
  <c r="A114"/>
  <c r="B114"/>
  <c r="D114"/>
  <c r="E114" s="1"/>
  <c r="F114"/>
  <c r="G114"/>
  <c r="A115"/>
  <c r="B115"/>
  <c r="D115"/>
  <c r="E115" s="1"/>
  <c r="F115"/>
  <c r="G115"/>
  <c r="A116"/>
  <c r="B116"/>
  <c r="D116"/>
  <c r="E116" s="1"/>
  <c r="F116"/>
  <c r="G116"/>
  <c r="A117"/>
  <c r="B117"/>
  <c r="D117"/>
  <c r="E117" s="1"/>
  <c r="F117"/>
  <c r="G117"/>
  <c r="A118"/>
  <c r="B118"/>
  <c r="D118"/>
  <c r="E118" s="1"/>
  <c r="F118"/>
  <c r="G118"/>
  <c r="A119"/>
  <c r="B119"/>
  <c r="D119"/>
  <c r="E119" s="1"/>
  <c r="F119"/>
  <c r="G119"/>
  <c r="A120"/>
  <c r="C120" s="1"/>
  <c r="B120"/>
  <c r="D120"/>
  <c r="E120" s="1"/>
  <c r="F120"/>
  <c r="G120"/>
  <c r="A121"/>
  <c r="B121"/>
  <c r="D121"/>
  <c r="E121" s="1"/>
  <c r="F121"/>
  <c r="G121"/>
  <c r="A122"/>
  <c r="B122"/>
  <c r="D122"/>
  <c r="E122" s="1"/>
  <c r="F122"/>
  <c r="G122"/>
  <c r="A123"/>
  <c r="B123"/>
  <c r="D123"/>
  <c r="E123" s="1"/>
  <c r="F123"/>
  <c r="G123"/>
  <c r="A124"/>
  <c r="B124"/>
  <c r="D124"/>
  <c r="E124" s="1"/>
  <c r="F124"/>
  <c r="G124"/>
  <c r="A125"/>
  <c r="B125"/>
  <c r="D125"/>
  <c r="E125" s="1"/>
  <c r="F125"/>
  <c r="G125"/>
  <c r="A126"/>
  <c r="B126"/>
  <c r="D126"/>
  <c r="E126" s="1"/>
  <c r="F126"/>
  <c r="G126"/>
  <c r="A127"/>
  <c r="B127"/>
  <c r="D127"/>
  <c r="E127" s="1"/>
  <c r="F127"/>
  <c r="G127"/>
  <c r="A128"/>
  <c r="B128"/>
  <c r="D128"/>
  <c r="E128" s="1"/>
  <c r="F128"/>
  <c r="G128"/>
  <c r="A129"/>
  <c r="B129"/>
  <c r="D129"/>
  <c r="E129" s="1"/>
  <c r="F129"/>
  <c r="G129"/>
  <c r="A130"/>
  <c r="B130"/>
  <c r="D130"/>
  <c r="E130" s="1"/>
  <c r="F130"/>
  <c r="G130"/>
  <c r="A131"/>
  <c r="B131"/>
  <c r="D131"/>
  <c r="E131" s="1"/>
  <c r="F131"/>
  <c r="G131"/>
  <c r="A132"/>
  <c r="B132"/>
  <c r="D132"/>
  <c r="E132" s="1"/>
  <c r="F132"/>
  <c r="G132"/>
  <c r="A133"/>
  <c r="B133"/>
  <c r="D133"/>
  <c r="E133" s="1"/>
  <c r="F133"/>
  <c r="G133"/>
  <c r="A134"/>
  <c r="B134"/>
  <c r="D134"/>
  <c r="E134" s="1"/>
  <c r="F134"/>
  <c r="G134"/>
  <c r="A135"/>
  <c r="B135"/>
  <c r="D135"/>
  <c r="E135" s="1"/>
  <c r="F135"/>
  <c r="G135"/>
  <c r="A136"/>
  <c r="B136"/>
  <c r="D136"/>
  <c r="E136" s="1"/>
  <c r="F136"/>
  <c r="G136"/>
  <c r="A137"/>
  <c r="B137"/>
  <c r="D137"/>
  <c r="E137" s="1"/>
  <c r="F137"/>
  <c r="G137"/>
  <c r="A138"/>
  <c r="B138"/>
  <c r="D138"/>
  <c r="E138" s="1"/>
  <c r="F138"/>
  <c r="G138"/>
  <c r="A139"/>
  <c r="B139"/>
  <c r="D139"/>
  <c r="E139" s="1"/>
  <c r="F139"/>
  <c r="G139"/>
  <c r="A140"/>
  <c r="B140"/>
  <c r="D140"/>
  <c r="E140" s="1"/>
  <c r="F140"/>
  <c r="G140"/>
  <c r="A141"/>
  <c r="B141"/>
  <c r="D141"/>
  <c r="E141" s="1"/>
  <c r="F141"/>
  <c r="G141"/>
  <c r="A142"/>
  <c r="B142"/>
  <c r="D142"/>
  <c r="E142" s="1"/>
  <c r="F142"/>
  <c r="G142"/>
  <c r="A143"/>
  <c r="B143"/>
  <c r="D143"/>
  <c r="E143" s="1"/>
  <c r="F143"/>
  <c r="G143"/>
  <c r="A144"/>
  <c r="B144"/>
  <c r="D144"/>
  <c r="E144" s="1"/>
  <c r="F144"/>
  <c r="G144"/>
  <c r="A145"/>
  <c r="B145"/>
  <c r="D145"/>
  <c r="E145" s="1"/>
  <c r="F145"/>
  <c r="G145"/>
  <c r="A146"/>
  <c r="B146"/>
  <c r="D146"/>
  <c r="E146" s="1"/>
  <c r="F146"/>
  <c r="G146"/>
  <c r="A147"/>
  <c r="B147"/>
  <c r="D147"/>
  <c r="E147" s="1"/>
  <c r="F147"/>
  <c r="G147"/>
  <c r="A148"/>
  <c r="B148"/>
  <c r="D148"/>
  <c r="E148" s="1"/>
  <c r="F148"/>
  <c r="G148"/>
  <c r="A149"/>
  <c r="B149"/>
  <c r="D149"/>
  <c r="E149" s="1"/>
  <c r="F149"/>
  <c r="G149"/>
  <c r="A150"/>
  <c r="B150"/>
  <c r="D150"/>
  <c r="E150" s="1"/>
  <c r="F150"/>
  <c r="G150"/>
  <c r="A151"/>
  <c r="B151"/>
  <c r="D151"/>
  <c r="E151" s="1"/>
  <c r="F151"/>
  <c r="G151"/>
  <c r="A152"/>
  <c r="C152" s="1"/>
  <c r="B152"/>
  <c r="D152"/>
  <c r="E152" s="1"/>
  <c r="F152"/>
  <c r="G152"/>
  <c r="A153"/>
  <c r="B153"/>
  <c r="D153"/>
  <c r="E153" s="1"/>
  <c r="F153"/>
  <c r="G153"/>
  <c r="A154"/>
  <c r="B154"/>
  <c r="D154"/>
  <c r="E154" s="1"/>
  <c r="F154"/>
  <c r="G154"/>
  <c r="A155"/>
  <c r="B155"/>
  <c r="D155"/>
  <c r="E155" s="1"/>
  <c r="F155"/>
  <c r="G155"/>
  <c r="A156"/>
  <c r="B156"/>
  <c r="D156"/>
  <c r="E156" s="1"/>
  <c r="F156"/>
  <c r="G156"/>
  <c r="A157"/>
  <c r="B157"/>
  <c r="D157"/>
  <c r="E157" s="1"/>
  <c r="F157"/>
  <c r="G157"/>
  <c r="A158"/>
  <c r="B158"/>
  <c r="D158"/>
  <c r="E158" s="1"/>
  <c r="F158"/>
  <c r="G158"/>
  <c r="A159"/>
  <c r="B159"/>
  <c r="D159"/>
  <c r="E159" s="1"/>
  <c r="F159"/>
  <c r="G159"/>
  <c r="A160"/>
  <c r="C160" s="1"/>
  <c r="B160"/>
  <c r="D160"/>
  <c r="E160" s="1"/>
  <c r="F160"/>
  <c r="G160"/>
  <c r="A161"/>
  <c r="B161"/>
  <c r="D161"/>
  <c r="E161" s="1"/>
  <c r="F161"/>
  <c r="G161"/>
  <c r="A162"/>
  <c r="B162"/>
  <c r="D162"/>
  <c r="E162" s="1"/>
  <c r="F162"/>
  <c r="G162"/>
  <c r="A163"/>
  <c r="B163"/>
  <c r="D163"/>
  <c r="E163" s="1"/>
  <c r="F163"/>
  <c r="G163"/>
  <c r="A164"/>
  <c r="B164"/>
  <c r="D164"/>
  <c r="E164" s="1"/>
  <c r="F164"/>
  <c r="G164"/>
  <c r="A165"/>
  <c r="B165"/>
  <c r="D165"/>
  <c r="E165" s="1"/>
  <c r="F165"/>
  <c r="G165"/>
  <c r="A166"/>
  <c r="B166"/>
  <c r="D166"/>
  <c r="E166" s="1"/>
  <c r="F166"/>
  <c r="G166"/>
  <c r="A167"/>
  <c r="B167"/>
  <c r="D167"/>
  <c r="E167" s="1"/>
  <c r="F167"/>
  <c r="G167"/>
  <c r="A168"/>
  <c r="C168" s="1"/>
  <c r="B168"/>
  <c r="D168"/>
  <c r="E168" s="1"/>
  <c r="F168"/>
  <c r="G168"/>
  <c r="A169"/>
  <c r="B169"/>
  <c r="D169"/>
  <c r="E169" s="1"/>
  <c r="F169"/>
  <c r="G169"/>
  <c r="A170"/>
  <c r="B170"/>
  <c r="D170"/>
  <c r="E170" s="1"/>
  <c r="F170"/>
  <c r="G170"/>
  <c r="A171"/>
  <c r="B171"/>
  <c r="D171"/>
  <c r="E171" s="1"/>
  <c r="F171"/>
  <c r="G171"/>
  <c r="A172"/>
  <c r="B172"/>
  <c r="D172"/>
  <c r="E172" s="1"/>
  <c r="F172"/>
  <c r="G172"/>
  <c r="A173"/>
  <c r="B173"/>
  <c r="D173"/>
  <c r="E173" s="1"/>
  <c r="F173"/>
  <c r="G173"/>
  <c r="A174"/>
  <c r="B174"/>
  <c r="D174"/>
  <c r="E174" s="1"/>
  <c r="F174"/>
  <c r="G174"/>
  <c r="A175"/>
  <c r="B175"/>
  <c r="D175"/>
  <c r="E175" s="1"/>
  <c r="F175"/>
  <c r="G175"/>
  <c r="A176"/>
  <c r="C176" s="1"/>
  <c r="B176"/>
  <c r="D176"/>
  <c r="E176" s="1"/>
  <c r="F176"/>
  <c r="G176"/>
  <c r="A177"/>
  <c r="B177"/>
  <c r="D177"/>
  <c r="E177" s="1"/>
  <c r="F177"/>
  <c r="G177"/>
  <c r="A178"/>
  <c r="B178"/>
  <c r="D178"/>
  <c r="E178" s="1"/>
  <c r="F178"/>
  <c r="G178"/>
  <c r="A179"/>
  <c r="B179"/>
  <c r="D179"/>
  <c r="E179" s="1"/>
  <c r="F179"/>
  <c r="G179"/>
  <c r="A180"/>
  <c r="B180"/>
  <c r="D180"/>
  <c r="E180" s="1"/>
  <c r="F180"/>
  <c r="G180"/>
  <c r="A181"/>
  <c r="B181"/>
  <c r="D181"/>
  <c r="E181" s="1"/>
  <c r="F181"/>
  <c r="G181"/>
  <c r="A182"/>
  <c r="B182"/>
  <c r="D182"/>
  <c r="E182" s="1"/>
  <c r="F182"/>
  <c r="G182"/>
  <c r="A183"/>
  <c r="B183"/>
  <c r="D183"/>
  <c r="E183" s="1"/>
  <c r="F183"/>
  <c r="G183"/>
  <c r="A184"/>
  <c r="B184"/>
  <c r="D184"/>
  <c r="E184" s="1"/>
  <c r="F184"/>
  <c r="G184"/>
  <c r="A185"/>
  <c r="B185"/>
  <c r="D185"/>
  <c r="E185" s="1"/>
  <c r="F185"/>
  <c r="G185"/>
  <c r="A186"/>
  <c r="B186"/>
  <c r="D186"/>
  <c r="E186" s="1"/>
  <c r="F186"/>
  <c r="G186"/>
  <c r="A187"/>
  <c r="B187"/>
  <c r="D187"/>
  <c r="E187" s="1"/>
  <c r="F187"/>
  <c r="G187"/>
  <c r="A188"/>
  <c r="C188" s="1"/>
  <c r="B188"/>
  <c r="D188"/>
  <c r="E188" s="1"/>
  <c r="F188"/>
  <c r="G188"/>
  <c r="A189"/>
  <c r="B189"/>
  <c r="D189"/>
  <c r="E189" s="1"/>
  <c r="F189"/>
  <c r="G189"/>
  <c r="A190"/>
  <c r="B190"/>
  <c r="D190"/>
  <c r="E190" s="1"/>
  <c r="F190"/>
  <c r="G190"/>
  <c r="A191"/>
  <c r="B191"/>
  <c r="D191"/>
  <c r="E191" s="1"/>
  <c r="F191"/>
  <c r="G191"/>
  <c r="A192"/>
  <c r="C192" s="1"/>
  <c r="B192"/>
  <c r="D192"/>
  <c r="E192" s="1"/>
  <c r="F192"/>
  <c r="G192"/>
  <c r="A193"/>
  <c r="B193"/>
  <c r="D193"/>
  <c r="E193" s="1"/>
  <c r="F193"/>
  <c r="G193"/>
  <c r="A194"/>
  <c r="B194"/>
  <c r="D194"/>
  <c r="E194" s="1"/>
  <c r="F194"/>
  <c r="G194"/>
  <c r="A195"/>
  <c r="B195"/>
  <c r="D195"/>
  <c r="E195" s="1"/>
  <c r="F195"/>
  <c r="G195"/>
  <c r="A196"/>
  <c r="B196"/>
  <c r="D196"/>
  <c r="E196" s="1"/>
  <c r="F196"/>
  <c r="G196"/>
  <c r="A197"/>
  <c r="B197"/>
  <c r="D197"/>
  <c r="E197" s="1"/>
  <c r="F197"/>
  <c r="G197"/>
  <c r="A198"/>
  <c r="B198"/>
  <c r="D198"/>
  <c r="E198" s="1"/>
  <c r="F198"/>
  <c r="G198"/>
  <c r="A199"/>
  <c r="B199"/>
  <c r="D199"/>
  <c r="E199" s="1"/>
  <c r="F199"/>
  <c r="G199"/>
  <c r="A200"/>
  <c r="B200"/>
  <c r="D200"/>
  <c r="E200" s="1"/>
  <c r="F200"/>
  <c r="G200"/>
  <c r="A201"/>
  <c r="B201"/>
  <c r="D201"/>
  <c r="E201" s="1"/>
  <c r="F201"/>
  <c r="G201"/>
  <c r="A202"/>
  <c r="B202"/>
  <c r="D202"/>
  <c r="E202" s="1"/>
  <c r="F202"/>
  <c r="G202"/>
  <c r="A203"/>
  <c r="B203"/>
  <c r="D203"/>
  <c r="E203" s="1"/>
  <c r="F203"/>
  <c r="G203"/>
  <c r="A204"/>
  <c r="B204"/>
  <c r="D204"/>
  <c r="E204" s="1"/>
  <c r="F204"/>
  <c r="G204"/>
  <c r="A205"/>
  <c r="B205"/>
  <c r="D205"/>
  <c r="E205" s="1"/>
  <c r="F205"/>
  <c r="G205"/>
  <c r="A206"/>
  <c r="B206"/>
  <c r="D206"/>
  <c r="E206" s="1"/>
  <c r="F206"/>
  <c r="G206"/>
  <c r="A207"/>
  <c r="B207"/>
  <c r="D207"/>
  <c r="E207" s="1"/>
  <c r="F207"/>
  <c r="G207"/>
  <c r="A208"/>
  <c r="B208"/>
  <c r="D208"/>
  <c r="E208" s="1"/>
  <c r="F208"/>
  <c r="G208"/>
  <c r="A209"/>
  <c r="B209"/>
  <c r="D209"/>
  <c r="E209" s="1"/>
  <c r="F209"/>
  <c r="G209"/>
  <c r="A210"/>
  <c r="B210"/>
  <c r="D210"/>
  <c r="E210" s="1"/>
  <c r="F210"/>
  <c r="G210"/>
  <c r="A211"/>
  <c r="B211"/>
  <c r="D211"/>
  <c r="E211" s="1"/>
  <c r="F211"/>
  <c r="G211"/>
  <c r="A212"/>
  <c r="B212"/>
  <c r="D212"/>
  <c r="E212" s="1"/>
  <c r="F212"/>
  <c r="G212"/>
  <c r="A213"/>
  <c r="B213"/>
  <c r="D213"/>
  <c r="E213" s="1"/>
  <c r="F213"/>
  <c r="G213"/>
  <c r="A214"/>
  <c r="B214"/>
  <c r="D214"/>
  <c r="E214" s="1"/>
  <c r="F214"/>
  <c r="G214"/>
  <c r="A215"/>
  <c r="B215"/>
  <c r="D215"/>
  <c r="E215" s="1"/>
  <c r="F215"/>
  <c r="G215"/>
  <c r="A216"/>
  <c r="B216"/>
  <c r="D216"/>
  <c r="E216" s="1"/>
  <c r="F216"/>
  <c r="G216"/>
  <c r="A217"/>
  <c r="B217"/>
  <c r="D217"/>
  <c r="E217" s="1"/>
  <c r="F217"/>
  <c r="G217"/>
  <c r="A218"/>
  <c r="B218"/>
  <c r="D218"/>
  <c r="E218" s="1"/>
  <c r="F218"/>
  <c r="G218"/>
  <c r="A219"/>
  <c r="B219"/>
  <c r="D219"/>
  <c r="E219" s="1"/>
  <c r="F219"/>
  <c r="G219"/>
  <c r="A220"/>
  <c r="B220"/>
  <c r="D220"/>
  <c r="E220" s="1"/>
  <c r="F220"/>
  <c r="G220"/>
  <c r="A221"/>
  <c r="B221"/>
  <c r="D221"/>
  <c r="E221" s="1"/>
  <c r="F221"/>
  <c r="G221"/>
  <c r="A222"/>
  <c r="B222"/>
  <c r="D222"/>
  <c r="E222" s="1"/>
  <c r="F222"/>
  <c r="G222"/>
  <c r="A223"/>
  <c r="B223"/>
  <c r="D223"/>
  <c r="E223" s="1"/>
  <c r="F223"/>
  <c r="G223"/>
  <c r="A224"/>
  <c r="B224"/>
  <c r="D224"/>
  <c r="E224" s="1"/>
  <c r="F224"/>
  <c r="G224"/>
  <c r="A225"/>
  <c r="B225"/>
  <c r="D225"/>
  <c r="E225" s="1"/>
  <c r="F225"/>
  <c r="G225"/>
  <c r="A226"/>
  <c r="B226"/>
  <c r="D226"/>
  <c r="E226" s="1"/>
  <c r="F226"/>
  <c r="G226"/>
  <c r="A227"/>
  <c r="B227"/>
  <c r="D227"/>
  <c r="E227" s="1"/>
  <c r="F227"/>
  <c r="G227"/>
  <c r="A228"/>
  <c r="B228"/>
  <c r="D228"/>
  <c r="E228" s="1"/>
  <c r="F228"/>
  <c r="G228"/>
  <c r="A229"/>
  <c r="B229"/>
  <c r="D229"/>
  <c r="E229" s="1"/>
  <c r="F229"/>
  <c r="G229"/>
  <c r="A230"/>
  <c r="B230"/>
  <c r="D230"/>
  <c r="E230" s="1"/>
  <c r="F230"/>
  <c r="G230"/>
  <c r="A231"/>
  <c r="B231"/>
  <c r="D231"/>
  <c r="E231" s="1"/>
  <c r="F231"/>
  <c r="G231"/>
  <c r="A232"/>
  <c r="B232"/>
  <c r="D232"/>
  <c r="E232" s="1"/>
  <c r="F232"/>
  <c r="G232"/>
  <c r="A233"/>
  <c r="B233"/>
  <c r="D233"/>
  <c r="E233" s="1"/>
  <c r="F233"/>
  <c r="G233"/>
  <c r="A234"/>
  <c r="B234"/>
  <c r="D234"/>
  <c r="E234" s="1"/>
  <c r="F234"/>
  <c r="G234"/>
  <c r="A235"/>
  <c r="B235"/>
  <c r="D235"/>
  <c r="E235" s="1"/>
  <c r="F235"/>
  <c r="G235"/>
  <c r="A236"/>
  <c r="B236"/>
  <c r="D236"/>
  <c r="E236" s="1"/>
  <c r="F236"/>
  <c r="G236"/>
  <c r="A237"/>
  <c r="B237"/>
  <c r="D237"/>
  <c r="E237" s="1"/>
  <c r="F237"/>
  <c r="G237"/>
  <c r="A238"/>
  <c r="B238"/>
  <c r="D238"/>
  <c r="E238" s="1"/>
  <c r="F238"/>
  <c r="G238"/>
  <c r="A239"/>
  <c r="B239"/>
  <c r="D239"/>
  <c r="E239" s="1"/>
  <c r="F239"/>
  <c r="G239"/>
  <c r="A240"/>
  <c r="B240"/>
  <c r="D240"/>
  <c r="E240" s="1"/>
  <c r="F240"/>
  <c r="G240"/>
  <c r="A241"/>
  <c r="B241"/>
  <c r="D241"/>
  <c r="E241" s="1"/>
  <c r="F241"/>
  <c r="G241"/>
  <c r="A242"/>
  <c r="B242"/>
  <c r="D242"/>
  <c r="E242" s="1"/>
  <c r="F242"/>
  <c r="G242"/>
  <c r="A243"/>
  <c r="B243"/>
  <c r="D243"/>
  <c r="E243" s="1"/>
  <c r="F243"/>
  <c r="G243"/>
  <c r="A244"/>
  <c r="B244"/>
  <c r="D244"/>
  <c r="E244" s="1"/>
  <c r="F244"/>
  <c r="G244"/>
  <c r="A245"/>
  <c r="B245"/>
  <c r="D245"/>
  <c r="E245" s="1"/>
  <c r="F245"/>
  <c r="G245"/>
  <c r="A246"/>
  <c r="B246"/>
  <c r="D246"/>
  <c r="E246" s="1"/>
  <c r="F246"/>
  <c r="G246"/>
  <c r="A247"/>
  <c r="B247"/>
  <c r="D247"/>
  <c r="E247" s="1"/>
  <c r="F247"/>
  <c r="G247"/>
  <c r="A248"/>
  <c r="B248"/>
  <c r="D248"/>
  <c r="E248" s="1"/>
  <c r="F248"/>
  <c r="G248"/>
  <c r="A249"/>
  <c r="B249"/>
  <c r="D249"/>
  <c r="E249" s="1"/>
  <c r="F249"/>
  <c r="G249"/>
  <c r="A250"/>
  <c r="B250"/>
  <c r="D250"/>
  <c r="E250" s="1"/>
  <c r="F250"/>
  <c r="G250"/>
  <c r="A251"/>
  <c r="B251"/>
  <c r="D251"/>
  <c r="E251" s="1"/>
  <c r="F251"/>
  <c r="G251"/>
  <c r="A252"/>
  <c r="B252"/>
  <c r="D252"/>
  <c r="E252" s="1"/>
  <c r="F252"/>
  <c r="G252"/>
  <c r="A253"/>
  <c r="B253"/>
  <c r="D253"/>
  <c r="E253" s="1"/>
  <c r="F253"/>
  <c r="G253"/>
  <c r="A254"/>
  <c r="B254"/>
  <c r="D254"/>
  <c r="E254" s="1"/>
  <c r="F254"/>
  <c r="G254"/>
  <c r="A255"/>
  <c r="B255"/>
  <c r="D255"/>
  <c r="E255" s="1"/>
  <c r="F255"/>
  <c r="G255"/>
  <c r="A256"/>
  <c r="C256" s="1"/>
  <c r="B256"/>
  <c r="D256"/>
  <c r="E256" s="1"/>
  <c r="F256"/>
  <c r="G256"/>
  <c r="A257"/>
  <c r="B257"/>
  <c r="D257"/>
  <c r="E257" s="1"/>
  <c r="F257"/>
  <c r="G257"/>
  <c r="A258"/>
  <c r="B258"/>
  <c r="D258"/>
  <c r="E258" s="1"/>
  <c r="F258"/>
  <c r="G258"/>
  <c r="A259"/>
  <c r="B259"/>
  <c r="D259"/>
  <c r="E259" s="1"/>
  <c r="F259"/>
  <c r="G259"/>
  <c r="A260"/>
  <c r="C260" s="1"/>
  <c r="B260"/>
  <c r="D260"/>
  <c r="E260" s="1"/>
  <c r="F260"/>
  <c r="G260"/>
  <c r="A261"/>
  <c r="B261"/>
  <c r="D261"/>
  <c r="E261" s="1"/>
  <c r="F261"/>
  <c r="G261"/>
  <c r="A262"/>
  <c r="B262"/>
  <c r="D262"/>
  <c r="E262" s="1"/>
  <c r="F262"/>
  <c r="G262"/>
  <c r="A263"/>
  <c r="B263"/>
  <c r="D263"/>
  <c r="E263" s="1"/>
  <c r="F263"/>
  <c r="G263"/>
  <c r="A264"/>
  <c r="B264"/>
  <c r="D264"/>
  <c r="E264" s="1"/>
  <c r="F264"/>
  <c r="G264"/>
  <c r="A265"/>
  <c r="B265"/>
  <c r="D265"/>
  <c r="E265" s="1"/>
  <c r="F265"/>
  <c r="G265"/>
  <c r="A266"/>
  <c r="B266"/>
  <c r="D266"/>
  <c r="E266" s="1"/>
  <c r="F266"/>
  <c r="G266"/>
  <c r="A267"/>
  <c r="B267"/>
  <c r="D267"/>
  <c r="E267" s="1"/>
  <c r="F267"/>
  <c r="G267"/>
  <c r="A268"/>
  <c r="B268"/>
  <c r="D268"/>
  <c r="E268" s="1"/>
  <c r="F268"/>
  <c r="G268"/>
  <c r="A269"/>
  <c r="B269"/>
  <c r="D269"/>
  <c r="E269" s="1"/>
  <c r="F269"/>
  <c r="G269"/>
  <c r="A270"/>
  <c r="B270"/>
  <c r="D270"/>
  <c r="E270" s="1"/>
  <c r="F270"/>
  <c r="G270"/>
  <c r="A271"/>
  <c r="B271"/>
  <c r="D271"/>
  <c r="E271" s="1"/>
  <c r="F271"/>
  <c r="G271"/>
  <c r="A272"/>
  <c r="B272"/>
  <c r="D272"/>
  <c r="E272" s="1"/>
  <c r="F272"/>
  <c r="G272"/>
  <c r="A273"/>
  <c r="B273"/>
  <c r="D273"/>
  <c r="E273" s="1"/>
  <c r="F273"/>
  <c r="G273"/>
  <c r="A274"/>
  <c r="B274"/>
  <c r="D274"/>
  <c r="E274" s="1"/>
  <c r="F274"/>
  <c r="G274"/>
  <c r="A275"/>
  <c r="B275"/>
  <c r="D275"/>
  <c r="E275" s="1"/>
  <c r="F275"/>
  <c r="G275"/>
  <c r="A276"/>
  <c r="B276"/>
  <c r="D276"/>
  <c r="E276" s="1"/>
  <c r="F276"/>
  <c r="G276"/>
  <c r="A277"/>
  <c r="B277"/>
  <c r="D277"/>
  <c r="E277" s="1"/>
  <c r="F277"/>
  <c r="G277"/>
  <c r="A278"/>
  <c r="B278"/>
  <c r="D278"/>
  <c r="E278" s="1"/>
  <c r="F278"/>
  <c r="G278"/>
  <c r="A279"/>
  <c r="B279"/>
  <c r="D279"/>
  <c r="E279" s="1"/>
  <c r="F279"/>
  <c r="G279"/>
  <c r="A280"/>
  <c r="B280"/>
  <c r="D280"/>
  <c r="E280" s="1"/>
  <c r="F280"/>
  <c r="G280"/>
  <c r="A281"/>
  <c r="B281"/>
  <c r="D281"/>
  <c r="E281" s="1"/>
  <c r="F281"/>
  <c r="G281"/>
  <c r="A282"/>
  <c r="B282"/>
  <c r="D282"/>
  <c r="E282" s="1"/>
  <c r="F282"/>
  <c r="G282"/>
  <c r="A283"/>
  <c r="B283"/>
  <c r="D283"/>
  <c r="E283" s="1"/>
  <c r="F283"/>
  <c r="G283"/>
  <c r="A284"/>
  <c r="B284"/>
  <c r="D284"/>
  <c r="E284" s="1"/>
  <c r="F284"/>
  <c r="G284"/>
  <c r="A285"/>
  <c r="B285"/>
  <c r="D285"/>
  <c r="E285" s="1"/>
  <c r="F285"/>
  <c r="G285"/>
  <c r="A286"/>
  <c r="B286"/>
  <c r="D286"/>
  <c r="E286" s="1"/>
  <c r="F286"/>
  <c r="G286"/>
  <c r="A287"/>
  <c r="B287"/>
  <c r="D287"/>
  <c r="E287" s="1"/>
  <c r="F287"/>
  <c r="G287"/>
  <c r="A288"/>
  <c r="B288"/>
  <c r="D288"/>
  <c r="E288" s="1"/>
  <c r="F288"/>
  <c r="G288"/>
  <c r="A289"/>
  <c r="B289"/>
  <c r="D289"/>
  <c r="E289" s="1"/>
  <c r="F289"/>
  <c r="G289"/>
  <c r="A290"/>
  <c r="B290"/>
  <c r="D290"/>
  <c r="E290" s="1"/>
  <c r="F290"/>
  <c r="G290"/>
  <c r="A291"/>
  <c r="B291"/>
  <c r="D291"/>
  <c r="E291" s="1"/>
  <c r="F291"/>
  <c r="G291"/>
  <c r="A292"/>
  <c r="B292"/>
  <c r="D292"/>
  <c r="E292" s="1"/>
  <c r="F292"/>
  <c r="G292"/>
  <c r="A293"/>
  <c r="B293"/>
  <c r="D293"/>
  <c r="E293" s="1"/>
  <c r="F293"/>
  <c r="G293"/>
  <c r="A294"/>
  <c r="B294"/>
  <c r="D294"/>
  <c r="E294" s="1"/>
  <c r="F294"/>
  <c r="G294"/>
  <c r="A295"/>
  <c r="B295"/>
  <c r="D295"/>
  <c r="E295" s="1"/>
  <c r="F295"/>
  <c r="G295"/>
  <c r="A296"/>
  <c r="B296"/>
  <c r="D296"/>
  <c r="E296" s="1"/>
  <c r="F296"/>
  <c r="G296"/>
  <c r="A297"/>
  <c r="B297"/>
  <c r="D297"/>
  <c r="E297" s="1"/>
  <c r="F297"/>
  <c r="G297"/>
  <c r="A298"/>
  <c r="B298"/>
  <c r="D298"/>
  <c r="E298" s="1"/>
  <c r="F298"/>
  <c r="G298"/>
  <c r="A299"/>
  <c r="B299"/>
  <c r="D299"/>
  <c r="E299" s="1"/>
  <c r="F299"/>
  <c r="G299"/>
  <c r="A300"/>
  <c r="B300"/>
  <c r="D300"/>
  <c r="E300" s="1"/>
  <c r="F300"/>
  <c r="G300"/>
  <c r="A301"/>
  <c r="B301"/>
  <c r="D301"/>
  <c r="E301" s="1"/>
  <c r="F301"/>
  <c r="G301"/>
  <c r="A302"/>
  <c r="B302"/>
  <c r="D302"/>
  <c r="E302" s="1"/>
  <c r="F302"/>
  <c r="G302"/>
  <c r="A303"/>
  <c r="B303"/>
  <c r="D303"/>
  <c r="E303" s="1"/>
  <c r="F303"/>
  <c r="G303"/>
  <c r="A304"/>
  <c r="B304"/>
  <c r="D304"/>
  <c r="E304" s="1"/>
  <c r="F304"/>
  <c r="G304"/>
  <c r="A305"/>
  <c r="B305"/>
  <c r="D305"/>
  <c r="E305" s="1"/>
  <c r="F305"/>
  <c r="G305"/>
  <c r="A306"/>
  <c r="B306"/>
  <c r="D306"/>
  <c r="E306" s="1"/>
  <c r="F306"/>
  <c r="G306"/>
  <c r="A307"/>
  <c r="B307"/>
  <c r="D307"/>
  <c r="E307" s="1"/>
  <c r="F307"/>
  <c r="G307"/>
  <c r="A308"/>
  <c r="B308"/>
  <c r="D308"/>
  <c r="E308" s="1"/>
  <c r="F308"/>
  <c r="G308"/>
  <c r="D7"/>
  <c r="K8" i="4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7"/>
  <c r="C114" i="6" l="1"/>
  <c r="C98"/>
  <c r="C66"/>
  <c r="C58"/>
  <c r="C76"/>
  <c r="C68"/>
  <c r="C60"/>
  <c r="C44"/>
  <c r="C59"/>
  <c r="C43"/>
  <c r="C112"/>
  <c r="C283"/>
  <c r="C267"/>
  <c r="C259"/>
  <c r="C235"/>
  <c r="C227"/>
  <c r="C182"/>
  <c r="C11"/>
  <c r="C10"/>
  <c r="C26"/>
  <c r="C12"/>
  <c r="C213"/>
  <c r="C205"/>
  <c r="C87"/>
  <c r="C79"/>
  <c r="C71"/>
  <c r="C47"/>
  <c r="C31"/>
  <c r="C15"/>
  <c r="C303"/>
  <c r="C295"/>
  <c r="C292"/>
  <c r="C214"/>
  <c r="C173"/>
  <c r="C157"/>
  <c r="C125"/>
  <c r="C194"/>
  <c r="C264"/>
  <c r="C143"/>
  <c r="C119"/>
  <c r="C299"/>
  <c r="C250"/>
  <c r="C242"/>
  <c r="C170"/>
  <c r="C282"/>
  <c r="C274"/>
  <c r="C266"/>
  <c r="C223"/>
  <c r="C220"/>
  <c r="C212"/>
  <c r="C304"/>
  <c r="C301"/>
  <c r="C293"/>
  <c r="C287"/>
  <c r="C284"/>
  <c r="C276"/>
  <c r="C271"/>
  <c r="C240"/>
  <c r="C237"/>
  <c r="C229"/>
  <c r="C218"/>
  <c r="C210"/>
  <c r="C202"/>
  <c r="C196"/>
  <c r="C131"/>
  <c r="C123"/>
  <c r="C110"/>
  <c r="C85"/>
  <c r="C69"/>
  <c r="C61"/>
  <c r="C45"/>
  <c r="C37"/>
  <c r="C234"/>
  <c r="C278"/>
  <c r="C247"/>
  <c r="C239"/>
  <c r="C231"/>
  <c r="C228"/>
  <c r="C207"/>
  <c r="C272"/>
  <c r="C258"/>
  <c r="C255"/>
  <c r="C252"/>
  <c r="C186"/>
  <c r="C178"/>
  <c r="C135"/>
  <c r="C9"/>
  <c r="C291"/>
  <c r="C219"/>
  <c r="C200"/>
  <c r="C191"/>
  <c r="C183"/>
  <c r="C175"/>
  <c r="C151"/>
  <c r="C132"/>
  <c r="C124"/>
  <c r="C108"/>
  <c r="C138"/>
  <c r="C127"/>
  <c r="C38"/>
  <c r="C296"/>
  <c r="C290"/>
  <c r="C281"/>
  <c r="C273"/>
  <c r="C215"/>
  <c r="C199"/>
  <c r="C190"/>
  <c r="C187"/>
  <c r="C181"/>
  <c r="C146"/>
  <c r="C140"/>
  <c r="C56"/>
  <c r="C48"/>
  <c r="C40"/>
  <c r="C32"/>
  <c r="C29"/>
  <c r="C21"/>
  <c r="C306"/>
  <c r="C298"/>
  <c r="C277"/>
  <c r="C269"/>
  <c r="C246"/>
  <c r="C232"/>
  <c r="C226"/>
  <c r="C217"/>
  <c r="C209"/>
  <c r="C139"/>
  <c r="C74"/>
  <c r="C241"/>
  <c r="C63"/>
  <c r="C39"/>
  <c r="C137"/>
  <c r="C279"/>
  <c r="C263"/>
  <c r="C254"/>
  <c r="C245"/>
  <c r="C208"/>
  <c r="C177"/>
  <c r="C171"/>
  <c r="C166"/>
  <c r="C106"/>
  <c r="C25"/>
  <c r="C294"/>
  <c r="C257"/>
  <c r="C230"/>
  <c r="C193"/>
  <c r="C121"/>
  <c r="C90"/>
  <c r="C50"/>
  <c r="C22"/>
  <c r="C307"/>
  <c r="C300"/>
  <c r="C297"/>
  <c r="C280"/>
  <c r="C270"/>
  <c r="C253"/>
  <c r="C243"/>
  <c r="C236"/>
  <c r="C233"/>
  <c r="C216"/>
  <c r="C206"/>
  <c r="C203"/>
  <c r="C189"/>
  <c r="C179"/>
  <c r="C172"/>
  <c r="C169"/>
  <c r="C158"/>
  <c r="C149"/>
  <c r="C129"/>
  <c r="C115"/>
  <c r="C103"/>
  <c r="C95"/>
  <c r="C83"/>
  <c r="C77"/>
  <c r="C55"/>
  <c r="C41"/>
  <c r="C27"/>
  <c r="C24"/>
  <c r="C16"/>
  <c r="C13"/>
  <c r="C286"/>
  <c r="C185"/>
  <c r="C289"/>
  <c r="C262"/>
  <c r="C225"/>
  <c r="C198"/>
  <c r="C195"/>
  <c r="C111"/>
  <c r="C94"/>
  <c r="C65"/>
  <c r="C54"/>
  <c r="C18"/>
  <c r="C249"/>
  <c r="C222"/>
  <c r="C57"/>
  <c r="C302"/>
  <c r="C285"/>
  <c r="C275"/>
  <c r="C268"/>
  <c r="C265"/>
  <c r="C248"/>
  <c r="C238"/>
  <c r="C221"/>
  <c r="C211"/>
  <c r="C204"/>
  <c r="C201"/>
  <c r="C184"/>
  <c r="C174"/>
  <c r="C162"/>
  <c r="C154"/>
  <c r="C133"/>
  <c r="C130"/>
  <c r="C122"/>
  <c r="C102"/>
  <c r="C88"/>
  <c r="C82"/>
  <c r="C73"/>
  <c r="C23"/>
  <c r="C308"/>
  <c r="C288"/>
  <c r="C261"/>
  <c r="C251"/>
  <c r="C244"/>
  <c r="C224"/>
  <c r="C197"/>
  <c r="C180"/>
  <c r="C167"/>
  <c r="C159"/>
  <c r="C147"/>
  <c r="C141"/>
  <c r="C116"/>
  <c r="C104"/>
  <c r="C96"/>
  <c r="C93"/>
  <c r="C75"/>
  <c r="C53"/>
  <c r="C42"/>
  <c r="C34"/>
  <c r="C28"/>
  <c r="C150"/>
  <c r="C113"/>
  <c r="C86"/>
  <c r="C163"/>
  <c r="C156"/>
  <c r="C153"/>
  <c r="C136"/>
  <c r="C126"/>
  <c r="C109"/>
  <c r="C99"/>
  <c r="C92"/>
  <c r="C89"/>
  <c r="C72"/>
  <c r="C62"/>
  <c r="C52"/>
  <c r="C49"/>
  <c r="C46"/>
  <c r="C36"/>
  <c r="C33"/>
  <c r="C30"/>
  <c r="C20"/>
  <c r="C17"/>
  <c r="C14"/>
  <c r="C142"/>
  <c r="C165"/>
  <c r="C155"/>
  <c r="C148"/>
  <c r="C145"/>
  <c r="C128"/>
  <c r="C118"/>
  <c r="C101"/>
  <c r="C91"/>
  <c r="C84"/>
  <c r="C81"/>
  <c r="C64"/>
  <c r="C51"/>
  <c r="C35"/>
  <c r="C19"/>
  <c r="C105"/>
  <c r="C78"/>
  <c r="C164"/>
  <c r="C161"/>
  <c r="C144"/>
  <c r="C134"/>
  <c r="C117"/>
  <c r="C107"/>
  <c r="C100"/>
  <c r="C97"/>
  <c r="C80"/>
  <c r="C70"/>
  <c r="C67"/>
  <c r="C305"/>
  <c r="E322" i="4"/>
  <c r="J16"/>
  <c r="J280" l="1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7"/>
  <c r="J15"/>
  <c r="J8"/>
  <c r="J9"/>
  <c r="J10"/>
  <c r="J11"/>
  <c r="J12"/>
  <c r="J13"/>
  <c r="J14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I311" l="1"/>
  <c r="I310"/>
  <c r="E318" l="1"/>
  <c r="F318" s="1"/>
  <c r="E320"/>
  <c r="G20" i="12" s="1"/>
  <c r="E321" i="4"/>
  <c r="E317"/>
  <c r="G34" i="12" s="1"/>
  <c r="E315" i="4"/>
  <c r="G31" i="12" s="1"/>
  <c r="E316" i="4"/>
  <c r="E319"/>
  <c r="G23" i="12" s="1"/>
  <c r="F321" i="4" l="1"/>
  <c r="G22" i="12"/>
  <c r="F316" i="4"/>
  <c r="G32" i="12"/>
  <c r="F320" i="4"/>
  <c r="G19" i="12"/>
  <c r="J319" i="4"/>
  <c r="J315"/>
  <c r="J317"/>
  <c r="J316"/>
  <c r="E7" i="6"/>
  <c r="E311" i="4"/>
  <c r="G311" s="1"/>
  <c r="E312"/>
  <c r="G312" s="1"/>
  <c r="B7" i="6"/>
  <c r="A7"/>
  <c r="C7" l="1"/>
  <c r="G7" l="1"/>
  <c r="F7" l="1"/>
  <c r="H309" i="4" l="1"/>
  <c r="F317"/>
  <c r="F319"/>
  <c r="F315"/>
  <c r="D309"/>
  <c r="E309"/>
  <c r="F324" l="1"/>
  <c r="E323"/>
  <c r="G315"/>
  <c r="G317"/>
  <c r="G316"/>
  <c r="G319" l="1"/>
  <c r="G320"/>
  <c r="G321"/>
  <c r="G318"/>
  <c r="E324"/>
  <c r="G324" l="1"/>
</calcChain>
</file>

<file path=xl/sharedStrings.xml><?xml version="1.0" encoding="utf-8"?>
<sst xmlns="http://schemas.openxmlformats.org/spreadsheetml/2006/main" count="165" uniqueCount="135">
  <si>
    <t>Please use CAPS LOCK</t>
  </si>
  <si>
    <t>Download Format - Do Not Change</t>
  </si>
  <si>
    <t>PRIME#</t>
  </si>
  <si>
    <t>LAST, FIRST</t>
  </si>
  <si>
    <t>Transportation Service Code (passes/tickets)</t>
  </si>
  <si>
    <t>Scheduling &amp; Coordination</t>
  </si>
  <si>
    <t>NOTES (for DC use)</t>
  </si>
  <si>
    <t>SVCDATE</t>
  </si>
  <si>
    <t>CODE</t>
  </si>
  <si>
    <t>QUANITY</t>
  </si>
  <si>
    <t>DC</t>
  </si>
  <si>
    <t>Adult Pass (5P)</t>
  </si>
  <si>
    <t>Honored Citizen Pass (5H)</t>
  </si>
  <si>
    <t>Lift Pass (5J)</t>
  </si>
  <si>
    <t>Adult Tickets (5T)</t>
  </si>
  <si>
    <t>Honored Citizen Tickets (5M)</t>
  </si>
  <si>
    <t>Lift Tickets (5L)</t>
  </si>
  <si>
    <t xml:space="preserve">BEFORE YOU DOWNLOAD INTO UCR - DO A SORT ON CODE, THEN A SUBTOTAL TO VERIFY </t>
  </si>
  <si>
    <t>THAT THE NUMBER OF UNITS PER PASS OR TICKET CODE EQUALS THE ORDER LOG</t>
  </si>
  <si>
    <t>Lift Punchcard (5Z)</t>
  </si>
  <si>
    <t>OPI</t>
  </si>
  <si>
    <t>ME</t>
  </si>
  <si>
    <t>Quantity</t>
  </si>
  <si>
    <t>STAFF:</t>
  </si>
  <si>
    <t>ORDER MONTH:</t>
  </si>
  <si>
    <t>TYPE</t>
  </si>
  <si>
    <t>PRICE</t>
  </si>
  <si>
    <t>NONE</t>
  </si>
  <si>
    <t>Total:</t>
  </si>
  <si>
    <t>NE</t>
  </si>
  <si>
    <t>AGENCY:</t>
  </si>
  <si>
    <t>NH</t>
  </si>
  <si>
    <t>PT</t>
  </si>
  <si>
    <t>DISTRICT CODE</t>
  </si>
  <si>
    <t>EC</t>
  </si>
  <si>
    <t>(EC) East County YWCA</t>
  </si>
  <si>
    <t>(ME) IRCO</t>
  </si>
  <si>
    <t>(NE) Hollywood Senior Center</t>
  </si>
  <si>
    <t>(NH) Neighborhood House SW</t>
  </si>
  <si>
    <t>(PT) Impact Northwest</t>
  </si>
  <si>
    <t>SUMMARY</t>
  </si>
  <si>
    <t>Counts:</t>
  </si>
  <si>
    <t>QTY</t>
  </si>
  <si>
    <t xml:space="preserve"> </t>
  </si>
  <si>
    <t>Pass/Booklet Price</t>
  </si>
  <si>
    <t>5P</t>
  </si>
  <si>
    <t>5T</t>
  </si>
  <si>
    <t>5H</t>
  </si>
  <si>
    <t>5M</t>
  </si>
  <si>
    <t>5J</t>
  </si>
  <si>
    <t>5Z</t>
  </si>
  <si>
    <t>5L</t>
  </si>
  <si>
    <t>OPI Totals:</t>
  </si>
  <si>
    <t>DIST. CTR. CODE/NAME</t>
  </si>
  <si>
    <t>PRIME</t>
  </si>
  <si>
    <t>DISTRICT CENTER:</t>
  </si>
  <si>
    <t>TICKETS AND PASSES INFROMATION</t>
  </si>
  <si>
    <t>Pass/Ticket</t>
  </si>
  <si>
    <t>Description</t>
  </si>
  <si>
    <t>UCR Code</t>
  </si>
  <si>
    <t>Honored Citizen - Tickets</t>
  </si>
  <si>
    <t>Adult - Tickets</t>
  </si>
  <si>
    <t>Lift Tickets</t>
  </si>
  <si>
    <t>Lift Punch Card</t>
  </si>
  <si>
    <t>One Month Pass</t>
  </si>
  <si>
    <t>Adult - Pass</t>
  </si>
  <si>
    <t>Honored Citizen - Pass</t>
  </si>
  <si>
    <t>Lift -  Pass</t>
  </si>
  <si>
    <t>Book of 10 - 2 hr tickets</t>
  </si>
  <si>
    <t>20 -Trip Punch Card</t>
  </si>
  <si>
    <t>Transportation Assessment</t>
  </si>
  <si>
    <t>5A</t>
  </si>
  <si>
    <t>Assessment</t>
  </si>
  <si>
    <t>Assessment (5A)</t>
  </si>
  <si>
    <t>Underserved</t>
  </si>
  <si>
    <t>UNDERSERVED</t>
  </si>
  <si>
    <t>Waitlisted</t>
  </si>
  <si>
    <t>Underserved:</t>
  </si>
  <si>
    <t>Waitlisted:</t>
  </si>
  <si>
    <r>
      <t xml:space="preserve">SERVICE DATE - </t>
    </r>
    <r>
      <rPr>
        <b/>
        <i/>
        <sz val="11"/>
        <rFont val="Arial"/>
        <family val="2"/>
      </rPr>
      <t xml:space="preserve">Updated by ADVSD staff </t>
    </r>
  </si>
  <si>
    <t>-</t>
  </si>
  <si>
    <t>List Status</t>
  </si>
  <si>
    <t>Number of Assessments(5A)</t>
  </si>
  <si>
    <t>n/a</t>
  </si>
  <si>
    <t>version:</t>
  </si>
  <si>
    <t>ASSESSMENT DATE</t>
  </si>
  <si>
    <t>Testing Column 1</t>
  </si>
  <si>
    <t>Testing Column 2</t>
  </si>
  <si>
    <t>Customer #</t>
  </si>
  <si>
    <t>PO#</t>
  </si>
  <si>
    <t>Date of Order</t>
  </si>
  <si>
    <t>Outlet Sales</t>
  </si>
  <si>
    <t>701 SW 6Th Avenue, Suite 196</t>
  </si>
  <si>
    <t>Portland, OR 97204</t>
  </si>
  <si>
    <t>Phone: 503-962-2424 x2</t>
  </si>
  <si>
    <t>State:</t>
  </si>
  <si>
    <t>Zip:</t>
  </si>
  <si>
    <t>e-mail:</t>
  </si>
  <si>
    <t>TICKETS</t>
  </si>
  <si>
    <t>Ticket Type</t>
  </si>
  <si>
    <t># Desired</t>
  </si>
  <si>
    <t>Unit Price</t>
  </si>
  <si>
    <t>Adult 21/2 - Hour Ticket (book of 10)</t>
  </si>
  <si>
    <t>Honored Citizen 21/2- Hour Ticket (book of 10)</t>
  </si>
  <si>
    <t>Youth 21/2- Hour Ticket (book of 10)</t>
  </si>
  <si>
    <t>LIFT 21/2- Hour Ticket (book of 10)</t>
  </si>
  <si>
    <t>LIFT 20 - Trip Punch Card</t>
  </si>
  <si>
    <t>Adult 1-Day Pass (book of 5)</t>
  </si>
  <si>
    <t>Honored Citizen 1- Day Pass (book of 5)</t>
  </si>
  <si>
    <t>Youth 1-Day Pass (book of 5)</t>
  </si>
  <si>
    <t>PASSES</t>
  </si>
  <si>
    <t>Check box if this is a new 
STANDING ORDER.</t>
  </si>
  <si>
    <t>Pass Type</t>
  </si>
  <si>
    <t>Adult 1-Month Pass</t>
  </si>
  <si>
    <t>PASSES FOR THE MONTH OF</t>
  </si>
  <si>
    <t>Honored Citizen 1-Month Pass</t>
  </si>
  <si>
    <t>Youth 1-Month Pass</t>
  </si>
  <si>
    <t>LIFT 1-Month Pass</t>
  </si>
  <si>
    <t>Signed:</t>
  </si>
  <si>
    <t>Phone No:</t>
  </si>
  <si>
    <t>Return this form to TriMet Outlet Sales via fax at 503-962-2482 or e-mail: salesoutletprogram@trimet.org</t>
  </si>
  <si>
    <t>For Office Use Only</t>
  </si>
  <si>
    <t>Inv#</t>
  </si>
  <si>
    <t>Shipped</t>
  </si>
  <si>
    <t>Company Name</t>
  </si>
  <si>
    <t>Attn</t>
  </si>
  <si>
    <t>Address</t>
  </si>
  <si>
    <t>City</t>
  </si>
  <si>
    <t>N/A</t>
  </si>
  <si>
    <t>Rates need to be updated when TriMet rates change</t>
  </si>
  <si>
    <t>Count</t>
  </si>
  <si>
    <t>Estimated Cost</t>
  </si>
  <si>
    <r>
      <rPr>
        <b/>
        <i/>
        <sz val="10"/>
        <rFont val="Arial"/>
        <family val="2"/>
      </rPr>
      <t xml:space="preserve">Note: </t>
    </r>
    <r>
      <rPr>
        <i/>
        <sz val="10"/>
        <rFont val="Arial"/>
        <family val="2"/>
      </rPr>
      <t>ticket units are round up to reflect number of books for orders. Estimated Cost based on this fact.</t>
    </r>
  </si>
  <si>
    <r>
      <rPr>
        <b/>
        <sz val="12"/>
        <rFont val="Arial"/>
        <family val="2"/>
      </rPr>
      <t>NONE</t>
    </r>
    <r>
      <rPr>
        <b/>
        <sz val="12"/>
        <color rgb="FFFF0000"/>
        <rFont val="Arial"/>
        <family val="2"/>
      </rPr>
      <t xml:space="preserve"> -</t>
    </r>
    <r>
      <rPr>
        <b/>
        <sz val="10"/>
        <color rgb="FFFF0000"/>
        <rFont val="Arial"/>
        <family val="2"/>
      </rPr>
      <t xml:space="preserve"> This line count MUST equal ZERO</t>
    </r>
  </si>
  <si>
    <t>Estimated After Discount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</si>
</sst>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16"/>
      <color rgb="FF000000"/>
      <name val="Arial"/>
      <family val="2"/>
    </font>
    <font>
      <b/>
      <sz val="16"/>
      <color rgb="FF231F20"/>
      <name val="Arial"/>
      <family val="2"/>
    </font>
    <font>
      <sz val="14"/>
      <color rgb="FF000000"/>
      <name val="Arial"/>
      <family val="2"/>
    </font>
    <font>
      <sz val="16"/>
      <color rgb="FF231F20"/>
      <name val="Arial"/>
      <family val="2"/>
    </font>
    <font>
      <sz val="16"/>
      <color rgb="FF000000"/>
      <name val="Times New Roman"/>
      <family val="1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</cellStyleXfs>
  <cellXfs count="209">
    <xf numFmtId="0" fontId="0" fillId="0" borderId="0" xfId="0"/>
    <xf numFmtId="0" fontId="16" fillId="0" borderId="14" xfId="0" applyFont="1" applyFill="1" applyBorder="1" applyAlignment="1" applyProtection="1">
      <alignment horizontal="center"/>
      <protection locked="0"/>
    </xf>
    <xf numFmtId="14" fontId="23" fillId="0" borderId="11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14" fontId="24" fillId="0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Border="1" applyProtection="1">
      <protection hidden="1"/>
    </xf>
    <xf numFmtId="14" fontId="23" fillId="0" borderId="26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14" fontId="24" fillId="0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5" fillId="0" borderId="0" xfId="0" applyFont="1" applyFill="1" applyBorder="1" applyProtection="1">
      <protection hidden="1"/>
    </xf>
    <xf numFmtId="0" fontId="23" fillId="0" borderId="17" xfId="0" applyFont="1" applyFill="1" applyBorder="1" applyAlignment="1" applyProtection="1">
      <alignment horizontal="center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Protection="1"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27" fillId="4" borderId="23" xfId="31" applyFont="1" applyBorder="1" applyProtection="1">
      <protection hidden="1"/>
    </xf>
    <xf numFmtId="0" fontId="27" fillId="4" borderId="19" xfId="31" applyFont="1" applyBorder="1" applyProtection="1">
      <protection hidden="1"/>
    </xf>
    <xf numFmtId="0" fontId="32" fillId="0" borderId="0" xfId="0" applyFont="1" applyBorder="1" applyAlignment="1" applyProtection="1">
      <alignment horizontal="center"/>
      <protection hidden="1"/>
    </xf>
    <xf numFmtId="44" fontId="32" fillId="0" borderId="0" xfId="29" applyFont="1" applyBorder="1" applyProtection="1">
      <protection hidden="1"/>
    </xf>
    <xf numFmtId="44" fontId="32" fillId="0" borderId="0" xfId="0" applyNumberFormat="1" applyFont="1" applyBorder="1" applyProtection="1">
      <protection hidden="1"/>
    </xf>
    <xf numFmtId="0" fontId="32" fillId="0" borderId="0" xfId="0" applyFont="1" applyAlignment="1" applyProtection="1">
      <alignment horizontal="center"/>
      <protection hidden="1"/>
    </xf>
    <xf numFmtId="44" fontId="35" fillId="0" borderId="0" xfId="29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30" fillId="26" borderId="11" xfId="0" applyFont="1" applyFill="1" applyBorder="1" applyProtection="1">
      <protection hidden="1"/>
    </xf>
    <xf numFmtId="0" fontId="30" fillId="26" borderId="11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4" fontId="0" fillId="0" borderId="11" xfId="29" applyFont="1" applyBorder="1" applyProtection="1">
      <protection hidden="1"/>
    </xf>
    <xf numFmtId="37" fontId="0" fillId="0" borderId="11" xfId="29" applyNumberFormat="1" applyFont="1" applyBorder="1" applyAlignment="1" applyProtection="1">
      <alignment horizontal="center"/>
      <protection hidden="1"/>
    </xf>
    <xf numFmtId="44" fontId="0" fillId="0" borderId="11" xfId="0" applyNumberFormat="1" applyBorder="1" applyAlignment="1" applyProtection="1">
      <alignment horizontal="center"/>
      <protection hidden="1"/>
    </xf>
    <xf numFmtId="0" fontId="0" fillId="0" borderId="11" xfId="0" applyFont="1" applyFill="1" applyBorder="1" applyProtection="1">
      <protection hidden="1"/>
    </xf>
    <xf numFmtId="44" fontId="0" fillId="0" borderId="11" xfId="29" applyFont="1" applyFill="1" applyBorder="1" applyProtection="1">
      <protection hidden="1"/>
    </xf>
    <xf numFmtId="37" fontId="0" fillId="0" borderId="11" xfId="29" applyNumberFormat="1" applyFont="1" applyFill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29" fillId="0" borderId="13" xfId="41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Protection="1">
      <protection locked="0"/>
    </xf>
    <xf numFmtId="1" fontId="28" fillId="0" borderId="13" xfId="41" applyNumberFormat="1" applyFont="1" applyBorder="1" applyProtection="1">
      <protection locked="0"/>
    </xf>
    <xf numFmtId="1" fontId="28" fillId="0" borderId="13" xfId="41" applyNumberFormat="1" applyFont="1" applyBorder="1" applyAlignment="1" applyProtection="1">
      <alignment wrapText="1"/>
      <protection locked="0"/>
    </xf>
    <xf numFmtId="0" fontId="29" fillId="25" borderId="13" xfId="41" applyFont="1" applyFill="1" applyBorder="1" applyProtection="1">
      <protection locked="0"/>
    </xf>
    <xf numFmtId="1" fontId="29" fillId="0" borderId="13" xfId="41" applyNumberFormat="1" applyFont="1" applyBorder="1" applyProtection="1">
      <protection locked="0"/>
    </xf>
    <xf numFmtId="1" fontId="0" fillId="0" borderId="13" xfId="41" applyNumberFormat="1" applyFont="1" applyBorder="1" applyProtection="1">
      <protection locked="0"/>
    </xf>
    <xf numFmtId="43" fontId="29" fillId="0" borderId="13" xfId="28" applyFont="1" applyFill="1" applyBorder="1" applyProtection="1">
      <protection locked="0"/>
    </xf>
    <xf numFmtId="43" fontId="29" fillId="25" borderId="13" xfId="28" applyFont="1" applyFill="1" applyBorder="1" applyProtection="1">
      <protection locked="0"/>
    </xf>
    <xf numFmtId="43" fontId="29" fillId="25" borderId="13" xfId="28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26" fillId="24" borderId="2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Border="1" applyProtection="1"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49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1" fontId="21" fillId="27" borderId="27" xfId="42" applyNumberFormat="1" applyFont="1" applyFill="1" applyBorder="1" applyAlignment="1" applyProtection="1">
      <alignment horizontal="center"/>
      <protection hidden="1"/>
    </xf>
    <xf numFmtId="1" fontId="21" fillId="27" borderId="28" xfId="42" applyNumberFormat="1" applyFont="1" applyFill="1" applyBorder="1" applyAlignment="1" applyProtection="1">
      <alignment horizontal="center"/>
      <protection hidden="1"/>
    </xf>
    <xf numFmtId="14" fontId="21" fillId="27" borderId="28" xfId="42" applyNumberFormat="1" applyFont="1" applyFill="1" applyBorder="1" applyAlignment="1" applyProtection="1">
      <alignment horizontal="center"/>
      <protection hidden="1"/>
    </xf>
    <xf numFmtId="49" fontId="21" fillId="27" borderId="28" xfId="42" applyNumberFormat="1" applyFont="1" applyFill="1" applyBorder="1" applyAlignment="1" applyProtection="1">
      <alignment horizontal="center"/>
      <protection hidden="1"/>
    </xf>
    <xf numFmtId="164" fontId="21" fillId="27" borderId="28" xfId="42" applyNumberFormat="1" applyFont="1" applyFill="1" applyBorder="1" applyAlignment="1" applyProtection="1">
      <alignment horizontal="center"/>
      <protection hidden="1"/>
    </xf>
    <xf numFmtId="1" fontId="21" fillId="27" borderId="29" xfId="4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37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 applyProtection="1">
      <alignment horizontal="center"/>
      <protection hidden="1"/>
    </xf>
    <xf numFmtId="0" fontId="38" fillId="28" borderId="11" xfId="0" applyFont="1" applyFill="1" applyBorder="1"/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Protection="1">
      <protection hidden="1"/>
    </xf>
    <xf numFmtId="44" fontId="29" fillId="0" borderId="11" xfId="29" applyFont="1" applyBorder="1" applyProtection="1">
      <protection hidden="1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center"/>
      <protection hidden="1"/>
    </xf>
    <xf numFmtId="1" fontId="16" fillId="0" borderId="17" xfId="0" applyNumberFormat="1" applyFont="1" applyBorder="1" applyProtection="1">
      <protection hidden="1"/>
    </xf>
    <xf numFmtId="164" fontId="32" fillId="0" borderId="0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11" xfId="0" applyBorder="1"/>
    <xf numFmtId="44" fontId="0" fillId="0" borderId="0" xfId="0" applyNumberFormat="1" applyBorder="1" applyAlignment="1" applyProtection="1">
      <alignment horizontal="center"/>
      <protection hidden="1"/>
    </xf>
    <xf numFmtId="0" fontId="16" fillId="0" borderId="35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1" fontId="28" fillId="0" borderId="10" xfId="41" applyNumberFormat="1" applyFont="1" applyBorder="1" applyAlignment="1" applyProtection="1">
      <alignment horizontal="center"/>
      <protection locked="0"/>
    </xf>
    <xf numFmtId="1" fontId="29" fillId="0" borderId="10" xfId="41" applyNumberFormat="1" applyFont="1" applyBorder="1" applyAlignment="1" applyProtection="1">
      <alignment horizontal="center"/>
      <protection locked="0"/>
    </xf>
    <xf numFmtId="0" fontId="29" fillId="0" borderId="10" xfId="41" applyFont="1" applyFill="1" applyBorder="1" applyAlignment="1" applyProtection="1">
      <alignment horizontal="center"/>
      <protection locked="0"/>
    </xf>
    <xf numFmtId="0" fontId="16" fillId="29" borderId="34" xfId="0" applyFont="1" applyFill="1" applyBorder="1" applyAlignment="1" applyProtection="1">
      <alignment horizontal="center"/>
      <protection hidden="1"/>
    </xf>
    <xf numFmtId="1" fontId="0" fillId="0" borderId="24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29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24" xfId="0" applyNumberFormat="1" applyBorder="1" applyProtection="1"/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" fontId="29" fillId="0" borderId="25" xfId="41" applyNumberFormat="1" applyFont="1" applyBorder="1" applyProtection="1"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164" fontId="21" fillId="0" borderId="21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wrapText="1"/>
      <protection locked="0"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center"/>
      <protection locked="0"/>
    </xf>
    <xf numFmtId="37" fontId="29" fillId="0" borderId="15" xfId="28" applyNumberFormat="1" applyFont="1" applyFill="1" applyBorder="1" applyAlignment="1" applyProtection="1">
      <alignment horizontal="center"/>
      <protection locked="0"/>
    </xf>
    <xf numFmtId="0" fontId="29" fillId="25" borderId="10" xfId="41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>
      <alignment horizontal="center"/>
      <protection hidden="1"/>
    </xf>
    <xf numFmtId="0" fontId="33" fillId="0" borderId="20" xfId="0" applyFont="1" applyFill="1" applyBorder="1" applyAlignment="1" applyProtection="1">
      <alignment horizontal="center"/>
      <protection hidden="1"/>
    </xf>
    <xf numFmtId="0" fontId="33" fillId="0" borderId="18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44" fontId="35" fillId="0" borderId="0" xfId="29" applyFont="1" applyAlignment="1" applyProtection="1">
      <alignment horizontal="center"/>
      <protection hidden="1"/>
    </xf>
    <xf numFmtId="44" fontId="32" fillId="0" borderId="0" xfId="0" applyNumberFormat="1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right"/>
      <protection hidden="1"/>
    </xf>
    <xf numFmtId="14" fontId="39" fillId="0" borderId="0" xfId="0" applyNumberFormat="1" applyFont="1" applyAlignment="1" applyProtection="1">
      <alignment horizontal="center"/>
      <protection hidden="1"/>
    </xf>
    <xf numFmtId="14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35" xfId="0" applyNumberFormat="1" applyFont="1" applyFill="1" applyBorder="1" applyAlignment="1" applyProtection="1">
      <alignment horizontal="center" wrapText="1"/>
      <protection locked="0"/>
    </xf>
    <xf numFmtId="14" fontId="16" fillId="0" borderId="36" xfId="0" applyNumberFormat="1" applyFont="1" applyFill="1" applyBorder="1" applyAlignment="1" applyProtection="1">
      <alignment horizontal="center" wrapText="1"/>
      <protection locked="0"/>
    </xf>
    <xf numFmtId="0" fontId="25" fillId="27" borderId="0" xfId="0" applyFont="1" applyFill="1" applyBorder="1" applyProtection="1">
      <protection hidden="1"/>
    </xf>
    <xf numFmtId="0" fontId="16" fillId="27" borderId="0" xfId="0" applyFont="1" applyFill="1" applyBorder="1" applyProtection="1">
      <protection hidden="1"/>
    </xf>
    <xf numFmtId="0" fontId="16" fillId="27" borderId="0" xfId="0" applyFont="1" applyFill="1" applyBorder="1" applyAlignment="1" applyProtection="1">
      <alignment horizontal="center" wrapText="1"/>
      <protection hidden="1"/>
    </xf>
    <xf numFmtId="0" fontId="21" fillId="27" borderId="0" xfId="0" applyFont="1" applyFill="1" applyBorder="1" applyAlignment="1" applyProtection="1">
      <alignment horizontal="center" wrapText="1"/>
      <protection hidden="1"/>
    </xf>
    <xf numFmtId="0" fontId="24" fillId="27" borderId="20" xfId="0" applyFont="1" applyFill="1" applyBorder="1" applyAlignment="1" applyProtection="1">
      <alignment horizontal="right" vertical="top" wrapText="1"/>
      <protection hidden="1"/>
    </xf>
    <xf numFmtId="0" fontId="24" fillId="27" borderId="18" xfId="0" applyFont="1" applyFill="1" applyBorder="1" applyAlignment="1" applyProtection="1">
      <alignment horizontal="right" vertical="top" wrapText="1"/>
      <protection hidden="1"/>
    </xf>
    <xf numFmtId="0" fontId="24" fillId="27" borderId="17" xfId="0" applyFont="1" applyFill="1" applyBorder="1" applyAlignment="1" applyProtection="1">
      <alignment horizontal="right" vertical="top" wrapText="1"/>
      <protection hidden="1"/>
    </xf>
    <xf numFmtId="0" fontId="21" fillId="27" borderId="0" xfId="0" applyFont="1" applyFill="1" applyBorder="1" applyAlignment="1" applyProtection="1">
      <alignment horizontal="center"/>
      <protection hidden="1"/>
    </xf>
    <xf numFmtId="0" fontId="41" fillId="0" borderId="0" xfId="49" applyFont="1" applyFill="1" applyBorder="1" applyAlignment="1">
      <alignment horizontal="left" vertical="top"/>
    </xf>
    <xf numFmtId="0" fontId="43" fillId="0" borderId="0" xfId="49" applyFont="1" applyFill="1" applyBorder="1" applyAlignment="1">
      <alignment horizontal="left" vertical="top"/>
    </xf>
    <xf numFmtId="0" fontId="42" fillId="0" borderId="13" xfId="49" applyFont="1" applyFill="1" applyBorder="1" applyAlignment="1">
      <alignment horizontal="right" vertical="center" wrapText="1"/>
    </xf>
    <xf numFmtId="0" fontId="41" fillId="0" borderId="11" xfId="49" applyFont="1" applyFill="1" applyBorder="1" applyAlignment="1">
      <alignment horizontal="left" vertical="center"/>
    </xf>
    <xf numFmtId="44" fontId="41" fillId="0" borderId="11" xfId="50" applyFont="1" applyFill="1" applyBorder="1" applyAlignment="1">
      <alignment horizontal="left" vertical="center"/>
    </xf>
    <xf numFmtId="0" fontId="47" fillId="0" borderId="0" xfId="49" applyFont="1" applyFill="1" applyBorder="1" applyAlignment="1"/>
    <xf numFmtId="0" fontId="41" fillId="0" borderId="0" xfId="49" applyFont="1" applyFill="1" applyBorder="1" applyAlignment="1">
      <alignment horizontal="right"/>
    </xf>
    <xf numFmtId="0" fontId="41" fillId="0" borderId="13" xfId="49" applyFont="1" applyFill="1" applyBorder="1" applyAlignment="1">
      <alignment horizontal="left" vertical="center"/>
    </xf>
    <xf numFmtId="0" fontId="41" fillId="0" borderId="23" xfId="49" applyFont="1" applyFill="1" applyBorder="1" applyAlignment="1">
      <alignment horizontal="left" vertical="center"/>
    </xf>
    <xf numFmtId="0" fontId="41" fillId="0" borderId="13" xfId="49" applyFont="1" applyFill="1" applyBorder="1" applyAlignment="1">
      <alignment horizontal="right" vertical="center"/>
    </xf>
    <xf numFmtId="0" fontId="41" fillId="0" borderId="0" xfId="49" applyFont="1" applyFill="1" applyBorder="1" applyAlignment="1">
      <alignment horizontal="left"/>
    </xf>
    <xf numFmtId="0" fontId="41" fillId="0" borderId="19" xfId="49" applyFont="1" applyFill="1" applyBorder="1" applyAlignment="1" applyProtection="1">
      <alignment horizontal="left" vertical="center"/>
      <protection locked="0"/>
    </xf>
    <xf numFmtId="44" fontId="27" fillId="4" borderId="19" xfId="31" applyNumberFormat="1" applyFont="1" applyBorder="1" applyAlignment="1" applyProtection="1">
      <alignment horizontal="center"/>
      <protection hidden="1"/>
    </xf>
    <xf numFmtId="0" fontId="27" fillId="4" borderId="23" xfId="31" applyFont="1" applyBorder="1" applyAlignment="1" applyProtection="1">
      <alignment horizontal="center"/>
      <protection hidden="1"/>
    </xf>
    <xf numFmtId="44" fontId="27" fillId="4" borderId="23" xfId="31" applyNumberFormat="1" applyFont="1" applyBorder="1" applyAlignment="1" applyProtection="1">
      <alignment horizontal="center"/>
      <protection hidden="1"/>
    </xf>
    <xf numFmtId="0" fontId="48" fillId="0" borderId="0" xfId="0" applyFont="1" applyBorder="1" applyProtection="1">
      <protection hidden="1"/>
    </xf>
    <xf numFmtId="0" fontId="49" fillId="0" borderId="0" xfId="0" applyFont="1" applyFill="1" applyBorder="1" applyProtection="1">
      <protection hidden="1"/>
    </xf>
    <xf numFmtId="0" fontId="41" fillId="0" borderId="11" xfId="49" applyFont="1" applyFill="1" applyBorder="1" applyAlignment="1" applyProtection="1">
      <alignment horizontal="center"/>
      <protection locked="0"/>
    </xf>
    <xf numFmtId="0" fontId="41" fillId="0" borderId="11" xfId="49" applyFont="1" applyFill="1" applyBorder="1" applyAlignment="1">
      <alignment horizontal="left" vertical="center"/>
    </xf>
    <xf numFmtId="0" fontId="41" fillId="0" borderId="11" xfId="49" applyFont="1" applyFill="1" applyBorder="1" applyAlignment="1" applyProtection="1">
      <alignment horizontal="center" vertical="center"/>
      <protection hidden="1"/>
    </xf>
    <xf numFmtId="0" fontId="26" fillId="24" borderId="20" xfId="0" applyFont="1" applyFill="1" applyBorder="1" applyAlignment="1" applyProtection="1">
      <alignment horizontal="left" vertical="top" wrapText="1"/>
      <protection locked="0"/>
    </xf>
    <xf numFmtId="0" fontId="21" fillId="0" borderId="33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9" fillId="25" borderId="11" xfId="41" applyFont="1" applyFill="1" applyBorder="1" applyProtection="1">
      <protection locked="0"/>
    </xf>
    <xf numFmtId="0" fontId="50" fillId="0" borderId="39" xfId="0" applyFont="1" applyBorder="1" applyAlignment="1" applyProtection="1">
      <alignment horizontal="left" vertical="top" wrapText="1"/>
      <protection hidden="1"/>
    </xf>
    <xf numFmtId="0" fontId="26" fillId="24" borderId="20" xfId="0" applyFont="1" applyFill="1" applyBorder="1" applyAlignment="1" applyProtection="1">
      <alignment horizontal="left" vertical="top" wrapText="1"/>
      <protection locked="0"/>
    </xf>
    <xf numFmtId="0" fontId="27" fillId="4" borderId="13" xfId="31" applyFont="1" applyBorder="1" applyAlignment="1" applyProtection="1">
      <alignment horizontal="center"/>
      <protection hidden="1"/>
    </xf>
    <xf numFmtId="0" fontId="27" fillId="4" borderId="23" xfId="31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43" fillId="0" borderId="0" xfId="49" applyFont="1" applyFill="1" applyBorder="1" applyAlignment="1">
      <alignment horizontal="left" vertical="top"/>
    </xf>
    <xf numFmtId="0" fontId="44" fillId="0" borderId="13" xfId="49" applyFont="1" applyFill="1" applyBorder="1" applyAlignment="1">
      <alignment horizontal="left" vertical="center" wrapText="1"/>
    </xf>
    <xf numFmtId="0" fontId="44" fillId="0" borderId="23" xfId="49" applyFont="1" applyFill="1" applyBorder="1" applyAlignment="1">
      <alignment horizontal="left" vertical="center" wrapText="1"/>
    </xf>
    <xf numFmtId="0" fontId="41" fillId="0" borderId="23" xfId="49" applyNumberFormat="1" applyFont="1" applyFill="1" applyBorder="1" applyAlignment="1" applyProtection="1">
      <alignment horizontal="left" vertical="center" shrinkToFit="1"/>
      <protection locked="0"/>
    </xf>
    <xf numFmtId="0" fontId="41" fillId="0" borderId="19" xfId="49" applyNumberFormat="1" applyFont="1" applyFill="1" applyBorder="1" applyAlignment="1" applyProtection="1">
      <alignment horizontal="left" vertical="center" shrinkToFit="1"/>
      <protection locked="0"/>
    </xf>
    <xf numFmtId="0" fontId="44" fillId="0" borderId="23" xfId="49" applyFont="1" applyFill="1" applyBorder="1" applyAlignment="1" applyProtection="1">
      <alignment horizontal="left" vertical="center" wrapText="1"/>
      <protection locked="0"/>
    </xf>
    <xf numFmtId="0" fontId="44" fillId="0" borderId="19" xfId="49" applyFont="1" applyFill="1" applyBorder="1" applyAlignment="1" applyProtection="1">
      <alignment horizontal="left" vertical="center" wrapText="1"/>
      <protection locked="0"/>
    </xf>
    <xf numFmtId="0" fontId="41" fillId="0" borderId="23" xfId="49" applyFont="1" applyFill="1" applyBorder="1" applyAlignment="1" applyProtection="1">
      <alignment horizontal="left" vertical="center"/>
      <protection locked="0"/>
    </xf>
    <xf numFmtId="0" fontId="41" fillId="0" borderId="19" xfId="49" applyFont="1" applyFill="1" applyBorder="1" applyAlignment="1" applyProtection="1">
      <alignment horizontal="left" vertical="center"/>
      <protection locked="0"/>
    </xf>
    <xf numFmtId="0" fontId="45" fillId="0" borderId="23" xfId="49" applyFont="1" applyFill="1" applyBorder="1" applyAlignment="1">
      <alignment horizontal="left" vertical="center"/>
    </xf>
    <xf numFmtId="0" fontId="46" fillId="30" borderId="38" xfId="49" applyFont="1" applyFill="1" applyBorder="1" applyAlignment="1">
      <alignment horizontal="center" vertical="center"/>
    </xf>
    <xf numFmtId="0" fontId="46" fillId="30" borderId="39" xfId="49" applyFont="1" applyFill="1" applyBorder="1" applyAlignment="1">
      <alignment horizontal="center" vertical="center"/>
    </xf>
    <xf numFmtId="0" fontId="46" fillId="30" borderId="40" xfId="49" applyFont="1" applyFill="1" applyBorder="1" applyAlignment="1">
      <alignment horizontal="center" vertical="center"/>
    </xf>
    <xf numFmtId="0" fontId="46" fillId="30" borderId="41" xfId="49" applyFont="1" applyFill="1" applyBorder="1" applyAlignment="1">
      <alignment horizontal="center" vertical="center"/>
    </xf>
    <xf numFmtId="0" fontId="46" fillId="30" borderId="42" xfId="49" applyFont="1" applyFill="1" applyBorder="1" applyAlignment="1">
      <alignment horizontal="center" vertical="center"/>
    </xf>
    <xf numFmtId="0" fontId="46" fillId="30" borderId="43" xfId="49" applyFont="1" applyFill="1" applyBorder="1" applyAlignment="1">
      <alignment horizontal="center" vertical="center"/>
    </xf>
    <xf numFmtId="0" fontId="47" fillId="0" borderId="0" xfId="49" applyFont="1" applyFill="1" applyBorder="1" applyAlignment="1">
      <alignment horizontal="left" vertical="center" wrapText="1"/>
    </xf>
    <xf numFmtId="0" fontId="47" fillId="0" borderId="0" xfId="49" applyFont="1" applyFill="1" applyBorder="1" applyAlignment="1">
      <alignment horizontal="left" vertical="center"/>
    </xf>
    <xf numFmtId="0" fontId="41" fillId="0" borderId="11" xfId="49" applyFont="1" applyFill="1" applyBorder="1" applyAlignment="1">
      <alignment horizontal="left" vertical="center"/>
    </xf>
    <xf numFmtId="0" fontId="46" fillId="30" borderId="38" xfId="49" applyFont="1" applyFill="1" applyBorder="1" applyAlignment="1">
      <alignment horizontal="center" vertical="top"/>
    </xf>
    <xf numFmtId="0" fontId="46" fillId="30" borderId="39" xfId="49" applyFont="1" applyFill="1" applyBorder="1" applyAlignment="1">
      <alignment horizontal="center" vertical="top"/>
    </xf>
    <xf numFmtId="0" fontId="46" fillId="30" borderId="40" xfId="49" applyFont="1" applyFill="1" applyBorder="1" applyAlignment="1">
      <alignment horizontal="center" vertical="top"/>
    </xf>
    <xf numFmtId="0" fontId="41" fillId="0" borderId="0" xfId="49" applyFont="1" applyFill="1" applyBorder="1" applyAlignment="1" applyProtection="1">
      <alignment horizontal="center"/>
      <protection locked="0"/>
    </xf>
    <xf numFmtId="0" fontId="41" fillId="0" borderId="23" xfId="49" applyFont="1" applyFill="1" applyBorder="1" applyAlignment="1">
      <alignment horizontal="left" vertical="center"/>
    </xf>
    <xf numFmtId="0" fontId="41" fillId="0" borderId="19" xfId="49" applyFont="1" applyFill="1" applyBorder="1" applyAlignment="1">
      <alignment horizontal="left" vertical="center"/>
    </xf>
    <xf numFmtId="0" fontId="41" fillId="0" borderId="13" xfId="49" applyFont="1" applyFill="1" applyBorder="1" applyAlignment="1">
      <alignment horizontal="right" vertical="center"/>
    </xf>
    <xf numFmtId="0" fontId="41" fillId="0" borderId="23" xfId="49" applyFont="1" applyFill="1" applyBorder="1" applyAlignment="1">
      <alignment horizontal="right" vertical="center"/>
    </xf>
    <xf numFmtId="14" fontId="41" fillId="0" borderId="23" xfId="49" applyNumberFormat="1" applyFont="1" applyFill="1" applyBorder="1" applyAlignment="1" applyProtection="1">
      <alignment horizontal="left" vertical="center"/>
      <protection locked="0"/>
    </xf>
    <xf numFmtId="14" fontId="41" fillId="0" borderId="19" xfId="49" applyNumberFormat="1" applyFont="1" applyFill="1" applyBorder="1" applyAlignment="1" applyProtection="1">
      <alignment horizontal="left" vertical="center"/>
      <protection locked="0"/>
    </xf>
    <xf numFmtId="0" fontId="41" fillId="0" borderId="42" xfId="49" applyFont="1" applyFill="1" applyBorder="1" applyAlignment="1" applyProtection="1">
      <alignment horizontal="left"/>
      <protection locked="0"/>
    </xf>
    <xf numFmtId="0" fontId="41" fillId="0" borderId="0" xfId="49" applyFont="1" applyFill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 hidden="1"/>
    </xf>
    <xf numFmtId="0" fontId="22" fillId="26" borderId="0" xfId="0" applyFont="1" applyFill="1" applyBorder="1" applyAlignment="1" applyProtection="1">
      <alignment horizontal="center"/>
      <protection hidden="1"/>
    </xf>
    <xf numFmtId="1" fontId="29" fillId="0" borderId="11" xfId="41" applyNumberFormat="1" applyFont="1" applyBorder="1" applyProtection="1">
      <protection locked="0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28"/>
    <cellStyle name="Currency" xfId="29" builtinId="4"/>
    <cellStyle name="Currency 2" xfId="50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8"/>
    <cellStyle name="Normal 5" xfId="41"/>
    <cellStyle name="Normal 6" xfId="49"/>
    <cellStyle name="Normal_JUN 2014_2014-2 NH West Trimet Report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8"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strike/>
        <color rgb="FFFF0000"/>
      </font>
    </dxf>
    <dxf>
      <font>
        <b val="0"/>
        <i/>
        <color rgb="FFFF0000"/>
      </font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16</xdr:row>
      <xdr:rowOff>0</xdr:rowOff>
    </xdr:from>
    <xdr:ext cx="3629025" cy="1143000"/>
    <xdr:sp macro="" textlink="">
      <xdr:nvSpPr>
        <xdr:cNvPr id="2" name="TextBox 1"/>
        <xdr:cNvSpPr txBox="1"/>
      </xdr:nvSpPr>
      <xdr:spPr>
        <a:xfrm>
          <a:off x="6429375" y="4914900"/>
          <a:ext cx="3629025" cy="1143000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6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$2.50</a:t>
          </a:r>
          <a:r>
            <a:rPr lang="en-US" sz="16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per envelope will be charged to cover shipping and handlilng costs.</a:t>
          </a:r>
        </a:p>
        <a:p>
          <a:pPr algn="ctr"/>
          <a:endParaRPr lang="en-US" sz="1600" b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76200</xdr:colOff>
      <xdr:row>19</xdr:row>
      <xdr:rowOff>142876</xdr:rowOff>
    </xdr:from>
    <xdr:ext cx="3609976" cy="2781299"/>
    <xdr:sp macro="" textlink="">
      <xdr:nvSpPr>
        <xdr:cNvPr id="3" name="TextBox 2"/>
        <xdr:cNvSpPr txBox="1"/>
      </xdr:nvSpPr>
      <xdr:spPr>
        <a:xfrm>
          <a:off x="6438900" y="6200776"/>
          <a:ext cx="3609976" cy="27812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 FOR PASS STANDING</a:t>
          </a:r>
          <a:r>
            <a:rPr lang="en-US" sz="18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ORDERS: </a:t>
          </a:r>
          <a:r>
            <a:rPr lang="en-US" sz="18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Return this from only if there are changes. Changes to orders need to be received by the first of the month </a:t>
          </a:r>
          <a:r>
            <a:rPr lang="en-US" sz="18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before</a:t>
          </a:r>
          <a:r>
            <a:rPr lang="en-US" sz="18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the month effective. For example, October changes need to be received by September 1. Any changes received after the first will be shipped separately.</a:t>
          </a:r>
          <a:endParaRPr lang="en-US" sz="18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76199</xdr:colOff>
      <xdr:row>32</xdr:row>
      <xdr:rowOff>180974</xdr:rowOff>
    </xdr:from>
    <xdr:ext cx="3657601" cy="1219201"/>
    <xdr:sp macro="" textlink="">
      <xdr:nvSpPr>
        <xdr:cNvPr id="4" name="TextBox 3"/>
        <xdr:cNvSpPr txBox="1"/>
      </xdr:nvSpPr>
      <xdr:spPr>
        <a:xfrm>
          <a:off x="6438899" y="10810874"/>
          <a:ext cx="3657601" cy="12192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6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If you would like to make a payment via credit card, please contact our Accounts Receivable department at </a:t>
          </a:r>
        </a:p>
        <a:p>
          <a:r>
            <a:rPr lang="en-US" sz="16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503-962-5873</a:t>
          </a:r>
        </a:p>
        <a:p>
          <a:endParaRPr lang="en-US" sz="16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endParaRPr lang="en-US" sz="16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85726</xdr:colOff>
      <xdr:row>0</xdr:row>
      <xdr:rowOff>85727</xdr:rowOff>
    </xdr:from>
    <xdr:to>
      <xdr:col>5</xdr:col>
      <xdr:colOff>504825</xdr:colOff>
      <xdr:row>4</xdr:row>
      <xdr:rowOff>77409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85727"/>
          <a:ext cx="4076699" cy="11823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19050</xdr:colOff>
      <xdr:row>31</xdr:row>
      <xdr:rowOff>361950</xdr:rowOff>
    </xdr:from>
    <xdr:to>
      <xdr:col>12</xdr:col>
      <xdr:colOff>1133475</xdr:colOff>
      <xdr:row>31</xdr:row>
      <xdr:rowOff>361950</xdr:rowOff>
    </xdr:to>
    <xdr:cxnSp macro="">
      <xdr:nvCxnSpPr>
        <xdr:cNvPr id="6" name="Straight Connector 5"/>
        <xdr:cNvCxnSpPr/>
      </xdr:nvCxnSpPr>
      <xdr:spPr>
        <a:xfrm>
          <a:off x="7000875" y="10610850"/>
          <a:ext cx="2676525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munity%20Access%20Files\OPI%20&amp;%20OAA%20Services\Contractor%20Invoice%20Receipt%20Logs\District%20Centers\FY%2013-14\WEST_NH%20Neighborhood%20House%20SW-DT-FH\Transportation\2014-2%20NH%20West%20Trimet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 2013"/>
      <sheetName val="AUG 2013"/>
      <sheetName val="SEPT 2013"/>
      <sheetName val="OCT 2013"/>
      <sheetName val="NOV 2013"/>
      <sheetName val="DEC 2013"/>
      <sheetName val="JAN 2014"/>
      <sheetName val="FEB 2014"/>
      <sheetName val="MAR 2014"/>
      <sheetName val="APR 2014"/>
      <sheetName val="MAY 2014"/>
      <sheetName val="JUN 2014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5J</v>
          </cell>
        </row>
        <row r="5">
          <cell r="A5" t="str">
            <v>5L</v>
          </cell>
        </row>
        <row r="6">
          <cell r="A6" t="str">
            <v>5P</v>
          </cell>
        </row>
        <row r="7">
          <cell r="A7" t="str">
            <v>5T</v>
          </cell>
        </row>
        <row r="8">
          <cell r="A8" t="str">
            <v>5Z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D11"/>
  <sheetViews>
    <sheetView zoomScaleNormal="100" workbookViewId="0">
      <selection activeCell="B35" sqref="B35"/>
    </sheetView>
  </sheetViews>
  <sheetFormatPr defaultRowHeight="15.75"/>
  <cols>
    <col min="2" max="2" width="100.125" customWidth="1"/>
    <col min="3" max="3" width="28" bestFit="1" customWidth="1"/>
  </cols>
  <sheetData>
    <row r="2" spans="2:4">
      <c r="B2" s="73" t="s">
        <v>56</v>
      </c>
    </row>
    <row r="3" spans="2:4">
      <c r="B3" s="75" t="s">
        <v>57</v>
      </c>
      <c r="C3" s="75" t="s">
        <v>58</v>
      </c>
      <c r="D3" s="75" t="s">
        <v>59</v>
      </c>
    </row>
    <row r="4" spans="2:4">
      <c r="B4" s="76" t="s">
        <v>65</v>
      </c>
      <c r="C4" s="77" t="s">
        <v>64</v>
      </c>
      <c r="D4" s="78" t="s">
        <v>45</v>
      </c>
    </row>
    <row r="5" spans="2:4">
      <c r="B5" s="76" t="s">
        <v>66</v>
      </c>
      <c r="C5" s="77" t="s">
        <v>64</v>
      </c>
      <c r="D5" s="78" t="s">
        <v>47</v>
      </c>
    </row>
    <row r="6" spans="2:4">
      <c r="B6" s="79" t="s">
        <v>67</v>
      </c>
      <c r="C6" s="77" t="s">
        <v>64</v>
      </c>
      <c r="D6" s="78" t="s">
        <v>49</v>
      </c>
    </row>
    <row r="7" spans="2:4">
      <c r="B7" s="79" t="s">
        <v>61</v>
      </c>
      <c r="C7" s="77" t="s">
        <v>68</v>
      </c>
      <c r="D7" s="78" t="s">
        <v>46</v>
      </c>
    </row>
    <row r="8" spans="2:4">
      <c r="B8" s="79" t="s">
        <v>60</v>
      </c>
      <c r="C8" s="77" t="s">
        <v>68</v>
      </c>
      <c r="D8" s="78" t="s">
        <v>48</v>
      </c>
    </row>
    <row r="9" spans="2:4">
      <c r="B9" s="79" t="s">
        <v>62</v>
      </c>
      <c r="C9" s="77" t="s">
        <v>68</v>
      </c>
      <c r="D9" s="78" t="s">
        <v>51</v>
      </c>
    </row>
    <row r="10" spans="2:4">
      <c r="B10" s="79" t="s">
        <v>63</v>
      </c>
      <c r="C10" s="77" t="s">
        <v>69</v>
      </c>
      <c r="D10" s="78" t="s">
        <v>50</v>
      </c>
    </row>
    <row r="11" spans="2:4">
      <c r="B11" s="79" t="s">
        <v>70</v>
      </c>
      <c r="C11" s="89" t="s">
        <v>72</v>
      </c>
      <c r="D11" s="78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361"/>
  <sheetViews>
    <sheetView tabSelected="1" zoomScaleNormal="100" workbookViewId="0">
      <pane ySplit="6" topLeftCell="A7" activePane="bottomLeft" state="frozen"/>
      <selection pane="bottomLeft" activeCell="C2" sqref="C2"/>
    </sheetView>
  </sheetViews>
  <sheetFormatPr defaultRowHeight="16.5" customHeight="1"/>
  <cols>
    <col min="1" max="1" width="18.5" style="20" customWidth="1"/>
    <col min="2" max="2" width="23.125" style="20" customWidth="1"/>
    <col min="3" max="3" width="23.875" style="20" bestFit="1" customWidth="1"/>
    <col min="4" max="4" width="38.75" style="22" customWidth="1"/>
    <col min="5" max="5" width="16.875" style="20" bestFit="1" customWidth="1"/>
    <col min="6" max="6" width="18.75" style="20" customWidth="1"/>
    <col min="7" max="7" width="36.875" style="20" bestFit="1" customWidth="1"/>
    <col min="8" max="8" width="10.875" style="22" customWidth="1"/>
    <col min="9" max="9" width="11.625" style="22" customWidth="1"/>
    <col min="10" max="10" width="22.5" style="20" hidden="1" customWidth="1"/>
    <col min="11" max="11" width="14.5" style="20" hidden="1" customWidth="1"/>
    <col min="12" max="12" width="16.625" style="20" customWidth="1"/>
    <col min="13" max="16384" width="9" style="20"/>
  </cols>
  <sheetData>
    <row r="1" spans="1:11" s="8" customFormat="1" ht="16.5" customHeight="1">
      <c r="A1" s="7" t="s">
        <v>24</v>
      </c>
      <c r="B1" s="6"/>
      <c r="D1" s="9" t="s">
        <v>79</v>
      </c>
      <c r="E1" s="2"/>
      <c r="F1" s="126"/>
      <c r="G1" s="126"/>
      <c r="H1" s="130" t="s">
        <v>84</v>
      </c>
      <c r="I1" s="131">
        <v>42580</v>
      </c>
    </row>
    <row r="2" spans="1:11" s="8" customFormat="1" ht="16.5" customHeight="1">
      <c r="D2" s="10"/>
      <c r="F2" s="127"/>
      <c r="G2" s="127"/>
      <c r="H2" s="127"/>
      <c r="I2" s="88"/>
    </row>
    <row r="3" spans="1:11" s="8" customFormat="1" ht="16.5" customHeight="1" thickBot="1">
      <c r="A3" s="11"/>
      <c r="D3" s="10"/>
      <c r="H3" s="74"/>
      <c r="I3" s="88"/>
    </row>
    <row r="4" spans="1:11" s="13" customFormat="1" ht="16.5" customHeight="1" thickBot="1">
      <c r="A4" s="141" t="s">
        <v>30</v>
      </c>
      <c r="B4" s="163"/>
      <c r="C4" s="139" t="s">
        <v>55</v>
      </c>
      <c r="D4" s="56"/>
      <c r="E4" s="139" t="s">
        <v>23</v>
      </c>
      <c r="F4" s="170"/>
      <c r="G4" s="170"/>
      <c r="H4" s="139"/>
      <c r="I4" s="140"/>
      <c r="J4" s="135"/>
      <c r="K4" s="135"/>
    </row>
    <row r="5" spans="1:11" s="18" customFormat="1" ht="16.5" customHeight="1" thickBot="1">
      <c r="A5" s="123" t="s">
        <v>0</v>
      </c>
      <c r="B5" s="124"/>
      <c r="C5" s="125"/>
      <c r="D5" s="14"/>
      <c r="E5" s="15"/>
      <c r="F5" s="16"/>
      <c r="G5" s="16"/>
      <c r="H5" s="122"/>
      <c r="I5" s="17"/>
      <c r="J5" s="136" t="s">
        <v>43</v>
      </c>
      <c r="K5" s="136"/>
    </row>
    <row r="6" spans="1:11" s="19" customFormat="1" ht="26.25" thickBot="1">
      <c r="A6" s="166" t="s">
        <v>2</v>
      </c>
      <c r="B6" s="164" t="s">
        <v>3</v>
      </c>
      <c r="C6" s="165" t="s">
        <v>4</v>
      </c>
      <c r="D6" s="166" t="s">
        <v>22</v>
      </c>
      <c r="E6" s="167" t="s">
        <v>5</v>
      </c>
      <c r="F6" s="167" t="s">
        <v>85</v>
      </c>
      <c r="G6" s="167" t="s">
        <v>6</v>
      </c>
      <c r="H6" s="167" t="s">
        <v>20</v>
      </c>
      <c r="I6" s="167" t="s">
        <v>81</v>
      </c>
      <c r="J6" s="138" t="s">
        <v>86</v>
      </c>
      <c r="K6" s="138" t="s">
        <v>87</v>
      </c>
    </row>
    <row r="7" spans="1:11" s="45" customFormat="1" ht="16.5" customHeight="1">
      <c r="A7" s="94"/>
      <c r="B7" s="46"/>
      <c r="C7" s="83"/>
      <c r="D7" s="80"/>
      <c r="E7" s="5"/>
      <c r="F7" s="133"/>
      <c r="G7" s="3"/>
      <c r="H7" s="91"/>
      <c r="I7" s="92"/>
      <c r="J7" s="137" t="str">
        <f>IF(AND(LEFT(RIGHT(C7,9),4)="Pass",OR(D7&gt;1,D7&lt;1)),"HIGH",IF(AND(LEFT(RIGHT(C7,9),4)="card",OR(D7&gt;1,D7&lt;1)),"HIGH",IF(AND(LEFT(RIGHT(C7,9),4)="kets",D7&gt;2),"HIGH",IF(AND(LEFT(RIGHT(C7,9),4)="ment",D7&lt;&gt;1),"HIGH","OK"))))</f>
        <v>OK</v>
      </c>
      <c r="K7" s="136" t="str">
        <f ca="1">IF(F7&gt;NOW(),"Future Date",IF(DATEDIF(F7,NOW(),"M")&gt;11, "OVERDUE",IF(DATEDIF(F7,NOW(),"M")&gt;=10,"REASSESS","GOOD")))</f>
        <v>OVERDUE</v>
      </c>
    </row>
    <row r="8" spans="1:11" s="45" customFormat="1" ht="16.5" customHeight="1">
      <c r="A8" s="121"/>
      <c r="B8" s="48"/>
      <c r="C8" s="83"/>
      <c r="D8" s="80"/>
      <c r="E8" s="5"/>
      <c r="F8" s="133"/>
      <c r="G8" s="3"/>
      <c r="H8" s="91"/>
      <c r="I8" s="1"/>
      <c r="J8" s="137" t="str">
        <f t="shared" ref="J8:J73" si="0">IF(AND(LEFT(RIGHT(C8,9),4)="Pass",OR(D8&gt;1,D8&lt;1)),"HIGH",IF(AND(LEFT(RIGHT(C8,9),4)="card",OR(D8&gt;1,D8&lt;1)),"HIGH",IF(AND(LEFT(RIGHT(C8,9),4)="kets",D8&gt;2),"HIGH",IF(AND(LEFT(RIGHT(C8,9),4)="ment",D8&lt;&gt;1),"HIGH","OK"))))</f>
        <v>OK</v>
      </c>
      <c r="K8" s="136" t="str">
        <f t="shared" ref="K8:K71" ca="1" si="1">IF(F8&gt;NOW(),"Future Date",IF(DATEDIF(F8,NOW(),"M")&gt;11, "OVERDUE",IF(DATEDIF(F8,NOW(),"M")&gt;=10,"REASSESS","GOOD")))</f>
        <v>OVERDUE</v>
      </c>
    </row>
    <row r="9" spans="1:11" s="45" customFormat="1" ht="16.5" customHeight="1">
      <c r="A9" s="121"/>
      <c r="B9" s="48"/>
      <c r="C9" s="83"/>
      <c r="D9" s="80"/>
      <c r="E9" s="5"/>
      <c r="F9" s="133"/>
      <c r="G9" s="3"/>
      <c r="H9" s="91"/>
      <c r="I9" s="1"/>
      <c r="J9" s="137" t="str">
        <f t="shared" si="0"/>
        <v>OK</v>
      </c>
      <c r="K9" s="136" t="str">
        <f t="shared" ca="1" si="1"/>
        <v>OVERDUE</v>
      </c>
    </row>
    <row r="10" spans="1:11" s="45" customFormat="1" ht="16.5" customHeight="1">
      <c r="A10" s="94"/>
      <c r="B10" s="46"/>
      <c r="C10" s="83"/>
      <c r="D10" s="80"/>
      <c r="E10" s="5"/>
      <c r="F10" s="133"/>
      <c r="G10" s="3"/>
      <c r="H10" s="91"/>
      <c r="I10" s="1"/>
      <c r="J10" s="137" t="str">
        <f t="shared" si="0"/>
        <v>OK</v>
      </c>
      <c r="K10" s="136" t="str">
        <f t="shared" ca="1" si="1"/>
        <v>OVERDUE</v>
      </c>
    </row>
    <row r="11" spans="1:11" s="45" customFormat="1" ht="16.5" customHeight="1">
      <c r="A11" s="94"/>
      <c r="B11" s="46"/>
      <c r="C11" s="83"/>
      <c r="D11" s="80"/>
      <c r="E11" s="5"/>
      <c r="F11" s="133"/>
      <c r="G11" s="3"/>
      <c r="H11" s="91"/>
      <c r="I11" s="1"/>
      <c r="J11" s="137" t="str">
        <f>IF(AND(LEFT(RIGHT(C11,9),4)="Pass",OR(D11&gt;1,D11&lt;1)),"HIGH",IF(AND(LEFT(RIGHT(C11,9),4)="card",OR(D11&gt;1,D11&lt;1)),"HIGH",IF(AND(LEFT(RIGHT(C11,9),4)="kets",D11&gt;2),"HIGH",IF(AND(LEFT(RIGHT(C11,9),4)="ment",D11&lt;&gt;1),"HIGH","OK"))))</f>
        <v>OK</v>
      </c>
      <c r="K11" s="136" t="str">
        <f t="shared" ca="1" si="1"/>
        <v>OVERDUE</v>
      </c>
    </row>
    <row r="12" spans="1:11" s="45" customFormat="1" ht="16.5" customHeight="1">
      <c r="A12" s="121"/>
      <c r="B12" s="48"/>
      <c r="C12" s="83"/>
      <c r="D12" s="80"/>
      <c r="E12" s="5"/>
      <c r="F12" s="133"/>
      <c r="G12" s="3"/>
      <c r="H12" s="91"/>
      <c r="I12" s="1"/>
      <c r="J12" s="137" t="str">
        <f>IF(AND(LEFT(RIGHT(C12,9),4)="Pass",OR(D12&gt;1,D12&lt;1)),"HIGH",IF(AND(LEFT(RIGHT(C12,9),4)="card",OR(D12&gt;1,D12&lt;1)),"HIGH",IF(AND(LEFT(RIGHT(C12,9),4)="kets",D12&gt;2),"HIGH",IF(AND(LEFT(RIGHT(C12,9),4)="ment",D12&lt;&gt;1),"HIGH","OK"))))</f>
        <v>OK</v>
      </c>
      <c r="K12" s="136" t="str">
        <f t="shared" ca="1" si="1"/>
        <v>OVERDUE</v>
      </c>
    </row>
    <row r="13" spans="1:11" s="45" customFormat="1" ht="16.5" customHeight="1">
      <c r="A13" s="121"/>
      <c r="B13" s="48"/>
      <c r="C13" s="83"/>
      <c r="D13" s="80"/>
      <c r="E13" s="5"/>
      <c r="F13" s="133"/>
      <c r="G13" s="3"/>
      <c r="H13" s="91"/>
      <c r="I13" s="1"/>
      <c r="J13" s="137" t="str">
        <f>IF(AND(LEFT(RIGHT(C13,9),4)="Pass",OR(D13&gt;1,D13&lt;1)),"HIGH",IF(AND(LEFT(RIGHT(C13,9),4)="card",OR(D13&gt;1,D13&lt;1)),"HIGH",IF(AND(LEFT(RIGHT(C13,9),4)="kets",D13&gt;2),"HIGH",IF(AND(LEFT(RIGHT(C13,9),4)="ment",D13&lt;&gt;1),"HIGH","OK"))))</f>
        <v>OK</v>
      </c>
      <c r="K13" s="136" t="str">
        <f t="shared" ca="1" si="1"/>
        <v>OVERDUE</v>
      </c>
    </row>
    <row r="14" spans="1:11" s="45" customFormat="1" ht="16.5" customHeight="1">
      <c r="A14" s="94"/>
      <c r="B14" s="46"/>
      <c r="C14" s="83"/>
      <c r="D14" s="80"/>
      <c r="E14" s="5"/>
      <c r="F14" s="133"/>
      <c r="G14" s="3"/>
      <c r="H14" s="91"/>
      <c r="I14" s="1"/>
      <c r="J14" s="137" t="str">
        <f>IF(AND(LEFT(RIGHT(C14,9),4)="Pass",OR(D14&gt;1,D14&lt;1)),"HIGH",IF(AND(LEFT(RIGHT(C14,9),4)="card",OR(D14&gt;1,D14&lt;1)),"HIGH",IF(AND(LEFT(RIGHT(C14,9),4)="kets",D14&gt;2),"HIGH",IF(AND(LEFT(RIGHT(C14,9),4)="ment",D14&lt;&gt;1),"HIGH","OK"))))</f>
        <v>OK</v>
      </c>
      <c r="K14" s="136" t="str">
        <f t="shared" ca="1" si="1"/>
        <v>OVERDUE</v>
      </c>
    </row>
    <row r="15" spans="1:11" s="45" customFormat="1" ht="16.5" customHeight="1">
      <c r="A15" s="121"/>
      <c r="B15" s="48"/>
      <c r="C15" s="83"/>
      <c r="D15" s="80"/>
      <c r="E15" s="5"/>
      <c r="F15" s="133"/>
      <c r="G15" s="3"/>
      <c r="H15" s="91"/>
      <c r="I15" s="1"/>
      <c r="J15" s="137" t="str">
        <f t="shared" si="0"/>
        <v>OK</v>
      </c>
      <c r="K15" s="136" t="str">
        <f t="shared" ca="1" si="1"/>
        <v>OVERDUE</v>
      </c>
    </row>
    <row r="16" spans="1:11" s="45" customFormat="1" ht="16.5" customHeight="1">
      <c r="A16" s="95"/>
      <c r="B16" s="49"/>
      <c r="C16" s="83"/>
      <c r="D16" s="80"/>
      <c r="E16" s="5"/>
      <c r="F16" s="133"/>
      <c r="G16" s="3"/>
      <c r="H16" s="91"/>
      <c r="I16" s="1"/>
      <c r="J16" s="137" t="str">
        <f t="shared" si="0"/>
        <v>OK</v>
      </c>
      <c r="K16" s="136" t="str">
        <f t="shared" ca="1" si="1"/>
        <v>OVERDUE</v>
      </c>
    </row>
    <row r="17" spans="1:11" s="45" customFormat="1" ht="16.5" customHeight="1">
      <c r="A17" s="94"/>
      <c r="B17" s="46"/>
      <c r="C17" s="83"/>
      <c r="D17" s="80"/>
      <c r="E17" s="5"/>
      <c r="F17" s="133"/>
      <c r="G17" s="3"/>
      <c r="H17" s="91"/>
      <c r="I17" s="1"/>
      <c r="J17" s="137" t="str">
        <f t="shared" si="0"/>
        <v>OK</v>
      </c>
      <c r="K17" s="136" t="str">
        <f t="shared" ca="1" si="1"/>
        <v>OVERDUE</v>
      </c>
    </row>
    <row r="18" spans="1:11" s="45" customFormat="1" ht="16.5" customHeight="1">
      <c r="A18" s="121"/>
      <c r="B18" s="48"/>
      <c r="C18" s="83"/>
      <c r="D18" s="80"/>
      <c r="E18" s="5"/>
      <c r="F18" s="133"/>
      <c r="G18" s="3"/>
      <c r="H18" s="91"/>
      <c r="I18" s="1"/>
      <c r="J18" s="137" t="str">
        <f t="shared" si="0"/>
        <v>OK</v>
      </c>
      <c r="K18" s="136" t="str">
        <f t="shared" ca="1" si="1"/>
        <v>OVERDUE</v>
      </c>
    </row>
    <row r="19" spans="1:11" s="45" customFormat="1" ht="16.5" customHeight="1">
      <c r="A19" s="94"/>
      <c r="B19" s="46"/>
      <c r="C19" s="83"/>
      <c r="D19" s="80"/>
      <c r="E19" s="5"/>
      <c r="F19" s="133"/>
      <c r="G19" s="3"/>
      <c r="H19" s="91"/>
      <c r="I19" s="1"/>
      <c r="J19" s="137" t="str">
        <f t="shared" si="0"/>
        <v>OK</v>
      </c>
      <c r="K19" s="136" t="str">
        <f t="shared" ca="1" si="1"/>
        <v>OVERDUE</v>
      </c>
    </row>
    <row r="20" spans="1:11" s="45" customFormat="1" ht="16.5" customHeight="1">
      <c r="A20" s="121"/>
      <c r="B20" s="48"/>
      <c r="C20" s="83"/>
      <c r="D20" s="80"/>
      <c r="E20" s="5"/>
      <c r="F20" s="133"/>
      <c r="G20" s="3"/>
      <c r="H20" s="91"/>
      <c r="I20" s="1"/>
      <c r="J20" s="137" t="str">
        <f t="shared" si="0"/>
        <v>OK</v>
      </c>
      <c r="K20" s="136" t="str">
        <f t="shared" ca="1" si="1"/>
        <v>OVERDUE</v>
      </c>
    </row>
    <row r="21" spans="1:11" s="45" customFormat="1" ht="16.5" customHeight="1">
      <c r="A21" s="121"/>
      <c r="B21" s="48"/>
      <c r="C21" s="83"/>
      <c r="D21" s="80"/>
      <c r="E21" s="5"/>
      <c r="F21" s="133"/>
      <c r="G21" s="3"/>
      <c r="H21" s="91"/>
      <c r="I21" s="1"/>
      <c r="J21" s="137" t="str">
        <f t="shared" si="0"/>
        <v>OK</v>
      </c>
      <c r="K21" s="136" t="str">
        <f t="shared" ca="1" si="1"/>
        <v>OVERDUE</v>
      </c>
    </row>
    <row r="22" spans="1:11" s="45" customFormat="1" ht="16.5" customHeight="1">
      <c r="A22" s="121"/>
      <c r="B22" s="48"/>
      <c r="C22" s="83"/>
      <c r="D22" s="80"/>
      <c r="E22" s="5"/>
      <c r="F22" s="133"/>
      <c r="G22" s="3"/>
      <c r="H22" s="91"/>
      <c r="I22" s="1"/>
      <c r="J22" s="137" t="str">
        <f>IF(AND(LEFT(RIGHT(C22,9),4)="Pass",OR(D22&gt;1,D22&lt;1)),"HIGH",IF(AND(LEFT(RIGHT(C22,9),4)="card",OR(D22&gt;1,D22&lt;1)),"HIGH",IF(AND(LEFT(RIGHT(C22,9),4)="kets",D22&gt;2),"HIGH",IF(AND(LEFT(RIGHT(C22,9),4)="ment",D22&lt;&gt;1),"HIGH","OK"))))</f>
        <v>OK</v>
      </c>
      <c r="K22" s="136" t="str">
        <f t="shared" ca="1" si="1"/>
        <v>OVERDUE</v>
      </c>
    </row>
    <row r="23" spans="1:11" s="45" customFormat="1" ht="16.5" customHeight="1">
      <c r="A23" s="94"/>
      <c r="B23" s="46"/>
      <c r="C23" s="83"/>
      <c r="D23" s="80"/>
      <c r="E23" s="5"/>
      <c r="F23" s="133"/>
      <c r="G23" s="3"/>
      <c r="H23" s="91"/>
      <c r="I23" s="1"/>
      <c r="J23" s="137" t="str">
        <f>IF(AND(LEFT(RIGHT(C23,9),4)="Pass",OR(D23&gt;1,D23&lt;1)),"HIGH",IF(AND(LEFT(RIGHT(C23,9),4)="card",OR(D23&gt;1,D23&lt;1)),"HIGH",IF(AND(LEFT(RIGHT(C23,9),4)="kets",D23&gt;2),"HIGH",IF(AND(LEFT(RIGHT(C23,9),4)="ment",D23&lt;&gt;1),"HIGH","OK"))))</f>
        <v>OK</v>
      </c>
      <c r="K23" s="136" t="str">
        <f t="shared" ca="1" si="1"/>
        <v>OVERDUE</v>
      </c>
    </row>
    <row r="24" spans="1:11" s="45" customFormat="1" ht="16.5" customHeight="1">
      <c r="A24" s="94"/>
      <c r="B24" s="46"/>
      <c r="C24" s="83"/>
      <c r="D24" s="80"/>
      <c r="E24" s="5"/>
      <c r="F24" s="133"/>
      <c r="G24" s="3"/>
      <c r="H24" s="91"/>
      <c r="I24" s="1"/>
      <c r="J24" s="137" t="str">
        <f>IF(AND(LEFT(RIGHT(C24,9),4)="Pass",OR(D24&gt;1,D24&lt;1)),"HIGH",IF(AND(LEFT(RIGHT(C24,9),4)="card",OR(D24&gt;1,D24&lt;1)),"HIGH",IF(AND(LEFT(RIGHT(C24,9),4)="kets",D24&gt;2),"HIGH",IF(AND(LEFT(RIGHT(C24,9),4)="ment",D24&lt;&gt;1),"HIGH","OK"))))</f>
        <v>OK</v>
      </c>
      <c r="K24" s="136" t="str">
        <f t="shared" ca="1" si="1"/>
        <v>OVERDUE</v>
      </c>
    </row>
    <row r="25" spans="1:11" s="45" customFormat="1" ht="16.5" customHeight="1">
      <c r="A25" s="94"/>
      <c r="B25" s="46"/>
      <c r="C25" s="83"/>
      <c r="D25" s="80"/>
      <c r="E25" s="5"/>
      <c r="F25" s="133"/>
      <c r="G25" s="3"/>
      <c r="H25" s="91"/>
      <c r="I25" s="1"/>
      <c r="J25" s="137" t="str">
        <f>IF(AND(LEFT(RIGHT(C25,9),4)="Pass",OR(D25&gt;1,D25&lt;1)),"HIGH",IF(AND(LEFT(RIGHT(C25,9),4)="card",OR(D25&gt;1,D25&lt;1)),"HIGH",IF(AND(LEFT(RIGHT(C25,9),4)="kets",D25&gt;2),"HIGH",IF(AND(LEFT(RIGHT(C25,9),4)="ment",D25&lt;&gt;1),"HIGH","OK"))))</f>
        <v>OK</v>
      </c>
      <c r="K25" s="136" t="str">
        <f t="shared" ca="1" si="1"/>
        <v>OVERDUE</v>
      </c>
    </row>
    <row r="26" spans="1:11" s="45" customFormat="1" ht="16.5" customHeight="1">
      <c r="A26" s="94"/>
      <c r="B26" s="46"/>
      <c r="C26" s="83"/>
      <c r="D26" s="80"/>
      <c r="E26" s="5"/>
      <c r="F26" s="133"/>
      <c r="G26" s="3"/>
      <c r="H26" s="91"/>
      <c r="I26" s="1"/>
      <c r="J26" s="137" t="str">
        <f t="shared" si="0"/>
        <v>OK</v>
      </c>
      <c r="K26" s="136" t="str">
        <f t="shared" ca="1" si="1"/>
        <v>OVERDUE</v>
      </c>
    </row>
    <row r="27" spans="1:11" s="45" customFormat="1" ht="16.5" customHeight="1">
      <c r="A27" s="121"/>
      <c r="B27" s="48"/>
      <c r="C27" s="83"/>
      <c r="D27" s="80"/>
      <c r="E27" s="5"/>
      <c r="F27" s="133"/>
      <c r="G27" s="3"/>
      <c r="H27" s="91"/>
      <c r="I27" s="1"/>
      <c r="J27" s="137" t="str">
        <f t="shared" si="0"/>
        <v>OK</v>
      </c>
      <c r="K27" s="136" t="str">
        <f t="shared" ca="1" si="1"/>
        <v>OVERDUE</v>
      </c>
    </row>
    <row r="28" spans="1:11" s="45" customFormat="1" ht="16.5" customHeight="1">
      <c r="A28" s="121"/>
      <c r="B28" s="48"/>
      <c r="C28" s="83"/>
      <c r="D28" s="80"/>
      <c r="E28" s="5"/>
      <c r="F28" s="133"/>
      <c r="G28" s="3"/>
      <c r="H28" s="91"/>
      <c r="I28" s="1"/>
      <c r="J28" s="137" t="str">
        <f t="shared" si="0"/>
        <v>OK</v>
      </c>
      <c r="K28" s="136" t="str">
        <f t="shared" ca="1" si="1"/>
        <v>OVERDUE</v>
      </c>
    </row>
    <row r="29" spans="1:11" s="45" customFormat="1" ht="16.5" customHeight="1">
      <c r="A29" s="121"/>
      <c r="B29" s="48"/>
      <c r="C29" s="83"/>
      <c r="D29" s="80"/>
      <c r="E29" s="5"/>
      <c r="F29" s="133"/>
      <c r="G29" s="3"/>
      <c r="H29" s="91"/>
      <c r="I29" s="1"/>
      <c r="J29" s="137" t="str">
        <f t="shared" si="0"/>
        <v>OK</v>
      </c>
      <c r="K29" s="136" t="str">
        <f t="shared" ca="1" si="1"/>
        <v>OVERDUE</v>
      </c>
    </row>
    <row r="30" spans="1:11" s="45" customFormat="1" ht="16.5" customHeight="1">
      <c r="A30" s="121"/>
      <c r="B30" s="48"/>
      <c r="C30" s="83"/>
      <c r="D30" s="80"/>
      <c r="E30" s="5"/>
      <c r="F30" s="133"/>
      <c r="G30" s="3"/>
      <c r="H30" s="91"/>
      <c r="I30" s="1"/>
      <c r="J30" s="137" t="str">
        <f t="shared" si="0"/>
        <v>OK</v>
      </c>
      <c r="K30" s="136" t="str">
        <f t="shared" ca="1" si="1"/>
        <v>OVERDUE</v>
      </c>
    </row>
    <row r="31" spans="1:11" s="45" customFormat="1" ht="16.5" customHeight="1">
      <c r="A31" s="94"/>
      <c r="B31" s="46"/>
      <c r="C31" s="83"/>
      <c r="D31" s="80"/>
      <c r="E31" s="5"/>
      <c r="F31" s="133"/>
      <c r="G31" s="3"/>
      <c r="H31" s="91"/>
      <c r="I31" s="1"/>
      <c r="J31" s="137" t="str">
        <f t="shared" si="0"/>
        <v>OK</v>
      </c>
      <c r="K31" s="136" t="str">
        <f t="shared" ca="1" si="1"/>
        <v>OVERDUE</v>
      </c>
    </row>
    <row r="32" spans="1:11" s="45" customFormat="1" ht="16.5" customHeight="1">
      <c r="A32" s="94"/>
      <c r="B32" s="52"/>
      <c r="C32" s="83"/>
      <c r="D32" s="80"/>
      <c r="E32" s="5"/>
      <c r="F32" s="133"/>
      <c r="G32" s="3"/>
      <c r="H32" s="91"/>
      <c r="I32" s="1"/>
      <c r="J32" s="137" t="str">
        <f t="shared" si="0"/>
        <v>OK</v>
      </c>
      <c r="K32" s="136" t="str">
        <f t="shared" ca="1" si="1"/>
        <v>OVERDUE</v>
      </c>
    </row>
    <row r="33" spans="1:11" s="45" customFormat="1" ht="16.5" customHeight="1">
      <c r="A33" s="94"/>
      <c r="B33" s="46"/>
      <c r="C33" s="83"/>
      <c r="D33" s="80"/>
      <c r="E33" s="5"/>
      <c r="F33" s="133"/>
      <c r="G33" s="3"/>
      <c r="H33" s="91"/>
      <c r="I33" s="1"/>
      <c r="J33" s="137" t="str">
        <f t="shared" si="0"/>
        <v>OK</v>
      </c>
      <c r="K33" s="136" t="str">
        <f t="shared" ca="1" si="1"/>
        <v>OVERDUE</v>
      </c>
    </row>
    <row r="34" spans="1:11" s="45" customFormat="1" ht="16.5" customHeight="1">
      <c r="A34" s="94"/>
      <c r="B34" s="46"/>
      <c r="C34" s="83"/>
      <c r="D34" s="80"/>
      <c r="E34" s="5"/>
      <c r="F34" s="133"/>
      <c r="G34" s="3"/>
      <c r="H34" s="91"/>
      <c r="I34" s="1"/>
      <c r="J34" s="137" t="str">
        <f t="shared" si="0"/>
        <v>OK</v>
      </c>
      <c r="K34" s="136" t="str">
        <f t="shared" ca="1" si="1"/>
        <v>OVERDUE</v>
      </c>
    </row>
    <row r="35" spans="1:11" s="45" customFormat="1" ht="16.5" customHeight="1">
      <c r="A35" s="121"/>
      <c r="B35" s="48"/>
      <c r="C35" s="83"/>
      <c r="D35" s="80"/>
      <c r="E35" s="5"/>
      <c r="F35" s="133"/>
      <c r="G35" s="3"/>
      <c r="H35" s="91"/>
      <c r="I35" s="1"/>
      <c r="J35" s="137" t="str">
        <f t="shared" si="0"/>
        <v>OK</v>
      </c>
      <c r="K35" s="136" t="str">
        <f t="shared" ca="1" si="1"/>
        <v>OVERDUE</v>
      </c>
    </row>
    <row r="36" spans="1:11" s="45" customFormat="1" ht="16.5" customHeight="1">
      <c r="A36" s="121"/>
      <c r="B36" s="48"/>
      <c r="C36" s="83"/>
      <c r="D36" s="80"/>
      <c r="E36" s="5"/>
      <c r="F36" s="133"/>
      <c r="G36" s="3"/>
      <c r="H36" s="91"/>
      <c r="I36" s="1"/>
      <c r="J36" s="137" t="str">
        <f t="shared" si="0"/>
        <v>OK</v>
      </c>
      <c r="K36" s="136" t="str">
        <f t="shared" ca="1" si="1"/>
        <v>OVERDUE</v>
      </c>
    </row>
    <row r="37" spans="1:11" s="45" customFormat="1" ht="16.5" customHeight="1">
      <c r="A37" s="121"/>
      <c r="B37" s="48"/>
      <c r="C37" s="83"/>
      <c r="D37" s="80"/>
      <c r="E37" s="5"/>
      <c r="F37" s="133"/>
      <c r="G37" s="3"/>
      <c r="H37" s="91"/>
      <c r="I37" s="1"/>
      <c r="J37" s="137" t="str">
        <f t="shared" si="0"/>
        <v>OK</v>
      </c>
      <c r="K37" s="136" t="str">
        <f t="shared" ca="1" si="1"/>
        <v>OVERDUE</v>
      </c>
    </row>
    <row r="38" spans="1:11" s="45" customFormat="1" ht="16.5" customHeight="1">
      <c r="A38" s="121"/>
      <c r="B38" s="48"/>
      <c r="C38" s="83"/>
      <c r="D38" s="80"/>
      <c r="E38" s="5"/>
      <c r="F38" s="133"/>
      <c r="G38" s="3"/>
      <c r="H38" s="91"/>
      <c r="I38" s="1"/>
      <c r="J38" s="137" t="str">
        <f t="shared" si="0"/>
        <v>OK</v>
      </c>
      <c r="K38" s="136" t="str">
        <f t="shared" ca="1" si="1"/>
        <v>OVERDUE</v>
      </c>
    </row>
    <row r="39" spans="1:11" s="45" customFormat="1" ht="16.5" customHeight="1">
      <c r="A39" s="121"/>
      <c r="B39" s="48"/>
      <c r="C39" s="83"/>
      <c r="D39" s="80"/>
      <c r="E39" s="5"/>
      <c r="F39" s="133"/>
      <c r="G39" s="3"/>
      <c r="H39" s="91"/>
      <c r="I39" s="1"/>
      <c r="J39" s="137" t="str">
        <f t="shared" si="0"/>
        <v>OK</v>
      </c>
      <c r="K39" s="136" t="str">
        <f t="shared" ca="1" si="1"/>
        <v>OVERDUE</v>
      </c>
    </row>
    <row r="40" spans="1:11" s="45" customFormat="1" ht="16.5" customHeight="1">
      <c r="A40" s="94"/>
      <c r="B40" s="46"/>
      <c r="C40" s="83"/>
      <c r="D40" s="80"/>
      <c r="E40" s="5"/>
      <c r="F40" s="133"/>
      <c r="G40" s="3"/>
      <c r="H40" s="91"/>
      <c r="I40" s="1"/>
      <c r="J40" s="137" t="str">
        <f t="shared" si="0"/>
        <v>OK</v>
      </c>
      <c r="K40" s="136" t="str">
        <f t="shared" ca="1" si="1"/>
        <v>OVERDUE</v>
      </c>
    </row>
    <row r="41" spans="1:11" s="45" customFormat="1" ht="16.5" customHeight="1">
      <c r="A41" s="94"/>
      <c r="B41" s="46"/>
      <c r="C41" s="83"/>
      <c r="D41" s="80"/>
      <c r="E41" s="5"/>
      <c r="F41" s="133"/>
      <c r="G41" s="3"/>
      <c r="H41" s="91"/>
      <c r="I41" s="1"/>
      <c r="J41" s="137" t="str">
        <f t="shared" si="0"/>
        <v>OK</v>
      </c>
      <c r="K41" s="136" t="str">
        <f t="shared" ca="1" si="1"/>
        <v>OVERDUE</v>
      </c>
    </row>
    <row r="42" spans="1:11" s="45" customFormat="1" ht="16.5" customHeight="1">
      <c r="A42" s="94"/>
      <c r="B42" s="46"/>
      <c r="C42" s="83"/>
      <c r="D42" s="80"/>
      <c r="E42" s="5"/>
      <c r="F42" s="133"/>
      <c r="G42" s="3"/>
      <c r="H42" s="91"/>
      <c r="I42" s="1"/>
      <c r="J42" s="137" t="str">
        <f t="shared" si="0"/>
        <v>OK</v>
      </c>
      <c r="K42" s="136" t="str">
        <f t="shared" ca="1" si="1"/>
        <v>OVERDUE</v>
      </c>
    </row>
    <row r="43" spans="1:11" s="45" customFormat="1" ht="16.5" customHeight="1">
      <c r="A43" s="121"/>
      <c r="B43" s="48"/>
      <c r="C43" s="83"/>
      <c r="D43" s="80"/>
      <c r="E43" s="5"/>
      <c r="F43" s="133"/>
      <c r="G43" s="3"/>
      <c r="H43" s="91"/>
      <c r="I43" s="1"/>
      <c r="J43" s="137" t="str">
        <f t="shared" si="0"/>
        <v>OK</v>
      </c>
      <c r="K43" s="136" t="str">
        <f t="shared" ca="1" si="1"/>
        <v>OVERDUE</v>
      </c>
    </row>
    <row r="44" spans="1:11" s="45" customFormat="1" ht="16.5" customHeight="1">
      <c r="A44" s="94"/>
      <c r="B44" s="46"/>
      <c r="C44" s="83"/>
      <c r="D44" s="80"/>
      <c r="E44" s="5"/>
      <c r="F44" s="133"/>
      <c r="G44" s="3"/>
      <c r="H44" s="91"/>
      <c r="I44" s="1"/>
      <c r="J44" s="137" t="str">
        <f t="shared" si="0"/>
        <v>OK</v>
      </c>
      <c r="K44" s="136" t="str">
        <f t="shared" ca="1" si="1"/>
        <v>OVERDUE</v>
      </c>
    </row>
    <row r="45" spans="1:11" s="45" customFormat="1" ht="16.5" customHeight="1">
      <c r="A45" s="94"/>
      <c r="B45" s="46"/>
      <c r="C45" s="83"/>
      <c r="D45" s="80"/>
      <c r="E45" s="5"/>
      <c r="F45" s="133"/>
      <c r="G45" s="3"/>
      <c r="H45" s="91"/>
      <c r="I45" s="1"/>
      <c r="J45" s="137" t="str">
        <f t="shared" si="0"/>
        <v>OK</v>
      </c>
      <c r="K45" s="136" t="str">
        <f t="shared" ca="1" si="1"/>
        <v>OVERDUE</v>
      </c>
    </row>
    <row r="46" spans="1:11" s="45" customFormat="1" ht="16.5" customHeight="1">
      <c r="A46" s="121"/>
      <c r="B46" s="48"/>
      <c r="C46" s="83"/>
      <c r="D46" s="80"/>
      <c r="E46" s="5"/>
      <c r="F46" s="133"/>
      <c r="G46" s="3"/>
      <c r="H46" s="91"/>
      <c r="I46" s="1"/>
      <c r="J46" s="137" t="str">
        <f t="shared" si="0"/>
        <v>OK</v>
      </c>
      <c r="K46" s="136" t="str">
        <f t="shared" ca="1" si="1"/>
        <v>OVERDUE</v>
      </c>
    </row>
    <row r="47" spans="1:11" s="45" customFormat="1" ht="16.5" customHeight="1">
      <c r="A47" s="94"/>
      <c r="B47" s="46"/>
      <c r="C47" s="83"/>
      <c r="D47" s="80"/>
      <c r="E47" s="5"/>
      <c r="F47" s="133"/>
      <c r="G47" s="3"/>
      <c r="H47" s="91"/>
      <c r="I47" s="1"/>
      <c r="J47" s="137" t="str">
        <f t="shared" si="0"/>
        <v>OK</v>
      </c>
      <c r="K47" s="136" t="str">
        <f t="shared" ca="1" si="1"/>
        <v>OVERDUE</v>
      </c>
    </row>
    <row r="48" spans="1:11" s="45" customFormat="1" ht="16.5" customHeight="1">
      <c r="A48" s="94"/>
      <c r="B48" s="48"/>
      <c r="C48" s="83"/>
      <c r="D48" s="80"/>
      <c r="E48" s="5"/>
      <c r="F48" s="133"/>
      <c r="G48" s="3"/>
      <c r="H48" s="91"/>
      <c r="I48" s="1"/>
      <c r="J48" s="137" t="str">
        <f t="shared" si="0"/>
        <v>OK</v>
      </c>
      <c r="K48" s="136" t="str">
        <f t="shared" ca="1" si="1"/>
        <v>OVERDUE</v>
      </c>
    </row>
    <row r="49" spans="1:11" s="45" customFormat="1" ht="16.5" customHeight="1">
      <c r="A49" s="94"/>
      <c r="B49" s="46"/>
      <c r="C49" s="83"/>
      <c r="D49" s="80"/>
      <c r="E49" s="5"/>
      <c r="F49" s="133"/>
      <c r="G49" s="3"/>
      <c r="H49" s="91"/>
      <c r="I49" s="1"/>
      <c r="J49" s="137" t="str">
        <f t="shared" si="0"/>
        <v>OK</v>
      </c>
      <c r="K49" s="136" t="str">
        <f t="shared" ca="1" si="1"/>
        <v>OVERDUE</v>
      </c>
    </row>
    <row r="50" spans="1:11" s="45" customFormat="1" ht="16.5" customHeight="1">
      <c r="A50" s="94"/>
      <c r="B50" s="46"/>
      <c r="C50" s="83"/>
      <c r="D50" s="80"/>
      <c r="E50" s="5"/>
      <c r="F50" s="133"/>
      <c r="G50" s="3"/>
      <c r="H50" s="91"/>
      <c r="I50" s="1"/>
      <c r="J50" s="137" t="str">
        <f t="shared" si="0"/>
        <v>OK</v>
      </c>
      <c r="K50" s="136" t="str">
        <f t="shared" ca="1" si="1"/>
        <v>OVERDUE</v>
      </c>
    </row>
    <row r="51" spans="1:11" s="45" customFormat="1" ht="16.5" customHeight="1">
      <c r="A51" s="94"/>
      <c r="B51" s="46"/>
      <c r="C51" s="83"/>
      <c r="D51" s="80"/>
      <c r="E51" s="5"/>
      <c r="F51" s="133"/>
      <c r="G51" s="3"/>
      <c r="H51" s="91"/>
      <c r="I51" s="1"/>
      <c r="J51" s="137" t="str">
        <f t="shared" si="0"/>
        <v>OK</v>
      </c>
      <c r="K51" s="136" t="str">
        <f t="shared" ca="1" si="1"/>
        <v>OVERDUE</v>
      </c>
    </row>
    <row r="52" spans="1:11" s="45" customFormat="1" ht="16.5" customHeight="1">
      <c r="A52" s="94"/>
      <c r="B52" s="46"/>
      <c r="C52" s="83"/>
      <c r="D52" s="80"/>
      <c r="E52" s="5"/>
      <c r="F52" s="133"/>
      <c r="G52" s="3"/>
      <c r="H52" s="91"/>
      <c r="I52" s="1"/>
      <c r="J52" s="137" t="str">
        <f t="shared" si="0"/>
        <v>OK</v>
      </c>
      <c r="K52" s="136" t="str">
        <f t="shared" ca="1" si="1"/>
        <v>OVERDUE</v>
      </c>
    </row>
    <row r="53" spans="1:11" s="45" customFormat="1" ht="16.5" customHeight="1">
      <c r="A53" s="94"/>
      <c r="B53" s="46"/>
      <c r="C53" s="83"/>
      <c r="D53" s="80"/>
      <c r="E53" s="5"/>
      <c r="F53" s="133"/>
      <c r="G53" s="3"/>
      <c r="H53" s="91"/>
      <c r="I53" s="1"/>
      <c r="J53" s="137" t="str">
        <f t="shared" si="0"/>
        <v>OK</v>
      </c>
      <c r="K53" s="136" t="str">
        <f t="shared" ca="1" si="1"/>
        <v>OVERDUE</v>
      </c>
    </row>
    <row r="54" spans="1:11" s="45" customFormat="1" ht="16.5" customHeight="1">
      <c r="A54" s="95"/>
      <c r="B54" s="49"/>
      <c r="C54" s="83"/>
      <c r="D54" s="80"/>
      <c r="E54" s="5"/>
      <c r="F54" s="133"/>
      <c r="G54" s="3"/>
      <c r="H54" s="91"/>
      <c r="I54" s="1"/>
      <c r="J54" s="137" t="str">
        <f t="shared" si="0"/>
        <v>OK</v>
      </c>
      <c r="K54" s="136" t="str">
        <f t="shared" ca="1" si="1"/>
        <v>OVERDUE</v>
      </c>
    </row>
    <row r="55" spans="1:11" s="45" customFormat="1" ht="16.5" customHeight="1">
      <c r="A55" s="94"/>
      <c r="B55" s="46"/>
      <c r="C55" s="83"/>
      <c r="D55" s="80"/>
      <c r="E55" s="5"/>
      <c r="F55" s="133"/>
      <c r="G55" s="3"/>
      <c r="H55" s="91"/>
      <c r="I55" s="1"/>
      <c r="J55" s="137" t="str">
        <f t="shared" si="0"/>
        <v>OK</v>
      </c>
      <c r="K55" s="136" t="str">
        <f t="shared" ca="1" si="1"/>
        <v>OVERDUE</v>
      </c>
    </row>
    <row r="56" spans="1:11" s="45" customFormat="1" ht="16.5" customHeight="1">
      <c r="A56" s="121"/>
      <c r="B56" s="48"/>
      <c r="C56" s="83"/>
      <c r="D56" s="80"/>
      <c r="E56" s="5"/>
      <c r="F56" s="133"/>
      <c r="G56" s="3"/>
      <c r="H56" s="91"/>
      <c r="I56" s="1"/>
      <c r="J56" s="137" t="str">
        <f t="shared" si="0"/>
        <v>OK</v>
      </c>
      <c r="K56" s="136" t="str">
        <f t="shared" ca="1" si="1"/>
        <v>OVERDUE</v>
      </c>
    </row>
    <row r="57" spans="1:11" s="45" customFormat="1" ht="16.5" customHeight="1">
      <c r="A57" s="121"/>
      <c r="B57" s="48"/>
      <c r="C57" s="83"/>
      <c r="D57" s="80"/>
      <c r="E57" s="5"/>
      <c r="F57" s="133"/>
      <c r="G57" s="3"/>
      <c r="H57" s="91"/>
      <c r="I57" s="1"/>
      <c r="J57" s="137" t="str">
        <f t="shared" si="0"/>
        <v>OK</v>
      </c>
      <c r="K57" s="136" t="str">
        <f t="shared" ca="1" si="1"/>
        <v>OVERDUE</v>
      </c>
    </row>
    <row r="58" spans="1:11" s="45" customFormat="1" ht="16.5" customHeight="1">
      <c r="A58" s="121"/>
      <c r="B58" s="48"/>
      <c r="C58" s="83"/>
      <c r="D58" s="80"/>
      <c r="E58" s="5"/>
      <c r="F58" s="133"/>
      <c r="G58" s="3"/>
      <c r="H58" s="91"/>
      <c r="I58" s="1"/>
      <c r="J58" s="137" t="str">
        <f t="shared" si="0"/>
        <v>OK</v>
      </c>
      <c r="K58" s="136" t="str">
        <f t="shared" ca="1" si="1"/>
        <v>OVERDUE</v>
      </c>
    </row>
    <row r="59" spans="1:11" s="45" customFormat="1" ht="16.5" customHeight="1">
      <c r="A59" s="121"/>
      <c r="B59" s="48"/>
      <c r="C59" s="83"/>
      <c r="D59" s="80"/>
      <c r="E59" s="5"/>
      <c r="F59" s="133"/>
      <c r="G59" s="3"/>
      <c r="H59" s="91"/>
      <c r="I59" s="1"/>
      <c r="J59" s="137" t="str">
        <f t="shared" si="0"/>
        <v>OK</v>
      </c>
      <c r="K59" s="136" t="str">
        <f t="shared" ca="1" si="1"/>
        <v>OVERDUE</v>
      </c>
    </row>
    <row r="60" spans="1:11" s="45" customFormat="1" ht="16.5" customHeight="1">
      <c r="A60" s="94"/>
      <c r="B60" s="46"/>
      <c r="C60" s="83"/>
      <c r="D60" s="80"/>
      <c r="E60" s="5"/>
      <c r="F60" s="133"/>
      <c r="G60" s="3"/>
      <c r="H60" s="91"/>
      <c r="I60" s="1"/>
      <c r="J60" s="137" t="str">
        <f t="shared" si="0"/>
        <v>OK</v>
      </c>
      <c r="K60" s="136" t="str">
        <f t="shared" ca="1" si="1"/>
        <v>OVERDUE</v>
      </c>
    </row>
    <row r="61" spans="1:11" s="45" customFormat="1" ht="16.5" customHeight="1">
      <c r="A61" s="94"/>
      <c r="B61" s="46"/>
      <c r="C61" s="83"/>
      <c r="D61" s="80"/>
      <c r="E61" s="5"/>
      <c r="F61" s="133"/>
      <c r="G61" s="3"/>
      <c r="H61" s="91"/>
      <c r="I61" s="1"/>
      <c r="J61" s="137" t="str">
        <f t="shared" si="0"/>
        <v>OK</v>
      </c>
      <c r="K61" s="136" t="str">
        <f t="shared" ca="1" si="1"/>
        <v>OVERDUE</v>
      </c>
    </row>
    <row r="62" spans="1:11" s="45" customFormat="1" ht="16.5" customHeight="1">
      <c r="A62" s="95"/>
      <c r="B62" s="49"/>
      <c r="C62" s="83"/>
      <c r="D62" s="80"/>
      <c r="E62" s="5"/>
      <c r="F62" s="133"/>
      <c r="G62" s="3"/>
      <c r="H62" s="91"/>
      <c r="I62" s="1"/>
      <c r="J62" s="137" t="str">
        <f t="shared" si="0"/>
        <v>OK</v>
      </c>
      <c r="K62" s="136" t="str">
        <f t="shared" ca="1" si="1"/>
        <v>OVERDUE</v>
      </c>
    </row>
    <row r="63" spans="1:11" s="45" customFormat="1" ht="16.5" customHeight="1">
      <c r="A63" s="94"/>
      <c r="B63" s="46"/>
      <c r="C63" s="83"/>
      <c r="D63" s="80"/>
      <c r="E63" s="5"/>
      <c r="F63" s="133"/>
      <c r="G63" s="3"/>
      <c r="H63" s="91"/>
      <c r="I63" s="1"/>
      <c r="J63" s="137" t="str">
        <f t="shared" si="0"/>
        <v>OK</v>
      </c>
      <c r="K63" s="136" t="str">
        <f t="shared" ca="1" si="1"/>
        <v>OVERDUE</v>
      </c>
    </row>
    <row r="64" spans="1:11" s="45" customFormat="1" ht="16.5" customHeight="1">
      <c r="A64" s="94"/>
      <c r="B64" s="46"/>
      <c r="C64" s="83"/>
      <c r="D64" s="80"/>
      <c r="E64" s="5"/>
      <c r="F64" s="133"/>
      <c r="G64" s="3"/>
      <c r="H64" s="91"/>
      <c r="I64" s="1"/>
      <c r="J64" s="137" t="str">
        <f t="shared" si="0"/>
        <v>OK</v>
      </c>
      <c r="K64" s="136" t="str">
        <f t="shared" ca="1" si="1"/>
        <v>OVERDUE</v>
      </c>
    </row>
    <row r="65" spans="1:11" s="45" customFormat="1" ht="16.5" customHeight="1">
      <c r="A65" s="94"/>
      <c r="B65" s="46"/>
      <c r="C65" s="83"/>
      <c r="D65" s="80"/>
      <c r="E65" s="5"/>
      <c r="F65" s="133"/>
      <c r="G65" s="3"/>
      <c r="H65" s="91"/>
      <c r="I65" s="1"/>
      <c r="J65" s="137" t="str">
        <f t="shared" si="0"/>
        <v>OK</v>
      </c>
      <c r="K65" s="136" t="str">
        <f t="shared" ca="1" si="1"/>
        <v>OVERDUE</v>
      </c>
    </row>
    <row r="66" spans="1:11" s="45" customFormat="1" ht="16.5" customHeight="1">
      <c r="A66" s="121"/>
      <c r="B66" s="48"/>
      <c r="C66" s="83"/>
      <c r="D66" s="80"/>
      <c r="E66" s="5"/>
      <c r="F66" s="133"/>
      <c r="G66" s="3"/>
      <c r="H66" s="91"/>
      <c r="I66" s="1"/>
      <c r="J66" s="137" t="str">
        <f t="shared" si="0"/>
        <v>OK</v>
      </c>
      <c r="K66" s="136" t="str">
        <f t="shared" ca="1" si="1"/>
        <v>OVERDUE</v>
      </c>
    </row>
    <row r="67" spans="1:11" s="45" customFormat="1" ht="16.5" customHeight="1">
      <c r="A67" s="95"/>
      <c r="B67" s="49"/>
      <c r="C67" s="83"/>
      <c r="D67" s="80"/>
      <c r="E67" s="5"/>
      <c r="F67" s="133"/>
      <c r="G67" s="3"/>
      <c r="H67" s="91"/>
      <c r="I67" s="1"/>
      <c r="J67" s="137" t="str">
        <f t="shared" si="0"/>
        <v>OK</v>
      </c>
      <c r="K67" s="136" t="str">
        <f t="shared" ca="1" si="1"/>
        <v>OVERDUE</v>
      </c>
    </row>
    <row r="68" spans="1:11" s="45" customFormat="1" ht="16.5" customHeight="1">
      <c r="A68" s="121"/>
      <c r="B68" s="48"/>
      <c r="C68" s="83"/>
      <c r="D68" s="80"/>
      <c r="E68" s="5"/>
      <c r="F68" s="133"/>
      <c r="G68" s="3"/>
      <c r="H68" s="91"/>
      <c r="I68" s="1"/>
      <c r="J68" s="137" t="str">
        <f t="shared" si="0"/>
        <v>OK</v>
      </c>
      <c r="K68" s="136" t="str">
        <f t="shared" ca="1" si="1"/>
        <v>OVERDUE</v>
      </c>
    </row>
    <row r="69" spans="1:11" s="45" customFormat="1" ht="16.5" customHeight="1">
      <c r="A69" s="95"/>
      <c r="B69" s="49"/>
      <c r="C69" s="83"/>
      <c r="D69" s="80"/>
      <c r="E69" s="5"/>
      <c r="F69" s="133"/>
      <c r="G69" s="3"/>
      <c r="H69" s="91"/>
      <c r="I69" s="1"/>
      <c r="J69" s="137" t="str">
        <f t="shared" si="0"/>
        <v>OK</v>
      </c>
      <c r="K69" s="136" t="str">
        <f t="shared" ca="1" si="1"/>
        <v>OVERDUE</v>
      </c>
    </row>
    <row r="70" spans="1:11" s="45" customFormat="1" ht="16.5" customHeight="1">
      <c r="A70" s="94"/>
      <c r="B70" s="46"/>
      <c r="C70" s="83"/>
      <c r="D70" s="80"/>
      <c r="E70" s="5"/>
      <c r="F70" s="133"/>
      <c r="G70" s="3"/>
      <c r="H70" s="91"/>
      <c r="I70" s="1"/>
      <c r="J70" s="137" t="str">
        <f t="shared" si="0"/>
        <v>OK</v>
      </c>
      <c r="K70" s="136" t="str">
        <f t="shared" ca="1" si="1"/>
        <v>OVERDUE</v>
      </c>
    </row>
    <row r="71" spans="1:11" s="45" customFormat="1" ht="16.5" customHeight="1">
      <c r="A71" s="94"/>
      <c r="B71" s="51"/>
      <c r="C71" s="83"/>
      <c r="D71" s="80"/>
      <c r="E71" s="5"/>
      <c r="F71" s="133"/>
      <c r="G71" s="3"/>
      <c r="H71" s="91"/>
      <c r="I71" s="1"/>
      <c r="J71" s="137" t="str">
        <f t="shared" si="0"/>
        <v>OK</v>
      </c>
      <c r="K71" s="136" t="str">
        <f t="shared" ca="1" si="1"/>
        <v>OVERDUE</v>
      </c>
    </row>
    <row r="72" spans="1:11" s="45" customFormat="1" ht="16.5" customHeight="1">
      <c r="A72" s="121"/>
      <c r="B72" s="48"/>
      <c r="C72" s="83"/>
      <c r="D72" s="80"/>
      <c r="E72" s="5"/>
      <c r="F72" s="133"/>
      <c r="G72" s="3"/>
      <c r="H72" s="91"/>
      <c r="I72" s="1"/>
      <c r="J72" s="137" t="str">
        <f t="shared" si="0"/>
        <v>OK</v>
      </c>
      <c r="K72" s="136" t="str">
        <f t="shared" ref="K72:K135" ca="1" si="2">IF(F72&gt;NOW(),"Future Date",IF(DATEDIF(F72,NOW(),"M")&gt;11, "OVERDUE",IF(DATEDIF(F72,NOW(),"M")&gt;=10,"REASSESS","GOOD")))</f>
        <v>OVERDUE</v>
      </c>
    </row>
    <row r="73" spans="1:11" s="45" customFormat="1" ht="16.5" customHeight="1">
      <c r="A73" s="121"/>
      <c r="B73" s="48"/>
      <c r="C73" s="83"/>
      <c r="D73" s="80"/>
      <c r="E73" s="5"/>
      <c r="F73" s="133"/>
      <c r="G73" s="3"/>
      <c r="H73" s="91"/>
      <c r="I73" s="1"/>
      <c r="J73" s="137" t="str">
        <f t="shared" si="0"/>
        <v>OK</v>
      </c>
      <c r="K73" s="136" t="str">
        <f t="shared" ca="1" si="2"/>
        <v>OVERDUE</v>
      </c>
    </row>
    <row r="74" spans="1:11" s="45" customFormat="1" ht="16.5" customHeight="1">
      <c r="A74" s="94"/>
      <c r="B74" s="46"/>
      <c r="C74" s="83"/>
      <c r="D74" s="80"/>
      <c r="E74" s="5"/>
      <c r="F74" s="133"/>
      <c r="G74" s="3"/>
      <c r="H74" s="91"/>
      <c r="I74" s="1"/>
      <c r="J74" s="137" t="str">
        <f t="shared" ref="J74:J137" si="3">IF(AND(LEFT(RIGHT(C74,9),4)="Pass",OR(D74&gt;1,D74&lt;1)),"HIGH",IF(AND(LEFT(RIGHT(C74,9),4)="card",OR(D74&gt;1,D74&lt;1)),"HIGH",IF(AND(LEFT(RIGHT(C74,9),4)="kets",D74&gt;2),"HIGH",IF(AND(LEFT(RIGHT(C74,9),4)="ment",D74&lt;&gt;1),"HIGH","OK"))))</f>
        <v>OK</v>
      </c>
      <c r="K74" s="136" t="str">
        <f t="shared" ca="1" si="2"/>
        <v>OVERDUE</v>
      </c>
    </row>
    <row r="75" spans="1:11" s="45" customFormat="1" ht="16.5" customHeight="1">
      <c r="A75" s="94"/>
      <c r="B75" s="46"/>
      <c r="C75" s="83"/>
      <c r="D75" s="80"/>
      <c r="E75" s="5"/>
      <c r="F75" s="133"/>
      <c r="G75" s="3"/>
      <c r="H75" s="91"/>
      <c r="I75" s="1"/>
      <c r="J75" s="137" t="str">
        <f t="shared" si="3"/>
        <v>OK</v>
      </c>
      <c r="K75" s="136" t="str">
        <f t="shared" ca="1" si="2"/>
        <v>OVERDUE</v>
      </c>
    </row>
    <row r="76" spans="1:11" s="45" customFormat="1" ht="16.5" customHeight="1">
      <c r="A76" s="94"/>
      <c r="B76" s="46"/>
      <c r="C76" s="83"/>
      <c r="D76" s="80"/>
      <c r="E76" s="5"/>
      <c r="F76" s="133"/>
      <c r="G76" s="3"/>
      <c r="H76" s="91"/>
      <c r="I76" s="1"/>
      <c r="J76" s="137" t="str">
        <f t="shared" si="3"/>
        <v>OK</v>
      </c>
      <c r="K76" s="136" t="str">
        <f t="shared" ca="1" si="2"/>
        <v>OVERDUE</v>
      </c>
    </row>
    <row r="77" spans="1:11" s="45" customFormat="1" ht="16.5" customHeight="1">
      <c r="A77" s="94"/>
      <c r="B77" s="46"/>
      <c r="C77" s="83"/>
      <c r="D77" s="80"/>
      <c r="E77" s="5"/>
      <c r="F77" s="133"/>
      <c r="G77" s="3"/>
      <c r="H77" s="91"/>
      <c r="I77" s="1"/>
      <c r="J77" s="137" t="str">
        <f t="shared" si="3"/>
        <v>OK</v>
      </c>
      <c r="K77" s="136" t="str">
        <f t="shared" ca="1" si="2"/>
        <v>OVERDUE</v>
      </c>
    </row>
    <row r="78" spans="1:11" s="45" customFormat="1" ht="16.5" customHeight="1">
      <c r="A78" s="94"/>
      <c r="B78" s="46"/>
      <c r="C78" s="83"/>
      <c r="D78" s="80"/>
      <c r="E78" s="5"/>
      <c r="F78" s="133"/>
      <c r="G78" s="3"/>
      <c r="H78" s="91"/>
      <c r="I78" s="1"/>
      <c r="J78" s="137" t="str">
        <f t="shared" si="3"/>
        <v>OK</v>
      </c>
      <c r="K78" s="136" t="str">
        <f t="shared" ca="1" si="2"/>
        <v>OVERDUE</v>
      </c>
    </row>
    <row r="79" spans="1:11" s="45" customFormat="1" ht="16.5" customHeight="1">
      <c r="A79" s="94"/>
      <c r="B79" s="46"/>
      <c r="C79" s="83"/>
      <c r="D79" s="80"/>
      <c r="E79" s="5"/>
      <c r="F79" s="133"/>
      <c r="G79" s="3"/>
      <c r="H79" s="91"/>
      <c r="I79" s="1"/>
      <c r="J79" s="137" t="str">
        <f t="shared" si="3"/>
        <v>OK</v>
      </c>
      <c r="K79" s="136" t="str">
        <f t="shared" ca="1" si="2"/>
        <v>OVERDUE</v>
      </c>
    </row>
    <row r="80" spans="1:11" s="45" customFormat="1" ht="16.5" customHeight="1">
      <c r="A80" s="94"/>
      <c r="B80" s="47"/>
      <c r="C80" s="83"/>
      <c r="D80" s="80"/>
      <c r="E80" s="5"/>
      <c r="F80" s="133"/>
      <c r="G80" s="3"/>
      <c r="H80" s="91"/>
      <c r="I80" s="1"/>
      <c r="J80" s="137" t="str">
        <f t="shared" si="3"/>
        <v>OK</v>
      </c>
      <c r="K80" s="136" t="str">
        <f t="shared" ca="1" si="2"/>
        <v>OVERDUE</v>
      </c>
    </row>
    <row r="81" spans="1:11" s="45" customFormat="1" ht="16.5" customHeight="1">
      <c r="A81" s="95"/>
      <c r="B81" s="208"/>
      <c r="C81" s="83"/>
      <c r="D81" s="80"/>
      <c r="E81" s="5"/>
      <c r="F81" s="133"/>
      <c r="G81" s="3"/>
      <c r="H81" s="91"/>
      <c r="I81" s="1"/>
      <c r="J81" s="137" t="str">
        <f t="shared" si="3"/>
        <v>OK</v>
      </c>
      <c r="K81" s="136" t="str">
        <f t="shared" ca="1" si="2"/>
        <v>OVERDUE</v>
      </c>
    </row>
    <row r="82" spans="1:11" s="44" customFormat="1" ht="16.5" customHeight="1">
      <c r="A82" s="95"/>
      <c r="B82" s="49"/>
      <c r="C82" s="83"/>
      <c r="D82" s="80"/>
      <c r="E82" s="5"/>
      <c r="F82" s="133"/>
      <c r="G82" s="3"/>
      <c r="H82" s="91"/>
      <c r="I82" s="1"/>
      <c r="J82" s="137" t="str">
        <f t="shared" si="3"/>
        <v>OK</v>
      </c>
      <c r="K82" s="136" t="str">
        <f t="shared" ca="1" si="2"/>
        <v>OVERDUE</v>
      </c>
    </row>
    <row r="83" spans="1:11" s="45" customFormat="1" ht="16.5" customHeight="1">
      <c r="A83" s="94"/>
      <c r="B83" s="46"/>
      <c r="C83" s="83"/>
      <c r="D83" s="80"/>
      <c r="E83" s="5"/>
      <c r="F83" s="133"/>
      <c r="G83" s="3"/>
      <c r="H83" s="91"/>
      <c r="I83" s="1"/>
      <c r="J83" s="137" t="str">
        <f t="shared" si="3"/>
        <v>OK</v>
      </c>
      <c r="K83" s="136" t="str">
        <f t="shared" ca="1" si="2"/>
        <v>OVERDUE</v>
      </c>
    </row>
    <row r="84" spans="1:11" s="45" customFormat="1" ht="16.5" customHeight="1">
      <c r="A84" s="94"/>
      <c r="B84" s="46"/>
      <c r="C84" s="83"/>
      <c r="D84" s="80"/>
      <c r="E84" s="5"/>
      <c r="F84" s="133"/>
      <c r="G84" s="3"/>
      <c r="H84" s="91"/>
      <c r="I84" s="1"/>
      <c r="J84" s="137" t="str">
        <f t="shared" si="3"/>
        <v>OK</v>
      </c>
      <c r="K84" s="136" t="str">
        <f t="shared" ca="1" si="2"/>
        <v>OVERDUE</v>
      </c>
    </row>
    <row r="85" spans="1:11" s="45" customFormat="1" ht="16.5" customHeight="1">
      <c r="A85" s="94"/>
      <c r="B85" s="46"/>
      <c r="C85" s="83"/>
      <c r="D85" s="80"/>
      <c r="E85" s="54"/>
      <c r="F85" s="133"/>
      <c r="G85" s="55"/>
      <c r="H85" s="91"/>
      <c r="I85" s="1"/>
      <c r="J85" s="137" t="str">
        <f t="shared" si="3"/>
        <v>OK</v>
      </c>
      <c r="K85" s="136" t="str">
        <f t="shared" ca="1" si="2"/>
        <v>OVERDUE</v>
      </c>
    </row>
    <row r="86" spans="1:11" s="45" customFormat="1" ht="16.5" customHeight="1">
      <c r="A86" s="94"/>
      <c r="B86" s="46"/>
      <c r="C86" s="83"/>
      <c r="D86" s="80"/>
      <c r="E86" s="5"/>
      <c r="F86" s="133"/>
      <c r="G86" s="3"/>
      <c r="H86" s="91"/>
      <c r="I86" s="1"/>
      <c r="J86" s="137" t="str">
        <f t="shared" si="3"/>
        <v>OK</v>
      </c>
      <c r="K86" s="136" t="str">
        <f t="shared" ca="1" si="2"/>
        <v>OVERDUE</v>
      </c>
    </row>
    <row r="87" spans="1:11" s="45" customFormat="1" ht="16.5" customHeight="1">
      <c r="A87" s="94"/>
      <c r="B87" s="46"/>
      <c r="C87" s="83"/>
      <c r="D87" s="80"/>
      <c r="E87" s="5"/>
      <c r="F87" s="133"/>
      <c r="G87" s="3"/>
      <c r="H87" s="91"/>
      <c r="I87" s="1"/>
      <c r="J87" s="137" t="str">
        <f t="shared" si="3"/>
        <v>OK</v>
      </c>
      <c r="K87" s="136" t="str">
        <f t="shared" ca="1" si="2"/>
        <v>OVERDUE</v>
      </c>
    </row>
    <row r="88" spans="1:11" s="45" customFormat="1" ht="16.5" customHeight="1">
      <c r="A88" s="94"/>
      <c r="B88" s="46"/>
      <c r="C88" s="83"/>
      <c r="D88" s="80"/>
      <c r="E88" s="5"/>
      <c r="F88" s="133"/>
      <c r="G88" s="3"/>
      <c r="H88" s="91"/>
      <c r="I88" s="1"/>
      <c r="J88" s="137" t="str">
        <f t="shared" si="3"/>
        <v>OK</v>
      </c>
      <c r="K88" s="136" t="str">
        <f t="shared" ca="1" si="2"/>
        <v>OVERDUE</v>
      </c>
    </row>
    <row r="89" spans="1:11" s="45" customFormat="1" ht="16.5" customHeight="1">
      <c r="A89" s="95"/>
      <c r="B89" s="49"/>
      <c r="C89" s="83"/>
      <c r="D89" s="80"/>
      <c r="E89" s="5"/>
      <c r="F89" s="133"/>
      <c r="G89" s="3"/>
      <c r="H89" s="91"/>
      <c r="I89" s="1"/>
      <c r="J89" s="137" t="str">
        <f t="shared" si="3"/>
        <v>OK</v>
      </c>
      <c r="K89" s="136" t="str">
        <f t="shared" ca="1" si="2"/>
        <v>OVERDUE</v>
      </c>
    </row>
    <row r="90" spans="1:11" s="45" customFormat="1" ht="16.5" customHeight="1">
      <c r="A90" s="94"/>
      <c r="B90" s="46"/>
      <c r="C90" s="83"/>
      <c r="D90" s="80"/>
      <c r="E90" s="5"/>
      <c r="F90" s="133"/>
      <c r="G90" s="3"/>
      <c r="H90" s="91"/>
      <c r="I90" s="1"/>
      <c r="J90" s="137" t="str">
        <f t="shared" si="3"/>
        <v>OK</v>
      </c>
      <c r="K90" s="136" t="str">
        <f t="shared" ca="1" si="2"/>
        <v>OVERDUE</v>
      </c>
    </row>
    <row r="91" spans="1:11" s="45" customFormat="1" ht="16.5" customHeight="1">
      <c r="A91" s="94"/>
      <c r="B91" s="46"/>
      <c r="C91" s="83"/>
      <c r="D91" s="80"/>
      <c r="E91" s="5"/>
      <c r="F91" s="133"/>
      <c r="G91" s="3"/>
      <c r="H91" s="91"/>
      <c r="I91" s="1"/>
      <c r="J91" s="137" t="str">
        <f t="shared" si="3"/>
        <v>OK</v>
      </c>
      <c r="K91" s="136" t="str">
        <f t="shared" ca="1" si="2"/>
        <v>OVERDUE</v>
      </c>
    </row>
    <row r="92" spans="1:11" s="45" customFormat="1" ht="16.5" customHeight="1">
      <c r="A92" s="94"/>
      <c r="B92" s="46"/>
      <c r="C92" s="83"/>
      <c r="D92" s="80"/>
      <c r="E92" s="5"/>
      <c r="F92" s="133"/>
      <c r="G92" s="3"/>
      <c r="H92" s="91"/>
      <c r="I92" s="1"/>
      <c r="J92" s="137" t="str">
        <f t="shared" si="3"/>
        <v>OK</v>
      </c>
      <c r="K92" s="136" t="str">
        <f t="shared" ca="1" si="2"/>
        <v>OVERDUE</v>
      </c>
    </row>
    <row r="93" spans="1:11" s="45" customFormat="1" ht="16.5" customHeight="1">
      <c r="A93" s="94"/>
      <c r="B93" s="46"/>
      <c r="C93" s="83"/>
      <c r="D93" s="80"/>
      <c r="E93" s="5"/>
      <c r="F93" s="133"/>
      <c r="G93" s="3"/>
      <c r="H93" s="91"/>
      <c r="I93" s="1"/>
      <c r="J93" s="137" t="str">
        <f t="shared" si="3"/>
        <v>OK</v>
      </c>
      <c r="K93" s="136" t="str">
        <f t="shared" ca="1" si="2"/>
        <v>OVERDUE</v>
      </c>
    </row>
    <row r="94" spans="1:11" s="45" customFormat="1" ht="16.5" customHeight="1">
      <c r="A94" s="94"/>
      <c r="B94" s="46"/>
      <c r="C94" s="83"/>
      <c r="D94" s="80"/>
      <c r="E94" s="5"/>
      <c r="F94" s="133"/>
      <c r="G94" s="3"/>
      <c r="H94" s="91"/>
      <c r="I94" s="1"/>
      <c r="J94" s="137" t="str">
        <f t="shared" si="3"/>
        <v>OK</v>
      </c>
      <c r="K94" s="136" t="str">
        <f t="shared" ca="1" si="2"/>
        <v>OVERDUE</v>
      </c>
    </row>
    <row r="95" spans="1:11" s="45" customFormat="1" ht="16.5" customHeight="1">
      <c r="A95" s="94"/>
      <c r="B95" s="46"/>
      <c r="C95" s="83"/>
      <c r="D95" s="80"/>
      <c r="E95" s="5"/>
      <c r="F95" s="133"/>
      <c r="G95" s="3"/>
      <c r="H95" s="91"/>
      <c r="I95" s="1"/>
      <c r="J95" s="137" t="str">
        <f t="shared" si="3"/>
        <v>OK</v>
      </c>
      <c r="K95" s="136" t="str">
        <f t="shared" ca="1" si="2"/>
        <v>OVERDUE</v>
      </c>
    </row>
    <row r="96" spans="1:11" s="45" customFormat="1" ht="16.5" customHeight="1">
      <c r="A96" s="95"/>
      <c r="B96" s="49"/>
      <c r="C96" s="83"/>
      <c r="D96" s="80"/>
      <c r="E96" s="5"/>
      <c r="F96" s="133"/>
      <c r="G96" s="3"/>
      <c r="H96" s="91"/>
      <c r="I96" s="1"/>
      <c r="J96" s="137" t="str">
        <f t="shared" si="3"/>
        <v>OK</v>
      </c>
      <c r="K96" s="136" t="str">
        <f t="shared" ca="1" si="2"/>
        <v>OVERDUE</v>
      </c>
    </row>
    <row r="97" spans="1:11" s="45" customFormat="1" ht="16.5" customHeight="1">
      <c r="A97" s="95"/>
      <c r="B97" s="49"/>
      <c r="C97" s="83"/>
      <c r="D97" s="80"/>
      <c r="E97" s="5"/>
      <c r="F97" s="133"/>
      <c r="G97" s="3"/>
      <c r="H97" s="91"/>
      <c r="I97" s="1"/>
      <c r="J97" s="137" t="str">
        <f t="shared" si="3"/>
        <v>OK</v>
      </c>
      <c r="K97" s="136" t="str">
        <f t="shared" ca="1" si="2"/>
        <v>OVERDUE</v>
      </c>
    </row>
    <row r="98" spans="1:11" s="45" customFormat="1" ht="16.5" customHeight="1">
      <c r="A98" s="121"/>
      <c r="B98" s="48"/>
      <c r="C98" s="83"/>
      <c r="D98" s="80"/>
      <c r="E98" s="5"/>
      <c r="F98" s="133"/>
      <c r="G98" s="3"/>
      <c r="H98" s="91"/>
      <c r="I98" s="1"/>
      <c r="J98" s="137" t="str">
        <f t="shared" si="3"/>
        <v>OK</v>
      </c>
      <c r="K98" s="136" t="str">
        <f t="shared" ca="1" si="2"/>
        <v>OVERDUE</v>
      </c>
    </row>
    <row r="99" spans="1:11" s="45" customFormat="1" ht="16.5" customHeight="1">
      <c r="A99" s="94"/>
      <c r="B99" s="46"/>
      <c r="C99" s="83"/>
      <c r="D99" s="80"/>
      <c r="E99" s="5"/>
      <c r="F99" s="133"/>
      <c r="G99" s="3"/>
      <c r="H99" s="91"/>
      <c r="I99" s="1"/>
      <c r="J99" s="137" t="str">
        <f t="shared" si="3"/>
        <v>OK</v>
      </c>
      <c r="K99" s="136" t="str">
        <f t="shared" ca="1" si="2"/>
        <v>OVERDUE</v>
      </c>
    </row>
    <row r="100" spans="1:11" s="45" customFormat="1" ht="16.5" customHeight="1">
      <c r="A100" s="94"/>
      <c r="B100" s="46"/>
      <c r="C100" s="83"/>
      <c r="D100" s="80"/>
      <c r="E100" s="5"/>
      <c r="F100" s="133"/>
      <c r="G100" s="3"/>
      <c r="H100" s="91"/>
      <c r="I100" s="1"/>
      <c r="J100" s="137" t="str">
        <f t="shared" si="3"/>
        <v>OK</v>
      </c>
      <c r="K100" s="136" t="str">
        <f t="shared" ca="1" si="2"/>
        <v>OVERDUE</v>
      </c>
    </row>
    <row r="101" spans="1:11" s="45" customFormat="1" ht="16.5" customHeight="1">
      <c r="A101" s="121"/>
      <c r="B101" s="168"/>
      <c r="C101" s="83"/>
      <c r="D101" s="80"/>
      <c r="E101" s="5"/>
      <c r="F101" s="133"/>
      <c r="G101" s="3"/>
      <c r="H101" s="91"/>
      <c r="I101" s="1"/>
      <c r="J101" s="137" t="str">
        <f t="shared" si="3"/>
        <v>OK</v>
      </c>
      <c r="K101" s="136" t="str">
        <f t="shared" ca="1" si="2"/>
        <v>OVERDUE</v>
      </c>
    </row>
    <row r="102" spans="1:11" s="45" customFormat="1" ht="16.5" customHeight="1">
      <c r="A102" s="121"/>
      <c r="B102" s="48"/>
      <c r="C102" s="83"/>
      <c r="D102" s="80"/>
      <c r="E102" s="5"/>
      <c r="F102" s="133"/>
      <c r="G102" s="3"/>
      <c r="H102" s="91"/>
      <c r="I102" s="1"/>
      <c r="J102" s="137" t="str">
        <f t="shared" si="3"/>
        <v>OK</v>
      </c>
      <c r="K102" s="136" t="str">
        <f t="shared" ca="1" si="2"/>
        <v>OVERDUE</v>
      </c>
    </row>
    <row r="103" spans="1:11" s="45" customFormat="1" ht="16.5" customHeight="1">
      <c r="A103" s="121"/>
      <c r="B103" s="168"/>
      <c r="C103" s="83"/>
      <c r="D103" s="80"/>
      <c r="E103" s="5"/>
      <c r="F103" s="133"/>
      <c r="G103" s="3"/>
      <c r="H103" s="91"/>
      <c r="I103" s="1"/>
      <c r="J103" s="137" t="str">
        <f t="shared" si="3"/>
        <v>OK</v>
      </c>
      <c r="K103" s="136" t="str">
        <f t="shared" ca="1" si="2"/>
        <v>OVERDUE</v>
      </c>
    </row>
    <row r="104" spans="1:11" s="45" customFormat="1" ht="16.5" customHeight="1">
      <c r="A104" s="121"/>
      <c r="B104" s="48"/>
      <c r="C104" s="83"/>
      <c r="D104" s="80"/>
      <c r="E104" s="5"/>
      <c r="F104" s="133"/>
      <c r="G104" s="3"/>
      <c r="H104" s="91"/>
      <c r="I104" s="1"/>
      <c r="J104" s="137" t="str">
        <f t="shared" si="3"/>
        <v>OK</v>
      </c>
      <c r="K104" s="136" t="str">
        <f t="shared" ca="1" si="2"/>
        <v>OVERDUE</v>
      </c>
    </row>
    <row r="105" spans="1:11" s="45" customFormat="1" ht="16.5" customHeight="1">
      <c r="A105" s="121"/>
      <c r="B105" s="48"/>
      <c r="C105" s="83"/>
      <c r="D105" s="80"/>
      <c r="E105" s="5"/>
      <c r="F105" s="133"/>
      <c r="G105" s="3"/>
      <c r="H105" s="91"/>
      <c r="I105" s="1"/>
      <c r="J105" s="137" t="str">
        <f t="shared" si="3"/>
        <v>OK</v>
      </c>
      <c r="K105" s="136" t="str">
        <f t="shared" ca="1" si="2"/>
        <v>OVERDUE</v>
      </c>
    </row>
    <row r="106" spans="1:11" s="45" customFormat="1" ht="16.5" customHeight="1">
      <c r="A106" s="94"/>
      <c r="B106" s="46"/>
      <c r="C106" s="83"/>
      <c r="D106" s="80"/>
      <c r="E106" s="5"/>
      <c r="F106" s="133"/>
      <c r="G106" s="3"/>
      <c r="H106" s="91"/>
      <c r="I106" s="1"/>
      <c r="J106" s="137" t="str">
        <f t="shared" si="3"/>
        <v>OK</v>
      </c>
      <c r="K106" s="136" t="str">
        <f t="shared" ca="1" si="2"/>
        <v>OVERDUE</v>
      </c>
    </row>
    <row r="107" spans="1:11" s="45" customFormat="1" ht="16.5" customHeight="1">
      <c r="A107" s="94"/>
      <c r="B107" s="46"/>
      <c r="C107" s="83"/>
      <c r="D107" s="80"/>
      <c r="E107" s="5"/>
      <c r="F107" s="133"/>
      <c r="G107" s="3"/>
      <c r="H107" s="91"/>
      <c r="I107" s="1"/>
      <c r="J107" s="137" t="str">
        <f t="shared" si="3"/>
        <v>OK</v>
      </c>
      <c r="K107" s="136" t="str">
        <f t="shared" ca="1" si="2"/>
        <v>OVERDUE</v>
      </c>
    </row>
    <row r="108" spans="1:11" s="45" customFormat="1" ht="16.5" customHeight="1">
      <c r="A108" s="94"/>
      <c r="B108" s="46"/>
      <c r="C108" s="83"/>
      <c r="D108" s="80"/>
      <c r="E108" s="5"/>
      <c r="F108" s="133"/>
      <c r="G108" s="3"/>
      <c r="H108" s="91"/>
      <c r="I108" s="1"/>
      <c r="J108" s="137" t="str">
        <f t="shared" si="3"/>
        <v>OK</v>
      </c>
      <c r="K108" s="136" t="str">
        <f t="shared" ca="1" si="2"/>
        <v>OVERDUE</v>
      </c>
    </row>
    <row r="109" spans="1:11" s="45" customFormat="1" ht="16.5" customHeight="1">
      <c r="A109" s="94"/>
      <c r="B109" s="46"/>
      <c r="C109" s="83"/>
      <c r="D109" s="80"/>
      <c r="E109" s="5"/>
      <c r="F109" s="133"/>
      <c r="G109" s="3"/>
      <c r="H109" s="91"/>
      <c r="I109" s="1"/>
      <c r="J109" s="137" t="str">
        <f t="shared" si="3"/>
        <v>OK</v>
      </c>
      <c r="K109" s="136" t="str">
        <f t="shared" ca="1" si="2"/>
        <v>OVERDUE</v>
      </c>
    </row>
    <row r="110" spans="1:11" s="45" customFormat="1" ht="16.5" customHeight="1">
      <c r="A110" s="94"/>
      <c r="B110" s="46"/>
      <c r="C110" s="83"/>
      <c r="D110" s="80"/>
      <c r="E110" s="5"/>
      <c r="F110" s="133"/>
      <c r="G110" s="3"/>
      <c r="H110" s="91"/>
      <c r="I110" s="1"/>
      <c r="J110" s="137" t="str">
        <f t="shared" si="3"/>
        <v>OK</v>
      </c>
      <c r="K110" s="136" t="str">
        <f t="shared" ca="1" si="2"/>
        <v>OVERDUE</v>
      </c>
    </row>
    <row r="111" spans="1:11" s="45" customFormat="1" ht="16.5" customHeight="1">
      <c r="A111" s="95"/>
      <c r="B111" s="49"/>
      <c r="C111" s="83"/>
      <c r="D111" s="80"/>
      <c r="E111" s="5"/>
      <c r="F111" s="133"/>
      <c r="G111" s="3"/>
      <c r="H111" s="91"/>
      <c r="I111" s="1"/>
      <c r="J111" s="137" t="str">
        <f t="shared" si="3"/>
        <v>OK</v>
      </c>
      <c r="K111" s="136" t="str">
        <f t="shared" ca="1" si="2"/>
        <v>OVERDUE</v>
      </c>
    </row>
    <row r="112" spans="1:11" s="45" customFormat="1" ht="16.5" customHeight="1">
      <c r="A112" s="121"/>
      <c r="B112" s="48"/>
      <c r="C112" s="83"/>
      <c r="D112" s="80"/>
      <c r="E112" s="5"/>
      <c r="F112" s="133"/>
      <c r="G112" s="3"/>
      <c r="H112" s="91"/>
      <c r="I112" s="1"/>
      <c r="J112" s="137" t="str">
        <f t="shared" si="3"/>
        <v>OK</v>
      </c>
      <c r="K112" s="136" t="str">
        <f t="shared" ca="1" si="2"/>
        <v>OVERDUE</v>
      </c>
    </row>
    <row r="113" spans="1:11" s="45" customFormat="1" ht="16.5" customHeight="1">
      <c r="A113" s="94"/>
      <c r="B113" s="46"/>
      <c r="C113" s="83"/>
      <c r="D113" s="80"/>
      <c r="E113" s="5"/>
      <c r="F113" s="133"/>
      <c r="G113" s="3"/>
      <c r="H113" s="91"/>
      <c r="I113" s="1"/>
      <c r="J113" s="137" t="str">
        <f t="shared" si="3"/>
        <v>OK</v>
      </c>
      <c r="K113" s="136" t="str">
        <f t="shared" ca="1" si="2"/>
        <v>OVERDUE</v>
      </c>
    </row>
    <row r="114" spans="1:11" s="45" customFormat="1" ht="16.5" customHeight="1">
      <c r="A114" s="95"/>
      <c r="B114" s="49"/>
      <c r="C114" s="83"/>
      <c r="D114" s="80"/>
      <c r="E114" s="5"/>
      <c r="F114" s="133"/>
      <c r="G114" s="3"/>
      <c r="H114" s="91"/>
      <c r="I114" s="1"/>
      <c r="J114" s="137" t="str">
        <f t="shared" si="3"/>
        <v>OK</v>
      </c>
      <c r="K114" s="136" t="str">
        <f t="shared" ca="1" si="2"/>
        <v>OVERDUE</v>
      </c>
    </row>
    <row r="115" spans="1:11" s="45" customFormat="1" ht="16.5" customHeight="1">
      <c r="A115" s="94"/>
      <c r="B115" s="47"/>
      <c r="C115" s="83"/>
      <c r="D115" s="80"/>
      <c r="E115" s="5"/>
      <c r="F115" s="133"/>
      <c r="G115" s="3"/>
      <c r="H115" s="91"/>
      <c r="I115" s="1"/>
      <c r="J115" s="137" t="str">
        <f t="shared" si="3"/>
        <v>OK</v>
      </c>
      <c r="K115" s="136" t="str">
        <f t="shared" ca="1" si="2"/>
        <v>OVERDUE</v>
      </c>
    </row>
    <row r="116" spans="1:11" s="45" customFormat="1" ht="16.5" customHeight="1">
      <c r="A116" s="94"/>
      <c r="B116" s="46"/>
      <c r="C116" s="83"/>
      <c r="D116" s="80"/>
      <c r="E116" s="5"/>
      <c r="F116" s="133"/>
      <c r="G116" s="3"/>
      <c r="H116" s="91"/>
      <c r="I116" s="1"/>
      <c r="J116" s="137" t="str">
        <f t="shared" si="3"/>
        <v>OK</v>
      </c>
      <c r="K116" s="136" t="str">
        <f t="shared" ca="1" si="2"/>
        <v>OVERDUE</v>
      </c>
    </row>
    <row r="117" spans="1:11" s="45" customFormat="1" ht="16.5" customHeight="1">
      <c r="A117" s="121"/>
      <c r="B117" s="168"/>
      <c r="C117" s="83"/>
      <c r="D117" s="80"/>
      <c r="E117" s="5"/>
      <c r="F117" s="133"/>
      <c r="G117" s="3"/>
      <c r="H117" s="91"/>
      <c r="I117" s="1"/>
      <c r="J117" s="137" t="str">
        <f t="shared" si="3"/>
        <v>OK</v>
      </c>
      <c r="K117" s="136" t="str">
        <f t="shared" ca="1" si="2"/>
        <v>OVERDUE</v>
      </c>
    </row>
    <row r="118" spans="1:11" s="45" customFormat="1" ht="16.5" customHeight="1">
      <c r="A118" s="94"/>
      <c r="B118" s="46"/>
      <c r="C118" s="83"/>
      <c r="D118" s="80"/>
      <c r="E118" s="5"/>
      <c r="F118" s="133"/>
      <c r="G118" s="3"/>
      <c r="H118" s="91"/>
      <c r="I118" s="1"/>
      <c r="J118" s="137" t="str">
        <f t="shared" si="3"/>
        <v>OK</v>
      </c>
      <c r="K118" s="136" t="str">
        <f t="shared" ca="1" si="2"/>
        <v>OVERDUE</v>
      </c>
    </row>
    <row r="119" spans="1:11" s="45" customFormat="1" ht="16.5" customHeight="1">
      <c r="A119" s="94"/>
      <c r="B119" s="46"/>
      <c r="C119" s="83"/>
      <c r="D119" s="80"/>
      <c r="E119" s="5"/>
      <c r="F119" s="133"/>
      <c r="G119" s="3"/>
      <c r="H119" s="91"/>
      <c r="I119" s="1"/>
      <c r="J119" s="137" t="str">
        <f t="shared" si="3"/>
        <v>OK</v>
      </c>
      <c r="K119" s="136" t="str">
        <f t="shared" ca="1" si="2"/>
        <v>OVERDUE</v>
      </c>
    </row>
    <row r="120" spans="1:11" s="45" customFormat="1" ht="16.5" customHeight="1">
      <c r="A120" s="94"/>
      <c r="B120" s="46"/>
      <c r="C120" s="83"/>
      <c r="D120" s="80"/>
      <c r="E120" s="5"/>
      <c r="F120" s="133"/>
      <c r="G120" s="3"/>
      <c r="H120" s="91"/>
      <c r="I120" s="1"/>
      <c r="J120" s="137" t="str">
        <f t="shared" si="3"/>
        <v>OK</v>
      </c>
      <c r="K120" s="136" t="str">
        <f t="shared" ca="1" si="2"/>
        <v>OVERDUE</v>
      </c>
    </row>
    <row r="121" spans="1:11" s="45" customFormat="1" ht="16.5" customHeight="1">
      <c r="A121" s="95"/>
      <c r="B121" s="49"/>
      <c r="C121" s="83"/>
      <c r="D121" s="80"/>
      <c r="E121" s="5"/>
      <c r="F121" s="133"/>
      <c r="G121" s="3"/>
      <c r="H121" s="91"/>
      <c r="I121" s="1"/>
      <c r="J121" s="137" t="str">
        <f t="shared" si="3"/>
        <v>OK</v>
      </c>
      <c r="K121" s="136" t="str">
        <f t="shared" ca="1" si="2"/>
        <v>OVERDUE</v>
      </c>
    </row>
    <row r="122" spans="1:11" s="45" customFormat="1" ht="16.5" customHeight="1">
      <c r="A122" s="121"/>
      <c r="B122" s="48"/>
      <c r="C122" s="83"/>
      <c r="D122" s="80"/>
      <c r="E122" s="5"/>
      <c r="F122" s="133"/>
      <c r="G122" s="3"/>
      <c r="H122" s="91"/>
      <c r="I122" s="1"/>
      <c r="J122" s="137" t="str">
        <f t="shared" si="3"/>
        <v>OK</v>
      </c>
      <c r="K122" s="136" t="str">
        <f t="shared" ca="1" si="2"/>
        <v>OVERDUE</v>
      </c>
    </row>
    <row r="123" spans="1:11" s="45" customFormat="1" ht="16.5" customHeight="1">
      <c r="A123" s="121"/>
      <c r="B123" s="48"/>
      <c r="C123" s="83"/>
      <c r="D123" s="80"/>
      <c r="E123" s="5"/>
      <c r="F123" s="133"/>
      <c r="G123" s="3"/>
      <c r="H123" s="91"/>
      <c r="I123" s="1"/>
      <c r="J123" s="137" t="str">
        <f t="shared" si="3"/>
        <v>OK</v>
      </c>
      <c r="K123" s="136" t="str">
        <f t="shared" ca="1" si="2"/>
        <v>OVERDUE</v>
      </c>
    </row>
    <row r="124" spans="1:11" s="45" customFormat="1" ht="16.5" customHeight="1">
      <c r="A124" s="94"/>
      <c r="B124" s="46"/>
      <c r="C124" s="83"/>
      <c r="D124" s="80"/>
      <c r="E124" s="5"/>
      <c r="F124" s="133"/>
      <c r="G124" s="3"/>
      <c r="H124" s="91"/>
      <c r="I124" s="1"/>
      <c r="J124" s="137" t="str">
        <f t="shared" si="3"/>
        <v>OK</v>
      </c>
      <c r="K124" s="136" t="str">
        <f t="shared" ca="1" si="2"/>
        <v>OVERDUE</v>
      </c>
    </row>
    <row r="125" spans="1:11" s="45" customFormat="1" ht="16.5" customHeight="1">
      <c r="A125" s="95"/>
      <c r="B125" s="49"/>
      <c r="C125" s="83"/>
      <c r="D125" s="80"/>
      <c r="E125" s="5"/>
      <c r="F125" s="133"/>
      <c r="G125" s="3"/>
      <c r="H125" s="91"/>
      <c r="I125" s="1"/>
      <c r="J125" s="137" t="str">
        <f t="shared" si="3"/>
        <v>OK</v>
      </c>
      <c r="K125" s="136" t="str">
        <f t="shared" ca="1" si="2"/>
        <v>OVERDUE</v>
      </c>
    </row>
    <row r="126" spans="1:11" s="45" customFormat="1" ht="16.5" customHeight="1">
      <c r="A126" s="94"/>
      <c r="B126" s="46"/>
      <c r="C126" s="83"/>
      <c r="D126" s="80"/>
      <c r="E126" s="5"/>
      <c r="F126" s="133"/>
      <c r="G126" s="3"/>
      <c r="H126" s="91"/>
      <c r="I126" s="1"/>
      <c r="J126" s="137" t="str">
        <f t="shared" si="3"/>
        <v>OK</v>
      </c>
      <c r="K126" s="136" t="str">
        <f t="shared" ca="1" si="2"/>
        <v>OVERDUE</v>
      </c>
    </row>
    <row r="127" spans="1:11" s="45" customFormat="1" ht="16.5" customHeight="1">
      <c r="A127" s="94"/>
      <c r="B127" s="46"/>
      <c r="C127" s="83"/>
      <c r="D127" s="80"/>
      <c r="E127" s="5"/>
      <c r="F127" s="133"/>
      <c r="G127" s="3"/>
      <c r="H127" s="91"/>
      <c r="I127" s="1"/>
      <c r="J127" s="137" t="str">
        <f t="shared" si="3"/>
        <v>OK</v>
      </c>
      <c r="K127" s="136" t="str">
        <f t="shared" ca="1" si="2"/>
        <v>OVERDUE</v>
      </c>
    </row>
    <row r="128" spans="1:11" s="45" customFormat="1" ht="16.5" customHeight="1">
      <c r="A128" s="95"/>
      <c r="B128" s="49"/>
      <c r="C128" s="83"/>
      <c r="D128" s="80"/>
      <c r="E128" s="5"/>
      <c r="F128" s="133"/>
      <c r="G128" s="3"/>
      <c r="H128" s="91"/>
      <c r="I128" s="1"/>
      <c r="J128" s="137" t="str">
        <f t="shared" si="3"/>
        <v>OK</v>
      </c>
      <c r="K128" s="136" t="str">
        <f t="shared" ca="1" si="2"/>
        <v>OVERDUE</v>
      </c>
    </row>
    <row r="129" spans="1:11" s="45" customFormat="1" ht="16.5" customHeight="1">
      <c r="A129" s="121"/>
      <c r="B129" s="48"/>
      <c r="C129" s="83"/>
      <c r="D129" s="80"/>
      <c r="E129" s="5"/>
      <c r="F129" s="133"/>
      <c r="G129" s="3"/>
      <c r="H129" s="91"/>
      <c r="I129" s="1"/>
      <c r="J129" s="137" t="str">
        <f t="shared" si="3"/>
        <v>OK</v>
      </c>
      <c r="K129" s="136" t="str">
        <f t="shared" ca="1" si="2"/>
        <v>OVERDUE</v>
      </c>
    </row>
    <row r="130" spans="1:11" s="45" customFormat="1" ht="16.5" customHeight="1">
      <c r="A130" s="95"/>
      <c r="B130" s="49"/>
      <c r="C130" s="83"/>
      <c r="D130" s="80"/>
      <c r="E130" s="5"/>
      <c r="F130" s="133"/>
      <c r="G130" s="3"/>
      <c r="H130" s="91"/>
      <c r="I130" s="1"/>
      <c r="J130" s="137" t="str">
        <f t="shared" si="3"/>
        <v>OK</v>
      </c>
      <c r="K130" s="136" t="str">
        <f t="shared" ca="1" si="2"/>
        <v>OVERDUE</v>
      </c>
    </row>
    <row r="131" spans="1:11" s="45" customFormat="1" ht="16.5" customHeight="1">
      <c r="A131" s="94"/>
      <c r="B131" s="49"/>
      <c r="C131" s="83"/>
      <c r="D131" s="80"/>
      <c r="E131" s="5"/>
      <c r="F131" s="133"/>
      <c r="G131" s="3"/>
      <c r="H131" s="91"/>
      <c r="I131" s="1"/>
      <c r="J131" s="137" t="str">
        <f t="shared" si="3"/>
        <v>OK</v>
      </c>
      <c r="K131" s="136" t="str">
        <f t="shared" ca="1" si="2"/>
        <v>OVERDUE</v>
      </c>
    </row>
    <row r="132" spans="1:11" s="45" customFormat="1" ht="16.5" customHeight="1">
      <c r="A132" s="94"/>
      <c r="B132" s="46"/>
      <c r="C132" s="83"/>
      <c r="D132" s="80"/>
      <c r="E132" s="5"/>
      <c r="F132" s="133"/>
      <c r="G132" s="3"/>
      <c r="H132" s="91"/>
      <c r="I132" s="1"/>
      <c r="J132" s="137" t="str">
        <f t="shared" si="3"/>
        <v>OK</v>
      </c>
      <c r="K132" s="136" t="str">
        <f t="shared" ca="1" si="2"/>
        <v>OVERDUE</v>
      </c>
    </row>
    <row r="133" spans="1:11" s="45" customFormat="1" ht="16.5" customHeight="1">
      <c r="A133" s="94"/>
      <c r="B133" s="53"/>
      <c r="C133" s="83"/>
      <c r="D133" s="80"/>
      <c r="E133" s="5"/>
      <c r="F133" s="133"/>
      <c r="G133" s="3"/>
      <c r="H133" s="91"/>
      <c r="I133" s="1"/>
      <c r="J133" s="137" t="str">
        <f t="shared" si="3"/>
        <v>OK</v>
      </c>
      <c r="K133" s="136" t="str">
        <f t="shared" ca="1" si="2"/>
        <v>OVERDUE</v>
      </c>
    </row>
    <row r="134" spans="1:11" s="45" customFormat="1" ht="16.5" customHeight="1">
      <c r="A134" s="121"/>
      <c r="B134" s="48"/>
      <c r="C134" s="83"/>
      <c r="D134" s="80"/>
      <c r="E134" s="5"/>
      <c r="F134" s="133"/>
      <c r="G134" s="3"/>
      <c r="H134" s="91"/>
      <c r="I134" s="1"/>
      <c r="J134" s="137" t="str">
        <f t="shared" si="3"/>
        <v>OK</v>
      </c>
      <c r="K134" s="136" t="str">
        <f t="shared" ca="1" si="2"/>
        <v>OVERDUE</v>
      </c>
    </row>
    <row r="135" spans="1:11" s="45" customFormat="1" ht="16.5" customHeight="1">
      <c r="A135" s="121"/>
      <c r="B135" s="48"/>
      <c r="C135" s="83"/>
      <c r="D135" s="80"/>
      <c r="E135" s="5"/>
      <c r="F135" s="133"/>
      <c r="G135" s="3"/>
      <c r="H135" s="91"/>
      <c r="I135" s="1"/>
      <c r="J135" s="137" t="str">
        <f t="shared" si="3"/>
        <v>OK</v>
      </c>
      <c r="K135" s="136" t="str">
        <f t="shared" ca="1" si="2"/>
        <v>OVERDUE</v>
      </c>
    </row>
    <row r="136" spans="1:11" s="45" customFormat="1" ht="16.5" customHeight="1">
      <c r="A136" s="121"/>
      <c r="B136" s="48"/>
      <c r="C136" s="83"/>
      <c r="D136" s="80"/>
      <c r="E136" s="5"/>
      <c r="F136" s="133"/>
      <c r="G136" s="3"/>
      <c r="H136" s="91"/>
      <c r="I136" s="1"/>
      <c r="J136" s="137" t="str">
        <f t="shared" si="3"/>
        <v>OK</v>
      </c>
      <c r="K136" s="136" t="str">
        <f t="shared" ref="K136:K199" ca="1" si="4">IF(F136&gt;NOW(),"Future Date",IF(DATEDIF(F136,NOW(),"M")&gt;11, "OVERDUE",IF(DATEDIF(F136,NOW(),"M")&gt;=10,"REASSESS","GOOD")))</f>
        <v>OVERDUE</v>
      </c>
    </row>
    <row r="137" spans="1:11" s="45" customFormat="1" ht="16.5" customHeight="1">
      <c r="A137" s="121"/>
      <c r="B137" s="48"/>
      <c r="C137" s="83"/>
      <c r="D137" s="80"/>
      <c r="E137" s="5"/>
      <c r="F137" s="133"/>
      <c r="G137" s="3"/>
      <c r="H137" s="91"/>
      <c r="I137" s="1"/>
      <c r="J137" s="137" t="str">
        <f t="shared" si="3"/>
        <v>OK</v>
      </c>
      <c r="K137" s="136" t="str">
        <f t="shared" ca="1" si="4"/>
        <v>OVERDUE</v>
      </c>
    </row>
    <row r="138" spans="1:11" s="45" customFormat="1" ht="16.5" customHeight="1">
      <c r="A138" s="121"/>
      <c r="B138" s="48"/>
      <c r="C138" s="83"/>
      <c r="D138" s="80"/>
      <c r="E138" s="5"/>
      <c r="F138" s="133"/>
      <c r="G138" s="3"/>
      <c r="H138" s="91"/>
      <c r="I138" s="1"/>
      <c r="J138" s="137" t="str">
        <f t="shared" ref="J138:J201" si="5">IF(AND(LEFT(RIGHT(C138,9),4)="Pass",OR(D138&gt;1,D138&lt;1)),"HIGH",IF(AND(LEFT(RIGHT(C138,9),4)="card",OR(D138&gt;1,D138&lt;1)),"HIGH",IF(AND(LEFT(RIGHT(C138,9),4)="kets",D138&gt;2),"HIGH",IF(AND(LEFT(RIGHT(C138,9),4)="ment",D138&lt;&gt;1),"HIGH","OK"))))</f>
        <v>OK</v>
      </c>
      <c r="K138" s="136" t="str">
        <f t="shared" ca="1" si="4"/>
        <v>OVERDUE</v>
      </c>
    </row>
    <row r="139" spans="1:11" s="45" customFormat="1" ht="16.5" customHeight="1">
      <c r="A139" s="121"/>
      <c r="B139" s="48"/>
      <c r="C139" s="83"/>
      <c r="D139" s="80"/>
      <c r="E139" s="5"/>
      <c r="F139" s="133"/>
      <c r="G139" s="3"/>
      <c r="H139" s="91"/>
      <c r="I139" s="1"/>
      <c r="J139" s="137" t="str">
        <f t="shared" si="5"/>
        <v>OK</v>
      </c>
      <c r="K139" s="136" t="str">
        <f t="shared" ca="1" si="4"/>
        <v>OVERDUE</v>
      </c>
    </row>
    <row r="140" spans="1:11" s="45" customFormat="1" ht="16.5" customHeight="1">
      <c r="A140" s="94"/>
      <c r="B140" s="46"/>
      <c r="C140" s="83"/>
      <c r="D140" s="80"/>
      <c r="E140" s="5"/>
      <c r="F140" s="133"/>
      <c r="G140" s="3"/>
      <c r="H140" s="91"/>
      <c r="I140" s="1"/>
      <c r="J140" s="137" t="str">
        <f t="shared" si="5"/>
        <v>OK</v>
      </c>
      <c r="K140" s="136" t="str">
        <f t="shared" ca="1" si="4"/>
        <v>OVERDUE</v>
      </c>
    </row>
    <row r="141" spans="1:11" s="45" customFormat="1" ht="16.5" customHeight="1">
      <c r="A141" s="94"/>
      <c r="B141" s="46"/>
      <c r="C141" s="83"/>
      <c r="D141" s="80"/>
      <c r="E141" s="5"/>
      <c r="F141" s="133"/>
      <c r="G141" s="3"/>
      <c r="H141" s="91"/>
      <c r="I141" s="1"/>
      <c r="J141" s="137" t="str">
        <f t="shared" si="5"/>
        <v>OK</v>
      </c>
      <c r="K141" s="136" t="str">
        <f t="shared" ca="1" si="4"/>
        <v>OVERDUE</v>
      </c>
    </row>
    <row r="142" spans="1:11" s="45" customFormat="1" ht="16.5" customHeight="1">
      <c r="A142" s="121"/>
      <c r="B142" s="48"/>
      <c r="C142" s="83"/>
      <c r="D142" s="80"/>
      <c r="E142" s="5"/>
      <c r="F142" s="133"/>
      <c r="G142" s="3"/>
      <c r="H142" s="91"/>
      <c r="I142" s="1"/>
      <c r="J142" s="137" t="str">
        <f t="shared" si="5"/>
        <v>OK</v>
      </c>
      <c r="K142" s="136" t="str">
        <f t="shared" ca="1" si="4"/>
        <v>OVERDUE</v>
      </c>
    </row>
    <row r="143" spans="1:11" s="45" customFormat="1" ht="16.5" customHeight="1">
      <c r="A143" s="94"/>
      <c r="B143" s="46"/>
      <c r="C143" s="83"/>
      <c r="D143" s="80"/>
      <c r="E143" s="5"/>
      <c r="F143" s="133"/>
      <c r="G143" s="3"/>
      <c r="H143" s="91"/>
      <c r="I143" s="1"/>
      <c r="J143" s="137" t="str">
        <f t="shared" si="5"/>
        <v>OK</v>
      </c>
      <c r="K143" s="136" t="str">
        <f t="shared" ca="1" si="4"/>
        <v>OVERDUE</v>
      </c>
    </row>
    <row r="144" spans="1:11" s="45" customFormat="1" ht="16.5" customHeight="1">
      <c r="A144" s="94"/>
      <c r="B144" s="46"/>
      <c r="C144" s="83"/>
      <c r="D144" s="80"/>
      <c r="E144" s="5"/>
      <c r="F144" s="133"/>
      <c r="G144" s="3"/>
      <c r="H144" s="91"/>
      <c r="I144" s="1"/>
      <c r="J144" s="137" t="str">
        <f t="shared" si="5"/>
        <v>OK</v>
      </c>
      <c r="K144" s="136" t="str">
        <f t="shared" ca="1" si="4"/>
        <v>OVERDUE</v>
      </c>
    </row>
    <row r="145" spans="1:11" s="45" customFormat="1" ht="16.5" customHeight="1">
      <c r="A145" s="121"/>
      <c r="B145" s="48"/>
      <c r="C145" s="83"/>
      <c r="D145" s="80"/>
      <c r="E145" s="5"/>
      <c r="F145" s="133"/>
      <c r="G145" s="3"/>
      <c r="H145" s="91"/>
      <c r="I145" s="1"/>
      <c r="J145" s="137" t="str">
        <f t="shared" si="5"/>
        <v>OK</v>
      </c>
      <c r="K145" s="136" t="str">
        <f t="shared" ca="1" si="4"/>
        <v>OVERDUE</v>
      </c>
    </row>
    <row r="146" spans="1:11" s="45" customFormat="1" ht="16.5" customHeight="1">
      <c r="A146" s="121"/>
      <c r="B146" s="48"/>
      <c r="C146" s="83"/>
      <c r="D146" s="80"/>
      <c r="E146" s="5"/>
      <c r="F146" s="133"/>
      <c r="G146" s="3"/>
      <c r="H146" s="91"/>
      <c r="I146" s="1"/>
      <c r="J146" s="137" t="str">
        <f t="shared" si="5"/>
        <v>OK</v>
      </c>
      <c r="K146" s="136" t="str">
        <f t="shared" ca="1" si="4"/>
        <v>OVERDUE</v>
      </c>
    </row>
    <row r="147" spans="1:11" s="45" customFormat="1" ht="16.5" customHeight="1">
      <c r="A147" s="121"/>
      <c r="B147" s="48"/>
      <c r="C147" s="83"/>
      <c r="D147" s="80"/>
      <c r="E147" s="5"/>
      <c r="F147" s="133"/>
      <c r="G147" s="3"/>
      <c r="H147" s="91"/>
      <c r="I147" s="1"/>
      <c r="J147" s="137" t="str">
        <f t="shared" si="5"/>
        <v>OK</v>
      </c>
      <c r="K147" s="136" t="str">
        <f t="shared" ca="1" si="4"/>
        <v>OVERDUE</v>
      </c>
    </row>
    <row r="148" spans="1:11" s="45" customFormat="1" ht="16.5" customHeight="1">
      <c r="A148" s="121"/>
      <c r="B148" s="48"/>
      <c r="C148" s="83"/>
      <c r="D148" s="80"/>
      <c r="E148" s="5"/>
      <c r="F148" s="133"/>
      <c r="G148" s="3"/>
      <c r="H148" s="91"/>
      <c r="I148" s="1"/>
      <c r="J148" s="137" t="str">
        <f t="shared" si="5"/>
        <v>OK</v>
      </c>
      <c r="K148" s="136" t="str">
        <f t="shared" ca="1" si="4"/>
        <v>OVERDUE</v>
      </c>
    </row>
    <row r="149" spans="1:11" s="45" customFormat="1" ht="16.5" customHeight="1">
      <c r="A149" s="121"/>
      <c r="B149" s="48"/>
      <c r="C149" s="83"/>
      <c r="D149" s="80"/>
      <c r="E149" s="5"/>
      <c r="F149" s="133"/>
      <c r="G149" s="3"/>
      <c r="H149" s="91"/>
      <c r="I149" s="1"/>
      <c r="J149" s="137" t="str">
        <f t="shared" si="5"/>
        <v>OK</v>
      </c>
      <c r="K149" s="136" t="str">
        <f t="shared" ca="1" si="4"/>
        <v>OVERDUE</v>
      </c>
    </row>
    <row r="150" spans="1:11" s="45" customFormat="1" ht="16.5" customHeight="1">
      <c r="A150" s="121"/>
      <c r="B150" s="48"/>
      <c r="C150" s="83"/>
      <c r="D150" s="80"/>
      <c r="E150" s="5"/>
      <c r="F150" s="133"/>
      <c r="G150" s="3"/>
      <c r="H150" s="91"/>
      <c r="I150" s="1"/>
      <c r="J150" s="137" t="str">
        <f t="shared" si="5"/>
        <v>OK</v>
      </c>
      <c r="K150" s="136" t="str">
        <f t="shared" ca="1" si="4"/>
        <v>OVERDUE</v>
      </c>
    </row>
    <row r="151" spans="1:11" s="45" customFormat="1" ht="16.5" customHeight="1">
      <c r="A151" s="121"/>
      <c r="B151" s="48"/>
      <c r="C151" s="83"/>
      <c r="D151" s="80"/>
      <c r="E151" s="5"/>
      <c r="F151" s="133"/>
      <c r="G151" s="3"/>
      <c r="H151" s="91"/>
      <c r="I151" s="1"/>
      <c r="J151" s="137" t="str">
        <f t="shared" si="5"/>
        <v>OK</v>
      </c>
      <c r="K151" s="136" t="str">
        <f t="shared" ca="1" si="4"/>
        <v>OVERDUE</v>
      </c>
    </row>
    <row r="152" spans="1:11" s="45" customFormat="1" ht="16.5" customHeight="1">
      <c r="A152" s="121"/>
      <c r="B152" s="48"/>
      <c r="C152" s="83"/>
      <c r="D152" s="80"/>
      <c r="E152" s="5"/>
      <c r="F152" s="133"/>
      <c r="G152" s="3"/>
      <c r="H152" s="91"/>
      <c r="I152" s="1"/>
      <c r="J152" s="137" t="str">
        <f t="shared" si="5"/>
        <v>OK</v>
      </c>
      <c r="K152" s="136" t="str">
        <f t="shared" ca="1" si="4"/>
        <v>OVERDUE</v>
      </c>
    </row>
    <row r="153" spans="1:11" s="45" customFormat="1" ht="16.5" customHeight="1">
      <c r="A153" s="121"/>
      <c r="B153" s="48"/>
      <c r="C153" s="83"/>
      <c r="D153" s="80"/>
      <c r="E153" s="5"/>
      <c r="F153" s="133"/>
      <c r="G153" s="3"/>
      <c r="H153" s="91"/>
      <c r="I153" s="1"/>
      <c r="J153" s="137" t="str">
        <f t="shared" si="5"/>
        <v>OK</v>
      </c>
      <c r="K153" s="136" t="str">
        <f t="shared" ca="1" si="4"/>
        <v>OVERDUE</v>
      </c>
    </row>
    <row r="154" spans="1:11" s="45" customFormat="1" ht="16.5" customHeight="1">
      <c r="A154" s="121"/>
      <c r="B154" s="48"/>
      <c r="C154" s="83"/>
      <c r="D154" s="80"/>
      <c r="E154" s="5"/>
      <c r="F154" s="133"/>
      <c r="G154" s="3"/>
      <c r="H154" s="91"/>
      <c r="I154" s="1"/>
      <c r="J154" s="137" t="str">
        <f t="shared" si="5"/>
        <v>OK</v>
      </c>
      <c r="K154" s="136" t="str">
        <f t="shared" ca="1" si="4"/>
        <v>OVERDUE</v>
      </c>
    </row>
    <row r="155" spans="1:11" s="45" customFormat="1" ht="16.5" customHeight="1">
      <c r="A155" s="121"/>
      <c r="B155" s="48"/>
      <c r="C155" s="83"/>
      <c r="D155" s="80"/>
      <c r="E155" s="5"/>
      <c r="F155" s="133"/>
      <c r="G155" s="3"/>
      <c r="H155" s="91"/>
      <c r="I155" s="1"/>
      <c r="J155" s="137" t="str">
        <f t="shared" si="5"/>
        <v>OK</v>
      </c>
      <c r="K155" s="136" t="str">
        <f t="shared" ca="1" si="4"/>
        <v>OVERDUE</v>
      </c>
    </row>
    <row r="156" spans="1:11" s="45" customFormat="1" ht="16.5" customHeight="1">
      <c r="A156" s="121"/>
      <c r="B156" s="48"/>
      <c r="C156" s="83"/>
      <c r="D156" s="80"/>
      <c r="E156" s="5"/>
      <c r="F156" s="133"/>
      <c r="G156" s="3"/>
      <c r="H156" s="91"/>
      <c r="I156" s="1"/>
      <c r="J156" s="137" t="str">
        <f t="shared" si="5"/>
        <v>OK</v>
      </c>
      <c r="K156" s="136" t="str">
        <f t="shared" ca="1" si="4"/>
        <v>OVERDUE</v>
      </c>
    </row>
    <row r="157" spans="1:11" s="45" customFormat="1" ht="16.5" customHeight="1">
      <c r="A157" s="94"/>
      <c r="B157" s="46"/>
      <c r="C157" s="83"/>
      <c r="D157" s="80"/>
      <c r="E157" s="5"/>
      <c r="F157" s="133"/>
      <c r="G157" s="3"/>
      <c r="H157" s="91"/>
      <c r="I157" s="1"/>
      <c r="J157" s="137" t="str">
        <f t="shared" si="5"/>
        <v>OK</v>
      </c>
      <c r="K157" s="136" t="str">
        <f t="shared" ca="1" si="4"/>
        <v>OVERDUE</v>
      </c>
    </row>
    <row r="158" spans="1:11" s="45" customFormat="1" ht="16.5" customHeight="1">
      <c r="A158" s="94"/>
      <c r="B158" s="46"/>
      <c r="C158" s="83"/>
      <c r="D158" s="80"/>
      <c r="E158" s="5"/>
      <c r="F158" s="133"/>
      <c r="G158" s="3"/>
      <c r="H158" s="91"/>
      <c r="I158" s="1"/>
      <c r="J158" s="137" t="str">
        <f t="shared" si="5"/>
        <v>OK</v>
      </c>
      <c r="K158" s="136" t="str">
        <f t="shared" ca="1" si="4"/>
        <v>OVERDUE</v>
      </c>
    </row>
    <row r="159" spans="1:11" s="45" customFormat="1" ht="16.5" customHeight="1">
      <c r="A159" s="94"/>
      <c r="B159" s="46"/>
      <c r="C159" s="83"/>
      <c r="D159" s="80"/>
      <c r="E159" s="5"/>
      <c r="F159" s="133"/>
      <c r="G159" s="3"/>
      <c r="H159" s="91"/>
      <c r="I159" s="1"/>
      <c r="J159" s="137" t="str">
        <f t="shared" si="5"/>
        <v>OK</v>
      </c>
      <c r="K159" s="136" t="str">
        <f t="shared" ca="1" si="4"/>
        <v>OVERDUE</v>
      </c>
    </row>
    <row r="160" spans="1:11" s="45" customFormat="1" ht="16.5" customHeight="1">
      <c r="A160" s="94"/>
      <c r="B160" s="46"/>
      <c r="C160" s="83"/>
      <c r="D160" s="80"/>
      <c r="E160" s="5"/>
      <c r="F160" s="133"/>
      <c r="G160" s="3"/>
      <c r="H160" s="91"/>
      <c r="I160" s="1"/>
      <c r="J160" s="137" t="str">
        <f t="shared" si="5"/>
        <v>OK</v>
      </c>
      <c r="K160" s="136" t="str">
        <f t="shared" ca="1" si="4"/>
        <v>OVERDUE</v>
      </c>
    </row>
    <row r="161" spans="1:11" s="45" customFormat="1" ht="16.5" customHeight="1">
      <c r="A161" s="94"/>
      <c r="B161" s="46"/>
      <c r="C161" s="83"/>
      <c r="D161" s="80"/>
      <c r="E161" s="5"/>
      <c r="F161" s="133"/>
      <c r="G161" s="3"/>
      <c r="H161" s="91"/>
      <c r="I161" s="1"/>
      <c r="J161" s="137" t="str">
        <f t="shared" si="5"/>
        <v>OK</v>
      </c>
      <c r="K161" s="136" t="str">
        <f t="shared" ca="1" si="4"/>
        <v>OVERDUE</v>
      </c>
    </row>
    <row r="162" spans="1:11" s="45" customFormat="1" ht="16.5" customHeight="1">
      <c r="A162" s="94"/>
      <c r="B162" s="46"/>
      <c r="C162" s="83"/>
      <c r="D162" s="80"/>
      <c r="E162" s="5"/>
      <c r="F162" s="133"/>
      <c r="G162" s="3"/>
      <c r="H162" s="91"/>
      <c r="I162" s="1"/>
      <c r="J162" s="137" t="str">
        <f t="shared" si="5"/>
        <v>OK</v>
      </c>
      <c r="K162" s="136" t="str">
        <f t="shared" ca="1" si="4"/>
        <v>OVERDUE</v>
      </c>
    </row>
    <row r="163" spans="1:11" s="45" customFormat="1" ht="16.5" customHeight="1">
      <c r="A163" s="95"/>
      <c r="B163" s="49"/>
      <c r="C163" s="83"/>
      <c r="D163" s="80"/>
      <c r="E163" s="5"/>
      <c r="F163" s="133"/>
      <c r="G163" s="3"/>
      <c r="H163" s="91"/>
      <c r="I163" s="1"/>
      <c r="J163" s="137" t="str">
        <f t="shared" si="5"/>
        <v>OK</v>
      </c>
      <c r="K163" s="136" t="str">
        <f t="shared" ca="1" si="4"/>
        <v>OVERDUE</v>
      </c>
    </row>
    <row r="164" spans="1:11" s="45" customFormat="1" ht="16.5" customHeight="1">
      <c r="A164" s="95"/>
      <c r="B164" s="49"/>
      <c r="C164" s="83"/>
      <c r="D164" s="80"/>
      <c r="E164" s="5"/>
      <c r="F164" s="133"/>
      <c r="G164" s="3"/>
      <c r="H164" s="91"/>
      <c r="I164" s="1"/>
      <c r="J164" s="137" t="str">
        <f t="shared" si="5"/>
        <v>OK</v>
      </c>
      <c r="K164" s="136" t="str">
        <f t="shared" ca="1" si="4"/>
        <v>OVERDUE</v>
      </c>
    </row>
    <row r="165" spans="1:11" s="45" customFormat="1" ht="16.5" customHeight="1">
      <c r="A165" s="94"/>
      <c r="B165" s="46"/>
      <c r="C165" s="83"/>
      <c r="D165" s="80"/>
      <c r="E165" s="5"/>
      <c r="F165" s="133"/>
      <c r="G165" s="3"/>
      <c r="H165" s="91"/>
      <c r="I165" s="1"/>
      <c r="J165" s="137" t="str">
        <f t="shared" si="5"/>
        <v>OK</v>
      </c>
      <c r="K165" s="136" t="str">
        <f t="shared" ca="1" si="4"/>
        <v>OVERDUE</v>
      </c>
    </row>
    <row r="166" spans="1:11" s="45" customFormat="1" ht="16.5" customHeight="1">
      <c r="A166" s="94"/>
      <c r="B166" s="46"/>
      <c r="C166" s="83"/>
      <c r="D166" s="80"/>
      <c r="E166" s="5"/>
      <c r="F166" s="133"/>
      <c r="G166" s="3"/>
      <c r="H166" s="91"/>
      <c r="I166" s="1"/>
      <c r="J166" s="137" t="str">
        <f t="shared" si="5"/>
        <v>OK</v>
      </c>
      <c r="K166" s="136" t="str">
        <f t="shared" ca="1" si="4"/>
        <v>OVERDUE</v>
      </c>
    </row>
    <row r="167" spans="1:11" s="45" customFormat="1" ht="16.5" customHeight="1">
      <c r="A167" s="94"/>
      <c r="B167" s="46"/>
      <c r="C167" s="83"/>
      <c r="D167" s="80"/>
      <c r="E167" s="5"/>
      <c r="F167" s="133"/>
      <c r="G167" s="3"/>
      <c r="H167" s="91"/>
      <c r="I167" s="1"/>
      <c r="J167" s="137" t="str">
        <f t="shared" si="5"/>
        <v>OK</v>
      </c>
      <c r="K167" s="136" t="str">
        <f t="shared" ca="1" si="4"/>
        <v>OVERDUE</v>
      </c>
    </row>
    <row r="168" spans="1:11" s="45" customFormat="1" ht="16.5" customHeight="1">
      <c r="A168" s="94"/>
      <c r="B168" s="46"/>
      <c r="C168" s="83"/>
      <c r="D168" s="80"/>
      <c r="E168" s="5"/>
      <c r="F168" s="133"/>
      <c r="G168" s="3"/>
      <c r="H168" s="91"/>
      <c r="I168" s="1"/>
      <c r="J168" s="137" t="str">
        <f t="shared" si="5"/>
        <v>OK</v>
      </c>
      <c r="K168" s="136" t="str">
        <f t="shared" ca="1" si="4"/>
        <v>OVERDUE</v>
      </c>
    </row>
    <row r="169" spans="1:11" s="45" customFormat="1" ht="16.5" customHeight="1">
      <c r="A169" s="94"/>
      <c r="B169" s="46"/>
      <c r="C169" s="83"/>
      <c r="D169" s="80"/>
      <c r="E169" s="5"/>
      <c r="F169" s="133"/>
      <c r="G169" s="3"/>
      <c r="H169" s="91"/>
      <c r="I169" s="1"/>
      <c r="J169" s="137" t="str">
        <f t="shared" si="5"/>
        <v>OK</v>
      </c>
      <c r="K169" s="136" t="str">
        <f t="shared" ca="1" si="4"/>
        <v>OVERDUE</v>
      </c>
    </row>
    <row r="170" spans="1:11" s="45" customFormat="1" ht="16.5" customHeight="1">
      <c r="A170" s="94"/>
      <c r="B170" s="49"/>
      <c r="C170" s="83"/>
      <c r="D170" s="80"/>
      <c r="E170" s="5"/>
      <c r="F170" s="133"/>
      <c r="G170" s="3"/>
      <c r="H170" s="91"/>
      <c r="I170" s="1"/>
      <c r="J170" s="137" t="str">
        <f t="shared" si="5"/>
        <v>OK</v>
      </c>
      <c r="K170" s="136" t="str">
        <f t="shared" ca="1" si="4"/>
        <v>OVERDUE</v>
      </c>
    </row>
    <row r="171" spans="1:11" s="45" customFormat="1" ht="16.5" customHeight="1">
      <c r="A171" s="94"/>
      <c r="B171" s="50"/>
      <c r="C171" s="83"/>
      <c r="D171" s="80"/>
      <c r="E171" s="5"/>
      <c r="F171" s="133"/>
      <c r="G171" s="3"/>
      <c r="H171" s="91"/>
      <c r="I171" s="1"/>
      <c r="J171" s="137" t="str">
        <f t="shared" si="5"/>
        <v>OK</v>
      </c>
      <c r="K171" s="136" t="str">
        <f t="shared" ca="1" si="4"/>
        <v>OVERDUE</v>
      </c>
    </row>
    <row r="172" spans="1:11" s="45" customFormat="1" ht="16.5" customHeight="1">
      <c r="A172" s="94"/>
      <c r="B172" s="46"/>
      <c r="C172" s="83"/>
      <c r="D172" s="80"/>
      <c r="E172" s="5"/>
      <c r="F172" s="133"/>
      <c r="G172" s="3"/>
      <c r="H172" s="91"/>
      <c r="I172" s="1"/>
      <c r="J172" s="137" t="str">
        <f t="shared" si="5"/>
        <v>OK</v>
      </c>
      <c r="K172" s="136" t="str">
        <f t="shared" ca="1" si="4"/>
        <v>OVERDUE</v>
      </c>
    </row>
    <row r="173" spans="1:11" s="45" customFormat="1" ht="16.5" customHeight="1">
      <c r="A173" s="94"/>
      <c r="B173" s="53"/>
      <c r="C173" s="83"/>
      <c r="D173" s="80"/>
      <c r="E173" s="5"/>
      <c r="F173" s="133"/>
      <c r="G173" s="3"/>
      <c r="H173" s="91"/>
      <c r="I173" s="1"/>
      <c r="J173" s="137" t="str">
        <f t="shared" si="5"/>
        <v>OK</v>
      </c>
      <c r="K173" s="136" t="str">
        <f t="shared" ca="1" si="4"/>
        <v>OVERDUE</v>
      </c>
    </row>
    <row r="174" spans="1:11" s="45" customFormat="1" ht="16.5" customHeight="1">
      <c r="A174" s="94"/>
      <c r="B174" s="46"/>
      <c r="C174" s="83"/>
      <c r="D174" s="80"/>
      <c r="E174" s="5"/>
      <c r="F174" s="133"/>
      <c r="G174" s="3"/>
      <c r="H174" s="91"/>
      <c r="I174" s="1"/>
      <c r="J174" s="137" t="str">
        <f t="shared" si="5"/>
        <v>OK</v>
      </c>
      <c r="K174" s="136" t="str">
        <f t="shared" ca="1" si="4"/>
        <v>OVERDUE</v>
      </c>
    </row>
    <row r="175" spans="1:11" s="45" customFormat="1" ht="16.5" customHeight="1">
      <c r="A175" s="94"/>
      <c r="B175" s="46"/>
      <c r="C175" s="83"/>
      <c r="D175" s="80"/>
      <c r="E175" s="5"/>
      <c r="F175" s="133"/>
      <c r="G175" s="3"/>
      <c r="H175" s="91"/>
      <c r="I175" s="1"/>
      <c r="J175" s="137" t="str">
        <f t="shared" si="5"/>
        <v>OK</v>
      </c>
      <c r="K175" s="136" t="str">
        <f t="shared" ca="1" si="4"/>
        <v>OVERDUE</v>
      </c>
    </row>
    <row r="176" spans="1:11" s="45" customFormat="1" ht="16.5" customHeight="1">
      <c r="A176" s="94"/>
      <c r="B176" s="49"/>
      <c r="C176" s="83"/>
      <c r="D176" s="80"/>
      <c r="E176" s="5"/>
      <c r="F176" s="133"/>
      <c r="G176" s="3"/>
      <c r="H176" s="91"/>
      <c r="I176" s="1"/>
      <c r="J176" s="137" t="str">
        <f t="shared" si="5"/>
        <v>OK</v>
      </c>
      <c r="K176" s="136" t="str">
        <f t="shared" ca="1" si="4"/>
        <v>OVERDUE</v>
      </c>
    </row>
    <row r="177" spans="1:11" s="45" customFormat="1" ht="16.5" customHeight="1">
      <c r="A177" s="94"/>
      <c r="B177" s="46"/>
      <c r="C177" s="83"/>
      <c r="D177" s="80"/>
      <c r="E177" s="5"/>
      <c r="F177" s="133"/>
      <c r="G177" s="3"/>
      <c r="H177" s="91"/>
      <c r="I177" s="1"/>
      <c r="J177" s="137" t="str">
        <f t="shared" si="5"/>
        <v>OK</v>
      </c>
      <c r="K177" s="136" t="str">
        <f t="shared" ca="1" si="4"/>
        <v>OVERDUE</v>
      </c>
    </row>
    <row r="178" spans="1:11" s="45" customFormat="1" ht="16.5" customHeight="1">
      <c r="A178" s="94"/>
      <c r="B178" s="46"/>
      <c r="C178" s="83"/>
      <c r="D178" s="80"/>
      <c r="E178" s="5"/>
      <c r="F178" s="133"/>
      <c r="G178" s="3"/>
      <c r="H178" s="91"/>
      <c r="I178" s="1"/>
      <c r="J178" s="137" t="str">
        <f t="shared" si="5"/>
        <v>OK</v>
      </c>
      <c r="K178" s="136" t="str">
        <f t="shared" ca="1" si="4"/>
        <v>OVERDUE</v>
      </c>
    </row>
    <row r="179" spans="1:11" s="45" customFormat="1" ht="16.5" customHeight="1">
      <c r="A179" s="94"/>
      <c r="B179" s="49"/>
      <c r="C179" s="83"/>
      <c r="D179" s="80"/>
      <c r="E179" s="5"/>
      <c r="F179" s="133"/>
      <c r="G179" s="3"/>
      <c r="H179" s="91"/>
      <c r="I179" s="1"/>
      <c r="J179" s="137" t="str">
        <f t="shared" si="5"/>
        <v>OK</v>
      </c>
      <c r="K179" s="136" t="str">
        <f t="shared" ca="1" si="4"/>
        <v>OVERDUE</v>
      </c>
    </row>
    <row r="180" spans="1:11" s="45" customFormat="1" ht="16.5" customHeight="1">
      <c r="A180" s="94"/>
      <c r="B180" s="49"/>
      <c r="C180" s="83"/>
      <c r="D180" s="80"/>
      <c r="E180" s="5"/>
      <c r="F180" s="133"/>
      <c r="G180" s="3"/>
      <c r="H180" s="91"/>
      <c r="I180" s="1"/>
      <c r="J180" s="137" t="str">
        <f t="shared" si="5"/>
        <v>OK</v>
      </c>
      <c r="K180" s="136" t="str">
        <f t="shared" ca="1" si="4"/>
        <v>OVERDUE</v>
      </c>
    </row>
    <row r="181" spans="1:11" s="45" customFormat="1" ht="16.5" customHeight="1">
      <c r="A181" s="94"/>
      <c r="B181" s="46"/>
      <c r="C181" s="83"/>
      <c r="D181" s="80"/>
      <c r="E181" s="5"/>
      <c r="F181" s="133"/>
      <c r="G181" s="3"/>
      <c r="H181" s="91"/>
      <c r="I181" s="1"/>
      <c r="J181" s="137" t="str">
        <f t="shared" si="5"/>
        <v>OK</v>
      </c>
      <c r="K181" s="136" t="str">
        <f t="shared" ca="1" si="4"/>
        <v>OVERDUE</v>
      </c>
    </row>
    <row r="182" spans="1:11" s="45" customFormat="1" ht="16.5" customHeight="1">
      <c r="A182" s="94"/>
      <c r="B182" s="46"/>
      <c r="C182" s="83"/>
      <c r="D182" s="80"/>
      <c r="E182" s="5"/>
      <c r="F182" s="133"/>
      <c r="G182" s="3"/>
      <c r="H182" s="91"/>
      <c r="I182" s="1"/>
      <c r="J182" s="137" t="str">
        <f t="shared" si="5"/>
        <v>OK</v>
      </c>
      <c r="K182" s="136" t="str">
        <f t="shared" ca="1" si="4"/>
        <v>OVERDUE</v>
      </c>
    </row>
    <row r="183" spans="1:11" s="45" customFormat="1" ht="16.5" customHeight="1">
      <c r="A183" s="94"/>
      <c r="B183" s="46"/>
      <c r="C183" s="83"/>
      <c r="D183" s="80"/>
      <c r="E183" s="5"/>
      <c r="F183" s="133"/>
      <c r="G183" s="3"/>
      <c r="H183" s="91"/>
      <c r="I183" s="1"/>
      <c r="J183" s="137" t="str">
        <f t="shared" si="5"/>
        <v>OK</v>
      </c>
      <c r="K183" s="136" t="str">
        <f t="shared" ca="1" si="4"/>
        <v>OVERDUE</v>
      </c>
    </row>
    <row r="184" spans="1:11" s="45" customFormat="1" ht="16.5" customHeight="1">
      <c r="A184" s="94"/>
      <c r="B184" s="46"/>
      <c r="C184" s="83"/>
      <c r="D184" s="80"/>
      <c r="E184" s="5"/>
      <c r="F184" s="133"/>
      <c r="G184" s="3"/>
      <c r="H184" s="91"/>
      <c r="I184" s="1"/>
      <c r="J184" s="137" t="str">
        <f t="shared" si="5"/>
        <v>OK</v>
      </c>
      <c r="K184" s="136" t="str">
        <f t="shared" ca="1" si="4"/>
        <v>OVERDUE</v>
      </c>
    </row>
    <row r="185" spans="1:11" s="45" customFormat="1" ht="16.5" customHeight="1">
      <c r="A185" s="94"/>
      <c r="B185" s="46"/>
      <c r="C185" s="83"/>
      <c r="D185" s="80"/>
      <c r="E185" s="5"/>
      <c r="F185" s="133"/>
      <c r="G185" s="3"/>
      <c r="H185" s="91"/>
      <c r="I185" s="1"/>
      <c r="J185" s="137" t="str">
        <f t="shared" si="5"/>
        <v>OK</v>
      </c>
      <c r="K185" s="136" t="str">
        <f t="shared" ca="1" si="4"/>
        <v>OVERDUE</v>
      </c>
    </row>
    <row r="186" spans="1:11" s="45" customFormat="1" ht="16.5" customHeight="1">
      <c r="A186" s="96"/>
      <c r="B186" s="53"/>
      <c r="C186" s="83"/>
      <c r="D186" s="80"/>
      <c r="E186" s="5"/>
      <c r="F186" s="133"/>
      <c r="G186" s="3"/>
      <c r="H186" s="91"/>
      <c r="I186" s="1"/>
      <c r="J186" s="137" t="str">
        <f t="shared" si="5"/>
        <v>OK</v>
      </c>
      <c r="K186" s="136" t="str">
        <f t="shared" ca="1" si="4"/>
        <v>OVERDUE</v>
      </c>
    </row>
    <row r="187" spans="1:11" s="45" customFormat="1" ht="16.5" customHeight="1">
      <c r="A187" s="94"/>
      <c r="B187" s="46"/>
      <c r="C187" s="83"/>
      <c r="D187" s="80"/>
      <c r="E187" s="5"/>
      <c r="F187" s="133"/>
      <c r="G187" s="3"/>
      <c r="H187" s="91"/>
      <c r="I187" s="1"/>
      <c r="J187" s="137" t="str">
        <f t="shared" si="5"/>
        <v>OK</v>
      </c>
      <c r="K187" s="136" t="str">
        <f t="shared" ca="1" si="4"/>
        <v>OVERDUE</v>
      </c>
    </row>
    <row r="188" spans="1:11" s="45" customFormat="1" ht="16.5" customHeight="1">
      <c r="A188" s="94"/>
      <c r="B188" s="46"/>
      <c r="C188" s="83"/>
      <c r="D188" s="80"/>
      <c r="E188" s="5"/>
      <c r="F188" s="133"/>
      <c r="G188" s="3"/>
      <c r="H188" s="91"/>
      <c r="I188" s="1"/>
      <c r="J188" s="137" t="str">
        <f t="shared" si="5"/>
        <v>OK</v>
      </c>
      <c r="K188" s="136" t="str">
        <f t="shared" ca="1" si="4"/>
        <v>OVERDUE</v>
      </c>
    </row>
    <row r="189" spans="1:11" s="45" customFormat="1" ht="16.5" customHeight="1">
      <c r="A189" s="94"/>
      <c r="B189" s="46"/>
      <c r="C189" s="83"/>
      <c r="D189" s="80"/>
      <c r="E189" s="5"/>
      <c r="F189" s="133"/>
      <c r="G189" s="3"/>
      <c r="H189" s="91"/>
      <c r="I189" s="1"/>
      <c r="J189" s="137" t="str">
        <f t="shared" si="5"/>
        <v>OK</v>
      </c>
      <c r="K189" s="136" t="str">
        <f t="shared" ca="1" si="4"/>
        <v>OVERDUE</v>
      </c>
    </row>
    <row r="190" spans="1:11" s="45" customFormat="1" ht="16.5" customHeight="1">
      <c r="A190" s="94"/>
      <c r="B190" s="46"/>
      <c r="C190" s="83"/>
      <c r="D190" s="80"/>
      <c r="E190" s="5"/>
      <c r="F190" s="133"/>
      <c r="G190" s="3"/>
      <c r="H190" s="91"/>
      <c r="I190" s="1"/>
      <c r="J190" s="137" t="str">
        <f t="shared" si="5"/>
        <v>OK</v>
      </c>
      <c r="K190" s="136" t="str">
        <f t="shared" ca="1" si="4"/>
        <v>OVERDUE</v>
      </c>
    </row>
    <row r="191" spans="1:11" s="45" customFormat="1" ht="16.5" customHeight="1">
      <c r="A191" s="94"/>
      <c r="B191" s="46"/>
      <c r="C191" s="83"/>
      <c r="D191" s="80"/>
      <c r="E191" s="5"/>
      <c r="F191" s="133"/>
      <c r="G191" s="3"/>
      <c r="H191" s="91"/>
      <c r="I191" s="1"/>
      <c r="J191" s="137" t="str">
        <f t="shared" si="5"/>
        <v>OK</v>
      </c>
      <c r="K191" s="136" t="str">
        <f t="shared" ca="1" si="4"/>
        <v>OVERDUE</v>
      </c>
    </row>
    <row r="192" spans="1:11" s="45" customFormat="1" ht="16.5" customHeight="1">
      <c r="A192" s="94"/>
      <c r="B192" s="46"/>
      <c r="C192" s="83"/>
      <c r="D192" s="80"/>
      <c r="E192" s="5"/>
      <c r="F192" s="133"/>
      <c r="G192" s="3"/>
      <c r="H192" s="91"/>
      <c r="I192" s="1"/>
      <c r="J192" s="137" t="str">
        <f t="shared" si="5"/>
        <v>OK</v>
      </c>
      <c r="K192" s="136" t="str">
        <f t="shared" ca="1" si="4"/>
        <v>OVERDUE</v>
      </c>
    </row>
    <row r="193" spans="1:11" s="45" customFormat="1" ht="16.5" customHeight="1">
      <c r="A193" s="94"/>
      <c r="B193" s="46"/>
      <c r="C193" s="83"/>
      <c r="D193" s="80"/>
      <c r="E193" s="5"/>
      <c r="F193" s="133"/>
      <c r="G193" s="3"/>
      <c r="H193" s="91"/>
      <c r="I193" s="1"/>
      <c r="J193" s="137" t="str">
        <f t="shared" si="5"/>
        <v>OK</v>
      </c>
      <c r="K193" s="136" t="str">
        <f t="shared" ca="1" si="4"/>
        <v>OVERDUE</v>
      </c>
    </row>
    <row r="194" spans="1:11" s="45" customFormat="1" ht="16.5" customHeight="1">
      <c r="A194" s="94"/>
      <c r="B194" s="46"/>
      <c r="C194" s="83"/>
      <c r="D194" s="80"/>
      <c r="E194" s="5"/>
      <c r="F194" s="133"/>
      <c r="G194" s="3"/>
      <c r="H194" s="91"/>
      <c r="I194" s="1"/>
      <c r="J194" s="137" t="str">
        <f t="shared" si="5"/>
        <v>OK</v>
      </c>
      <c r="K194" s="136" t="str">
        <f t="shared" ca="1" si="4"/>
        <v>OVERDUE</v>
      </c>
    </row>
    <row r="195" spans="1:11" s="45" customFormat="1" ht="16.5" customHeight="1">
      <c r="A195" s="94"/>
      <c r="B195" s="46"/>
      <c r="C195" s="83"/>
      <c r="D195" s="80"/>
      <c r="E195" s="5"/>
      <c r="F195" s="133"/>
      <c r="G195" s="3"/>
      <c r="H195" s="91"/>
      <c r="I195" s="1"/>
      <c r="J195" s="137" t="str">
        <f t="shared" si="5"/>
        <v>OK</v>
      </c>
      <c r="K195" s="136" t="str">
        <f t="shared" ca="1" si="4"/>
        <v>OVERDUE</v>
      </c>
    </row>
    <row r="196" spans="1:11" s="45" customFormat="1" ht="16.5" customHeight="1">
      <c r="A196" s="94"/>
      <c r="B196" s="46"/>
      <c r="C196" s="83"/>
      <c r="D196" s="80"/>
      <c r="E196" s="5"/>
      <c r="F196" s="133"/>
      <c r="G196" s="3"/>
      <c r="H196" s="91"/>
      <c r="I196" s="1"/>
      <c r="J196" s="137" t="str">
        <f t="shared" si="5"/>
        <v>OK</v>
      </c>
      <c r="K196" s="136" t="str">
        <f t="shared" ca="1" si="4"/>
        <v>OVERDUE</v>
      </c>
    </row>
    <row r="197" spans="1:11" s="45" customFormat="1" ht="16.5" customHeight="1">
      <c r="A197" s="94"/>
      <c r="B197" s="46"/>
      <c r="C197" s="83"/>
      <c r="D197" s="80"/>
      <c r="E197" s="5"/>
      <c r="F197" s="133"/>
      <c r="G197" s="3"/>
      <c r="H197" s="91"/>
      <c r="I197" s="1"/>
      <c r="J197" s="137" t="str">
        <f t="shared" si="5"/>
        <v>OK</v>
      </c>
      <c r="K197" s="136" t="str">
        <f t="shared" ca="1" si="4"/>
        <v>OVERDUE</v>
      </c>
    </row>
    <row r="198" spans="1:11" s="45" customFormat="1" ht="16.5" customHeight="1">
      <c r="A198" s="94"/>
      <c r="B198" s="46"/>
      <c r="C198" s="83"/>
      <c r="D198" s="80"/>
      <c r="E198" s="5"/>
      <c r="F198" s="133"/>
      <c r="G198" s="3"/>
      <c r="H198" s="91"/>
      <c r="I198" s="1"/>
      <c r="J198" s="137" t="str">
        <f t="shared" si="5"/>
        <v>OK</v>
      </c>
      <c r="K198" s="136" t="str">
        <f t="shared" ca="1" si="4"/>
        <v>OVERDUE</v>
      </c>
    </row>
    <row r="199" spans="1:11" s="45" customFormat="1" ht="16.5" customHeight="1">
      <c r="A199" s="95"/>
      <c r="B199" s="49"/>
      <c r="C199" s="83"/>
      <c r="D199" s="80"/>
      <c r="E199" s="5"/>
      <c r="F199" s="133"/>
      <c r="G199" s="3"/>
      <c r="H199" s="91"/>
      <c r="I199" s="1"/>
      <c r="J199" s="137" t="str">
        <f t="shared" si="5"/>
        <v>OK</v>
      </c>
      <c r="K199" s="136" t="str">
        <f t="shared" ca="1" si="4"/>
        <v>OVERDUE</v>
      </c>
    </row>
    <row r="200" spans="1:11" s="45" customFormat="1" ht="16.5" customHeight="1">
      <c r="A200" s="94"/>
      <c r="B200" s="46"/>
      <c r="C200" s="83"/>
      <c r="D200" s="80"/>
      <c r="E200" s="5"/>
      <c r="F200" s="133"/>
      <c r="G200" s="3"/>
      <c r="H200" s="91"/>
      <c r="I200" s="1"/>
      <c r="J200" s="137" t="str">
        <f t="shared" si="5"/>
        <v>OK</v>
      </c>
      <c r="K200" s="136" t="str">
        <f t="shared" ref="K200:K263" ca="1" si="6">IF(F200&gt;NOW(),"Future Date",IF(DATEDIF(F200,NOW(),"M")&gt;11, "OVERDUE",IF(DATEDIF(F200,NOW(),"M")&gt;=10,"REASSESS","GOOD")))</f>
        <v>OVERDUE</v>
      </c>
    </row>
    <row r="201" spans="1:11" s="45" customFormat="1" ht="16.5" customHeight="1">
      <c r="A201" s="94"/>
      <c r="B201" s="46"/>
      <c r="C201" s="83"/>
      <c r="D201" s="80"/>
      <c r="E201" s="5"/>
      <c r="F201" s="133"/>
      <c r="G201" s="3"/>
      <c r="H201" s="91"/>
      <c r="I201" s="1"/>
      <c r="J201" s="137" t="str">
        <f t="shared" si="5"/>
        <v>OK</v>
      </c>
      <c r="K201" s="136" t="str">
        <f t="shared" ca="1" si="6"/>
        <v>OVERDUE</v>
      </c>
    </row>
    <row r="202" spans="1:11" s="45" customFormat="1" ht="16.5" customHeight="1">
      <c r="A202" s="94"/>
      <c r="B202" s="46"/>
      <c r="C202" s="83"/>
      <c r="D202" s="80"/>
      <c r="E202" s="5"/>
      <c r="F202" s="133"/>
      <c r="G202" s="3"/>
      <c r="H202" s="91"/>
      <c r="I202" s="1"/>
      <c r="J202" s="137" t="str">
        <f t="shared" ref="J202:J265" si="7">IF(AND(LEFT(RIGHT(C202,9),4)="Pass",OR(D202&gt;1,D202&lt;1)),"HIGH",IF(AND(LEFT(RIGHT(C202,9),4)="card",OR(D202&gt;1,D202&lt;1)),"HIGH",IF(AND(LEFT(RIGHT(C202,9),4)="kets",D202&gt;2),"HIGH",IF(AND(LEFT(RIGHT(C202,9),4)="ment",D202&lt;&gt;1),"HIGH","OK"))))</f>
        <v>OK</v>
      </c>
      <c r="K202" s="136" t="str">
        <f t="shared" ca="1" si="6"/>
        <v>OVERDUE</v>
      </c>
    </row>
    <row r="203" spans="1:11" s="45" customFormat="1" ht="16.5" customHeight="1">
      <c r="A203" s="94"/>
      <c r="B203" s="46"/>
      <c r="C203" s="83"/>
      <c r="D203" s="80"/>
      <c r="E203" s="5"/>
      <c r="F203" s="133"/>
      <c r="G203" s="3"/>
      <c r="H203" s="91"/>
      <c r="I203" s="1"/>
      <c r="J203" s="137" t="str">
        <f t="shared" si="7"/>
        <v>OK</v>
      </c>
      <c r="K203" s="136" t="str">
        <f t="shared" ca="1" si="6"/>
        <v>OVERDUE</v>
      </c>
    </row>
    <row r="204" spans="1:11" s="45" customFormat="1" ht="16.5" customHeight="1">
      <c r="A204" s="94"/>
      <c r="B204" s="46"/>
      <c r="C204" s="83"/>
      <c r="D204" s="80"/>
      <c r="E204" s="5"/>
      <c r="F204" s="133"/>
      <c r="G204" s="3"/>
      <c r="H204" s="91"/>
      <c r="I204" s="1"/>
      <c r="J204" s="137" t="str">
        <f t="shared" si="7"/>
        <v>OK</v>
      </c>
      <c r="K204" s="136" t="str">
        <f t="shared" ca="1" si="6"/>
        <v>OVERDUE</v>
      </c>
    </row>
    <row r="205" spans="1:11" s="45" customFormat="1" ht="16.5" customHeight="1">
      <c r="A205" s="94"/>
      <c r="B205" s="46"/>
      <c r="C205" s="83"/>
      <c r="D205" s="80"/>
      <c r="E205" s="5"/>
      <c r="F205" s="133"/>
      <c r="G205" s="3"/>
      <c r="H205" s="91"/>
      <c r="I205" s="1"/>
      <c r="J205" s="137" t="str">
        <f t="shared" si="7"/>
        <v>OK</v>
      </c>
      <c r="K205" s="136" t="str">
        <f t="shared" ca="1" si="6"/>
        <v>OVERDUE</v>
      </c>
    </row>
    <row r="206" spans="1:11" s="45" customFormat="1" ht="16.5" customHeight="1">
      <c r="A206" s="94"/>
      <c r="B206" s="46"/>
      <c r="C206" s="83"/>
      <c r="D206" s="80"/>
      <c r="E206" s="5"/>
      <c r="F206" s="133"/>
      <c r="G206" s="3"/>
      <c r="H206" s="91"/>
      <c r="I206" s="1"/>
      <c r="J206" s="137" t="str">
        <f t="shared" si="7"/>
        <v>OK</v>
      </c>
      <c r="K206" s="136" t="str">
        <f t="shared" ca="1" si="6"/>
        <v>OVERDUE</v>
      </c>
    </row>
    <row r="207" spans="1:11" s="45" customFormat="1" ht="16.5" customHeight="1">
      <c r="A207" s="94"/>
      <c r="B207" s="46"/>
      <c r="C207" s="83"/>
      <c r="D207" s="80"/>
      <c r="E207" s="5"/>
      <c r="F207" s="133"/>
      <c r="G207" s="3"/>
      <c r="H207" s="91"/>
      <c r="I207" s="1"/>
      <c r="J207" s="137" t="str">
        <f t="shared" si="7"/>
        <v>OK</v>
      </c>
      <c r="K207" s="136" t="str">
        <f t="shared" ca="1" si="6"/>
        <v>OVERDUE</v>
      </c>
    </row>
    <row r="208" spans="1:11" s="45" customFormat="1" ht="16.5" customHeight="1">
      <c r="A208" s="94"/>
      <c r="B208" s="46"/>
      <c r="C208" s="83"/>
      <c r="D208" s="80"/>
      <c r="E208" s="5"/>
      <c r="F208" s="133"/>
      <c r="G208" s="3"/>
      <c r="H208" s="91"/>
      <c r="I208" s="1"/>
      <c r="J208" s="137" t="str">
        <f t="shared" si="7"/>
        <v>OK</v>
      </c>
      <c r="K208" s="136" t="str">
        <f t="shared" ca="1" si="6"/>
        <v>OVERDUE</v>
      </c>
    </row>
    <row r="209" spans="1:11" s="45" customFormat="1" ht="16.5" customHeight="1">
      <c r="A209" s="94"/>
      <c r="B209" s="46"/>
      <c r="C209" s="83"/>
      <c r="D209" s="80"/>
      <c r="E209" s="5"/>
      <c r="F209" s="133"/>
      <c r="G209" s="3"/>
      <c r="H209" s="91"/>
      <c r="I209" s="1"/>
      <c r="J209" s="137" t="str">
        <f t="shared" si="7"/>
        <v>OK</v>
      </c>
      <c r="K209" s="136" t="str">
        <f t="shared" ca="1" si="6"/>
        <v>OVERDUE</v>
      </c>
    </row>
    <row r="210" spans="1:11" s="45" customFormat="1" ht="16.5" customHeight="1">
      <c r="A210" s="94"/>
      <c r="B210" s="46"/>
      <c r="C210" s="83"/>
      <c r="D210" s="80"/>
      <c r="E210" s="5"/>
      <c r="F210" s="133"/>
      <c r="G210" s="3"/>
      <c r="H210" s="91"/>
      <c r="I210" s="1"/>
      <c r="J210" s="137" t="str">
        <f t="shared" si="7"/>
        <v>OK</v>
      </c>
      <c r="K210" s="136" t="str">
        <f t="shared" ca="1" si="6"/>
        <v>OVERDUE</v>
      </c>
    </row>
    <row r="211" spans="1:11" s="45" customFormat="1" ht="16.5" customHeight="1">
      <c r="A211" s="94"/>
      <c r="B211" s="46"/>
      <c r="C211" s="83"/>
      <c r="D211" s="80"/>
      <c r="E211" s="5"/>
      <c r="F211" s="133"/>
      <c r="G211" s="3"/>
      <c r="H211" s="91"/>
      <c r="I211" s="1"/>
      <c r="J211" s="137" t="str">
        <f t="shared" si="7"/>
        <v>OK</v>
      </c>
      <c r="K211" s="136" t="str">
        <f t="shared" ca="1" si="6"/>
        <v>OVERDUE</v>
      </c>
    </row>
    <row r="212" spans="1:11" s="45" customFormat="1" ht="16.5" customHeight="1">
      <c r="A212" s="94"/>
      <c r="B212" s="46"/>
      <c r="C212" s="83"/>
      <c r="D212" s="80"/>
      <c r="E212" s="5"/>
      <c r="F212" s="133"/>
      <c r="G212" s="3"/>
      <c r="H212" s="91"/>
      <c r="I212" s="1"/>
      <c r="J212" s="137" t="str">
        <f t="shared" si="7"/>
        <v>OK</v>
      </c>
      <c r="K212" s="136" t="str">
        <f t="shared" ca="1" si="6"/>
        <v>OVERDUE</v>
      </c>
    </row>
    <row r="213" spans="1:11" s="45" customFormat="1" ht="16.5" customHeight="1">
      <c r="A213" s="94"/>
      <c r="B213" s="49"/>
      <c r="C213" s="83"/>
      <c r="D213" s="80"/>
      <c r="E213" s="5"/>
      <c r="F213" s="133"/>
      <c r="G213" s="3"/>
      <c r="H213" s="91"/>
      <c r="I213" s="1"/>
      <c r="J213" s="137" t="str">
        <f t="shared" si="7"/>
        <v>OK</v>
      </c>
      <c r="K213" s="136" t="str">
        <f t="shared" ca="1" si="6"/>
        <v>OVERDUE</v>
      </c>
    </row>
    <row r="214" spans="1:11" s="45" customFormat="1" ht="16.5" customHeight="1">
      <c r="A214" s="94"/>
      <c r="B214" s="48"/>
      <c r="C214" s="83"/>
      <c r="D214" s="80"/>
      <c r="E214" s="5"/>
      <c r="F214" s="133"/>
      <c r="G214" s="3"/>
      <c r="H214" s="91"/>
      <c r="I214" s="1"/>
      <c r="J214" s="137" t="str">
        <f t="shared" si="7"/>
        <v>OK</v>
      </c>
      <c r="K214" s="136" t="str">
        <f t="shared" ca="1" si="6"/>
        <v>OVERDUE</v>
      </c>
    </row>
    <row r="215" spans="1:11" s="45" customFormat="1" ht="16.5" customHeight="1">
      <c r="A215" s="94"/>
      <c r="B215" s="49"/>
      <c r="C215" s="83"/>
      <c r="D215" s="80"/>
      <c r="E215" s="5"/>
      <c r="F215" s="133"/>
      <c r="G215" s="3"/>
      <c r="H215" s="91"/>
      <c r="I215" s="1"/>
      <c r="J215" s="137" t="str">
        <f t="shared" si="7"/>
        <v>OK</v>
      </c>
      <c r="K215" s="136" t="str">
        <f t="shared" ca="1" si="6"/>
        <v>OVERDUE</v>
      </c>
    </row>
    <row r="216" spans="1:11" s="45" customFormat="1" ht="16.5" customHeight="1">
      <c r="A216" s="94"/>
      <c r="B216" s="46"/>
      <c r="C216" s="83"/>
      <c r="D216" s="80"/>
      <c r="E216" s="5"/>
      <c r="F216" s="133"/>
      <c r="G216" s="3"/>
      <c r="H216" s="91"/>
      <c r="I216" s="1"/>
      <c r="J216" s="137" t="str">
        <f t="shared" si="7"/>
        <v>OK</v>
      </c>
      <c r="K216" s="136" t="str">
        <f t="shared" ca="1" si="6"/>
        <v>OVERDUE</v>
      </c>
    </row>
    <row r="217" spans="1:11" s="45" customFormat="1" ht="16.5" customHeight="1">
      <c r="A217" s="94"/>
      <c r="B217" s="46"/>
      <c r="C217" s="83"/>
      <c r="D217" s="80"/>
      <c r="E217" s="5"/>
      <c r="F217" s="132"/>
      <c r="G217" s="4"/>
      <c r="H217" s="91"/>
      <c r="I217" s="1"/>
      <c r="J217" s="137" t="str">
        <f t="shared" si="7"/>
        <v>OK</v>
      </c>
      <c r="K217" s="136" t="str">
        <f t="shared" ca="1" si="6"/>
        <v>OVERDUE</v>
      </c>
    </row>
    <row r="218" spans="1:11" s="45" customFormat="1" ht="16.5" customHeight="1">
      <c r="A218" s="94"/>
      <c r="B218" s="46"/>
      <c r="C218" s="83"/>
      <c r="D218" s="80"/>
      <c r="E218" s="5"/>
      <c r="F218" s="133"/>
      <c r="G218" s="3"/>
      <c r="H218" s="91"/>
      <c r="I218" s="1"/>
      <c r="J218" s="137" t="str">
        <f t="shared" si="7"/>
        <v>OK</v>
      </c>
      <c r="K218" s="136" t="str">
        <f t="shared" ca="1" si="6"/>
        <v>OVERDUE</v>
      </c>
    </row>
    <row r="219" spans="1:11" s="45" customFormat="1" ht="16.5" customHeight="1">
      <c r="A219" s="94"/>
      <c r="B219" s="49"/>
      <c r="C219" s="83"/>
      <c r="D219" s="80"/>
      <c r="E219" s="5"/>
      <c r="F219" s="133"/>
      <c r="G219" s="3"/>
      <c r="H219" s="91"/>
      <c r="I219" s="1"/>
      <c r="J219" s="137" t="str">
        <f t="shared" si="7"/>
        <v>OK</v>
      </c>
      <c r="K219" s="136" t="str">
        <f t="shared" ca="1" si="6"/>
        <v>OVERDUE</v>
      </c>
    </row>
    <row r="220" spans="1:11" s="45" customFormat="1" ht="16.5" customHeight="1">
      <c r="A220" s="94"/>
      <c r="B220" s="49"/>
      <c r="C220" s="83"/>
      <c r="D220" s="80"/>
      <c r="E220" s="5"/>
      <c r="F220" s="133"/>
      <c r="G220" s="3"/>
      <c r="H220" s="91"/>
      <c r="I220" s="1"/>
      <c r="J220" s="137" t="str">
        <f t="shared" si="7"/>
        <v>OK</v>
      </c>
      <c r="K220" s="136" t="str">
        <f t="shared" ca="1" si="6"/>
        <v>OVERDUE</v>
      </c>
    </row>
    <row r="221" spans="1:11" s="45" customFormat="1" ht="16.5" customHeight="1">
      <c r="A221" s="94"/>
      <c r="B221" s="46"/>
      <c r="C221" s="83"/>
      <c r="D221" s="80"/>
      <c r="E221" s="5"/>
      <c r="F221" s="133"/>
      <c r="G221" s="3"/>
      <c r="H221" s="91"/>
      <c r="I221" s="1"/>
      <c r="J221" s="137" t="str">
        <f t="shared" si="7"/>
        <v>OK</v>
      </c>
      <c r="K221" s="136" t="str">
        <f t="shared" ca="1" si="6"/>
        <v>OVERDUE</v>
      </c>
    </row>
    <row r="222" spans="1:11" s="45" customFormat="1" ht="16.5" customHeight="1">
      <c r="A222" s="94"/>
      <c r="B222" s="49"/>
      <c r="C222" s="83"/>
      <c r="D222" s="80"/>
      <c r="E222" s="5"/>
      <c r="F222" s="133"/>
      <c r="G222" s="3"/>
      <c r="H222" s="91"/>
      <c r="I222" s="1"/>
      <c r="J222" s="137" t="str">
        <f t="shared" si="7"/>
        <v>OK</v>
      </c>
      <c r="K222" s="136" t="str">
        <f t="shared" ca="1" si="6"/>
        <v>OVERDUE</v>
      </c>
    </row>
    <row r="223" spans="1:11" s="45" customFormat="1" ht="16.5" customHeight="1">
      <c r="A223" s="94"/>
      <c r="B223" s="46"/>
      <c r="C223" s="83"/>
      <c r="D223" s="80"/>
      <c r="E223" s="5"/>
      <c r="F223" s="133"/>
      <c r="G223" s="3"/>
      <c r="H223" s="91"/>
      <c r="I223" s="1"/>
      <c r="J223" s="137" t="str">
        <f t="shared" si="7"/>
        <v>OK</v>
      </c>
      <c r="K223" s="136" t="str">
        <f t="shared" ca="1" si="6"/>
        <v>OVERDUE</v>
      </c>
    </row>
    <row r="224" spans="1:11" s="45" customFormat="1" ht="16.5" customHeight="1">
      <c r="A224" s="94"/>
      <c r="B224" s="46"/>
      <c r="C224" s="83"/>
      <c r="D224" s="80"/>
      <c r="E224" s="5"/>
      <c r="F224" s="133"/>
      <c r="G224" s="3"/>
      <c r="H224" s="91"/>
      <c r="I224" s="1"/>
      <c r="J224" s="137" t="str">
        <f t="shared" si="7"/>
        <v>OK</v>
      </c>
      <c r="K224" s="136" t="str">
        <f t="shared" ca="1" si="6"/>
        <v>OVERDUE</v>
      </c>
    </row>
    <row r="225" spans="1:11" s="45" customFormat="1" ht="16.5" customHeight="1">
      <c r="A225" s="94"/>
      <c r="B225" s="46"/>
      <c r="C225" s="83"/>
      <c r="D225" s="80"/>
      <c r="E225" s="5"/>
      <c r="F225" s="133"/>
      <c r="G225" s="3"/>
      <c r="H225" s="91"/>
      <c r="I225" s="1"/>
      <c r="J225" s="137" t="str">
        <f t="shared" si="7"/>
        <v>OK</v>
      </c>
      <c r="K225" s="136" t="str">
        <f t="shared" ca="1" si="6"/>
        <v>OVERDUE</v>
      </c>
    </row>
    <row r="226" spans="1:11" s="45" customFormat="1" ht="16.5" customHeight="1">
      <c r="A226" s="94"/>
      <c r="B226" s="49"/>
      <c r="C226" s="83"/>
      <c r="D226" s="80"/>
      <c r="E226" s="5"/>
      <c r="F226" s="133"/>
      <c r="G226" s="3"/>
      <c r="H226" s="91"/>
      <c r="I226" s="1"/>
      <c r="J226" s="137" t="str">
        <f t="shared" si="7"/>
        <v>OK</v>
      </c>
      <c r="K226" s="136" t="str">
        <f t="shared" ca="1" si="6"/>
        <v>OVERDUE</v>
      </c>
    </row>
    <row r="227" spans="1:11" s="45" customFormat="1" ht="16.5" customHeight="1">
      <c r="A227" s="94"/>
      <c r="B227" s="46"/>
      <c r="C227" s="83"/>
      <c r="D227" s="80"/>
      <c r="E227" s="5"/>
      <c r="F227" s="133"/>
      <c r="G227" s="3"/>
      <c r="H227" s="91"/>
      <c r="I227" s="1"/>
      <c r="J227" s="137" t="str">
        <f t="shared" si="7"/>
        <v>OK</v>
      </c>
      <c r="K227" s="136" t="str">
        <f t="shared" ca="1" si="6"/>
        <v>OVERDUE</v>
      </c>
    </row>
    <row r="228" spans="1:11" s="45" customFormat="1" ht="16.5" customHeight="1">
      <c r="A228" s="94"/>
      <c r="B228" s="46"/>
      <c r="C228" s="83"/>
      <c r="D228" s="80"/>
      <c r="E228" s="5"/>
      <c r="F228" s="133"/>
      <c r="G228" s="3"/>
      <c r="H228" s="91"/>
      <c r="I228" s="1"/>
      <c r="J228" s="137" t="str">
        <f t="shared" si="7"/>
        <v>OK</v>
      </c>
      <c r="K228" s="136" t="str">
        <f t="shared" ca="1" si="6"/>
        <v>OVERDUE</v>
      </c>
    </row>
    <row r="229" spans="1:11" s="45" customFormat="1" ht="16.5" customHeight="1">
      <c r="A229" s="94"/>
      <c r="B229" s="49"/>
      <c r="C229" s="83"/>
      <c r="D229" s="80"/>
      <c r="E229" s="5"/>
      <c r="F229" s="133"/>
      <c r="G229" s="3"/>
      <c r="H229" s="91"/>
      <c r="I229" s="1"/>
      <c r="J229" s="137" t="str">
        <f t="shared" si="7"/>
        <v>OK</v>
      </c>
      <c r="K229" s="136" t="str">
        <f t="shared" ca="1" si="6"/>
        <v>OVERDUE</v>
      </c>
    </row>
    <row r="230" spans="1:11" s="45" customFormat="1" ht="16.5" customHeight="1">
      <c r="A230" s="94"/>
      <c r="B230" s="46"/>
      <c r="C230" s="83"/>
      <c r="D230" s="80"/>
      <c r="E230" s="5"/>
      <c r="F230" s="133"/>
      <c r="G230" s="3"/>
      <c r="H230" s="91"/>
      <c r="I230" s="1"/>
      <c r="J230" s="137" t="str">
        <f t="shared" si="7"/>
        <v>OK</v>
      </c>
      <c r="K230" s="136" t="str">
        <f t="shared" ca="1" si="6"/>
        <v>OVERDUE</v>
      </c>
    </row>
    <row r="231" spans="1:11" s="45" customFormat="1" ht="16.5" customHeight="1">
      <c r="A231" s="94"/>
      <c r="B231" s="46"/>
      <c r="C231" s="83"/>
      <c r="D231" s="80"/>
      <c r="E231" s="5"/>
      <c r="F231" s="133"/>
      <c r="G231" s="3"/>
      <c r="H231" s="91"/>
      <c r="I231" s="1"/>
      <c r="J231" s="137" t="str">
        <f t="shared" si="7"/>
        <v>OK</v>
      </c>
      <c r="K231" s="136" t="str">
        <f t="shared" ca="1" si="6"/>
        <v>OVERDUE</v>
      </c>
    </row>
    <row r="232" spans="1:11" s="45" customFormat="1" ht="16.5" customHeight="1">
      <c r="A232" s="94"/>
      <c r="B232" s="46"/>
      <c r="C232" s="83"/>
      <c r="D232" s="80"/>
      <c r="E232" s="5"/>
      <c r="F232" s="133"/>
      <c r="G232" s="3"/>
      <c r="H232" s="91"/>
      <c r="I232" s="1"/>
      <c r="J232" s="137" t="str">
        <f t="shared" si="7"/>
        <v>OK</v>
      </c>
      <c r="K232" s="136" t="str">
        <f t="shared" ca="1" si="6"/>
        <v>OVERDUE</v>
      </c>
    </row>
    <row r="233" spans="1:11" s="45" customFormat="1" ht="16.5" customHeight="1">
      <c r="A233" s="94"/>
      <c r="B233" s="46"/>
      <c r="C233" s="83"/>
      <c r="D233" s="80"/>
      <c r="E233" s="5"/>
      <c r="F233" s="133"/>
      <c r="G233" s="3"/>
      <c r="H233" s="91"/>
      <c r="I233" s="1"/>
      <c r="J233" s="137" t="str">
        <f t="shared" si="7"/>
        <v>OK</v>
      </c>
      <c r="K233" s="136" t="str">
        <f t="shared" ca="1" si="6"/>
        <v>OVERDUE</v>
      </c>
    </row>
    <row r="234" spans="1:11" s="45" customFormat="1" ht="16.5" customHeight="1">
      <c r="A234" s="94"/>
      <c r="B234" s="46"/>
      <c r="C234" s="83"/>
      <c r="D234" s="80"/>
      <c r="E234" s="5"/>
      <c r="F234" s="133"/>
      <c r="G234" s="3"/>
      <c r="H234" s="91"/>
      <c r="I234" s="1"/>
      <c r="J234" s="137" t="str">
        <f t="shared" si="7"/>
        <v>OK</v>
      </c>
      <c r="K234" s="136" t="str">
        <f t="shared" ca="1" si="6"/>
        <v>OVERDUE</v>
      </c>
    </row>
    <row r="235" spans="1:11" s="45" customFormat="1" ht="16.5" customHeight="1">
      <c r="A235" s="94"/>
      <c r="B235" s="46"/>
      <c r="C235" s="83"/>
      <c r="D235" s="80"/>
      <c r="E235" s="5"/>
      <c r="F235" s="133"/>
      <c r="G235" s="3"/>
      <c r="H235" s="91"/>
      <c r="I235" s="1"/>
      <c r="J235" s="137" t="str">
        <f t="shared" si="7"/>
        <v>OK</v>
      </c>
      <c r="K235" s="136" t="str">
        <f t="shared" ca="1" si="6"/>
        <v>OVERDUE</v>
      </c>
    </row>
    <row r="236" spans="1:11" s="45" customFormat="1" ht="16.5" customHeight="1">
      <c r="A236" s="94"/>
      <c r="B236" s="46"/>
      <c r="C236" s="83"/>
      <c r="D236" s="80"/>
      <c r="E236" s="5"/>
      <c r="F236" s="133"/>
      <c r="G236" s="3"/>
      <c r="H236" s="91"/>
      <c r="I236" s="1"/>
      <c r="J236" s="137" t="str">
        <f t="shared" si="7"/>
        <v>OK</v>
      </c>
      <c r="K236" s="136" t="str">
        <f t="shared" ca="1" si="6"/>
        <v>OVERDUE</v>
      </c>
    </row>
    <row r="237" spans="1:11" s="45" customFormat="1" ht="16.5" customHeight="1">
      <c r="A237" s="95"/>
      <c r="B237" s="49"/>
      <c r="C237" s="83"/>
      <c r="D237" s="80"/>
      <c r="E237" s="5"/>
      <c r="F237" s="133"/>
      <c r="G237" s="3"/>
      <c r="H237" s="91"/>
      <c r="I237" s="1"/>
      <c r="J237" s="137" t="str">
        <f t="shared" si="7"/>
        <v>OK</v>
      </c>
      <c r="K237" s="136" t="str">
        <f t="shared" ca="1" si="6"/>
        <v>OVERDUE</v>
      </c>
    </row>
    <row r="238" spans="1:11" s="45" customFormat="1" ht="16.5" customHeight="1">
      <c r="A238" s="94"/>
      <c r="B238" s="46"/>
      <c r="C238" s="83"/>
      <c r="D238" s="80"/>
      <c r="E238" s="5"/>
      <c r="F238" s="133"/>
      <c r="G238" s="3"/>
      <c r="H238" s="91"/>
      <c r="I238" s="1"/>
      <c r="J238" s="137" t="str">
        <f t="shared" si="7"/>
        <v>OK</v>
      </c>
      <c r="K238" s="136" t="str">
        <f t="shared" ca="1" si="6"/>
        <v>OVERDUE</v>
      </c>
    </row>
    <row r="239" spans="1:11" s="45" customFormat="1" ht="16.5" customHeight="1">
      <c r="A239" s="94"/>
      <c r="B239" s="46"/>
      <c r="C239" s="83"/>
      <c r="D239" s="80"/>
      <c r="E239" s="5"/>
      <c r="F239" s="133"/>
      <c r="G239" s="3"/>
      <c r="H239" s="91"/>
      <c r="I239" s="1"/>
      <c r="J239" s="137" t="str">
        <f t="shared" si="7"/>
        <v>OK</v>
      </c>
      <c r="K239" s="136" t="str">
        <f t="shared" ca="1" si="6"/>
        <v>OVERDUE</v>
      </c>
    </row>
    <row r="240" spans="1:11" s="45" customFormat="1" ht="16.5" customHeight="1">
      <c r="A240" s="94"/>
      <c r="B240" s="46"/>
      <c r="C240" s="83"/>
      <c r="D240" s="80"/>
      <c r="E240" s="5"/>
      <c r="F240" s="133"/>
      <c r="G240" s="3"/>
      <c r="H240" s="91"/>
      <c r="I240" s="1"/>
      <c r="J240" s="137" t="str">
        <f t="shared" si="7"/>
        <v>OK</v>
      </c>
      <c r="K240" s="136" t="str">
        <f t="shared" ca="1" si="6"/>
        <v>OVERDUE</v>
      </c>
    </row>
    <row r="241" spans="1:11" s="45" customFormat="1" ht="16.5" customHeight="1">
      <c r="A241" s="94"/>
      <c r="B241" s="46"/>
      <c r="C241" s="83"/>
      <c r="D241" s="80"/>
      <c r="E241" s="5"/>
      <c r="F241" s="133"/>
      <c r="G241" s="3"/>
      <c r="H241" s="91"/>
      <c r="I241" s="1"/>
      <c r="J241" s="137" t="str">
        <f t="shared" si="7"/>
        <v>OK</v>
      </c>
      <c r="K241" s="136" t="str">
        <f t="shared" ca="1" si="6"/>
        <v>OVERDUE</v>
      </c>
    </row>
    <row r="242" spans="1:11" s="45" customFormat="1" ht="16.5" customHeight="1">
      <c r="A242" s="94"/>
      <c r="B242" s="46"/>
      <c r="C242" s="83"/>
      <c r="D242" s="80"/>
      <c r="E242" s="5"/>
      <c r="F242" s="133"/>
      <c r="G242" s="3"/>
      <c r="H242" s="91"/>
      <c r="I242" s="1"/>
      <c r="J242" s="137" t="str">
        <f t="shared" si="7"/>
        <v>OK</v>
      </c>
      <c r="K242" s="136" t="str">
        <f t="shared" ca="1" si="6"/>
        <v>OVERDUE</v>
      </c>
    </row>
    <row r="243" spans="1:11" s="45" customFormat="1" ht="16.5" customHeight="1">
      <c r="A243" s="94"/>
      <c r="B243" s="46"/>
      <c r="C243" s="83"/>
      <c r="D243" s="80"/>
      <c r="E243" s="5"/>
      <c r="F243" s="133"/>
      <c r="G243" s="3"/>
      <c r="H243" s="91"/>
      <c r="I243" s="1"/>
      <c r="J243" s="137" t="str">
        <f t="shared" si="7"/>
        <v>OK</v>
      </c>
      <c r="K243" s="136" t="str">
        <f t="shared" ca="1" si="6"/>
        <v>OVERDUE</v>
      </c>
    </row>
    <row r="244" spans="1:11" s="45" customFormat="1" ht="16.5" customHeight="1">
      <c r="A244" s="94"/>
      <c r="B244" s="46"/>
      <c r="C244" s="83"/>
      <c r="D244" s="80"/>
      <c r="E244" s="5"/>
      <c r="F244" s="133"/>
      <c r="G244" s="3"/>
      <c r="H244" s="91"/>
      <c r="I244" s="1"/>
      <c r="J244" s="137" t="str">
        <f t="shared" si="7"/>
        <v>OK</v>
      </c>
      <c r="K244" s="136" t="str">
        <f t="shared" ca="1" si="6"/>
        <v>OVERDUE</v>
      </c>
    </row>
    <row r="245" spans="1:11" s="45" customFormat="1" ht="16.5" customHeight="1">
      <c r="A245" s="95"/>
      <c r="B245" s="49"/>
      <c r="C245" s="83"/>
      <c r="D245" s="80"/>
      <c r="E245" s="5"/>
      <c r="F245" s="133"/>
      <c r="G245" s="3"/>
      <c r="H245" s="91"/>
      <c r="I245" s="1"/>
      <c r="J245" s="137" t="str">
        <f t="shared" si="7"/>
        <v>OK</v>
      </c>
      <c r="K245" s="136" t="str">
        <f t="shared" ca="1" si="6"/>
        <v>OVERDUE</v>
      </c>
    </row>
    <row r="246" spans="1:11" s="45" customFormat="1" ht="16.5" customHeight="1">
      <c r="A246" s="94"/>
      <c r="B246" s="46"/>
      <c r="C246" s="83"/>
      <c r="D246" s="80"/>
      <c r="E246" s="5"/>
      <c r="F246" s="133"/>
      <c r="G246" s="3"/>
      <c r="H246" s="91"/>
      <c r="I246" s="1"/>
      <c r="J246" s="137" t="str">
        <f t="shared" si="7"/>
        <v>OK</v>
      </c>
      <c r="K246" s="136" t="str">
        <f t="shared" ca="1" si="6"/>
        <v>OVERDUE</v>
      </c>
    </row>
    <row r="247" spans="1:11" s="45" customFormat="1" ht="16.5" customHeight="1">
      <c r="A247" s="94"/>
      <c r="B247" s="46"/>
      <c r="C247" s="83"/>
      <c r="D247" s="80"/>
      <c r="E247" s="5"/>
      <c r="F247" s="133"/>
      <c r="G247" s="3"/>
      <c r="H247" s="91"/>
      <c r="I247" s="1"/>
      <c r="J247" s="137" t="str">
        <f t="shared" si="7"/>
        <v>OK</v>
      </c>
      <c r="K247" s="136" t="str">
        <f t="shared" ca="1" si="6"/>
        <v>OVERDUE</v>
      </c>
    </row>
    <row r="248" spans="1:11" s="45" customFormat="1" ht="16.5" customHeight="1">
      <c r="A248" s="95"/>
      <c r="B248" s="49"/>
      <c r="C248" s="83"/>
      <c r="D248" s="80"/>
      <c r="E248" s="5"/>
      <c r="F248" s="133"/>
      <c r="G248" s="3"/>
      <c r="H248" s="91"/>
      <c r="I248" s="1"/>
      <c r="J248" s="137" t="str">
        <f t="shared" si="7"/>
        <v>OK</v>
      </c>
      <c r="K248" s="136" t="str">
        <f t="shared" ca="1" si="6"/>
        <v>OVERDUE</v>
      </c>
    </row>
    <row r="249" spans="1:11" s="45" customFormat="1" ht="16.5" customHeight="1">
      <c r="A249" s="94"/>
      <c r="B249" s="46"/>
      <c r="C249" s="83"/>
      <c r="D249" s="80"/>
      <c r="E249" s="5"/>
      <c r="F249" s="133"/>
      <c r="G249" s="3"/>
      <c r="H249" s="91"/>
      <c r="I249" s="1"/>
      <c r="J249" s="137" t="str">
        <f t="shared" si="7"/>
        <v>OK</v>
      </c>
      <c r="K249" s="136" t="str">
        <f t="shared" ca="1" si="6"/>
        <v>OVERDUE</v>
      </c>
    </row>
    <row r="250" spans="1:11" s="45" customFormat="1" ht="16.5" customHeight="1">
      <c r="A250" s="94"/>
      <c r="B250" s="46"/>
      <c r="C250" s="83"/>
      <c r="D250" s="80"/>
      <c r="E250" s="5"/>
      <c r="F250" s="133"/>
      <c r="G250" s="3"/>
      <c r="H250" s="91"/>
      <c r="I250" s="1"/>
      <c r="J250" s="137" t="str">
        <f t="shared" si="7"/>
        <v>OK</v>
      </c>
      <c r="K250" s="136" t="str">
        <f t="shared" ca="1" si="6"/>
        <v>OVERDUE</v>
      </c>
    </row>
    <row r="251" spans="1:11" s="45" customFormat="1" ht="16.5" customHeight="1">
      <c r="A251" s="94"/>
      <c r="B251" s="46"/>
      <c r="C251" s="83"/>
      <c r="D251" s="80"/>
      <c r="E251" s="5"/>
      <c r="F251" s="133"/>
      <c r="G251" s="3"/>
      <c r="H251" s="91"/>
      <c r="I251" s="1"/>
      <c r="J251" s="137" t="str">
        <f t="shared" si="7"/>
        <v>OK</v>
      </c>
      <c r="K251" s="136" t="str">
        <f t="shared" ca="1" si="6"/>
        <v>OVERDUE</v>
      </c>
    </row>
    <row r="252" spans="1:11" s="45" customFormat="1" ht="16.5" customHeight="1">
      <c r="A252" s="94"/>
      <c r="B252" s="46"/>
      <c r="C252" s="83"/>
      <c r="D252" s="80"/>
      <c r="E252" s="5"/>
      <c r="F252" s="133"/>
      <c r="G252" s="3"/>
      <c r="H252" s="91"/>
      <c r="I252" s="1"/>
      <c r="J252" s="137" t="str">
        <f t="shared" si="7"/>
        <v>OK</v>
      </c>
      <c r="K252" s="136" t="str">
        <f t="shared" ca="1" si="6"/>
        <v>OVERDUE</v>
      </c>
    </row>
    <row r="253" spans="1:11" s="45" customFormat="1" ht="16.5" customHeight="1">
      <c r="A253" s="95"/>
      <c r="B253" s="49"/>
      <c r="C253" s="83"/>
      <c r="D253" s="80"/>
      <c r="E253" s="5"/>
      <c r="F253" s="133"/>
      <c r="G253" s="3"/>
      <c r="H253" s="91"/>
      <c r="I253" s="1"/>
      <c r="J253" s="137" t="str">
        <f t="shared" si="7"/>
        <v>OK</v>
      </c>
      <c r="K253" s="136" t="str">
        <f t="shared" ca="1" si="6"/>
        <v>OVERDUE</v>
      </c>
    </row>
    <row r="254" spans="1:11" s="45" customFormat="1" ht="16.5" customHeight="1">
      <c r="A254" s="94"/>
      <c r="B254" s="46"/>
      <c r="C254" s="83"/>
      <c r="D254" s="80"/>
      <c r="E254" s="5"/>
      <c r="F254" s="133"/>
      <c r="G254" s="3"/>
      <c r="H254" s="91"/>
      <c r="I254" s="1"/>
      <c r="J254" s="137" t="str">
        <f t="shared" si="7"/>
        <v>OK</v>
      </c>
      <c r="K254" s="136" t="str">
        <f t="shared" ca="1" si="6"/>
        <v>OVERDUE</v>
      </c>
    </row>
    <row r="255" spans="1:11" s="45" customFormat="1" ht="16.5" customHeight="1">
      <c r="A255" s="94"/>
      <c r="B255" s="46"/>
      <c r="C255" s="83"/>
      <c r="D255" s="80"/>
      <c r="E255" s="5"/>
      <c r="F255" s="133"/>
      <c r="G255" s="3"/>
      <c r="H255" s="91"/>
      <c r="I255" s="1"/>
      <c r="J255" s="137" t="str">
        <f t="shared" si="7"/>
        <v>OK</v>
      </c>
      <c r="K255" s="136" t="str">
        <f t="shared" ca="1" si="6"/>
        <v>OVERDUE</v>
      </c>
    </row>
    <row r="256" spans="1:11" s="45" customFormat="1" ht="16.5" customHeight="1">
      <c r="A256" s="94"/>
      <c r="B256" s="46"/>
      <c r="C256" s="83"/>
      <c r="D256" s="80"/>
      <c r="E256" s="5"/>
      <c r="F256" s="133"/>
      <c r="G256" s="3"/>
      <c r="H256" s="91"/>
      <c r="I256" s="1"/>
      <c r="J256" s="137" t="str">
        <f t="shared" si="7"/>
        <v>OK</v>
      </c>
      <c r="K256" s="136" t="str">
        <f t="shared" ca="1" si="6"/>
        <v>OVERDUE</v>
      </c>
    </row>
    <row r="257" spans="1:11" s="45" customFormat="1" ht="16.5" customHeight="1">
      <c r="A257" s="95"/>
      <c r="B257" s="49"/>
      <c r="C257" s="83"/>
      <c r="D257" s="80"/>
      <c r="E257" s="5"/>
      <c r="F257" s="133"/>
      <c r="G257" s="3"/>
      <c r="H257" s="91"/>
      <c r="I257" s="1"/>
      <c r="J257" s="137" t="str">
        <f t="shared" si="7"/>
        <v>OK</v>
      </c>
      <c r="K257" s="136" t="str">
        <f t="shared" ca="1" si="6"/>
        <v>OVERDUE</v>
      </c>
    </row>
    <row r="258" spans="1:11" s="45" customFormat="1" ht="16.5" customHeight="1">
      <c r="A258" s="94"/>
      <c r="B258" s="46"/>
      <c r="C258" s="83"/>
      <c r="D258" s="80"/>
      <c r="E258" s="5"/>
      <c r="F258" s="133"/>
      <c r="G258" s="3"/>
      <c r="H258" s="91"/>
      <c r="I258" s="1"/>
      <c r="J258" s="137" t="str">
        <f t="shared" si="7"/>
        <v>OK</v>
      </c>
      <c r="K258" s="136" t="str">
        <f t="shared" ca="1" si="6"/>
        <v>OVERDUE</v>
      </c>
    </row>
    <row r="259" spans="1:11" s="45" customFormat="1" ht="16.5" customHeight="1">
      <c r="A259" s="94"/>
      <c r="B259" s="46"/>
      <c r="C259" s="83"/>
      <c r="D259" s="80"/>
      <c r="E259" s="5"/>
      <c r="F259" s="133"/>
      <c r="G259" s="3"/>
      <c r="H259" s="91"/>
      <c r="I259" s="1"/>
      <c r="J259" s="137" t="str">
        <f t="shared" si="7"/>
        <v>OK</v>
      </c>
      <c r="K259" s="136" t="str">
        <f t="shared" ca="1" si="6"/>
        <v>OVERDUE</v>
      </c>
    </row>
    <row r="260" spans="1:11" s="45" customFormat="1" ht="16.5" customHeight="1">
      <c r="A260" s="94"/>
      <c r="B260" s="46"/>
      <c r="C260" s="83"/>
      <c r="D260" s="80"/>
      <c r="E260" s="5"/>
      <c r="F260" s="133"/>
      <c r="G260" s="3"/>
      <c r="H260" s="91"/>
      <c r="I260" s="1"/>
      <c r="J260" s="137" t="str">
        <f t="shared" si="7"/>
        <v>OK</v>
      </c>
      <c r="K260" s="136" t="str">
        <f t="shared" ca="1" si="6"/>
        <v>OVERDUE</v>
      </c>
    </row>
    <row r="261" spans="1:11" s="45" customFormat="1" ht="16.5" customHeight="1">
      <c r="A261" s="94"/>
      <c r="B261" s="46"/>
      <c r="C261" s="83"/>
      <c r="D261" s="80"/>
      <c r="E261" s="5"/>
      <c r="F261" s="133"/>
      <c r="G261" s="3"/>
      <c r="H261" s="91"/>
      <c r="I261" s="1"/>
      <c r="J261" s="137" t="str">
        <f t="shared" si="7"/>
        <v>OK</v>
      </c>
      <c r="K261" s="136" t="str">
        <f t="shared" ca="1" si="6"/>
        <v>OVERDUE</v>
      </c>
    </row>
    <row r="262" spans="1:11" s="45" customFormat="1" ht="16.5" customHeight="1">
      <c r="A262" s="94"/>
      <c r="B262" s="46"/>
      <c r="C262" s="83"/>
      <c r="D262" s="80"/>
      <c r="E262" s="5"/>
      <c r="F262" s="133"/>
      <c r="G262" s="3"/>
      <c r="H262" s="91"/>
      <c r="I262" s="1"/>
      <c r="J262" s="137" t="str">
        <f t="shared" si="7"/>
        <v>OK</v>
      </c>
      <c r="K262" s="136" t="str">
        <f t="shared" ca="1" si="6"/>
        <v>OVERDUE</v>
      </c>
    </row>
    <row r="263" spans="1:11" s="45" customFormat="1" ht="16.5" customHeight="1">
      <c r="A263" s="94"/>
      <c r="B263" s="49"/>
      <c r="C263" s="83"/>
      <c r="D263" s="80"/>
      <c r="E263" s="5"/>
      <c r="F263" s="133"/>
      <c r="G263" s="3"/>
      <c r="H263" s="91"/>
      <c r="I263" s="1"/>
      <c r="J263" s="137" t="str">
        <f t="shared" si="7"/>
        <v>OK</v>
      </c>
      <c r="K263" s="136" t="str">
        <f t="shared" ca="1" si="6"/>
        <v>OVERDUE</v>
      </c>
    </row>
    <row r="264" spans="1:11" s="45" customFormat="1" ht="16.5" customHeight="1">
      <c r="A264" s="94"/>
      <c r="B264" s="46"/>
      <c r="C264" s="83"/>
      <c r="D264" s="80"/>
      <c r="E264" s="5"/>
      <c r="F264" s="133"/>
      <c r="G264" s="3"/>
      <c r="H264" s="91"/>
      <c r="I264" s="1"/>
      <c r="J264" s="137" t="str">
        <f t="shared" si="7"/>
        <v>OK</v>
      </c>
      <c r="K264" s="136" t="str">
        <f t="shared" ref="K264:K308" ca="1" si="8">IF(F264&gt;NOW(),"Future Date",IF(DATEDIF(F264,NOW(),"M")&gt;11, "OVERDUE",IF(DATEDIF(F264,NOW(),"M")&gt;=10,"REASSESS","GOOD")))</f>
        <v>OVERDUE</v>
      </c>
    </row>
    <row r="265" spans="1:11" s="45" customFormat="1" ht="16.5" customHeight="1">
      <c r="A265" s="94"/>
      <c r="B265" s="46"/>
      <c r="C265" s="83"/>
      <c r="D265" s="80"/>
      <c r="E265" s="5"/>
      <c r="F265" s="133"/>
      <c r="G265" s="3"/>
      <c r="H265" s="91"/>
      <c r="I265" s="1"/>
      <c r="J265" s="137" t="str">
        <f t="shared" si="7"/>
        <v>OK</v>
      </c>
      <c r="K265" s="136" t="str">
        <f t="shared" ca="1" si="8"/>
        <v>OVERDUE</v>
      </c>
    </row>
    <row r="266" spans="1:11" s="45" customFormat="1" ht="16.5" customHeight="1">
      <c r="A266" s="94"/>
      <c r="B266" s="49"/>
      <c r="C266" s="83"/>
      <c r="D266" s="80"/>
      <c r="E266" s="5"/>
      <c r="F266" s="133"/>
      <c r="G266" s="3"/>
      <c r="H266" s="91"/>
      <c r="I266" s="1"/>
      <c r="J266" s="137" t="str">
        <f t="shared" ref="J266:J308" si="9">IF(AND(LEFT(RIGHT(C266,9),4)="Pass",OR(D266&gt;1,D266&lt;1)),"HIGH",IF(AND(LEFT(RIGHT(C266,9),4)="card",OR(D266&gt;1,D266&lt;1)),"HIGH",IF(AND(LEFT(RIGHT(C266,9),4)="kets",D266&gt;2),"HIGH",IF(AND(LEFT(RIGHT(C266,9),4)="ment",D266&lt;&gt;1),"HIGH","OK"))))</f>
        <v>OK</v>
      </c>
      <c r="K266" s="136" t="str">
        <f t="shared" ca="1" si="8"/>
        <v>OVERDUE</v>
      </c>
    </row>
    <row r="267" spans="1:11" s="45" customFormat="1" ht="16.5" customHeight="1">
      <c r="A267" s="94"/>
      <c r="B267" s="46"/>
      <c r="C267" s="83"/>
      <c r="D267" s="80"/>
      <c r="E267" s="5"/>
      <c r="F267" s="133"/>
      <c r="G267" s="3"/>
      <c r="H267" s="91"/>
      <c r="I267" s="1"/>
      <c r="J267" s="137" t="str">
        <f t="shared" si="9"/>
        <v>OK</v>
      </c>
      <c r="K267" s="136" t="str">
        <f t="shared" ca="1" si="8"/>
        <v>OVERDUE</v>
      </c>
    </row>
    <row r="268" spans="1:11" s="45" customFormat="1" ht="16.5" customHeight="1">
      <c r="A268" s="94"/>
      <c r="B268" s="46"/>
      <c r="C268" s="83"/>
      <c r="D268" s="80"/>
      <c r="E268" s="5"/>
      <c r="F268" s="133"/>
      <c r="G268" s="3"/>
      <c r="H268" s="91"/>
      <c r="I268" s="1"/>
      <c r="J268" s="137" t="str">
        <f t="shared" si="9"/>
        <v>OK</v>
      </c>
      <c r="K268" s="136" t="str">
        <f t="shared" ca="1" si="8"/>
        <v>OVERDUE</v>
      </c>
    </row>
    <row r="269" spans="1:11" s="45" customFormat="1" ht="16.5" customHeight="1">
      <c r="A269" s="94"/>
      <c r="B269" s="46"/>
      <c r="C269" s="83"/>
      <c r="D269" s="80"/>
      <c r="E269" s="5"/>
      <c r="F269" s="133"/>
      <c r="G269" s="3"/>
      <c r="H269" s="91"/>
      <c r="I269" s="1"/>
      <c r="J269" s="137" t="str">
        <f t="shared" si="9"/>
        <v>OK</v>
      </c>
      <c r="K269" s="136" t="str">
        <f t="shared" ca="1" si="8"/>
        <v>OVERDUE</v>
      </c>
    </row>
    <row r="270" spans="1:11" s="45" customFormat="1" ht="16.5" customHeight="1">
      <c r="A270" s="94"/>
      <c r="B270" s="46"/>
      <c r="C270" s="83"/>
      <c r="D270" s="80"/>
      <c r="E270" s="5"/>
      <c r="F270" s="133"/>
      <c r="G270" s="3"/>
      <c r="H270" s="91"/>
      <c r="I270" s="1"/>
      <c r="J270" s="137" t="str">
        <f t="shared" si="9"/>
        <v>OK</v>
      </c>
      <c r="K270" s="136" t="str">
        <f t="shared" ca="1" si="8"/>
        <v>OVERDUE</v>
      </c>
    </row>
    <row r="271" spans="1:11" s="45" customFormat="1" ht="16.5" customHeight="1">
      <c r="A271" s="94"/>
      <c r="B271" s="49"/>
      <c r="C271" s="83"/>
      <c r="D271" s="80"/>
      <c r="E271" s="5"/>
      <c r="F271" s="133"/>
      <c r="G271" s="3"/>
      <c r="H271" s="91"/>
      <c r="I271" s="1"/>
      <c r="J271" s="137" t="str">
        <f t="shared" si="9"/>
        <v>OK</v>
      </c>
      <c r="K271" s="136" t="str">
        <f t="shared" ca="1" si="8"/>
        <v>OVERDUE</v>
      </c>
    </row>
    <row r="272" spans="1:11" s="45" customFormat="1" ht="16.5" customHeight="1">
      <c r="A272" s="94"/>
      <c r="B272" s="46"/>
      <c r="C272" s="83"/>
      <c r="D272" s="80"/>
      <c r="E272" s="5"/>
      <c r="F272" s="133"/>
      <c r="G272" s="3"/>
      <c r="H272" s="91"/>
      <c r="I272" s="1"/>
      <c r="J272" s="137" t="str">
        <f t="shared" si="9"/>
        <v>OK</v>
      </c>
      <c r="K272" s="136" t="str">
        <f t="shared" ca="1" si="8"/>
        <v>OVERDUE</v>
      </c>
    </row>
    <row r="273" spans="1:11" s="45" customFormat="1" ht="16.5" customHeight="1">
      <c r="A273" s="94"/>
      <c r="B273" s="46"/>
      <c r="C273" s="83"/>
      <c r="D273" s="80"/>
      <c r="E273" s="5"/>
      <c r="F273" s="133"/>
      <c r="G273" s="3"/>
      <c r="H273" s="91"/>
      <c r="I273" s="1"/>
      <c r="J273" s="137" t="str">
        <f t="shared" si="9"/>
        <v>OK</v>
      </c>
      <c r="K273" s="136" t="str">
        <f t="shared" ca="1" si="8"/>
        <v>OVERDUE</v>
      </c>
    </row>
    <row r="274" spans="1:11" s="45" customFormat="1" ht="16.5" customHeight="1">
      <c r="A274" s="94"/>
      <c r="B274" s="46"/>
      <c r="C274" s="83"/>
      <c r="D274" s="80"/>
      <c r="E274" s="5"/>
      <c r="F274" s="133"/>
      <c r="G274" s="3"/>
      <c r="H274" s="91"/>
      <c r="I274" s="1"/>
      <c r="J274" s="137" t="str">
        <f t="shared" si="9"/>
        <v>OK</v>
      </c>
      <c r="K274" s="136" t="str">
        <f t="shared" ca="1" si="8"/>
        <v>OVERDUE</v>
      </c>
    </row>
    <row r="275" spans="1:11" s="45" customFormat="1" ht="16.5" customHeight="1">
      <c r="A275" s="94"/>
      <c r="B275" s="46"/>
      <c r="C275" s="83"/>
      <c r="D275" s="80"/>
      <c r="E275" s="5"/>
      <c r="F275" s="133"/>
      <c r="G275" s="3"/>
      <c r="H275" s="91"/>
      <c r="I275" s="1"/>
      <c r="J275" s="137" t="str">
        <f t="shared" si="9"/>
        <v>OK</v>
      </c>
      <c r="K275" s="136" t="str">
        <f t="shared" ca="1" si="8"/>
        <v>OVERDUE</v>
      </c>
    </row>
    <row r="276" spans="1:11" s="45" customFormat="1" ht="16.5" customHeight="1">
      <c r="A276" s="94"/>
      <c r="B276" s="52"/>
      <c r="C276" s="83"/>
      <c r="D276" s="80"/>
      <c r="E276" s="5"/>
      <c r="F276" s="133"/>
      <c r="G276" s="3"/>
      <c r="H276" s="91"/>
      <c r="I276" s="1"/>
      <c r="J276" s="137" t="str">
        <f t="shared" si="9"/>
        <v>OK</v>
      </c>
      <c r="K276" s="136" t="str">
        <f t="shared" ca="1" si="8"/>
        <v>OVERDUE</v>
      </c>
    </row>
    <row r="277" spans="1:11" s="45" customFormat="1" ht="16.5" customHeight="1">
      <c r="A277" s="94"/>
      <c r="B277" s="43"/>
      <c r="C277" s="83"/>
      <c r="D277" s="80"/>
      <c r="E277" s="5"/>
      <c r="F277" s="133"/>
      <c r="G277" s="3"/>
      <c r="H277" s="91"/>
      <c r="I277" s="1"/>
      <c r="J277" s="137" t="str">
        <f t="shared" si="9"/>
        <v>OK</v>
      </c>
      <c r="K277" s="136" t="str">
        <f t="shared" ca="1" si="8"/>
        <v>OVERDUE</v>
      </c>
    </row>
    <row r="278" spans="1:11" s="45" customFormat="1" ht="16.5" customHeight="1">
      <c r="A278" s="94"/>
      <c r="B278" s="46"/>
      <c r="C278" s="83"/>
      <c r="D278" s="80"/>
      <c r="E278" s="5"/>
      <c r="F278" s="133"/>
      <c r="G278" s="3"/>
      <c r="H278" s="91"/>
      <c r="I278" s="1"/>
      <c r="J278" s="137" t="str">
        <f t="shared" si="9"/>
        <v>OK</v>
      </c>
      <c r="K278" s="136" t="str">
        <f t="shared" ca="1" si="8"/>
        <v>OVERDUE</v>
      </c>
    </row>
    <row r="279" spans="1:11" s="45" customFormat="1" ht="16.5" customHeight="1">
      <c r="A279" s="94"/>
      <c r="B279" s="46"/>
      <c r="C279" s="83"/>
      <c r="D279" s="80"/>
      <c r="E279" s="5"/>
      <c r="F279" s="133"/>
      <c r="G279" s="3"/>
      <c r="H279" s="91"/>
      <c r="I279" s="1"/>
      <c r="J279" s="137" t="str">
        <f t="shared" si="9"/>
        <v>OK</v>
      </c>
      <c r="K279" s="136" t="str">
        <f t="shared" ca="1" si="8"/>
        <v>OVERDUE</v>
      </c>
    </row>
    <row r="280" spans="1:11" s="45" customFormat="1" ht="16.5" customHeight="1">
      <c r="A280" s="94"/>
      <c r="B280" s="46"/>
      <c r="C280" s="83"/>
      <c r="D280" s="80"/>
      <c r="E280" s="5"/>
      <c r="F280" s="133"/>
      <c r="G280" s="3"/>
      <c r="H280" s="91"/>
      <c r="I280" s="1"/>
      <c r="J280" s="137" t="str">
        <f t="shared" si="9"/>
        <v>OK</v>
      </c>
      <c r="K280" s="136" t="str">
        <f t="shared" ca="1" si="8"/>
        <v>OVERDUE</v>
      </c>
    </row>
    <row r="281" spans="1:11" s="45" customFormat="1" ht="16.5" customHeight="1">
      <c r="A281" s="94"/>
      <c r="B281" s="48"/>
      <c r="C281" s="83"/>
      <c r="D281" s="80"/>
      <c r="E281" s="5"/>
      <c r="F281" s="133"/>
      <c r="G281" s="3"/>
      <c r="H281" s="91"/>
      <c r="I281" s="1"/>
      <c r="J281" s="137" t="str">
        <f t="shared" si="9"/>
        <v>OK</v>
      </c>
      <c r="K281" s="136" t="str">
        <f t="shared" ca="1" si="8"/>
        <v>OVERDUE</v>
      </c>
    </row>
    <row r="282" spans="1:11" s="45" customFormat="1" ht="16.5" customHeight="1">
      <c r="A282" s="94"/>
      <c r="B282" s="46"/>
      <c r="C282" s="83"/>
      <c r="D282" s="80"/>
      <c r="E282" s="5"/>
      <c r="F282" s="133"/>
      <c r="G282" s="3"/>
      <c r="H282" s="91"/>
      <c r="I282" s="1"/>
      <c r="J282" s="137" t="str">
        <f t="shared" si="9"/>
        <v>OK</v>
      </c>
      <c r="K282" s="136" t="str">
        <f t="shared" ca="1" si="8"/>
        <v>OVERDUE</v>
      </c>
    </row>
    <row r="283" spans="1:11" s="45" customFormat="1" ht="16.5" customHeight="1">
      <c r="A283" s="94"/>
      <c r="B283" s="49"/>
      <c r="C283" s="83"/>
      <c r="D283" s="80"/>
      <c r="E283" s="5"/>
      <c r="F283" s="133"/>
      <c r="G283" s="3"/>
      <c r="H283" s="91"/>
      <c r="I283" s="1"/>
      <c r="J283" s="137" t="str">
        <f t="shared" si="9"/>
        <v>OK</v>
      </c>
      <c r="K283" s="136" t="str">
        <f t="shared" ca="1" si="8"/>
        <v>OVERDUE</v>
      </c>
    </row>
    <row r="284" spans="1:11" s="45" customFormat="1" ht="16.5" customHeight="1">
      <c r="A284" s="94"/>
      <c r="B284" s="46"/>
      <c r="C284" s="83"/>
      <c r="D284" s="80"/>
      <c r="E284" s="5"/>
      <c r="F284" s="133"/>
      <c r="G284" s="3"/>
      <c r="H284" s="91"/>
      <c r="I284" s="1"/>
      <c r="J284" s="137" t="str">
        <f t="shared" si="9"/>
        <v>OK</v>
      </c>
      <c r="K284" s="136" t="str">
        <f t="shared" ca="1" si="8"/>
        <v>OVERDUE</v>
      </c>
    </row>
    <row r="285" spans="1:11" s="45" customFormat="1" ht="16.5" customHeight="1">
      <c r="A285" s="94"/>
      <c r="B285" s="46"/>
      <c r="C285" s="83"/>
      <c r="D285" s="80"/>
      <c r="E285" s="5"/>
      <c r="F285" s="133"/>
      <c r="G285" s="3"/>
      <c r="H285" s="91"/>
      <c r="I285" s="1"/>
      <c r="J285" s="137" t="str">
        <f t="shared" si="9"/>
        <v>OK</v>
      </c>
      <c r="K285" s="136" t="str">
        <f t="shared" ca="1" si="8"/>
        <v>OVERDUE</v>
      </c>
    </row>
    <row r="286" spans="1:11" s="45" customFormat="1" ht="16.5" customHeight="1">
      <c r="A286" s="94"/>
      <c r="B286" s="46"/>
      <c r="C286" s="83"/>
      <c r="D286" s="80"/>
      <c r="E286" s="5"/>
      <c r="F286" s="133"/>
      <c r="G286" s="3"/>
      <c r="H286" s="91"/>
      <c r="I286" s="1"/>
      <c r="J286" s="137" t="str">
        <f t="shared" si="9"/>
        <v>OK</v>
      </c>
      <c r="K286" s="136" t="str">
        <f t="shared" ca="1" si="8"/>
        <v>OVERDUE</v>
      </c>
    </row>
    <row r="287" spans="1:11" s="45" customFormat="1" ht="16.5" customHeight="1">
      <c r="A287" s="94"/>
      <c r="B287" s="46"/>
      <c r="C287" s="83"/>
      <c r="D287" s="80"/>
      <c r="E287" s="5"/>
      <c r="F287" s="133"/>
      <c r="G287" s="3"/>
      <c r="H287" s="91"/>
      <c r="I287" s="1"/>
      <c r="J287" s="137" t="str">
        <f t="shared" si="9"/>
        <v>OK</v>
      </c>
      <c r="K287" s="136" t="str">
        <f t="shared" ca="1" si="8"/>
        <v>OVERDUE</v>
      </c>
    </row>
    <row r="288" spans="1:11" s="45" customFormat="1" ht="16.5" customHeight="1">
      <c r="A288" s="94"/>
      <c r="B288" s="46"/>
      <c r="C288" s="83"/>
      <c r="D288" s="80"/>
      <c r="E288" s="5"/>
      <c r="F288" s="133"/>
      <c r="G288" s="3"/>
      <c r="H288" s="91"/>
      <c r="I288" s="1"/>
      <c r="J288" s="137" t="str">
        <f t="shared" si="9"/>
        <v>OK</v>
      </c>
      <c r="K288" s="136" t="str">
        <f t="shared" ca="1" si="8"/>
        <v>OVERDUE</v>
      </c>
    </row>
    <row r="289" spans="1:11" s="45" customFormat="1" ht="16.5" customHeight="1">
      <c r="A289" s="94"/>
      <c r="B289" s="46"/>
      <c r="C289" s="83"/>
      <c r="D289" s="80"/>
      <c r="E289" s="5"/>
      <c r="F289" s="133"/>
      <c r="G289" s="3"/>
      <c r="H289" s="91"/>
      <c r="I289" s="1"/>
      <c r="J289" s="137" t="str">
        <f t="shared" si="9"/>
        <v>OK</v>
      </c>
      <c r="K289" s="136" t="str">
        <f t="shared" ca="1" si="8"/>
        <v>OVERDUE</v>
      </c>
    </row>
    <row r="290" spans="1:11" s="45" customFormat="1" ht="16.5" customHeight="1">
      <c r="A290" s="94"/>
      <c r="B290" s="46"/>
      <c r="C290" s="83"/>
      <c r="D290" s="80"/>
      <c r="E290" s="5"/>
      <c r="F290" s="133"/>
      <c r="G290" s="3"/>
      <c r="H290" s="91"/>
      <c r="I290" s="1"/>
      <c r="J290" s="137" t="str">
        <f t="shared" si="9"/>
        <v>OK</v>
      </c>
      <c r="K290" s="136" t="str">
        <f t="shared" ca="1" si="8"/>
        <v>OVERDUE</v>
      </c>
    </row>
    <row r="291" spans="1:11" s="45" customFormat="1" ht="16.5" customHeight="1">
      <c r="A291" s="94"/>
      <c r="B291" s="46"/>
      <c r="C291" s="83"/>
      <c r="D291" s="80"/>
      <c r="E291" s="5"/>
      <c r="F291" s="133"/>
      <c r="G291" s="3"/>
      <c r="H291" s="91"/>
      <c r="I291" s="1"/>
      <c r="J291" s="137" t="str">
        <f t="shared" si="9"/>
        <v>OK</v>
      </c>
      <c r="K291" s="136" t="str">
        <f t="shared" ca="1" si="8"/>
        <v>OVERDUE</v>
      </c>
    </row>
    <row r="292" spans="1:11" s="45" customFormat="1" ht="16.5" customHeight="1">
      <c r="A292" s="94"/>
      <c r="B292" s="46"/>
      <c r="C292" s="83"/>
      <c r="D292" s="80"/>
      <c r="E292" s="5"/>
      <c r="F292" s="133"/>
      <c r="G292" s="3"/>
      <c r="H292" s="91"/>
      <c r="I292" s="1"/>
      <c r="J292" s="137" t="str">
        <f t="shared" si="9"/>
        <v>OK</v>
      </c>
      <c r="K292" s="136" t="str">
        <f t="shared" ca="1" si="8"/>
        <v>OVERDUE</v>
      </c>
    </row>
    <row r="293" spans="1:11" s="45" customFormat="1" ht="16.5" customHeight="1">
      <c r="A293" s="94"/>
      <c r="B293" s="46"/>
      <c r="C293" s="83"/>
      <c r="D293" s="80"/>
      <c r="E293" s="5"/>
      <c r="F293" s="133"/>
      <c r="G293" s="3"/>
      <c r="H293" s="91"/>
      <c r="I293" s="1"/>
      <c r="J293" s="137" t="str">
        <f t="shared" si="9"/>
        <v>OK</v>
      </c>
      <c r="K293" s="136" t="str">
        <f t="shared" ca="1" si="8"/>
        <v>OVERDUE</v>
      </c>
    </row>
    <row r="294" spans="1:11" s="45" customFormat="1" ht="16.5" customHeight="1">
      <c r="A294" s="94"/>
      <c r="B294" s="46"/>
      <c r="C294" s="83"/>
      <c r="D294" s="80"/>
      <c r="E294" s="5"/>
      <c r="F294" s="133"/>
      <c r="G294" s="3"/>
      <c r="H294" s="91"/>
      <c r="I294" s="1"/>
      <c r="J294" s="137" t="str">
        <f t="shared" si="9"/>
        <v>OK</v>
      </c>
      <c r="K294" s="136" t="str">
        <f t="shared" ca="1" si="8"/>
        <v>OVERDUE</v>
      </c>
    </row>
    <row r="295" spans="1:11" s="45" customFormat="1" ht="16.5" customHeight="1">
      <c r="A295" s="94"/>
      <c r="B295" s="46"/>
      <c r="C295" s="83"/>
      <c r="D295" s="80"/>
      <c r="E295" s="5"/>
      <c r="F295" s="133"/>
      <c r="G295" s="3"/>
      <c r="H295" s="91"/>
      <c r="I295" s="1"/>
      <c r="J295" s="137" t="str">
        <f t="shared" si="9"/>
        <v>OK</v>
      </c>
      <c r="K295" s="136" t="str">
        <f t="shared" ca="1" si="8"/>
        <v>OVERDUE</v>
      </c>
    </row>
    <row r="296" spans="1:11" s="45" customFormat="1" ht="16.5" customHeight="1">
      <c r="A296" s="94"/>
      <c r="B296" s="46"/>
      <c r="C296" s="83"/>
      <c r="D296" s="80"/>
      <c r="E296" s="5"/>
      <c r="F296" s="133"/>
      <c r="G296" s="3"/>
      <c r="H296" s="91"/>
      <c r="I296" s="1"/>
      <c r="J296" s="137" t="str">
        <f t="shared" si="9"/>
        <v>OK</v>
      </c>
      <c r="K296" s="136" t="str">
        <f t="shared" ca="1" si="8"/>
        <v>OVERDUE</v>
      </c>
    </row>
    <row r="297" spans="1:11" s="45" customFormat="1" ht="16.5" customHeight="1">
      <c r="A297" s="94"/>
      <c r="B297" s="46"/>
      <c r="C297" s="83"/>
      <c r="D297" s="80"/>
      <c r="E297" s="5"/>
      <c r="F297" s="133"/>
      <c r="G297" s="3"/>
      <c r="H297" s="91"/>
      <c r="I297" s="1"/>
      <c r="J297" s="137" t="str">
        <f t="shared" si="9"/>
        <v>OK</v>
      </c>
      <c r="K297" s="136" t="str">
        <f t="shared" ca="1" si="8"/>
        <v>OVERDUE</v>
      </c>
    </row>
    <row r="298" spans="1:11" s="45" customFormat="1" ht="16.5" customHeight="1">
      <c r="A298" s="94"/>
      <c r="B298" s="46"/>
      <c r="C298" s="83"/>
      <c r="D298" s="80"/>
      <c r="E298" s="5"/>
      <c r="F298" s="133"/>
      <c r="G298" s="3"/>
      <c r="H298" s="91"/>
      <c r="I298" s="1"/>
      <c r="J298" s="137" t="str">
        <f t="shared" si="9"/>
        <v>OK</v>
      </c>
      <c r="K298" s="136" t="str">
        <f t="shared" ca="1" si="8"/>
        <v>OVERDUE</v>
      </c>
    </row>
    <row r="299" spans="1:11" s="45" customFormat="1" ht="16.5" customHeight="1">
      <c r="A299" s="94"/>
      <c r="B299" s="46"/>
      <c r="C299" s="83"/>
      <c r="D299" s="80"/>
      <c r="E299" s="5"/>
      <c r="F299" s="133"/>
      <c r="G299" s="3"/>
      <c r="H299" s="91"/>
      <c r="I299" s="1"/>
      <c r="J299" s="137" t="str">
        <f t="shared" si="9"/>
        <v>OK</v>
      </c>
      <c r="K299" s="136" t="str">
        <f t="shared" ca="1" si="8"/>
        <v>OVERDUE</v>
      </c>
    </row>
    <row r="300" spans="1:11" s="45" customFormat="1" ht="16.5" customHeight="1">
      <c r="A300" s="94"/>
      <c r="B300" s="50"/>
      <c r="C300" s="83"/>
      <c r="D300" s="80"/>
      <c r="E300" s="5"/>
      <c r="F300" s="133"/>
      <c r="G300" s="3"/>
      <c r="H300" s="91"/>
      <c r="I300" s="1"/>
      <c r="J300" s="137" t="str">
        <f t="shared" si="9"/>
        <v>OK</v>
      </c>
      <c r="K300" s="136" t="str">
        <f t="shared" ca="1" si="8"/>
        <v>OVERDUE</v>
      </c>
    </row>
    <row r="301" spans="1:11" s="45" customFormat="1" ht="16.5" customHeight="1">
      <c r="A301" s="94"/>
      <c r="B301" s="46"/>
      <c r="C301" s="83"/>
      <c r="D301" s="80"/>
      <c r="E301" s="5"/>
      <c r="F301" s="133"/>
      <c r="G301" s="3"/>
      <c r="H301" s="91"/>
      <c r="I301" s="1"/>
      <c r="J301" s="137" t="str">
        <f t="shared" si="9"/>
        <v>OK</v>
      </c>
      <c r="K301" s="136" t="str">
        <f t="shared" ca="1" si="8"/>
        <v>OVERDUE</v>
      </c>
    </row>
    <row r="302" spans="1:11" s="45" customFormat="1" ht="16.5" customHeight="1">
      <c r="A302" s="94"/>
      <c r="B302" s="46"/>
      <c r="C302" s="83"/>
      <c r="D302" s="80"/>
      <c r="E302" s="5"/>
      <c r="F302" s="133"/>
      <c r="G302" s="3"/>
      <c r="H302" s="91"/>
      <c r="I302" s="1"/>
      <c r="J302" s="137" t="str">
        <f t="shared" si="9"/>
        <v>OK</v>
      </c>
      <c r="K302" s="136" t="str">
        <f t="shared" ca="1" si="8"/>
        <v>OVERDUE</v>
      </c>
    </row>
    <row r="303" spans="1:11" s="45" customFormat="1" ht="16.5" customHeight="1">
      <c r="A303" s="94"/>
      <c r="B303" s="46"/>
      <c r="C303" s="83"/>
      <c r="D303" s="80"/>
      <c r="E303" s="5"/>
      <c r="F303" s="133"/>
      <c r="G303" s="3"/>
      <c r="H303" s="91"/>
      <c r="I303" s="1"/>
      <c r="J303" s="137" t="str">
        <f t="shared" si="9"/>
        <v>OK</v>
      </c>
      <c r="K303" s="136" t="str">
        <f t="shared" ca="1" si="8"/>
        <v>OVERDUE</v>
      </c>
    </row>
    <row r="304" spans="1:11" s="45" customFormat="1" ht="16.5" customHeight="1">
      <c r="A304" s="94"/>
      <c r="B304" s="50"/>
      <c r="C304" s="83"/>
      <c r="D304" s="80"/>
      <c r="E304" s="5"/>
      <c r="F304" s="133"/>
      <c r="G304" s="3"/>
      <c r="H304" s="91"/>
      <c r="I304" s="1"/>
      <c r="J304" s="137" t="str">
        <f t="shared" si="9"/>
        <v>OK</v>
      </c>
      <c r="K304" s="136" t="str">
        <f t="shared" ca="1" si="8"/>
        <v>OVERDUE</v>
      </c>
    </row>
    <row r="305" spans="1:11" s="45" customFormat="1" ht="16.5" customHeight="1">
      <c r="A305" s="94"/>
      <c r="B305" s="46"/>
      <c r="C305" s="83"/>
      <c r="D305" s="80"/>
      <c r="E305" s="5"/>
      <c r="F305" s="133"/>
      <c r="G305" s="3"/>
      <c r="H305" s="91"/>
      <c r="I305" s="1"/>
      <c r="J305" s="137" t="str">
        <f t="shared" si="9"/>
        <v>OK</v>
      </c>
      <c r="K305" s="136" t="str">
        <f t="shared" ca="1" si="8"/>
        <v>OVERDUE</v>
      </c>
    </row>
    <row r="306" spans="1:11" s="45" customFormat="1" ht="16.5" customHeight="1">
      <c r="A306" s="94"/>
      <c r="B306" s="46"/>
      <c r="C306" s="83"/>
      <c r="D306" s="80"/>
      <c r="E306" s="5"/>
      <c r="F306" s="133"/>
      <c r="G306" s="3"/>
      <c r="H306" s="91"/>
      <c r="I306" s="1"/>
      <c r="J306" s="137" t="str">
        <f t="shared" si="9"/>
        <v>OK</v>
      </c>
      <c r="K306" s="136" t="str">
        <f t="shared" ca="1" si="8"/>
        <v>OVERDUE</v>
      </c>
    </row>
    <row r="307" spans="1:11" s="45" customFormat="1" ht="16.5" customHeight="1">
      <c r="A307" s="94"/>
      <c r="B307" s="46"/>
      <c r="C307" s="83"/>
      <c r="D307" s="80"/>
      <c r="E307" s="5"/>
      <c r="F307" s="133"/>
      <c r="G307" s="3"/>
      <c r="H307" s="91"/>
      <c r="I307" s="1"/>
      <c r="J307" s="137" t="str">
        <f t="shared" si="9"/>
        <v>OK</v>
      </c>
      <c r="K307" s="136" t="str">
        <f t="shared" ca="1" si="8"/>
        <v>OVERDUE</v>
      </c>
    </row>
    <row r="308" spans="1:11" s="45" customFormat="1" ht="16.5" customHeight="1" thickBot="1">
      <c r="A308" s="120"/>
      <c r="B308" s="113"/>
      <c r="C308" s="114"/>
      <c r="D308" s="115"/>
      <c r="E308" s="116"/>
      <c r="F308" s="134"/>
      <c r="G308" s="117"/>
      <c r="H308" s="118"/>
      <c r="I308" s="119"/>
      <c r="J308" s="137" t="str">
        <f t="shared" si="9"/>
        <v>OK</v>
      </c>
      <c r="K308" s="136" t="str">
        <f t="shared" ca="1" si="8"/>
        <v>OVERDUE</v>
      </c>
    </row>
    <row r="309" spans="1:11" ht="16.5" customHeight="1" thickBot="1">
      <c r="C309" s="21" t="s">
        <v>41</v>
      </c>
      <c r="D309" s="85">
        <f>COUNTA(D7:D308)</f>
        <v>0</v>
      </c>
      <c r="E309" s="84">
        <f>SUM(E7:E308)</f>
        <v>0</v>
      </c>
      <c r="F309" s="21"/>
      <c r="G309" s="21" t="s">
        <v>52</v>
      </c>
      <c r="H309" s="84">
        <f>SUM(H7:H308)</f>
        <v>0</v>
      </c>
      <c r="I309" s="97"/>
      <c r="J309" s="136"/>
      <c r="K309" s="136"/>
    </row>
    <row r="310" spans="1:11" ht="16.5" customHeight="1" thickBot="1">
      <c r="D310" s="20"/>
      <c r="H310" s="21" t="s">
        <v>77</v>
      </c>
      <c r="I310" s="84">
        <f>COUNTIF(I7:I308,"Underserved")</f>
        <v>0</v>
      </c>
      <c r="J310" s="136"/>
      <c r="K310" s="136"/>
    </row>
    <row r="311" spans="1:11" ht="16.5" customHeight="1" thickBot="1">
      <c r="D311" s="20"/>
      <c r="E311" s="65">
        <f>COUNTIFS(E7:E308,"&gt;0",C7:C308,"=NONE")</f>
        <v>0</v>
      </c>
      <c r="F311" s="18"/>
      <c r="G311" s="18" t="str">
        <f>IF(E311&gt;0,E311&amp;" "&amp;"Sched/Coord Units with No Service Code","")</f>
        <v/>
      </c>
      <c r="H311" s="21" t="s">
        <v>78</v>
      </c>
      <c r="I311" s="84">
        <f>COUNTIF(I7:I308,"Waitlisted")</f>
        <v>0</v>
      </c>
      <c r="J311" s="136"/>
      <c r="K311" s="136"/>
    </row>
    <row r="312" spans="1:11" ht="16.5" customHeight="1">
      <c r="D312" s="20"/>
      <c r="E312" s="65">
        <f>COUNTIFS(E7:E308,"&gt;0",D7:D308,"")</f>
        <v>0</v>
      </c>
      <c r="G312" s="20" t="str">
        <f>IF(E312&gt;0,E312&amp;" "&amp;"Sched/Coord Units with No Service Quantity","")</f>
        <v/>
      </c>
      <c r="H312" s="20"/>
      <c r="I312" s="20"/>
      <c r="J312" s="136"/>
      <c r="K312" s="136"/>
    </row>
    <row r="313" spans="1:11" ht="16.5" customHeight="1">
      <c r="D313" s="20"/>
      <c r="H313" s="20"/>
      <c r="I313" s="20"/>
      <c r="J313" s="136"/>
      <c r="K313" s="136"/>
    </row>
    <row r="314" spans="1:11" ht="16.5" customHeight="1">
      <c r="C314" s="171" t="s">
        <v>40</v>
      </c>
      <c r="D314" s="172"/>
      <c r="E314" s="23" t="s">
        <v>130</v>
      </c>
      <c r="F314" s="23" t="s">
        <v>131</v>
      </c>
      <c r="G314" s="24" t="s">
        <v>134</v>
      </c>
      <c r="H314" s="20"/>
      <c r="I314" s="20"/>
      <c r="J314" s="142"/>
      <c r="K314" s="136"/>
    </row>
    <row r="315" spans="1:11" ht="16.5" customHeight="1">
      <c r="C315" s="173" t="s">
        <v>11</v>
      </c>
      <c r="D315" s="173"/>
      <c r="E315" s="86">
        <f>SUMIF(C7:C308,"Adult Pass (5P)",D7:D308)</f>
        <v>0</v>
      </c>
      <c r="F315" s="26">
        <f>INT(E315)*VLOOKUP(C315, LUPTABLE,4,)</f>
        <v>0</v>
      </c>
      <c r="G315" s="27">
        <f t="shared" ref="G315:G321" si="10">F315*0.95</f>
        <v>0</v>
      </c>
      <c r="H315" s="20"/>
      <c r="I315" s="20"/>
      <c r="J315" s="136" t="e">
        <f>IF(INT(E315)/E315=1,"Ok","Not Integer")</f>
        <v>#DIV/0!</v>
      </c>
      <c r="K315" s="136"/>
    </row>
    <row r="316" spans="1:11" ht="15.75">
      <c r="B316" s="72"/>
      <c r="C316" s="173" t="s">
        <v>12</v>
      </c>
      <c r="D316" s="173"/>
      <c r="E316" s="86">
        <f>SUMIF(C7:C308,"Honored Citizen Pass (5H)",D7:D308)</f>
        <v>0</v>
      </c>
      <c r="F316" s="26">
        <f>INT(E316)*VLOOKUP(C316, LUPTABLE,4,)</f>
        <v>0</v>
      </c>
      <c r="G316" s="27">
        <f t="shared" si="10"/>
        <v>0</v>
      </c>
      <c r="H316" s="20"/>
      <c r="I316" s="20"/>
      <c r="J316" s="136" t="e">
        <f>IF(INT(E316)/E316=1,"Ok","Not Integer")</f>
        <v>#DIV/0!</v>
      </c>
      <c r="K316" s="136"/>
    </row>
    <row r="317" spans="1:11" ht="15.75">
      <c r="B317" s="72"/>
      <c r="C317" s="173" t="s">
        <v>13</v>
      </c>
      <c r="D317" s="173"/>
      <c r="E317" s="86">
        <f>SUMIF(C7:C308,"Lift Pass (5J)",D7:D308)</f>
        <v>0</v>
      </c>
      <c r="F317" s="26">
        <f>INT(E317)*VLOOKUP(C317, LUPTABLE,4,)</f>
        <v>0</v>
      </c>
      <c r="G317" s="27">
        <f t="shared" si="10"/>
        <v>0</v>
      </c>
      <c r="H317" s="20"/>
      <c r="I317" s="20"/>
      <c r="J317" s="136" t="e">
        <f>IF(INT(E317)/E317=1,"Ok","Not Integer")</f>
        <v>#DIV/0!</v>
      </c>
      <c r="K317" s="136"/>
    </row>
    <row r="318" spans="1:11" ht="15.75">
      <c r="B318" s="72"/>
      <c r="C318" s="173" t="s">
        <v>14</v>
      </c>
      <c r="D318" s="173"/>
      <c r="E318" s="25">
        <f>SUMIF(C7:C308,"Adult Tickets (5T)",D7:D308)</f>
        <v>0</v>
      </c>
      <c r="F318" s="26">
        <f>ROUNDUP(E318,0)*VLOOKUP(C318, LUPTABLE,4,)</f>
        <v>0</v>
      </c>
      <c r="G318" s="27">
        <f t="shared" si="10"/>
        <v>0</v>
      </c>
      <c r="H318" s="20"/>
      <c r="I318" s="20"/>
      <c r="J318" s="136"/>
      <c r="K318" s="136"/>
    </row>
    <row r="319" spans="1:11" ht="15.75">
      <c r="B319" s="72"/>
      <c r="C319" s="174" t="s">
        <v>19</v>
      </c>
      <c r="D319" s="174"/>
      <c r="E319" s="28">
        <f>SUMIF(C7:C308,"Lift Punchcard (5Z)",D7:D308)</f>
        <v>0</v>
      </c>
      <c r="F319" s="29">
        <f>INT(E319)*VLOOKUP(C319, LUPTABLE,4,)</f>
        <v>0</v>
      </c>
      <c r="G319" s="27">
        <f t="shared" si="10"/>
        <v>0</v>
      </c>
      <c r="H319" s="20"/>
      <c r="I319" s="20"/>
      <c r="J319" s="136" t="e">
        <f>IF(INT(E319)/E319=1,"Ok","Not Integer")</f>
        <v>#DIV/0!</v>
      </c>
      <c r="K319" s="136"/>
    </row>
    <row r="320" spans="1:11" ht="15.75">
      <c r="B320" s="72"/>
      <c r="C320" s="174" t="s">
        <v>15</v>
      </c>
      <c r="D320" s="174"/>
      <c r="E320" s="28">
        <f>SUMIF(C7:C308,"Honored Citizen Tickets (5M)",D7:D308)</f>
        <v>0</v>
      </c>
      <c r="F320" s="29">
        <f>ROUNDUP(E320,0)*VLOOKUP(C320, LUPTABLE,4,)</f>
        <v>0</v>
      </c>
      <c r="G320" s="27">
        <f t="shared" si="10"/>
        <v>0</v>
      </c>
      <c r="H320" s="20"/>
      <c r="I320" s="20"/>
      <c r="J320" s="136"/>
      <c r="K320" s="136"/>
    </row>
    <row r="321" spans="1:11" ht="15.75">
      <c r="A321" s="72"/>
      <c r="B321" s="72"/>
      <c r="C321" s="174" t="s">
        <v>16</v>
      </c>
      <c r="D321" s="174"/>
      <c r="E321" s="28">
        <f>SUMIF(C7:C308,"Lift Tickets (5L)",D7:D308)</f>
        <v>0</v>
      </c>
      <c r="F321" s="29">
        <f>ROUNDUP(E321,0)*VLOOKUP(C321, LUPTABLE,4,)</f>
        <v>0</v>
      </c>
      <c r="G321" s="27">
        <f t="shared" si="10"/>
        <v>0</v>
      </c>
      <c r="H321" s="20"/>
      <c r="I321" s="20"/>
      <c r="J321" s="136"/>
      <c r="K321" s="136"/>
    </row>
    <row r="322" spans="1:11" ht="15.75">
      <c r="A322" s="87"/>
      <c r="B322" s="87"/>
      <c r="C322" s="174" t="s">
        <v>82</v>
      </c>
      <c r="D322" s="174"/>
      <c r="E322" s="28">
        <f>COUNTIF(C7:C308, "Assessment (5A)")</f>
        <v>0</v>
      </c>
      <c r="F322" s="128" t="s">
        <v>83</v>
      </c>
      <c r="G322" s="129" t="s">
        <v>83</v>
      </c>
      <c r="H322" s="20"/>
      <c r="I322" s="20"/>
      <c r="J322" s="136"/>
      <c r="K322" s="136"/>
    </row>
    <row r="323" spans="1:11" ht="15.75">
      <c r="C323" s="22"/>
      <c r="D323" s="159" t="s">
        <v>133</v>
      </c>
      <c r="E323" s="30">
        <f>SUMIF(C7:C308,"NONE",D7:D308)</f>
        <v>0</v>
      </c>
      <c r="F323" s="29"/>
      <c r="G323" s="27"/>
      <c r="H323" s="20"/>
      <c r="I323" s="20"/>
      <c r="J323" s="136"/>
      <c r="K323" s="136"/>
    </row>
    <row r="324" spans="1:11" ht="15.75">
      <c r="C324" s="171" t="s">
        <v>28</v>
      </c>
      <c r="D324" s="172"/>
      <c r="E324" s="156">
        <f>SUM(E315:E321)</f>
        <v>0</v>
      </c>
      <c r="F324" s="157">
        <f>SUM(F315:F321)</f>
        <v>0</v>
      </c>
      <c r="G324" s="155">
        <f>SUM(G315:G321)</f>
        <v>0</v>
      </c>
      <c r="H324" s="20"/>
      <c r="I324" s="20"/>
      <c r="J324" s="136"/>
      <c r="K324" s="136"/>
    </row>
    <row r="325" spans="1:11" ht="30.75" customHeight="1">
      <c r="C325" s="72"/>
      <c r="D325" s="20"/>
      <c r="F325" s="169" t="s">
        <v>132</v>
      </c>
      <c r="G325" s="169"/>
      <c r="H325" s="20"/>
      <c r="I325" s="20"/>
    </row>
    <row r="326" spans="1:11" ht="15.75" hidden="1">
      <c r="B326" s="158" t="s">
        <v>129</v>
      </c>
      <c r="D326" s="20"/>
      <c r="E326" s="72"/>
      <c r="H326" s="20"/>
      <c r="I326" s="20"/>
    </row>
    <row r="327" spans="1:11" ht="15.75" hidden="1">
      <c r="A327" s="72"/>
      <c r="B327" s="31" t="s">
        <v>25</v>
      </c>
      <c r="C327" s="31" t="s">
        <v>26</v>
      </c>
      <c r="D327" s="32" t="s">
        <v>42</v>
      </c>
      <c r="E327" s="31" t="s">
        <v>44</v>
      </c>
      <c r="F327" s="32" t="s">
        <v>8</v>
      </c>
      <c r="G327" s="93"/>
      <c r="H327" s="20"/>
      <c r="I327" s="20"/>
    </row>
    <row r="328" spans="1:11" ht="15.75" hidden="1">
      <c r="A328" s="72"/>
      <c r="B328" s="33" t="s">
        <v>11</v>
      </c>
      <c r="C328" s="34">
        <v>100</v>
      </c>
      <c r="D328" s="35">
        <v>1</v>
      </c>
      <c r="E328" s="34">
        <v>100</v>
      </c>
      <c r="F328" s="36" t="s">
        <v>45</v>
      </c>
      <c r="G328" s="90"/>
      <c r="H328" s="126"/>
      <c r="I328" s="20"/>
    </row>
    <row r="329" spans="1:11" ht="15.75" hidden="1">
      <c r="B329" s="33" t="s">
        <v>14</v>
      </c>
      <c r="C329" s="34">
        <v>25</v>
      </c>
      <c r="D329" s="35">
        <v>10</v>
      </c>
      <c r="E329" s="34">
        <v>25</v>
      </c>
      <c r="F329" s="36" t="s">
        <v>46</v>
      </c>
      <c r="G329" s="90"/>
      <c r="H329" s="126"/>
      <c r="I329" s="20"/>
    </row>
    <row r="330" spans="1:11" ht="15.75" hidden="1">
      <c r="B330" s="33" t="s">
        <v>12</v>
      </c>
      <c r="C330" s="34">
        <v>28</v>
      </c>
      <c r="D330" s="35">
        <v>1</v>
      </c>
      <c r="E330" s="34">
        <v>28</v>
      </c>
      <c r="F330" s="36" t="s">
        <v>47</v>
      </c>
      <c r="G330" s="90"/>
      <c r="H330" s="20"/>
      <c r="I330" s="20"/>
    </row>
    <row r="331" spans="1:11" ht="15.75" hidden="1">
      <c r="B331" s="33" t="s">
        <v>15</v>
      </c>
      <c r="C331" s="34">
        <v>12.5</v>
      </c>
      <c r="D331" s="35">
        <v>10</v>
      </c>
      <c r="E331" s="34">
        <v>12.5</v>
      </c>
      <c r="F331" s="36" t="s">
        <v>48</v>
      </c>
      <c r="G331" s="90"/>
      <c r="H331" s="20"/>
      <c r="I331" s="20"/>
    </row>
    <row r="332" spans="1:11" ht="15.75" hidden="1">
      <c r="B332" s="33" t="s">
        <v>13</v>
      </c>
      <c r="C332" s="34">
        <v>74</v>
      </c>
      <c r="D332" s="35">
        <v>1</v>
      </c>
      <c r="E332" s="34">
        <v>74</v>
      </c>
      <c r="F332" s="36" t="s">
        <v>49</v>
      </c>
      <c r="G332" s="90"/>
      <c r="H332" s="20"/>
      <c r="I332" s="20"/>
    </row>
    <row r="333" spans="1:11" ht="15.75" hidden="1">
      <c r="B333" s="33" t="s">
        <v>19</v>
      </c>
      <c r="C333" s="34">
        <v>48</v>
      </c>
      <c r="D333" s="35">
        <v>1</v>
      </c>
      <c r="E333" s="34">
        <v>48</v>
      </c>
      <c r="F333" s="36" t="s">
        <v>50</v>
      </c>
      <c r="G333" s="90"/>
      <c r="H333" s="20"/>
      <c r="I333" s="20"/>
    </row>
    <row r="334" spans="1:11" ht="16.5" hidden="1" customHeight="1">
      <c r="B334" s="33" t="s">
        <v>16</v>
      </c>
      <c r="C334" s="82">
        <v>25</v>
      </c>
      <c r="D334" s="35">
        <v>10</v>
      </c>
      <c r="E334" s="34">
        <v>25</v>
      </c>
      <c r="F334" s="36" t="s">
        <v>51</v>
      </c>
      <c r="G334" s="90"/>
      <c r="H334" s="20"/>
      <c r="I334" s="20"/>
    </row>
    <row r="335" spans="1:11" ht="16.5" hidden="1" customHeight="1">
      <c r="B335" s="33" t="s">
        <v>73</v>
      </c>
      <c r="C335" s="82">
        <v>0</v>
      </c>
      <c r="D335" s="35">
        <v>1</v>
      </c>
      <c r="E335" s="34">
        <v>0</v>
      </c>
      <c r="F335" s="36" t="s">
        <v>71</v>
      </c>
      <c r="G335" s="90"/>
      <c r="H335" s="20"/>
      <c r="I335" s="20"/>
    </row>
    <row r="336" spans="1:11" ht="16.5" hidden="1" customHeight="1">
      <c r="B336" s="37" t="s">
        <v>27</v>
      </c>
      <c r="C336" s="38">
        <v>0</v>
      </c>
      <c r="D336" s="39"/>
      <c r="E336" s="38"/>
      <c r="F336" s="40"/>
      <c r="G336" s="22"/>
      <c r="H336" s="20"/>
      <c r="I336" s="20"/>
    </row>
    <row r="337" spans="2:9" ht="16.5" hidden="1" customHeight="1">
      <c r="B337" s="72"/>
      <c r="C337" s="72"/>
      <c r="G337" s="22"/>
      <c r="I337" s="20"/>
    </row>
    <row r="338" spans="2:9" ht="16.5" hidden="1" customHeight="1">
      <c r="B338" s="72"/>
      <c r="C338" s="72"/>
      <c r="G338" s="22"/>
      <c r="I338" s="20"/>
    </row>
    <row r="339" spans="2:9" ht="16.5" hidden="1" customHeight="1">
      <c r="B339" s="72"/>
      <c r="C339" s="72"/>
      <c r="G339" s="22"/>
      <c r="I339" s="20"/>
    </row>
    <row r="340" spans="2:9" ht="16.5" hidden="1" customHeight="1">
      <c r="B340" s="31" t="s">
        <v>53</v>
      </c>
      <c r="C340" s="32" t="s">
        <v>33</v>
      </c>
      <c r="D340" s="20"/>
      <c r="E340" s="32" t="s">
        <v>20</v>
      </c>
      <c r="F340" s="22"/>
      <c r="G340" s="32" t="s">
        <v>75</v>
      </c>
      <c r="H340" s="20"/>
      <c r="I340" s="20"/>
    </row>
    <row r="341" spans="2:9" ht="16.5" hidden="1" customHeight="1">
      <c r="B341" s="33" t="s">
        <v>35</v>
      </c>
      <c r="C341" s="41" t="s">
        <v>34</v>
      </c>
      <c r="D341" s="20"/>
      <c r="E341" s="42">
        <v>0</v>
      </c>
      <c r="F341" s="22"/>
      <c r="G341" s="40" t="s">
        <v>80</v>
      </c>
      <c r="H341" s="20"/>
      <c r="I341" s="20"/>
    </row>
    <row r="342" spans="2:9" ht="16.5" hidden="1" customHeight="1">
      <c r="B342" s="33" t="s">
        <v>36</v>
      </c>
      <c r="C342" s="41" t="s">
        <v>21</v>
      </c>
      <c r="D342" s="20"/>
      <c r="E342" s="42">
        <v>1</v>
      </c>
      <c r="F342" s="22"/>
      <c r="G342" s="42" t="s">
        <v>74</v>
      </c>
      <c r="H342" s="20"/>
      <c r="I342" s="20"/>
    </row>
    <row r="343" spans="2:9" ht="16.5" hidden="1" customHeight="1">
      <c r="B343" s="33" t="s">
        <v>37</v>
      </c>
      <c r="C343" s="41" t="s">
        <v>29</v>
      </c>
      <c r="D343" s="20"/>
      <c r="F343" s="22"/>
      <c r="G343" s="42" t="s">
        <v>76</v>
      </c>
      <c r="H343" s="20"/>
      <c r="I343" s="20"/>
    </row>
    <row r="344" spans="2:9" ht="16.5" hidden="1" customHeight="1">
      <c r="B344" s="33" t="s">
        <v>38</v>
      </c>
      <c r="C344" s="41" t="s">
        <v>31</v>
      </c>
      <c r="D344" s="20"/>
      <c r="F344" s="22"/>
      <c r="G344" s="22"/>
      <c r="H344" s="20"/>
      <c r="I344" s="20"/>
    </row>
    <row r="345" spans="2:9" ht="16.5" hidden="1" customHeight="1">
      <c r="B345" s="33" t="s">
        <v>39</v>
      </c>
      <c r="C345" s="41" t="s">
        <v>32</v>
      </c>
      <c r="D345" s="20"/>
      <c r="F345" s="22"/>
      <c r="G345" s="22"/>
      <c r="H345" s="20"/>
      <c r="I345" s="20"/>
    </row>
    <row r="346" spans="2:9" ht="16.5" hidden="1" customHeight="1">
      <c r="B346" s="72"/>
      <c r="C346" s="72"/>
    </row>
    <row r="347" spans="2:9" ht="16.5" hidden="1" customHeight="1">
      <c r="C347" s="72"/>
    </row>
    <row r="348" spans="2:9" ht="16.5" hidden="1" customHeight="1">
      <c r="C348" s="72"/>
    </row>
    <row r="349" spans="2:9" ht="16.5" hidden="1" customHeight="1">
      <c r="C349" s="72"/>
    </row>
    <row r="350" spans="2:9" ht="16.5" hidden="1" customHeight="1">
      <c r="C350" s="72"/>
    </row>
    <row r="351" spans="2:9" ht="16.5" hidden="1" customHeight="1">
      <c r="C351" s="72"/>
      <c r="D351" s="20"/>
      <c r="F351" s="22"/>
      <c r="G351" s="22"/>
      <c r="H351" s="20"/>
      <c r="I351" s="20"/>
    </row>
    <row r="352" spans="2:9" ht="16.5" hidden="1" customHeight="1">
      <c r="C352" s="72"/>
    </row>
    <row r="353" spans="3:3" ht="16.5" hidden="1" customHeight="1">
      <c r="C353" s="72"/>
    </row>
    <row r="354" spans="3:3" ht="16.5" hidden="1" customHeight="1">
      <c r="C354" s="72"/>
    </row>
    <row r="355" spans="3:3" ht="16.5" hidden="1" customHeight="1">
      <c r="C355" s="72"/>
    </row>
    <row r="356" spans="3:3" ht="16.5" hidden="1" customHeight="1">
      <c r="C356" s="12"/>
    </row>
    <row r="357" spans="3:3" ht="16.5" hidden="1" customHeight="1">
      <c r="C357" s="12"/>
    </row>
    <row r="358" spans="3:3" ht="16.5" customHeight="1">
      <c r="C358" s="12"/>
    </row>
    <row r="359" spans="3:3" ht="16.5" customHeight="1">
      <c r="C359" s="12"/>
    </row>
    <row r="360" spans="3:3" ht="16.5" customHeight="1">
      <c r="C360" s="12"/>
    </row>
    <row r="361" spans="3:3" ht="16.5" customHeight="1">
      <c r="C361" s="12"/>
    </row>
  </sheetData>
  <sheetProtection password="C3D4" sheet="1" objects="1" scenarios="1" sort="0"/>
  <protectedRanges>
    <protectedRange sqref="A7:C7 A20:B20 A12:C19 B8:C11 A21:C308 E7:I308" name="Range1"/>
  </protectedRanges>
  <sortState ref="A7:I146">
    <sortCondition descending="1" ref="C7:C146"/>
    <sortCondition ref="B7:B146"/>
  </sortState>
  <mergeCells count="12">
    <mergeCell ref="F325:G325"/>
    <mergeCell ref="F4:G4"/>
    <mergeCell ref="C314:D314"/>
    <mergeCell ref="C315:D315"/>
    <mergeCell ref="C316:D316"/>
    <mergeCell ref="C317:D317"/>
    <mergeCell ref="C324:D324"/>
    <mergeCell ref="C318:D318"/>
    <mergeCell ref="C319:D319"/>
    <mergeCell ref="C320:D320"/>
    <mergeCell ref="C321:D321"/>
    <mergeCell ref="C322:D322"/>
  </mergeCells>
  <phoneticPr fontId="0" type="noConversion"/>
  <conditionalFormatting sqref="B4 B1 F4:G4 D4 E1">
    <cfRule type="cellIs" dxfId="17" priority="30" stopIfTrue="1" operator="equal">
      <formula>""</formula>
    </cfRule>
  </conditionalFormatting>
  <conditionalFormatting sqref="C7:C308">
    <cfRule type="expression" dxfId="16" priority="23">
      <formula>AND(C7&lt;&gt;"NONE",D7=0)</formula>
    </cfRule>
  </conditionalFormatting>
  <conditionalFormatting sqref="E309">
    <cfRule type="expression" dxfId="15" priority="19">
      <formula>$E$309&gt;$D$309</formula>
    </cfRule>
  </conditionalFormatting>
  <conditionalFormatting sqref="E7:E308">
    <cfRule type="expression" dxfId="14" priority="16">
      <formula>OR(C7="NONE",D7="",D7=0,H7=1)</formula>
    </cfRule>
  </conditionalFormatting>
  <conditionalFormatting sqref="D4">
    <cfRule type="cellIs" dxfId="13" priority="15" operator="equal">
      <formula>"DIST. CTR. CODE/NAME"</formula>
    </cfRule>
  </conditionalFormatting>
  <conditionalFormatting sqref="F311:G311">
    <cfRule type="expression" dxfId="12" priority="12">
      <formula>$E$311&lt;&gt;0</formula>
    </cfRule>
  </conditionalFormatting>
  <conditionalFormatting sqref="F312:G312">
    <cfRule type="expression" dxfId="11" priority="11">
      <formula>$E$312&lt;&gt;0</formula>
    </cfRule>
  </conditionalFormatting>
  <conditionalFormatting sqref="H7:H308">
    <cfRule type="expression" dxfId="10" priority="10">
      <formula>AND(H7&lt;&gt;0,OR(C7="NONE",D7=0,D7="",E7=1))</formula>
    </cfRule>
  </conditionalFormatting>
  <conditionalFormatting sqref="C17">
    <cfRule type="duplicateValues" dxfId="9" priority="9" stopIfTrue="1"/>
  </conditionalFormatting>
  <conditionalFormatting sqref="E315:E317 E319">
    <cfRule type="expression" dxfId="8" priority="8">
      <formula>J315="Not Integer"</formula>
    </cfRule>
  </conditionalFormatting>
  <conditionalFormatting sqref="I7:I308">
    <cfRule type="expression" dxfId="7" priority="5">
      <formula>AND(I7="Waitlisted",C7&lt;&gt;"Assessment (5A)")</formula>
    </cfRule>
  </conditionalFormatting>
  <conditionalFormatting sqref="B7:B308">
    <cfRule type="duplicateValues" dxfId="6" priority="208" stopIfTrue="1"/>
  </conditionalFormatting>
  <conditionalFormatting sqref="A7:A308">
    <cfRule type="duplicateValues" dxfId="5" priority="210"/>
  </conditionalFormatting>
  <conditionalFormatting sqref="D7:D308">
    <cfRule type="expression" dxfId="4" priority="216">
      <formula>AND(C7="NONE",D7&lt;&gt;"")</formula>
    </cfRule>
    <cfRule type="expression" dxfId="3" priority="217">
      <formula>J7="HIGH"</formula>
    </cfRule>
  </conditionalFormatting>
  <conditionalFormatting sqref="F7:F308">
    <cfRule type="expression" dxfId="2" priority="1">
      <formula>OR(K7="Future Date")</formula>
    </cfRule>
    <cfRule type="expression" dxfId="1" priority="2">
      <formula>K7="REASSESS"</formula>
    </cfRule>
    <cfRule type="expression" dxfId="0" priority="3">
      <formula>OR(K7="OVERDUE")</formula>
    </cfRule>
  </conditionalFormatting>
  <dataValidations count="8">
    <dataValidation type="list" showInputMessage="1" showErrorMessage="1" sqref="I7:I308">
      <formula1>UNDERSERVED</formula1>
    </dataValidation>
    <dataValidation type="list" showInputMessage="1" showErrorMessage="1" sqref="H7:H308">
      <formula1>OPIVALUE</formula1>
    </dataValidation>
    <dataValidation type="whole" allowBlank="1" showInputMessage="1" showErrorMessage="1" sqref="E8:E308">
      <formula1>0</formula1>
      <formula2>1</formula2>
    </dataValidation>
    <dataValidation type="whole" allowBlank="1" showInputMessage="1" showErrorMessage="1" errorTitle="INVALID NUMBER" sqref="E7">
      <formula1>0</formula1>
      <formula2>1</formula2>
    </dataValidation>
    <dataValidation type="decimal" allowBlank="1" showInputMessage="1" showErrorMessage="1" error="Allowed uinits are from 0.1 to 2.0_x000a_" sqref="D7:D308">
      <formula1>0.1</formula1>
      <formula2>2</formula2>
    </dataValidation>
    <dataValidation type="list" allowBlank="1" showInputMessage="1" showErrorMessage="1" sqref="D4">
      <formula1>DISTRICTNAME</formula1>
    </dataValidation>
    <dataValidation type="list" showInputMessage="1" showErrorMessage="1" sqref="C7:C308">
      <formula1>LIST</formula1>
    </dataValidation>
    <dataValidation type="date" allowBlank="1" showInputMessage="1" showErrorMessage="1" sqref="E1">
      <formula1>41821</formula1>
      <formula2>44013</formula2>
    </dataValidation>
  </dataValidations>
  <pageMargins left="0.7" right="0.7" top="0.75" bottom="0.75" header="0.3" footer="0.3"/>
  <pageSetup scale="43" orientation="portrait" r:id="rId1"/>
  <headerFooter alignWithMargins="0">
    <oddHeader>&amp;C&amp;"Calibri,Bold"&amp;14Multnomah County Aging,  Disability and Veterans Services&amp;12
Fare Assistance/Passes and Tickets Report</oddHeader>
    <oddFooter>Page &amp;P of &amp;N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41"/>
  <sheetViews>
    <sheetView showGridLines="0" topLeftCell="A16" zoomScale="70" zoomScaleNormal="70" workbookViewId="0">
      <selection activeCell="B22" sqref="B22:G22"/>
    </sheetView>
  </sheetViews>
  <sheetFormatPr defaultColWidth="13.5" defaultRowHeight="18"/>
  <cols>
    <col min="1" max="1" width="2.875" style="144" customWidth="1"/>
    <col min="2" max="2" width="10.25" style="144" customWidth="1"/>
    <col min="3" max="3" width="15" style="144" customWidth="1"/>
    <col min="4" max="4" width="8.125" style="144" customWidth="1"/>
    <col min="5" max="6" width="11.75" style="144" customWidth="1"/>
    <col min="7" max="7" width="12.625" style="144" bestFit="1" customWidth="1"/>
    <col min="8" max="8" width="12.75" style="144" bestFit="1" customWidth="1"/>
    <col min="9" max="9" width="8.125" style="144" customWidth="1"/>
    <col min="10" max="10" width="2.625" style="144" customWidth="1"/>
    <col min="11" max="11" width="8" style="144" customWidth="1"/>
    <col min="12" max="12" width="10.75" style="144" customWidth="1"/>
    <col min="13" max="13" width="18.75" style="144" customWidth="1"/>
    <col min="14" max="16384" width="13.5" style="144"/>
  </cols>
  <sheetData>
    <row r="1" spans="2:13" s="143" customFormat="1" ht="20.100000000000001" customHeight="1"/>
    <row r="2" spans="2:13" s="143" customFormat="1" ht="24.95" customHeight="1">
      <c r="I2" s="176" t="s">
        <v>88</v>
      </c>
      <c r="J2" s="177"/>
      <c r="K2" s="177"/>
      <c r="L2" s="178"/>
      <c r="M2" s="179"/>
    </row>
    <row r="3" spans="2:13" s="143" customFormat="1" ht="24.95" customHeight="1">
      <c r="I3" s="176" t="s">
        <v>89</v>
      </c>
      <c r="J3" s="177"/>
      <c r="K3" s="177"/>
      <c r="L3" s="180"/>
      <c r="M3" s="181"/>
    </row>
    <row r="4" spans="2:13" s="143" customFormat="1" ht="24.95" customHeight="1">
      <c r="I4" s="176" t="s">
        <v>90</v>
      </c>
      <c r="J4" s="177"/>
      <c r="K4" s="177"/>
      <c r="L4" s="202"/>
      <c r="M4" s="203"/>
    </row>
    <row r="5" spans="2:13" ht="20.100000000000001" customHeight="1"/>
    <row r="6" spans="2:13">
      <c r="B6" s="175" t="s">
        <v>91</v>
      </c>
      <c r="C6" s="175"/>
      <c r="D6" s="175"/>
      <c r="E6" s="175"/>
      <c r="F6" s="175"/>
      <c r="G6" s="175"/>
    </row>
    <row r="7" spans="2:13">
      <c r="B7" s="175" t="s">
        <v>92</v>
      </c>
      <c r="C7" s="175"/>
      <c r="D7" s="175"/>
      <c r="E7" s="175"/>
      <c r="F7" s="175"/>
      <c r="G7" s="175"/>
    </row>
    <row r="8" spans="2:13">
      <c r="B8" s="175" t="s">
        <v>93</v>
      </c>
      <c r="C8" s="175"/>
      <c r="D8" s="175"/>
      <c r="E8" s="175"/>
      <c r="F8" s="175"/>
      <c r="G8" s="175"/>
    </row>
    <row r="9" spans="2:13">
      <c r="B9" s="175" t="s">
        <v>94</v>
      </c>
      <c r="C9" s="175"/>
      <c r="D9" s="175"/>
      <c r="E9" s="175"/>
      <c r="F9" s="175"/>
      <c r="G9" s="175"/>
    </row>
    <row r="10" spans="2:13" ht="9.9499999999999993" customHeight="1"/>
    <row r="11" spans="2:13" s="143" customFormat="1" ht="35.1" customHeight="1">
      <c r="B11" s="176" t="s">
        <v>124</v>
      </c>
      <c r="C11" s="177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2:13" s="143" customFormat="1" ht="35.1" customHeight="1">
      <c r="B12" s="176" t="s">
        <v>125</v>
      </c>
      <c r="C12" s="184"/>
      <c r="D12" s="180"/>
      <c r="E12" s="180"/>
      <c r="F12" s="180"/>
      <c r="G12" s="180"/>
      <c r="H12" s="180"/>
      <c r="I12" s="180"/>
      <c r="J12" s="180"/>
      <c r="K12" s="180"/>
      <c r="L12" s="180"/>
      <c r="M12" s="181"/>
    </row>
    <row r="13" spans="2:13" s="143" customFormat="1" ht="35.1" customHeight="1">
      <c r="B13" s="176" t="s">
        <v>126</v>
      </c>
      <c r="C13" s="177"/>
      <c r="D13" s="180"/>
      <c r="E13" s="180"/>
      <c r="F13" s="180"/>
      <c r="G13" s="180"/>
      <c r="H13" s="180"/>
      <c r="I13" s="180"/>
      <c r="J13" s="180"/>
      <c r="K13" s="180"/>
      <c r="L13" s="180"/>
      <c r="M13" s="181"/>
    </row>
    <row r="14" spans="2:13" s="143" customFormat="1" ht="35.1" customHeight="1">
      <c r="B14" s="176" t="s">
        <v>127</v>
      </c>
      <c r="C14" s="177"/>
      <c r="D14" s="180"/>
      <c r="E14" s="180"/>
      <c r="F14" s="181"/>
      <c r="G14" s="145" t="s">
        <v>95</v>
      </c>
      <c r="H14" s="182"/>
      <c r="I14" s="182"/>
      <c r="J14" s="182"/>
      <c r="K14" s="183"/>
      <c r="L14" s="145" t="s">
        <v>96</v>
      </c>
      <c r="M14" s="154"/>
    </row>
    <row r="15" spans="2:13" s="143" customFormat="1" ht="35.1" customHeight="1">
      <c r="B15" s="176" t="s">
        <v>97</v>
      </c>
      <c r="C15" s="177"/>
      <c r="D15" s="182"/>
      <c r="E15" s="182"/>
      <c r="F15" s="182"/>
      <c r="G15" s="182"/>
      <c r="H15" s="182"/>
      <c r="I15" s="182"/>
      <c r="J15" s="182"/>
      <c r="K15" s="182"/>
      <c r="L15" s="182"/>
      <c r="M15" s="183"/>
    </row>
    <row r="16" spans="2:13" s="143" customFormat="1" ht="20.100000000000001" customHeight="1"/>
    <row r="17" spans="2:13" s="143" customFormat="1" ht="30" customHeight="1">
      <c r="B17" s="194" t="s">
        <v>98</v>
      </c>
      <c r="C17" s="195"/>
      <c r="D17" s="195"/>
      <c r="E17" s="195"/>
      <c r="F17" s="195"/>
      <c r="G17" s="195"/>
      <c r="H17" s="196"/>
    </row>
    <row r="18" spans="2:13" s="143" customFormat="1" ht="30" customHeight="1">
      <c r="B18" s="193" t="s">
        <v>99</v>
      </c>
      <c r="C18" s="193"/>
      <c r="D18" s="193"/>
      <c r="E18" s="193"/>
      <c r="F18" s="193"/>
      <c r="G18" s="161" t="s">
        <v>100</v>
      </c>
      <c r="H18" s="146" t="s">
        <v>101</v>
      </c>
    </row>
    <row r="19" spans="2:13" s="143" customFormat="1" ht="30" customHeight="1">
      <c r="B19" s="193" t="s">
        <v>102</v>
      </c>
      <c r="C19" s="193"/>
      <c r="D19" s="193"/>
      <c r="E19" s="193"/>
      <c r="F19" s="193"/>
      <c r="G19" s="162">
        <f>ROUNDUP('TriMet Log'!E318,0)</f>
        <v>0</v>
      </c>
      <c r="H19" s="147">
        <v>25</v>
      </c>
    </row>
    <row r="20" spans="2:13" s="143" customFormat="1" ht="30" customHeight="1">
      <c r="B20" s="193" t="s">
        <v>103</v>
      </c>
      <c r="C20" s="193"/>
      <c r="D20" s="193"/>
      <c r="E20" s="193"/>
      <c r="F20" s="193"/>
      <c r="G20" s="162">
        <f>ROUNDUP('TriMet Log'!E320,0)</f>
        <v>0</v>
      </c>
      <c r="H20" s="147">
        <v>12.5</v>
      </c>
    </row>
    <row r="21" spans="2:13" s="143" customFormat="1" ht="30" customHeight="1">
      <c r="B21" s="193" t="s">
        <v>104</v>
      </c>
      <c r="C21" s="193"/>
      <c r="D21" s="193"/>
      <c r="E21" s="193"/>
      <c r="F21" s="193"/>
      <c r="G21" s="162" t="s">
        <v>128</v>
      </c>
      <c r="H21" s="147">
        <v>12.5</v>
      </c>
    </row>
    <row r="22" spans="2:13" s="143" customFormat="1" ht="30" customHeight="1">
      <c r="B22" s="193" t="s">
        <v>105</v>
      </c>
      <c r="C22" s="193"/>
      <c r="D22" s="193"/>
      <c r="E22" s="193"/>
      <c r="F22" s="193"/>
      <c r="G22" s="162">
        <f>ROUNDUP('TriMet Log'!E321,0)</f>
        <v>0</v>
      </c>
      <c r="H22" s="147">
        <v>25</v>
      </c>
    </row>
    <row r="23" spans="2:13" s="143" customFormat="1" ht="30" customHeight="1">
      <c r="B23" s="193" t="s">
        <v>106</v>
      </c>
      <c r="C23" s="193"/>
      <c r="D23" s="193"/>
      <c r="E23" s="193"/>
      <c r="F23" s="193"/>
      <c r="G23" s="162">
        <f>'TriMet Log'!E319</f>
        <v>0</v>
      </c>
      <c r="H23" s="147">
        <v>48</v>
      </c>
    </row>
    <row r="24" spans="2:13" s="143" customFormat="1" ht="30" customHeight="1">
      <c r="B24" s="193" t="s">
        <v>107</v>
      </c>
      <c r="C24" s="193"/>
      <c r="D24" s="193"/>
      <c r="E24" s="193"/>
      <c r="F24" s="193"/>
      <c r="G24" s="162" t="s">
        <v>128</v>
      </c>
      <c r="H24" s="147">
        <v>25</v>
      </c>
    </row>
    <row r="25" spans="2:13" s="143" customFormat="1" ht="30" customHeight="1">
      <c r="B25" s="193" t="s">
        <v>108</v>
      </c>
      <c r="C25" s="193"/>
      <c r="D25" s="193"/>
      <c r="E25" s="193"/>
      <c r="F25" s="193"/>
      <c r="G25" s="162" t="s">
        <v>128</v>
      </c>
      <c r="H25" s="147">
        <v>12.5</v>
      </c>
    </row>
    <row r="26" spans="2:13" s="143" customFormat="1" ht="30" customHeight="1">
      <c r="B26" s="193" t="s">
        <v>109</v>
      </c>
      <c r="C26" s="193"/>
      <c r="D26" s="193"/>
      <c r="E26" s="193"/>
      <c r="F26" s="193"/>
      <c r="G26" s="162" t="s">
        <v>128</v>
      </c>
      <c r="H26" s="147">
        <v>12.5</v>
      </c>
    </row>
    <row r="27" spans="2:13" s="143" customFormat="1" ht="30" customHeight="1"/>
    <row r="28" spans="2:13" s="143" customFormat="1" ht="15" customHeight="1">
      <c r="B28" s="185" t="s">
        <v>110</v>
      </c>
      <c r="C28" s="186"/>
      <c r="D28" s="186"/>
      <c r="E28" s="186"/>
      <c r="F28" s="186"/>
      <c r="G28" s="186"/>
      <c r="H28" s="187"/>
      <c r="K28" s="191" t="s">
        <v>111</v>
      </c>
      <c r="L28" s="192"/>
      <c r="M28" s="192"/>
    </row>
    <row r="29" spans="2:13" s="143" customFormat="1" ht="15" customHeight="1">
      <c r="B29" s="188"/>
      <c r="C29" s="189"/>
      <c r="D29" s="189"/>
      <c r="E29" s="189"/>
      <c r="F29" s="189"/>
      <c r="G29" s="189"/>
      <c r="H29" s="190"/>
      <c r="J29" s="160"/>
      <c r="K29" s="191"/>
      <c r="L29" s="192"/>
      <c r="M29" s="192"/>
    </row>
    <row r="30" spans="2:13" s="143" customFormat="1" ht="30" customHeight="1">
      <c r="B30" s="193" t="s">
        <v>112</v>
      </c>
      <c r="C30" s="193"/>
      <c r="D30" s="193"/>
      <c r="E30" s="193"/>
      <c r="F30" s="193"/>
      <c r="G30" s="146" t="s">
        <v>100</v>
      </c>
      <c r="H30" s="146" t="s">
        <v>101</v>
      </c>
      <c r="K30" s="192"/>
      <c r="L30" s="192"/>
      <c r="M30" s="192"/>
    </row>
    <row r="31" spans="2:13" s="143" customFormat="1" ht="30" customHeight="1">
      <c r="B31" s="193" t="s">
        <v>113</v>
      </c>
      <c r="C31" s="193"/>
      <c r="D31" s="193"/>
      <c r="E31" s="193"/>
      <c r="F31" s="193"/>
      <c r="G31" s="162">
        <f>'TriMet Log'!E315</f>
        <v>0</v>
      </c>
      <c r="H31" s="147">
        <v>100</v>
      </c>
      <c r="J31" s="148" t="s">
        <v>114</v>
      </c>
      <c r="K31" s="148"/>
      <c r="L31" s="148"/>
      <c r="M31" s="148"/>
    </row>
    <row r="32" spans="2:13" s="143" customFormat="1" ht="30" customHeight="1">
      <c r="B32" s="193" t="s">
        <v>115</v>
      </c>
      <c r="C32" s="193"/>
      <c r="D32" s="193"/>
      <c r="E32" s="193"/>
      <c r="F32" s="193"/>
      <c r="G32" s="162">
        <f>'TriMet Log'!E316</f>
        <v>0</v>
      </c>
      <c r="H32" s="147">
        <v>28</v>
      </c>
      <c r="J32" s="197"/>
      <c r="K32" s="197"/>
      <c r="L32" s="197"/>
      <c r="M32" s="197"/>
    </row>
    <row r="33" spans="2:13" s="143" customFormat="1" ht="30" customHeight="1">
      <c r="B33" s="193" t="s">
        <v>116</v>
      </c>
      <c r="C33" s="193"/>
      <c r="D33" s="193"/>
      <c r="E33" s="193"/>
      <c r="F33" s="193"/>
      <c r="G33" s="162" t="s">
        <v>128</v>
      </c>
      <c r="H33" s="147">
        <v>28</v>
      </c>
    </row>
    <row r="34" spans="2:13" s="143" customFormat="1" ht="30" customHeight="1">
      <c r="B34" s="193" t="s">
        <v>117</v>
      </c>
      <c r="C34" s="193"/>
      <c r="D34" s="193"/>
      <c r="E34" s="193"/>
      <c r="F34" s="193"/>
      <c r="G34" s="162">
        <f>'TriMet Log'!E317</f>
        <v>0</v>
      </c>
      <c r="H34" s="147">
        <v>74</v>
      </c>
    </row>
    <row r="35" spans="2:13" s="143" customFormat="1" ht="30" customHeight="1"/>
    <row r="36" spans="2:13" s="143" customFormat="1" ht="45" customHeight="1"/>
    <row r="37" spans="2:13" s="143" customFormat="1" ht="30" customHeight="1">
      <c r="B37" s="149" t="s">
        <v>118</v>
      </c>
      <c r="C37" s="204"/>
      <c r="D37" s="204"/>
      <c r="E37" s="204"/>
      <c r="F37" s="204"/>
      <c r="G37" s="204"/>
      <c r="H37" s="205" t="s">
        <v>119</v>
      </c>
      <c r="I37" s="205"/>
      <c r="J37" s="205"/>
      <c r="K37" s="204"/>
      <c r="L37" s="204"/>
      <c r="M37" s="204"/>
    </row>
    <row r="38" spans="2:13" s="143" customFormat="1" ht="20.25"/>
    <row r="39" spans="2:13" s="143" customFormat="1" ht="30" customHeight="1">
      <c r="B39" s="143" t="s">
        <v>120</v>
      </c>
    </row>
    <row r="41" spans="2:13" s="153" customFormat="1" ht="24.95" customHeight="1">
      <c r="B41" s="150" t="s">
        <v>121</v>
      </c>
      <c r="C41" s="151"/>
      <c r="D41" s="152" t="s">
        <v>122</v>
      </c>
      <c r="E41" s="198"/>
      <c r="F41" s="198"/>
      <c r="G41" s="198"/>
      <c r="H41" s="199"/>
      <c r="I41" s="200" t="s">
        <v>123</v>
      </c>
      <c r="J41" s="201"/>
      <c r="K41" s="198"/>
      <c r="L41" s="198"/>
      <c r="M41" s="199"/>
    </row>
  </sheetData>
  <sheetProtection password="C254" sheet="1" objects="1" scenarios="1"/>
  <mergeCells count="45">
    <mergeCell ref="J32:M32"/>
    <mergeCell ref="E41:H41"/>
    <mergeCell ref="I41:J41"/>
    <mergeCell ref="K41:M41"/>
    <mergeCell ref="L4:M4"/>
    <mergeCell ref="C37:G37"/>
    <mergeCell ref="B31:F31"/>
    <mergeCell ref="B32:F32"/>
    <mergeCell ref="B33:F33"/>
    <mergeCell ref="B34:F34"/>
    <mergeCell ref="H37:J37"/>
    <mergeCell ref="K37:M37"/>
    <mergeCell ref="B23:F23"/>
    <mergeCell ref="B24:F24"/>
    <mergeCell ref="B25:F25"/>
    <mergeCell ref="B26:F26"/>
    <mergeCell ref="B28:H29"/>
    <mergeCell ref="K28:M30"/>
    <mergeCell ref="B30:F30"/>
    <mergeCell ref="B17:H17"/>
    <mergeCell ref="B18:F18"/>
    <mergeCell ref="B19:F19"/>
    <mergeCell ref="B20:F20"/>
    <mergeCell ref="B21:F21"/>
    <mergeCell ref="B22:F22"/>
    <mergeCell ref="B15:C15"/>
    <mergeCell ref="D15:M15"/>
    <mergeCell ref="B7:G7"/>
    <mergeCell ref="B8:G8"/>
    <mergeCell ref="B9:G9"/>
    <mergeCell ref="B11:C11"/>
    <mergeCell ref="D11:M11"/>
    <mergeCell ref="B12:C12"/>
    <mergeCell ref="D12:M12"/>
    <mergeCell ref="B13:C13"/>
    <mergeCell ref="D13:M13"/>
    <mergeCell ref="B14:C14"/>
    <mergeCell ref="D14:F14"/>
    <mergeCell ref="H14:K14"/>
    <mergeCell ref="B6:G6"/>
    <mergeCell ref="I2:K2"/>
    <mergeCell ref="L2:M2"/>
    <mergeCell ref="I3:K3"/>
    <mergeCell ref="L3:M3"/>
    <mergeCell ref="I4:K4"/>
  </mergeCells>
  <printOptions horizontalCentered="1"/>
  <pageMargins left="0.2" right="0.2" top="0.25" bottom="0.25" header="0.05" footer="0.05"/>
  <pageSetup scale="6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924"/>
  <sheetViews>
    <sheetView workbookViewId="0">
      <selection activeCell="A39" sqref="A39"/>
    </sheetView>
  </sheetViews>
  <sheetFormatPr defaultColWidth="16.75" defaultRowHeight="15.75"/>
  <cols>
    <col min="1" max="1" width="16.75" style="12"/>
    <col min="2" max="2" width="22.75" style="12" customWidth="1"/>
    <col min="3" max="6" width="16.75" style="12"/>
    <col min="7" max="7" width="16.75" style="64"/>
    <col min="8" max="8" width="16.75" style="81"/>
    <col min="9" max="16384" width="16.75" style="12"/>
  </cols>
  <sheetData>
    <row r="1" spans="1:8" s="20" customFormat="1" ht="16.5" customHeight="1">
      <c r="A1" s="206" t="s">
        <v>17</v>
      </c>
      <c r="B1" s="206"/>
      <c r="C1" s="206"/>
      <c r="D1" s="206"/>
      <c r="E1" s="206"/>
      <c r="F1" s="206"/>
      <c r="G1" s="206"/>
    </row>
    <row r="2" spans="1:8" s="20" customFormat="1" ht="16.5" customHeight="1">
      <c r="A2" s="206" t="s">
        <v>18</v>
      </c>
      <c r="B2" s="206"/>
      <c r="C2" s="206"/>
      <c r="D2" s="206"/>
      <c r="E2" s="206"/>
      <c r="F2" s="206"/>
      <c r="G2" s="206"/>
    </row>
    <row r="3" spans="1:8" s="20" customFormat="1" ht="16.5" customHeight="1">
      <c r="A3" s="57"/>
      <c r="D3" s="58"/>
      <c r="E3" s="59"/>
      <c r="F3" s="59"/>
      <c r="G3" s="22"/>
    </row>
    <row r="4" spans="1:8" s="18" customFormat="1" ht="16.5" customHeight="1">
      <c r="A4" s="207" t="s">
        <v>1</v>
      </c>
      <c r="B4" s="207"/>
      <c r="C4" s="207"/>
      <c r="D4" s="207"/>
      <c r="E4" s="207"/>
      <c r="F4" s="207"/>
      <c r="G4" s="207"/>
    </row>
    <row r="5" spans="1:8" s="18" customFormat="1" ht="16.5" customHeight="1" thickBot="1">
      <c r="A5" s="63"/>
      <c r="B5" s="63"/>
      <c r="C5" s="63"/>
      <c r="D5" s="60"/>
      <c r="E5" s="61"/>
      <c r="F5" s="61"/>
      <c r="G5" s="62"/>
    </row>
    <row r="6" spans="1:8" s="19" customFormat="1">
      <c r="A6" s="66" t="s">
        <v>54</v>
      </c>
      <c r="B6" s="67" t="s">
        <v>3</v>
      </c>
      <c r="C6" s="68" t="s">
        <v>7</v>
      </c>
      <c r="D6" s="69" t="s">
        <v>8</v>
      </c>
      <c r="E6" s="70" t="s">
        <v>9</v>
      </c>
      <c r="F6" s="67" t="s">
        <v>10</v>
      </c>
      <c r="G6" s="71" t="s">
        <v>20</v>
      </c>
      <c r="H6" s="81"/>
    </row>
    <row r="7" spans="1:8">
      <c r="A7" s="107" t="str">
        <f>IF('TriMet Log'!A7="","",'TriMet Log'!A7)</f>
        <v/>
      </c>
      <c r="B7" s="108" t="str">
        <f>IF('TriMet Log'!B7="","",'TriMet Log'!B7)</f>
        <v/>
      </c>
      <c r="C7" s="109" t="str">
        <f>IF(AND(A7="",B7=""),"",'TriMet Log'!$E$1)</f>
        <v/>
      </c>
      <c r="D7" s="110" t="str">
        <f>IFERROR(VLOOKUP('TriMet Log'!C7,LUPTABLE,5,),"")</f>
        <v/>
      </c>
      <c r="E7" s="111">
        <f>IF(OR(D7="5P",D7="5H",D7="5J",D7="5J",D7="5Z"),'TriMet Log'!D7,'TriMet Log'!D7)</f>
        <v>0</v>
      </c>
      <c r="F7" s="110" t="str">
        <f>IFERROR(VLOOKUP('TriMet Log'!$D$4,DISTRICTCODE,2,),"")</f>
        <v/>
      </c>
      <c r="G7" s="112">
        <f>'TriMet Log'!H7</f>
        <v>0</v>
      </c>
    </row>
    <row r="8" spans="1:8" s="105" customFormat="1">
      <c r="A8" s="98" t="str">
        <f>IF('TriMet Log'!A8="","",'TriMet Log'!A8)</f>
        <v/>
      </c>
      <c r="B8" s="99" t="str">
        <f>IF('TriMet Log'!B8="","",'TriMet Log'!B8)</f>
        <v/>
      </c>
      <c r="C8" s="100" t="str">
        <f>IF(AND(A8="",B8=""),"",'TriMet Log'!$E$1)</f>
        <v/>
      </c>
      <c r="D8" s="101" t="str">
        <f>IFERROR(VLOOKUP('TriMet Log'!C8,LUPTABLE,5,),"")</f>
        <v/>
      </c>
      <c r="E8" s="102">
        <f>IF(OR(D8="5P",D8="5H",D8="5J",D8="5J",D8="5Z"),'TriMet Log'!D8,'TriMet Log'!D8)</f>
        <v>0</v>
      </c>
      <c r="F8" s="101" t="str">
        <f>IFERROR(VLOOKUP('TriMet Log'!$D$4,DISTRICTCODE,2,),"")</f>
        <v/>
      </c>
      <c r="G8" s="103">
        <f>'TriMet Log'!H8</f>
        <v>0</v>
      </c>
      <c r="H8" s="104"/>
    </row>
    <row r="9" spans="1:8" s="105" customFormat="1">
      <c r="A9" s="98" t="str">
        <f>IF('TriMet Log'!A9="","",'TriMet Log'!A9)</f>
        <v/>
      </c>
      <c r="B9" s="99" t="str">
        <f>IF('TriMet Log'!B9="","",'TriMet Log'!B9)</f>
        <v/>
      </c>
      <c r="C9" s="100" t="str">
        <f>IF(AND(A9="",B9=""),"",'TriMet Log'!$E$1)</f>
        <v/>
      </c>
      <c r="D9" s="101" t="str">
        <f>IFERROR(VLOOKUP('TriMet Log'!C9,LUPTABLE,5,),"")</f>
        <v/>
      </c>
      <c r="E9" s="102">
        <f>IF(OR(D9="5P",D9="5H",D9="5J",D9="5J",D9="5Z"),'TriMet Log'!D9,'TriMet Log'!D9)</f>
        <v>0</v>
      </c>
      <c r="F9" s="101" t="str">
        <f>IFERROR(VLOOKUP('TriMet Log'!$D$4,DISTRICTCODE,2,),"")</f>
        <v/>
      </c>
      <c r="G9" s="103">
        <f>'TriMet Log'!H9</f>
        <v>0</v>
      </c>
      <c r="H9" s="104"/>
    </row>
    <row r="10" spans="1:8" s="105" customFormat="1">
      <c r="A10" s="98" t="str">
        <f>IF('TriMet Log'!A10="","",'TriMet Log'!A10)</f>
        <v/>
      </c>
      <c r="B10" s="99" t="str">
        <f>IF('TriMet Log'!B10="","",'TriMet Log'!B10)</f>
        <v/>
      </c>
      <c r="C10" s="100" t="str">
        <f>IF(AND(A10="",B10=""),"",'TriMet Log'!$E$1)</f>
        <v/>
      </c>
      <c r="D10" s="101" t="str">
        <f>IFERROR(VLOOKUP('TriMet Log'!C10,LUPTABLE,5,),"")</f>
        <v/>
      </c>
      <c r="E10" s="102">
        <f>IF(OR(D10="5P",D10="5H",D10="5J",D10="5J",D10="5Z"),'TriMet Log'!D10,'TriMet Log'!D10)</f>
        <v>0</v>
      </c>
      <c r="F10" s="101" t="str">
        <f>IFERROR(VLOOKUP('TriMet Log'!$D$4,DISTRICTCODE,2,),"")</f>
        <v/>
      </c>
      <c r="G10" s="103">
        <f>'TriMet Log'!H10</f>
        <v>0</v>
      </c>
      <c r="H10" s="104"/>
    </row>
    <row r="11" spans="1:8" s="105" customFormat="1">
      <c r="A11" s="98" t="str">
        <f>IF('TriMet Log'!A11="","",'TriMet Log'!A11)</f>
        <v/>
      </c>
      <c r="B11" s="99" t="str">
        <f>IF('TriMet Log'!B11="","",'TriMet Log'!B11)</f>
        <v/>
      </c>
      <c r="C11" s="100" t="str">
        <f>IF(AND(A11="",B11=""),"",'TriMet Log'!$E$1)</f>
        <v/>
      </c>
      <c r="D11" s="101" t="str">
        <f>IFERROR(VLOOKUP('TriMet Log'!C11,LUPTABLE,5,),"")</f>
        <v/>
      </c>
      <c r="E11" s="102">
        <f>IF(OR(D11="5P",D11="5H",D11="5J",D11="5J",D11="5Z"),'TriMet Log'!D11,'TriMet Log'!D11)</f>
        <v>0</v>
      </c>
      <c r="F11" s="101" t="str">
        <f>IFERROR(VLOOKUP('TriMet Log'!$D$4,DISTRICTCODE,2,),"")</f>
        <v/>
      </c>
      <c r="G11" s="103">
        <f>'TriMet Log'!H11</f>
        <v>0</v>
      </c>
      <c r="H11" s="104"/>
    </row>
    <row r="12" spans="1:8" s="105" customFormat="1">
      <c r="A12" s="98" t="str">
        <f>IF('TriMet Log'!A12="","",'TriMet Log'!A12)</f>
        <v/>
      </c>
      <c r="B12" s="99" t="str">
        <f>IF('TriMet Log'!B12="","",'TriMet Log'!B12)</f>
        <v/>
      </c>
      <c r="C12" s="100" t="str">
        <f>IF(AND(A12="",B12=""),"",'TriMet Log'!$E$1)</f>
        <v/>
      </c>
      <c r="D12" s="101" t="str">
        <f>IFERROR(VLOOKUP('TriMet Log'!C12,LUPTABLE,5,),"")</f>
        <v/>
      </c>
      <c r="E12" s="102">
        <f>IF(OR(D12="5P",D12="5H",D12="5J",D12="5J",D12="5Z"),'TriMet Log'!D12,'TriMet Log'!D12)</f>
        <v>0</v>
      </c>
      <c r="F12" s="101" t="str">
        <f>IFERROR(VLOOKUP('TriMet Log'!$D$4,DISTRICTCODE,2,),"")</f>
        <v/>
      </c>
      <c r="G12" s="103">
        <f>'TriMet Log'!H12</f>
        <v>0</v>
      </c>
      <c r="H12" s="104"/>
    </row>
    <row r="13" spans="1:8" s="105" customFormat="1">
      <c r="A13" s="98" t="str">
        <f>IF('TriMet Log'!A13="","",'TriMet Log'!A13)</f>
        <v/>
      </c>
      <c r="B13" s="99" t="str">
        <f>IF('TriMet Log'!B13="","",'TriMet Log'!B13)</f>
        <v/>
      </c>
      <c r="C13" s="100" t="str">
        <f>IF(AND(A13="",B13=""),"",'TriMet Log'!$E$1)</f>
        <v/>
      </c>
      <c r="D13" s="101" t="str">
        <f>IFERROR(VLOOKUP('TriMet Log'!C13,LUPTABLE,5,),"")</f>
        <v/>
      </c>
      <c r="E13" s="102">
        <f>IF(OR(D13="5P",D13="5H",D13="5J",D13="5J",D13="5Z"),'TriMet Log'!D13,'TriMet Log'!D13)</f>
        <v>0</v>
      </c>
      <c r="F13" s="101" t="str">
        <f>IFERROR(VLOOKUP('TriMet Log'!$D$4,DISTRICTCODE,2,),"")</f>
        <v/>
      </c>
      <c r="G13" s="103">
        <f>'TriMet Log'!H13</f>
        <v>0</v>
      </c>
      <c r="H13" s="104"/>
    </row>
    <row r="14" spans="1:8" s="105" customFormat="1">
      <c r="A14" s="98" t="str">
        <f>IF('TriMet Log'!A14="","",'TriMet Log'!A14)</f>
        <v/>
      </c>
      <c r="B14" s="99" t="str">
        <f>IF('TriMet Log'!B14="","",'TriMet Log'!B14)</f>
        <v/>
      </c>
      <c r="C14" s="100" t="str">
        <f>IF(AND(A14="",B14=""),"",'TriMet Log'!$E$1)</f>
        <v/>
      </c>
      <c r="D14" s="101" t="str">
        <f>IFERROR(VLOOKUP('TriMet Log'!C14,LUPTABLE,5,),"")</f>
        <v/>
      </c>
      <c r="E14" s="102">
        <f>IF(OR(D14="5P",D14="5H",D14="5J",D14="5J",D14="5Z"),'TriMet Log'!D14,'TriMet Log'!D14)</f>
        <v>0</v>
      </c>
      <c r="F14" s="101" t="str">
        <f>IFERROR(VLOOKUP('TriMet Log'!$D$4,DISTRICTCODE,2,),"")</f>
        <v/>
      </c>
      <c r="G14" s="103">
        <f>'TriMet Log'!H14</f>
        <v>0</v>
      </c>
      <c r="H14" s="104"/>
    </row>
    <row r="15" spans="1:8" s="105" customFormat="1">
      <c r="A15" s="98" t="str">
        <f>IF('TriMet Log'!A15="","",'TriMet Log'!A15)</f>
        <v/>
      </c>
      <c r="B15" s="99" t="str">
        <f>IF('TriMet Log'!B15="","",'TriMet Log'!B15)</f>
        <v/>
      </c>
      <c r="C15" s="100" t="str">
        <f>IF(AND(A15="",B15=""),"",'TriMet Log'!$E$1)</f>
        <v/>
      </c>
      <c r="D15" s="101" t="str">
        <f>IFERROR(VLOOKUP('TriMet Log'!C15,LUPTABLE,5,),"")</f>
        <v/>
      </c>
      <c r="E15" s="102">
        <f>IF(OR(D15="5P",D15="5H",D15="5J",D15="5J",D15="5Z"),'TriMet Log'!D15,'TriMet Log'!D15)</f>
        <v>0</v>
      </c>
      <c r="F15" s="101" t="str">
        <f>IFERROR(VLOOKUP('TriMet Log'!$D$4,DISTRICTCODE,2,),"")</f>
        <v/>
      </c>
      <c r="G15" s="103">
        <f>'TriMet Log'!H15</f>
        <v>0</v>
      </c>
      <c r="H15" s="104"/>
    </row>
    <row r="16" spans="1:8" s="105" customFormat="1">
      <c r="A16" s="98" t="str">
        <f>IF('TriMet Log'!A16="","",'TriMet Log'!A16)</f>
        <v/>
      </c>
      <c r="B16" s="99" t="str">
        <f>IF('TriMet Log'!B16="","",'TriMet Log'!B16)</f>
        <v/>
      </c>
      <c r="C16" s="100" t="str">
        <f>IF(AND(A16="",B16=""),"",'TriMet Log'!$E$1)</f>
        <v/>
      </c>
      <c r="D16" s="101" t="str">
        <f>IFERROR(VLOOKUP('TriMet Log'!C16,LUPTABLE,5,),"")</f>
        <v/>
      </c>
      <c r="E16" s="102">
        <f>IF(OR(D16="5P",D16="5H",D16="5J",D16="5J",D16="5Z"),'TriMet Log'!D16,'TriMet Log'!D16)</f>
        <v>0</v>
      </c>
      <c r="F16" s="101" t="str">
        <f>IFERROR(VLOOKUP('TriMet Log'!$D$4,DISTRICTCODE,2,),"")</f>
        <v/>
      </c>
      <c r="G16" s="103">
        <f>'TriMet Log'!H16</f>
        <v>0</v>
      </c>
      <c r="H16" s="104"/>
    </row>
    <row r="17" spans="1:8" s="105" customFormat="1">
      <c r="A17" s="98" t="str">
        <f>IF('TriMet Log'!A17="","",'TriMet Log'!A17)</f>
        <v/>
      </c>
      <c r="B17" s="99" t="str">
        <f>IF('TriMet Log'!B17="","",'TriMet Log'!B17)</f>
        <v/>
      </c>
      <c r="C17" s="100" t="str">
        <f>IF(AND(A17="",B17=""),"",'TriMet Log'!$E$1)</f>
        <v/>
      </c>
      <c r="D17" s="101" t="str">
        <f>IFERROR(VLOOKUP('TriMet Log'!C17,LUPTABLE,5,),"")</f>
        <v/>
      </c>
      <c r="E17" s="102">
        <f>IF(OR(D17="5P",D17="5H",D17="5J",D17="5J",D17="5Z"),'TriMet Log'!D17,'TriMet Log'!D17)</f>
        <v>0</v>
      </c>
      <c r="F17" s="101" t="str">
        <f>IFERROR(VLOOKUP('TriMet Log'!$D$4,DISTRICTCODE,2,),"")</f>
        <v/>
      </c>
      <c r="G17" s="103">
        <f>'TriMet Log'!H17</f>
        <v>0</v>
      </c>
      <c r="H17" s="104"/>
    </row>
    <row r="18" spans="1:8" s="105" customFormat="1">
      <c r="A18" s="98" t="str">
        <f>IF('TriMet Log'!A18="","",'TriMet Log'!A18)</f>
        <v/>
      </c>
      <c r="B18" s="99" t="str">
        <f>IF('TriMet Log'!B18="","",'TriMet Log'!B18)</f>
        <v/>
      </c>
      <c r="C18" s="100" t="str">
        <f>IF(AND(A18="",B18=""),"",'TriMet Log'!$E$1)</f>
        <v/>
      </c>
      <c r="D18" s="101" t="str">
        <f>IFERROR(VLOOKUP('TriMet Log'!C18,LUPTABLE,5,),"")</f>
        <v/>
      </c>
      <c r="E18" s="102">
        <f>IF(OR(D18="5P",D18="5H",D18="5J",D18="5J",D18="5Z"),'TriMet Log'!D18,'TriMet Log'!D18)</f>
        <v>0</v>
      </c>
      <c r="F18" s="101" t="str">
        <f>IFERROR(VLOOKUP('TriMet Log'!$D$4,DISTRICTCODE,2,),"")</f>
        <v/>
      </c>
      <c r="G18" s="103">
        <f>'TriMet Log'!H18</f>
        <v>0</v>
      </c>
      <c r="H18" s="104"/>
    </row>
    <row r="19" spans="1:8" s="105" customFormat="1">
      <c r="A19" s="98" t="str">
        <f>IF('TriMet Log'!A19="","",'TriMet Log'!A19)</f>
        <v/>
      </c>
      <c r="B19" s="99" t="str">
        <f>IF('TriMet Log'!B19="","",'TriMet Log'!B19)</f>
        <v/>
      </c>
      <c r="C19" s="100" t="str">
        <f>IF(AND(A19="",B19=""),"",'TriMet Log'!$E$1)</f>
        <v/>
      </c>
      <c r="D19" s="101" t="str">
        <f>IFERROR(VLOOKUP('TriMet Log'!C19,LUPTABLE,5,),"")</f>
        <v/>
      </c>
      <c r="E19" s="102">
        <f>IF(OR(D19="5P",D19="5H",D19="5J",D19="5J",D19="5Z"),'TriMet Log'!D19,'TriMet Log'!D19)</f>
        <v>0</v>
      </c>
      <c r="F19" s="101" t="str">
        <f>IFERROR(VLOOKUP('TriMet Log'!$D$4,DISTRICTCODE,2,),"")</f>
        <v/>
      </c>
      <c r="G19" s="103">
        <f>'TriMet Log'!H19</f>
        <v>0</v>
      </c>
      <c r="H19" s="104"/>
    </row>
    <row r="20" spans="1:8" s="105" customFormat="1">
      <c r="A20" s="98" t="str">
        <f>IF('TriMet Log'!A20="","",'TriMet Log'!A20)</f>
        <v/>
      </c>
      <c r="B20" s="99" t="str">
        <f>IF('TriMet Log'!B20="","",'TriMet Log'!B20)</f>
        <v/>
      </c>
      <c r="C20" s="100" t="str">
        <f>IF(AND(A20="",B20=""),"",'TriMet Log'!$E$1)</f>
        <v/>
      </c>
      <c r="D20" s="101" t="str">
        <f>IFERROR(VLOOKUP('TriMet Log'!C20,LUPTABLE,5,),"")</f>
        <v/>
      </c>
      <c r="E20" s="102">
        <f>IF(OR(D20="5P",D20="5H",D20="5J",D20="5J",D20="5Z"),'TriMet Log'!D20,'TriMet Log'!D20)</f>
        <v>0</v>
      </c>
      <c r="F20" s="101" t="str">
        <f>IFERROR(VLOOKUP('TriMet Log'!$D$4,DISTRICTCODE,2,),"")</f>
        <v/>
      </c>
      <c r="G20" s="103">
        <f>'TriMet Log'!H20</f>
        <v>0</v>
      </c>
      <c r="H20" s="104"/>
    </row>
    <row r="21" spans="1:8" s="105" customFormat="1">
      <c r="A21" s="98" t="str">
        <f>IF('TriMet Log'!A21="","",'TriMet Log'!A21)</f>
        <v/>
      </c>
      <c r="B21" s="99" t="str">
        <f>IF('TriMet Log'!B21="","",'TriMet Log'!B21)</f>
        <v/>
      </c>
      <c r="C21" s="100" t="str">
        <f>IF(AND(A21="",B21=""),"",'TriMet Log'!$E$1)</f>
        <v/>
      </c>
      <c r="D21" s="101" t="str">
        <f>IFERROR(VLOOKUP('TriMet Log'!C21,LUPTABLE,5,),"")</f>
        <v/>
      </c>
      <c r="E21" s="102">
        <f>IF(OR(D21="5P",D21="5H",D21="5J",D21="5J",D21="5Z"),'TriMet Log'!D21,'TriMet Log'!D21)</f>
        <v>0</v>
      </c>
      <c r="F21" s="101" t="str">
        <f>IFERROR(VLOOKUP('TriMet Log'!$D$4,DISTRICTCODE,2,),"")</f>
        <v/>
      </c>
      <c r="G21" s="103">
        <f>'TriMet Log'!H21</f>
        <v>0</v>
      </c>
      <c r="H21" s="104"/>
    </row>
    <row r="22" spans="1:8" s="105" customFormat="1">
      <c r="A22" s="98" t="str">
        <f>IF('TriMet Log'!A22="","",'TriMet Log'!A22)</f>
        <v/>
      </c>
      <c r="B22" s="99" t="str">
        <f>IF('TriMet Log'!B22="","",'TriMet Log'!B22)</f>
        <v/>
      </c>
      <c r="C22" s="100" t="str">
        <f>IF(AND(A22="",B22=""),"",'TriMet Log'!$E$1)</f>
        <v/>
      </c>
      <c r="D22" s="101" t="str">
        <f>IFERROR(VLOOKUP('TriMet Log'!C22,LUPTABLE,5,),"")</f>
        <v/>
      </c>
      <c r="E22" s="102">
        <f>IF(OR(D22="5P",D22="5H",D22="5J",D22="5J",D22="5Z"),'TriMet Log'!D22,'TriMet Log'!D22)</f>
        <v>0</v>
      </c>
      <c r="F22" s="101" t="str">
        <f>IFERROR(VLOOKUP('TriMet Log'!$D$4,DISTRICTCODE,2,),"")</f>
        <v/>
      </c>
      <c r="G22" s="103">
        <f>'TriMet Log'!H22</f>
        <v>0</v>
      </c>
      <c r="H22" s="104"/>
    </row>
    <row r="23" spans="1:8" s="105" customFormat="1">
      <c r="A23" s="98" t="str">
        <f>IF('TriMet Log'!A23="","",'TriMet Log'!A23)</f>
        <v/>
      </c>
      <c r="B23" s="99" t="str">
        <f>IF('TriMet Log'!B23="","",'TriMet Log'!B23)</f>
        <v/>
      </c>
      <c r="C23" s="100" t="str">
        <f>IF(AND(A23="",B23=""),"",'TriMet Log'!$E$1)</f>
        <v/>
      </c>
      <c r="D23" s="101" t="str">
        <f>IFERROR(VLOOKUP('TriMet Log'!C23,LUPTABLE,5,),"")</f>
        <v/>
      </c>
      <c r="E23" s="102">
        <f>IF(OR(D23="5P",D23="5H",D23="5J",D23="5J",D23="5Z"),'TriMet Log'!D23,'TriMet Log'!D23)</f>
        <v>0</v>
      </c>
      <c r="F23" s="101" t="str">
        <f>IFERROR(VLOOKUP('TriMet Log'!$D$4,DISTRICTCODE,2,),"")</f>
        <v/>
      </c>
      <c r="G23" s="103">
        <f>'TriMet Log'!H23</f>
        <v>0</v>
      </c>
      <c r="H23" s="104"/>
    </row>
    <row r="24" spans="1:8" s="105" customFormat="1">
      <c r="A24" s="98" t="str">
        <f>IF('TriMet Log'!A24="","",'TriMet Log'!A24)</f>
        <v/>
      </c>
      <c r="B24" s="99" t="str">
        <f>IF('TriMet Log'!B24="","",'TriMet Log'!B24)</f>
        <v/>
      </c>
      <c r="C24" s="100" t="str">
        <f>IF(AND(A24="",B24=""),"",'TriMet Log'!$E$1)</f>
        <v/>
      </c>
      <c r="D24" s="101" t="str">
        <f>IFERROR(VLOOKUP('TriMet Log'!C24,LUPTABLE,5,),"")</f>
        <v/>
      </c>
      <c r="E24" s="102">
        <f>IF(OR(D24="5P",D24="5H",D24="5J",D24="5J",D24="5Z"),'TriMet Log'!D24,'TriMet Log'!D24)</f>
        <v>0</v>
      </c>
      <c r="F24" s="101" t="str">
        <f>IFERROR(VLOOKUP('TriMet Log'!$D$4,DISTRICTCODE,2,),"")</f>
        <v/>
      </c>
      <c r="G24" s="103">
        <f>'TriMet Log'!H24</f>
        <v>0</v>
      </c>
      <c r="H24" s="104"/>
    </row>
    <row r="25" spans="1:8" s="105" customFormat="1">
      <c r="A25" s="98" t="str">
        <f>IF('TriMet Log'!A25="","",'TriMet Log'!A25)</f>
        <v/>
      </c>
      <c r="B25" s="99" t="str">
        <f>IF('TriMet Log'!B25="","",'TriMet Log'!B25)</f>
        <v/>
      </c>
      <c r="C25" s="100" t="str">
        <f>IF(AND(A25="",B25=""),"",'TriMet Log'!$E$1)</f>
        <v/>
      </c>
      <c r="D25" s="101" t="str">
        <f>IFERROR(VLOOKUP('TriMet Log'!C25,LUPTABLE,5,),"")</f>
        <v/>
      </c>
      <c r="E25" s="102">
        <f>IF(OR(D25="5P",D25="5H",D25="5J",D25="5J",D25="5Z"),'TriMet Log'!D25,'TriMet Log'!D25)</f>
        <v>0</v>
      </c>
      <c r="F25" s="101" t="str">
        <f>IFERROR(VLOOKUP('TriMet Log'!$D$4,DISTRICTCODE,2,),"")</f>
        <v/>
      </c>
      <c r="G25" s="103">
        <f>'TriMet Log'!H25</f>
        <v>0</v>
      </c>
      <c r="H25" s="104"/>
    </row>
    <row r="26" spans="1:8" s="105" customFormat="1">
      <c r="A26" s="98" t="str">
        <f>IF('TriMet Log'!A26="","",'TriMet Log'!A26)</f>
        <v/>
      </c>
      <c r="B26" s="99" t="str">
        <f>IF('TriMet Log'!B26="","",'TriMet Log'!B26)</f>
        <v/>
      </c>
      <c r="C26" s="100" t="str">
        <f>IF(AND(A26="",B26=""),"",'TriMet Log'!$E$1)</f>
        <v/>
      </c>
      <c r="D26" s="101" t="str">
        <f>IFERROR(VLOOKUP('TriMet Log'!C26,LUPTABLE,5,),"")</f>
        <v/>
      </c>
      <c r="E26" s="102">
        <f>IF(OR(D26="5P",D26="5H",D26="5J",D26="5J",D26="5Z"),'TriMet Log'!D26,'TriMet Log'!D26)</f>
        <v>0</v>
      </c>
      <c r="F26" s="101" t="str">
        <f>IFERROR(VLOOKUP('TriMet Log'!$D$4,DISTRICTCODE,2,),"")</f>
        <v/>
      </c>
      <c r="G26" s="103">
        <f>'TriMet Log'!H26</f>
        <v>0</v>
      </c>
      <c r="H26" s="104"/>
    </row>
    <row r="27" spans="1:8" s="105" customFormat="1">
      <c r="A27" s="98" t="str">
        <f>IF('TriMet Log'!A27="","",'TriMet Log'!A27)</f>
        <v/>
      </c>
      <c r="B27" s="99" t="str">
        <f>IF('TriMet Log'!B27="","",'TriMet Log'!B27)</f>
        <v/>
      </c>
      <c r="C27" s="100" t="str">
        <f>IF(AND(A27="",B27=""),"",'TriMet Log'!$E$1)</f>
        <v/>
      </c>
      <c r="D27" s="101" t="str">
        <f>IFERROR(VLOOKUP('TriMet Log'!C27,LUPTABLE,5,),"")</f>
        <v/>
      </c>
      <c r="E27" s="102">
        <f>IF(OR(D27="5P",D27="5H",D27="5J",D27="5J",D27="5Z"),'TriMet Log'!D27,'TriMet Log'!D27)</f>
        <v>0</v>
      </c>
      <c r="F27" s="101" t="str">
        <f>IFERROR(VLOOKUP('TriMet Log'!$D$4,DISTRICTCODE,2,),"")</f>
        <v/>
      </c>
      <c r="G27" s="103">
        <f>'TriMet Log'!H27</f>
        <v>0</v>
      </c>
      <c r="H27" s="104"/>
    </row>
    <row r="28" spans="1:8" s="105" customFormat="1">
      <c r="A28" s="98" t="str">
        <f>IF('TriMet Log'!A28="","",'TriMet Log'!A28)</f>
        <v/>
      </c>
      <c r="B28" s="99" t="str">
        <f>IF('TriMet Log'!B28="","",'TriMet Log'!B28)</f>
        <v/>
      </c>
      <c r="C28" s="100" t="str">
        <f>IF(AND(A28="",B28=""),"",'TriMet Log'!$E$1)</f>
        <v/>
      </c>
      <c r="D28" s="101" t="str">
        <f>IFERROR(VLOOKUP('TriMet Log'!C28,LUPTABLE,5,),"")</f>
        <v/>
      </c>
      <c r="E28" s="102">
        <f>IF(OR(D28="5P",D28="5H",D28="5J",D28="5J",D28="5Z"),'TriMet Log'!D28,'TriMet Log'!D28)</f>
        <v>0</v>
      </c>
      <c r="F28" s="101" t="str">
        <f>IFERROR(VLOOKUP('TriMet Log'!$D$4,DISTRICTCODE,2,),"")</f>
        <v/>
      </c>
      <c r="G28" s="103">
        <f>'TriMet Log'!H28</f>
        <v>0</v>
      </c>
      <c r="H28" s="104"/>
    </row>
    <row r="29" spans="1:8" s="105" customFormat="1">
      <c r="A29" s="98" t="str">
        <f>IF('TriMet Log'!A29="","",'TriMet Log'!A29)</f>
        <v/>
      </c>
      <c r="B29" s="99" t="str">
        <f>IF('TriMet Log'!B29="","",'TriMet Log'!B29)</f>
        <v/>
      </c>
      <c r="C29" s="100" t="str">
        <f>IF(AND(A29="",B29=""),"",'TriMet Log'!$E$1)</f>
        <v/>
      </c>
      <c r="D29" s="101" t="str">
        <f>IFERROR(VLOOKUP('TriMet Log'!C29,LUPTABLE,5,),"")</f>
        <v/>
      </c>
      <c r="E29" s="102">
        <f>IF(OR(D29="5P",D29="5H",D29="5J",D29="5J",D29="5Z"),'TriMet Log'!D29,'TriMet Log'!D29)</f>
        <v>0</v>
      </c>
      <c r="F29" s="101" t="str">
        <f>IFERROR(VLOOKUP('TriMet Log'!$D$4,DISTRICTCODE,2,),"")</f>
        <v/>
      </c>
      <c r="G29" s="103">
        <f>'TriMet Log'!H29</f>
        <v>0</v>
      </c>
      <c r="H29" s="104"/>
    </row>
    <row r="30" spans="1:8" s="105" customFormat="1">
      <c r="A30" s="98" t="str">
        <f>IF('TriMet Log'!A30="","",'TriMet Log'!A30)</f>
        <v/>
      </c>
      <c r="B30" s="99" t="str">
        <f>IF('TriMet Log'!B30="","",'TriMet Log'!B30)</f>
        <v/>
      </c>
      <c r="C30" s="100" t="str">
        <f>IF(AND(A30="",B30=""),"",'TriMet Log'!$E$1)</f>
        <v/>
      </c>
      <c r="D30" s="101" t="str">
        <f>IFERROR(VLOOKUP('TriMet Log'!C30,LUPTABLE,5,),"")</f>
        <v/>
      </c>
      <c r="E30" s="102">
        <f>IF(OR(D30="5P",D30="5H",D30="5J",D30="5J",D30="5Z"),'TriMet Log'!D30,'TriMet Log'!D30)</f>
        <v>0</v>
      </c>
      <c r="F30" s="101" t="str">
        <f>IFERROR(VLOOKUP('TriMet Log'!$D$4,DISTRICTCODE,2,),"")</f>
        <v/>
      </c>
      <c r="G30" s="103">
        <f>'TriMet Log'!H30</f>
        <v>0</v>
      </c>
      <c r="H30" s="104"/>
    </row>
    <row r="31" spans="1:8" s="105" customFormat="1">
      <c r="A31" s="98" t="str">
        <f>IF('TriMet Log'!A31="","",'TriMet Log'!A31)</f>
        <v/>
      </c>
      <c r="B31" s="99" t="str">
        <f>IF('TriMet Log'!B31="","",'TriMet Log'!B31)</f>
        <v/>
      </c>
      <c r="C31" s="100" t="str">
        <f>IF(AND(A31="",B31=""),"",'TriMet Log'!$E$1)</f>
        <v/>
      </c>
      <c r="D31" s="101" t="str">
        <f>IFERROR(VLOOKUP('TriMet Log'!C31,LUPTABLE,5,),"")</f>
        <v/>
      </c>
      <c r="E31" s="102">
        <f>IF(OR(D31="5P",D31="5H",D31="5J",D31="5J",D31="5Z"),'TriMet Log'!D31,'TriMet Log'!D31)</f>
        <v>0</v>
      </c>
      <c r="F31" s="101" t="str">
        <f>IFERROR(VLOOKUP('TriMet Log'!$D$4,DISTRICTCODE,2,),"")</f>
        <v/>
      </c>
      <c r="G31" s="103">
        <f>'TriMet Log'!H31</f>
        <v>0</v>
      </c>
      <c r="H31" s="104"/>
    </row>
    <row r="32" spans="1:8" s="105" customFormat="1">
      <c r="A32" s="98" t="str">
        <f>IF('TriMet Log'!A32="","",'TriMet Log'!A32)</f>
        <v/>
      </c>
      <c r="B32" s="99" t="str">
        <f>IF('TriMet Log'!B32="","",'TriMet Log'!B32)</f>
        <v/>
      </c>
      <c r="C32" s="100" t="str">
        <f>IF(AND(A32="",B32=""),"",'TriMet Log'!$E$1)</f>
        <v/>
      </c>
      <c r="D32" s="101" t="str">
        <f>IFERROR(VLOOKUP('TriMet Log'!C32,LUPTABLE,5,),"")</f>
        <v/>
      </c>
      <c r="E32" s="102">
        <f>IF(OR(D32="5P",D32="5H",D32="5J",D32="5J",D32="5Z"),'TriMet Log'!D32,'TriMet Log'!D32)</f>
        <v>0</v>
      </c>
      <c r="F32" s="101" t="str">
        <f>IFERROR(VLOOKUP('TriMet Log'!$D$4,DISTRICTCODE,2,),"")</f>
        <v/>
      </c>
      <c r="G32" s="103">
        <f>'TriMet Log'!H32</f>
        <v>0</v>
      </c>
      <c r="H32" s="104"/>
    </row>
    <row r="33" spans="1:8" s="105" customFormat="1">
      <c r="A33" s="98" t="str">
        <f>IF('TriMet Log'!A33="","",'TriMet Log'!A33)</f>
        <v/>
      </c>
      <c r="B33" s="99" t="str">
        <f>IF('TriMet Log'!B33="","",'TriMet Log'!B33)</f>
        <v/>
      </c>
      <c r="C33" s="100" t="str">
        <f>IF(AND(A33="",B33=""),"",'TriMet Log'!$E$1)</f>
        <v/>
      </c>
      <c r="D33" s="101" t="str">
        <f>IFERROR(VLOOKUP('TriMet Log'!C33,LUPTABLE,5,),"")</f>
        <v/>
      </c>
      <c r="E33" s="102">
        <f>IF(OR(D33="5P",D33="5H",D33="5J",D33="5J",D33="5Z"),'TriMet Log'!D33,'TriMet Log'!D33)</f>
        <v>0</v>
      </c>
      <c r="F33" s="101" t="str">
        <f>IFERROR(VLOOKUP('TriMet Log'!$D$4,DISTRICTCODE,2,),"")</f>
        <v/>
      </c>
      <c r="G33" s="103">
        <f>'TriMet Log'!H33</f>
        <v>0</v>
      </c>
      <c r="H33" s="104"/>
    </row>
    <row r="34" spans="1:8" s="105" customFormat="1">
      <c r="A34" s="98" t="str">
        <f>IF('TriMet Log'!A34="","",'TriMet Log'!A34)</f>
        <v/>
      </c>
      <c r="B34" s="99" t="str">
        <f>IF('TriMet Log'!B34="","",'TriMet Log'!B34)</f>
        <v/>
      </c>
      <c r="C34" s="100" t="str">
        <f>IF(AND(A34="",B34=""),"",'TriMet Log'!$E$1)</f>
        <v/>
      </c>
      <c r="D34" s="101" t="str">
        <f>IFERROR(VLOOKUP('TriMet Log'!C34,LUPTABLE,5,),"")</f>
        <v/>
      </c>
      <c r="E34" s="102">
        <f>IF(OR(D34="5P",D34="5H",D34="5J",D34="5J",D34="5Z"),'TriMet Log'!D34,'TriMet Log'!D34)</f>
        <v>0</v>
      </c>
      <c r="F34" s="101" t="str">
        <f>IFERROR(VLOOKUP('TriMet Log'!$D$4,DISTRICTCODE,2,),"")</f>
        <v/>
      </c>
      <c r="G34" s="103">
        <f>'TriMet Log'!H34</f>
        <v>0</v>
      </c>
      <c r="H34" s="104"/>
    </row>
    <row r="35" spans="1:8" s="105" customFormat="1">
      <c r="A35" s="98" t="str">
        <f>IF('TriMet Log'!A35="","",'TriMet Log'!A35)</f>
        <v/>
      </c>
      <c r="B35" s="99" t="str">
        <f>IF('TriMet Log'!B35="","",'TriMet Log'!B35)</f>
        <v/>
      </c>
      <c r="C35" s="100" t="str">
        <f>IF(AND(A35="",B35=""),"",'TriMet Log'!$E$1)</f>
        <v/>
      </c>
      <c r="D35" s="101" t="str">
        <f>IFERROR(VLOOKUP('TriMet Log'!C35,LUPTABLE,5,),"")</f>
        <v/>
      </c>
      <c r="E35" s="102">
        <f>IF(OR(D35="5P",D35="5H",D35="5J",D35="5J",D35="5Z"),'TriMet Log'!D35,'TriMet Log'!D35)</f>
        <v>0</v>
      </c>
      <c r="F35" s="101" t="str">
        <f>IFERROR(VLOOKUP('TriMet Log'!$D$4,DISTRICTCODE,2,),"")</f>
        <v/>
      </c>
      <c r="G35" s="103">
        <f>'TriMet Log'!H35</f>
        <v>0</v>
      </c>
      <c r="H35" s="104"/>
    </row>
    <row r="36" spans="1:8" s="105" customFormat="1">
      <c r="A36" s="98" t="str">
        <f>IF('TriMet Log'!A36="","",'TriMet Log'!A36)</f>
        <v/>
      </c>
      <c r="B36" s="99" t="str">
        <f>IF('TriMet Log'!B36="","",'TriMet Log'!B36)</f>
        <v/>
      </c>
      <c r="C36" s="100" t="str">
        <f>IF(AND(A36="",B36=""),"",'TriMet Log'!$E$1)</f>
        <v/>
      </c>
      <c r="D36" s="101" t="str">
        <f>IFERROR(VLOOKUP('TriMet Log'!C36,LUPTABLE,5,),"")</f>
        <v/>
      </c>
      <c r="E36" s="102">
        <f>IF(OR(D36="5P",D36="5H",D36="5J",D36="5J",D36="5Z"),'TriMet Log'!D36,'TriMet Log'!D36)</f>
        <v>0</v>
      </c>
      <c r="F36" s="101" t="str">
        <f>IFERROR(VLOOKUP('TriMet Log'!$D$4,DISTRICTCODE,2,),"")</f>
        <v/>
      </c>
      <c r="G36" s="103">
        <f>'TriMet Log'!H36</f>
        <v>0</v>
      </c>
      <c r="H36" s="104"/>
    </row>
    <row r="37" spans="1:8" s="105" customFormat="1">
      <c r="A37" s="98" t="str">
        <f>IF('TriMet Log'!A37="","",'TriMet Log'!A37)</f>
        <v/>
      </c>
      <c r="B37" s="99" t="str">
        <f>IF('TriMet Log'!B37="","",'TriMet Log'!B37)</f>
        <v/>
      </c>
      <c r="C37" s="100" t="str">
        <f>IF(AND(A37="",B37=""),"",'TriMet Log'!$E$1)</f>
        <v/>
      </c>
      <c r="D37" s="101" t="str">
        <f>IFERROR(VLOOKUP('TriMet Log'!C37,LUPTABLE,5,),"")</f>
        <v/>
      </c>
      <c r="E37" s="102">
        <f>IF(OR(D37="5P",D37="5H",D37="5J",D37="5J",D37="5Z"),'TriMet Log'!D37,'TriMet Log'!D37)</f>
        <v>0</v>
      </c>
      <c r="F37" s="101" t="str">
        <f>IFERROR(VLOOKUP('TriMet Log'!$D$4,DISTRICTCODE,2,),"")</f>
        <v/>
      </c>
      <c r="G37" s="103">
        <f>'TriMet Log'!H37</f>
        <v>0</v>
      </c>
      <c r="H37" s="104"/>
    </row>
    <row r="38" spans="1:8" s="105" customFormat="1">
      <c r="A38" s="98" t="str">
        <f>IF('TriMet Log'!A38="","",'TriMet Log'!A38)</f>
        <v/>
      </c>
      <c r="B38" s="99" t="str">
        <f>IF('TriMet Log'!B38="","",'TriMet Log'!B38)</f>
        <v/>
      </c>
      <c r="C38" s="100" t="str">
        <f>IF(AND(A38="",B38=""),"",'TriMet Log'!$E$1)</f>
        <v/>
      </c>
      <c r="D38" s="101" t="str">
        <f>IFERROR(VLOOKUP('TriMet Log'!C38,LUPTABLE,5,),"")</f>
        <v/>
      </c>
      <c r="E38" s="102">
        <f>IF(OR(D38="5P",D38="5H",D38="5J",D38="5J",D38="5Z"),'TriMet Log'!D38,'TriMet Log'!D38)</f>
        <v>0</v>
      </c>
      <c r="F38" s="101" t="str">
        <f>IFERROR(VLOOKUP('TriMet Log'!$D$4,DISTRICTCODE,2,),"")</f>
        <v/>
      </c>
      <c r="G38" s="103">
        <f>'TriMet Log'!H38</f>
        <v>0</v>
      </c>
      <c r="H38" s="104"/>
    </row>
    <row r="39" spans="1:8" s="105" customFormat="1">
      <c r="A39" s="98" t="str">
        <f>IF('TriMet Log'!A39="","",'TriMet Log'!A39)</f>
        <v/>
      </c>
      <c r="B39" s="99" t="str">
        <f>IF('TriMet Log'!B39="","",'TriMet Log'!B39)</f>
        <v/>
      </c>
      <c r="C39" s="100" t="str">
        <f>IF(AND(A39="",B39=""),"",'TriMet Log'!$E$1)</f>
        <v/>
      </c>
      <c r="D39" s="101" t="str">
        <f>IFERROR(VLOOKUP('TriMet Log'!C39,LUPTABLE,5,),"")</f>
        <v/>
      </c>
      <c r="E39" s="102">
        <f>IF(OR(D39="5P",D39="5H",D39="5J",D39="5J",D39="5Z"),'TriMet Log'!D39,'TriMet Log'!D39)</f>
        <v>0</v>
      </c>
      <c r="F39" s="101" t="str">
        <f>IFERROR(VLOOKUP('TriMet Log'!$D$4,DISTRICTCODE,2,),"")</f>
        <v/>
      </c>
      <c r="G39" s="103">
        <f>'TriMet Log'!H39</f>
        <v>0</v>
      </c>
      <c r="H39" s="104"/>
    </row>
    <row r="40" spans="1:8" s="105" customFormat="1">
      <c r="A40" s="98" t="str">
        <f>IF('TriMet Log'!A40="","",'TriMet Log'!A40)</f>
        <v/>
      </c>
      <c r="B40" s="99" t="str">
        <f>IF('TriMet Log'!B40="","",'TriMet Log'!B40)</f>
        <v/>
      </c>
      <c r="C40" s="100" t="str">
        <f>IF(AND(A40="",B40=""),"",'TriMet Log'!$E$1)</f>
        <v/>
      </c>
      <c r="D40" s="101" t="str">
        <f>IFERROR(VLOOKUP('TriMet Log'!C40,LUPTABLE,5,),"")</f>
        <v/>
      </c>
      <c r="E40" s="102">
        <f>IF(OR(D40="5P",D40="5H",D40="5J",D40="5J",D40="5Z"),'TriMet Log'!D40,'TriMet Log'!D40)</f>
        <v>0</v>
      </c>
      <c r="F40" s="101" t="str">
        <f>IFERROR(VLOOKUP('TriMet Log'!$D$4,DISTRICTCODE,2,),"")</f>
        <v/>
      </c>
      <c r="G40" s="103">
        <f>'TriMet Log'!H40</f>
        <v>0</v>
      </c>
      <c r="H40" s="104"/>
    </row>
    <row r="41" spans="1:8" s="105" customFormat="1">
      <c r="A41" s="98" t="str">
        <f>IF('TriMet Log'!A41="","",'TriMet Log'!A41)</f>
        <v/>
      </c>
      <c r="B41" s="99" t="str">
        <f>IF('TriMet Log'!B41="","",'TriMet Log'!B41)</f>
        <v/>
      </c>
      <c r="C41" s="100" t="str">
        <f>IF(AND(A41="",B41=""),"",'TriMet Log'!$E$1)</f>
        <v/>
      </c>
      <c r="D41" s="101" t="str">
        <f>IFERROR(VLOOKUP('TriMet Log'!C41,LUPTABLE,5,),"")</f>
        <v/>
      </c>
      <c r="E41" s="102">
        <f>IF(OR(D41="5P",D41="5H",D41="5J",D41="5J",D41="5Z"),'TriMet Log'!D41,'TriMet Log'!D41)</f>
        <v>0</v>
      </c>
      <c r="F41" s="101" t="str">
        <f>IFERROR(VLOOKUP('TriMet Log'!$D$4,DISTRICTCODE,2,),"")</f>
        <v/>
      </c>
      <c r="G41" s="103">
        <f>'TriMet Log'!H41</f>
        <v>0</v>
      </c>
      <c r="H41" s="104"/>
    </row>
    <row r="42" spans="1:8" s="105" customFormat="1">
      <c r="A42" s="98" t="str">
        <f>IF('TriMet Log'!A42="","",'TriMet Log'!A42)</f>
        <v/>
      </c>
      <c r="B42" s="99" t="str">
        <f>IF('TriMet Log'!B42="","",'TriMet Log'!B42)</f>
        <v/>
      </c>
      <c r="C42" s="100" t="str">
        <f>IF(AND(A42="",B42=""),"",'TriMet Log'!$E$1)</f>
        <v/>
      </c>
      <c r="D42" s="101" t="str">
        <f>IFERROR(VLOOKUP('TriMet Log'!C42,LUPTABLE,5,),"")</f>
        <v/>
      </c>
      <c r="E42" s="102">
        <f>IF(OR(D42="5P",D42="5H",D42="5J",D42="5J",D42="5Z"),'TriMet Log'!D42,'TriMet Log'!D42)</f>
        <v>0</v>
      </c>
      <c r="F42" s="101" t="str">
        <f>IFERROR(VLOOKUP('TriMet Log'!$D$4,DISTRICTCODE,2,),"")</f>
        <v/>
      </c>
      <c r="G42" s="103">
        <f>'TriMet Log'!H42</f>
        <v>0</v>
      </c>
      <c r="H42" s="104"/>
    </row>
    <row r="43" spans="1:8" s="105" customFormat="1">
      <c r="A43" s="98" t="str">
        <f>IF('TriMet Log'!A43="","",'TriMet Log'!A43)</f>
        <v/>
      </c>
      <c r="B43" s="99" t="str">
        <f>IF('TriMet Log'!B43="","",'TriMet Log'!B43)</f>
        <v/>
      </c>
      <c r="C43" s="100" t="str">
        <f>IF(AND(A43="",B43=""),"",'TriMet Log'!$E$1)</f>
        <v/>
      </c>
      <c r="D43" s="101" t="str">
        <f>IFERROR(VLOOKUP('TriMet Log'!C43,LUPTABLE,5,),"")</f>
        <v/>
      </c>
      <c r="E43" s="102">
        <f>IF(OR(D43="5P",D43="5H",D43="5J",D43="5J",D43="5Z"),'TriMet Log'!D43,'TriMet Log'!D43)</f>
        <v>0</v>
      </c>
      <c r="F43" s="101" t="str">
        <f>IFERROR(VLOOKUP('TriMet Log'!$D$4,DISTRICTCODE,2,),"")</f>
        <v/>
      </c>
      <c r="G43" s="103">
        <f>'TriMet Log'!H43</f>
        <v>0</v>
      </c>
      <c r="H43" s="104"/>
    </row>
    <row r="44" spans="1:8" s="105" customFormat="1">
      <c r="A44" s="98" t="str">
        <f>IF('TriMet Log'!A44="","",'TriMet Log'!A44)</f>
        <v/>
      </c>
      <c r="B44" s="99" t="str">
        <f>IF('TriMet Log'!B44="","",'TriMet Log'!B44)</f>
        <v/>
      </c>
      <c r="C44" s="100" t="str">
        <f>IF(AND(A44="",B44=""),"",'TriMet Log'!$E$1)</f>
        <v/>
      </c>
      <c r="D44" s="101" t="str">
        <f>IFERROR(VLOOKUP('TriMet Log'!C44,LUPTABLE,5,),"")</f>
        <v/>
      </c>
      <c r="E44" s="102">
        <f>IF(OR(D44="5P",D44="5H",D44="5J",D44="5J",D44="5Z"),'TriMet Log'!D44,'TriMet Log'!D44)</f>
        <v>0</v>
      </c>
      <c r="F44" s="101" t="str">
        <f>IFERROR(VLOOKUP('TriMet Log'!$D$4,DISTRICTCODE,2,),"")</f>
        <v/>
      </c>
      <c r="G44" s="103">
        <f>'TriMet Log'!H44</f>
        <v>0</v>
      </c>
      <c r="H44" s="104"/>
    </row>
    <row r="45" spans="1:8" s="105" customFormat="1">
      <c r="A45" s="98" t="str">
        <f>IF('TriMet Log'!A45="","",'TriMet Log'!A45)</f>
        <v/>
      </c>
      <c r="B45" s="99" t="str">
        <f>IF('TriMet Log'!B45="","",'TriMet Log'!B45)</f>
        <v/>
      </c>
      <c r="C45" s="100" t="str">
        <f>IF(AND(A45="",B45=""),"",'TriMet Log'!$E$1)</f>
        <v/>
      </c>
      <c r="D45" s="101" t="str">
        <f>IFERROR(VLOOKUP('TriMet Log'!C45,LUPTABLE,5,),"")</f>
        <v/>
      </c>
      <c r="E45" s="102">
        <f>IF(OR(D45="5P",D45="5H",D45="5J",D45="5J",D45="5Z"),'TriMet Log'!D45,'TriMet Log'!D45)</f>
        <v>0</v>
      </c>
      <c r="F45" s="101" t="str">
        <f>IFERROR(VLOOKUP('TriMet Log'!$D$4,DISTRICTCODE,2,),"")</f>
        <v/>
      </c>
      <c r="G45" s="103">
        <f>'TriMet Log'!H45</f>
        <v>0</v>
      </c>
      <c r="H45" s="104"/>
    </row>
    <row r="46" spans="1:8" s="105" customFormat="1">
      <c r="A46" s="98" t="str">
        <f>IF('TriMet Log'!A46="","",'TriMet Log'!A46)</f>
        <v/>
      </c>
      <c r="B46" s="99" t="str">
        <f>IF('TriMet Log'!B46="","",'TriMet Log'!B46)</f>
        <v/>
      </c>
      <c r="C46" s="100" t="str">
        <f>IF(AND(A46="",B46=""),"",'TriMet Log'!$E$1)</f>
        <v/>
      </c>
      <c r="D46" s="101" t="str">
        <f>IFERROR(VLOOKUP('TriMet Log'!C46,LUPTABLE,5,),"")</f>
        <v/>
      </c>
      <c r="E46" s="102">
        <f>IF(OR(D46="5P",D46="5H",D46="5J",D46="5J",D46="5Z"),'TriMet Log'!D46,'TriMet Log'!D46)</f>
        <v>0</v>
      </c>
      <c r="F46" s="101" t="str">
        <f>IFERROR(VLOOKUP('TriMet Log'!$D$4,DISTRICTCODE,2,),"")</f>
        <v/>
      </c>
      <c r="G46" s="103">
        <f>'TriMet Log'!H46</f>
        <v>0</v>
      </c>
      <c r="H46" s="104"/>
    </row>
    <row r="47" spans="1:8" s="105" customFormat="1">
      <c r="A47" s="98" t="str">
        <f>IF('TriMet Log'!A47="","",'TriMet Log'!A47)</f>
        <v/>
      </c>
      <c r="B47" s="99" t="str">
        <f>IF('TriMet Log'!B47="","",'TriMet Log'!B47)</f>
        <v/>
      </c>
      <c r="C47" s="100" t="str">
        <f>IF(AND(A47="",B47=""),"",'TriMet Log'!$E$1)</f>
        <v/>
      </c>
      <c r="D47" s="101" t="str">
        <f>IFERROR(VLOOKUP('TriMet Log'!C47,LUPTABLE,5,),"")</f>
        <v/>
      </c>
      <c r="E47" s="102">
        <f>IF(OR(D47="5P",D47="5H",D47="5J",D47="5J",D47="5Z"),'TriMet Log'!D47,'TriMet Log'!D47)</f>
        <v>0</v>
      </c>
      <c r="F47" s="101" t="str">
        <f>IFERROR(VLOOKUP('TriMet Log'!$D$4,DISTRICTCODE,2,),"")</f>
        <v/>
      </c>
      <c r="G47" s="103">
        <f>'TriMet Log'!H47</f>
        <v>0</v>
      </c>
      <c r="H47" s="104"/>
    </row>
    <row r="48" spans="1:8" s="105" customFormat="1">
      <c r="A48" s="98" t="str">
        <f>IF('TriMet Log'!A48="","",'TriMet Log'!A48)</f>
        <v/>
      </c>
      <c r="B48" s="99" t="str">
        <f>IF('TriMet Log'!B48="","",'TriMet Log'!B48)</f>
        <v/>
      </c>
      <c r="C48" s="100" t="str">
        <f>IF(AND(A48="",B48=""),"",'TriMet Log'!$E$1)</f>
        <v/>
      </c>
      <c r="D48" s="101" t="str">
        <f>IFERROR(VLOOKUP('TriMet Log'!C48,LUPTABLE,5,),"")</f>
        <v/>
      </c>
      <c r="E48" s="102">
        <f>IF(OR(D48="5P",D48="5H",D48="5J",D48="5J",D48="5Z"),'TriMet Log'!D48,'TriMet Log'!D48)</f>
        <v>0</v>
      </c>
      <c r="F48" s="101" t="str">
        <f>IFERROR(VLOOKUP('TriMet Log'!$D$4,DISTRICTCODE,2,),"")</f>
        <v/>
      </c>
      <c r="G48" s="103">
        <f>'TriMet Log'!H48</f>
        <v>0</v>
      </c>
      <c r="H48" s="104"/>
    </row>
    <row r="49" spans="1:8" s="105" customFormat="1">
      <c r="A49" s="98" t="str">
        <f>IF('TriMet Log'!A49="","",'TriMet Log'!A49)</f>
        <v/>
      </c>
      <c r="B49" s="99" t="str">
        <f>IF('TriMet Log'!B49="","",'TriMet Log'!B49)</f>
        <v/>
      </c>
      <c r="C49" s="100" t="str">
        <f>IF(AND(A49="",B49=""),"",'TriMet Log'!$E$1)</f>
        <v/>
      </c>
      <c r="D49" s="101" t="str">
        <f>IFERROR(VLOOKUP('TriMet Log'!C49,LUPTABLE,5,),"")</f>
        <v/>
      </c>
      <c r="E49" s="102">
        <f>IF(OR(D49="5P",D49="5H",D49="5J",D49="5J",D49="5Z"),'TriMet Log'!D49,'TriMet Log'!D49)</f>
        <v>0</v>
      </c>
      <c r="F49" s="101" t="str">
        <f>IFERROR(VLOOKUP('TriMet Log'!$D$4,DISTRICTCODE,2,),"")</f>
        <v/>
      </c>
      <c r="G49" s="103">
        <f>'TriMet Log'!H49</f>
        <v>0</v>
      </c>
      <c r="H49" s="104"/>
    </row>
    <row r="50" spans="1:8" s="105" customFormat="1">
      <c r="A50" s="98" t="str">
        <f>IF('TriMet Log'!A50="","",'TriMet Log'!A50)</f>
        <v/>
      </c>
      <c r="B50" s="99" t="str">
        <f>IF('TriMet Log'!B50="","",'TriMet Log'!B50)</f>
        <v/>
      </c>
      <c r="C50" s="100" t="str">
        <f>IF(AND(A50="",B50=""),"",'TriMet Log'!$E$1)</f>
        <v/>
      </c>
      <c r="D50" s="101" t="str">
        <f>IFERROR(VLOOKUP('TriMet Log'!C50,LUPTABLE,5,),"")</f>
        <v/>
      </c>
      <c r="E50" s="102">
        <f>IF(OR(D50="5P",D50="5H",D50="5J",D50="5J",D50="5Z"),'TriMet Log'!D50,'TriMet Log'!D50)</f>
        <v>0</v>
      </c>
      <c r="F50" s="101" t="str">
        <f>IFERROR(VLOOKUP('TriMet Log'!$D$4,DISTRICTCODE,2,),"")</f>
        <v/>
      </c>
      <c r="G50" s="103">
        <f>'TriMet Log'!H50</f>
        <v>0</v>
      </c>
      <c r="H50" s="104"/>
    </row>
    <row r="51" spans="1:8" s="105" customFormat="1">
      <c r="A51" s="98" t="str">
        <f>IF('TriMet Log'!A51="","",'TriMet Log'!A51)</f>
        <v/>
      </c>
      <c r="B51" s="99" t="str">
        <f>IF('TriMet Log'!B51="","",'TriMet Log'!B51)</f>
        <v/>
      </c>
      <c r="C51" s="100" t="str">
        <f>IF(AND(A51="",B51=""),"",'TriMet Log'!$E$1)</f>
        <v/>
      </c>
      <c r="D51" s="101" t="str">
        <f>IFERROR(VLOOKUP('TriMet Log'!C51,LUPTABLE,5,),"")</f>
        <v/>
      </c>
      <c r="E51" s="102">
        <f>IF(OR(D51="5P",D51="5H",D51="5J",D51="5J",D51="5Z"),'TriMet Log'!D51,'TriMet Log'!D51)</f>
        <v>0</v>
      </c>
      <c r="F51" s="101" t="str">
        <f>IFERROR(VLOOKUP('TriMet Log'!$D$4,DISTRICTCODE,2,),"")</f>
        <v/>
      </c>
      <c r="G51" s="103">
        <f>'TriMet Log'!H51</f>
        <v>0</v>
      </c>
      <c r="H51" s="104"/>
    </row>
    <row r="52" spans="1:8" s="105" customFormat="1">
      <c r="A52" s="98" t="str">
        <f>IF('TriMet Log'!A52="","",'TriMet Log'!A52)</f>
        <v/>
      </c>
      <c r="B52" s="99" t="str">
        <f>IF('TriMet Log'!B52="","",'TriMet Log'!B52)</f>
        <v/>
      </c>
      <c r="C52" s="100" t="str">
        <f>IF(AND(A52="",B52=""),"",'TriMet Log'!$E$1)</f>
        <v/>
      </c>
      <c r="D52" s="101" t="str">
        <f>IFERROR(VLOOKUP('TriMet Log'!C52,LUPTABLE,5,),"")</f>
        <v/>
      </c>
      <c r="E52" s="102">
        <f>IF(OR(D52="5P",D52="5H",D52="5J",D52="5J",D52="5Z"),'TriMet Log'!D52,'TriMet Log'!D52)</f>
        <v>0</v>
      </c>
      <c r="F52" s="101" t="str">
        <f>IFERROR(VLOOKUP('TriMet Log'!$D$4,DISTRICTCODE,2,),"")</f>
        <v/>
      </c>
      <c r="G52" s="103">
        <f>'TriMet Log'!H52</f>
        <v>0</v>
      </c>
      <c r="H52" s="104"/>
    </row>
    <row r="53" spans="1:8" s="105" customFormat="1">
      <c r="A53" s="98" t="str">
        <f>IF('TriMet Log'!A53="","",'TriMet Log'!A53)</f>
        <v/>
      </c>
      <c r="B53" s="99" t="str">
        <f>IF('TriMet Log'!B53="","",'TriMet Log'!B53)</f>
        <v/>
      </c>
      <c r="C53" s="100" t="str">
        <f>IF(AND(A53="",B53=""),"",'TriMet Log'!$E$1)</f>
        <v/>
      </c>
      <c r="D53" s="101" t="str">
        <f>IFERROR(VLOOKUP('TriMet Log'!C53,LUPTABLE,5,),"")</f>
        <v/>
      </c>
      <c r="E53" s="102">
        <f>IF(OR(D53="5P",D53="5H",D53="5J",D53="5J",D53="5Z"),'TriMet Log'!D53,'TriMet Log'!D53)</f>
        <v>0</v>
      </c>
      <c r="F53" s="101" t="str">
        <f>IFERROR(VLOOKUP('TriMet Log'!$D$4,DISTRICTCODE,2,),"")</f>
        <v/>
      </c>
      <c r="G53" s="103">
        <f>'TriMet Log'!H53</f>
        <v>0</v>
      </c>
      <c r="H53" s="104"/>
    </row>
    <row r="54" spans="1:8" s="105" customFormat="1">
      <c r="A54" s="98" t="str">
        <f>IF('TriMet Log'!A54="","",'TriMet Log'!A54)</f>
        <v/>
      </c>
      <c r="B54" s="99" t="str">
        <f>IF('TriMet Log'!B54="","",'TriMet Log'!B54)</f>
        <v/>
      </c>
      <c r="C54" s="100" t="str">
        <f>IF(AND(A54="",B54=""),"",'TriMet Log'!$E$1)</f>
        <v/>
      </c>
      <c r="D54" s="101" t="str">
        <f>IFERROR(VLOOKUP('TriMet Log'!C54,LUPTABLE,5,),"")</f>
        <v/>
      </c>
      <c r="E54" s="102">
        <f>IF(OR(D54="5P",D54="5H",D54="5J",D54="5J",D54="5Z"),'TriMet Log'!D54,'TriMet Log'!D54)</f>
        <v>0</v>
      </c>
      <c r="F54" s="101" t="str">
        <f>IFERROR(VLOOKUP('TriMet Log'!$D$4,DISTRICTCODE,2,),"")</f>
        <v/>
      </c>
      <c r="G54" s="103">
        <f>'TriMet Log'!H54</f>
        <v>0</v>
      </c>
      <c r="H54" s="104"/>
    </row>
    <row r="55" spans="1:8" s="105" customFormat="1">
      <c r="A55" s="98" t="str">
        <f>IF('TriMet Log'!A55="","",'TriMet Log'!A55)</f>
        <v/>
      </c>
      <c r="B55" s="99" t="str">
        <f>IF('TriMet Log'!B55="","",'TriMet Log'!B55)</f>
        <v/>
      </c>
      <c r="C55" s="100" t="str">
        <f>IF(AND(A55="",B55=""),"",'TriMet Log'!$E$1)</f>
        <v/>
      </c>
      <c r="D55" s="101" t="str">
        <f>IFERROR(VLOOKUP('TriMet Log'!C55,LUPTABLE,5,),"")</f>
        <v/>
      </c>
      <c r="E55" s="102">
        <f>IF(OR(D55="5P",D55="5H",D55="5J",D55="5J",D55="5Z"),'TriMet Log'!D55,'TriMet Log'!D55)</f>
        <v>0</v>
      </c>
      <c r="F55" s="101" t="str">
        <f>IFERROR(VLOOKUP('TriMet Log'!$D$4,DISTRICTCODE,2,),"")</f>
        <v/>
      </c>
      <c r="G55" s="103">
        <f>'TriMet Log'!H55</f>
        <v>0</v>
      </c>
      <c r="H55" s="104"/>
    </row>
    <row r="56" spans="1:8" s="105" customFormat="1">
      <c r="A56" s="98" t="str">
        <f>IF('TriMet Log'!A56="","",'TriMet Log'!A56)</f>
        <v/>
      </c>
      <c r="B56" s="99" t="str">
        <f>IF('TriMet Log'!B56="","",'TriMet Log'!B56)</f>
        <v/>
      </c>
      <c r="C56" s="100" t="str">
        <f>IF(AND(A56="",B56=""),"",'TriMet Log'!$E$1)</f>
        <v/>
      </c>
      <c r="D56" s="101" t="str">
        <f>IFERROR(VLOOKUP('TriMet Log'!C56,LUPTABLE,5,),"")</f>
        <v/>
      </c>
      <c r="E56" s="102">
        <f>IF(OR(D56="5P",D56="5H",D56="5J",D56="5J",D56="5Z"),'TriMet Log'!D56,'TriMet Log'!D56)</f>
        <v>0</v>
      </c>
      <c r="F56" s="101" t="str">
        <f>IFERROR(VLOOKUP('TriMet Log'!$D$4,DISTRICTCODE,2,),"")</f>
        <v/>
      </c>
      <c r="G56" s="103">
        <f>'TriMet Log'!H56</f>
        <v>0</v>
      </c>
      <c r="H56" s="104"/>
    </row>
    <row r="57" spans="1:8" s="105" customFormat="1">
      <c r="A57" s="98" t="str">
        <f>IF('TriMet Log'!A57="","",'TriMet Log'!A57)</f>
        <v/>
      </c>
      <c r="B57" s="99" t="str">
        <f>IF('TriMet Log'!B57="","",'TriMet Log'!B57)</f>
        <v/>
      </c>
      <c r="C57" s="100" t="str">
        <f>IF(AND(A57="",B57=""),"",'TriMet Log'!$E$1)</f>
        <v/>
      </c>
      <c r="D57" s="101" t="str">
        <f>IFERROR(VLOOKUP('TriMet Log'!C57,LUPTABLE,5,),"")</f>
        <v/>
      </c>
      <c r="E57" s="102">
        <f>IF(OR(D57="5P",D57="5H",D57="5J",D57="5J",D57="5Z"),'TriMet Log'!D57,'TriMet Log'!D57)</f>
        <v>0</v>
      </c>
      <c r="F57" s="101" t="str">
        <f>IFERROR(VLOOKUP('TriMet Log'!$D$4,DISTRICTCODE,2,),"")</f>
        <v/>
      </c>
      <c r="G57" s="103">
        <f>'TriMet Log'!H57</f>
        <v>0</v>
      </c>
      <c r="H57" s="104"/>
    </row>
    <row r="58" spans="1:8" s="105" customFormat="1">
      <c r="A58" s="98" t="str">
        <f>IF('TriMet Log'!A58="","",'TriMet Log'!A58)</f>
        <v/>
      </c>
      <c r="B58" s="99" t="str">
        <f>IF('TriMet Log'!B58="","",'TriMet Log'!B58)</f>
        <v/>
      </c>
      <c r="C58" s="100" t="str">
        <f>IF(AND(A58="",B58=""),"",'TriMet Log'!$E$1)</f>
        <v/>
      </c>
      <c r="D58" s="101" t="str">
        <f>IFERROR(VLOOKUP('TriMet Log'!C58,LUPTABLE,5,),"")</f>
        <v/>
      </c>
      <c r="E58" s="102">
        <f>IF(OR(D58="5P",D58="5H",D58="5J",D58="5J",D58="5Z"),'TriMet Log'!D58,'TriMet Log'!D58)</f>
        <v>0</v>
      </c>
      <c r="F58" s="101" t="str">
        <f>IFERROR(VLOOKUP('TriMet Log'!$D$4,DISTRICTCODE,2,),"")</f>
        <v/>
      </c>
      <c r="G58" s="103">
        <f>'TriMet Log'!H58</f>
        <v>0</v>
      </c>
      <c r="H58" s="104"/>
    </row>
    <row r="59" spans="1:8" s="105" customFormat="1">
      <c r="A59" s="98" t="str">
        <f>IF('TriMet Log'!A59="","",'TriMet Log'!A59)</f>
        <v/>
      </c>
      <c r="B59" s="99" t="str">
        <f>IF('TriMet Log'!B59="","",'TriMet Log'!B59)</f>
        <v/>
      </c>
      <c r="C59" s="100" t="str">
        <f>IF(AND(A59="",B59=""),"",'TriMet Log'!$E$1)</f>
        <v/>
      </c>
      <c r="D59" s="101" t="str">
        <f>IFERROR(VLOOKUP('TriMet Log'!C59,LUPTABLE,5,),"")</f>
        <v/>
      </c>
      <c r="E59" s="102">
        <f>IF(OR(D59="5P",D59="5H",D59="5J",D59="5J",D59="5Z"),'TriMet Log'!D59,'TriMet Log'!D59)</f>
        <v>0</v>
      </c>
      <c r="F59" s="101" t="str">
        <f>IFERROR(VLOOKUP('TriMet Log'!$D$4,DISTRICTCODE,2,),"")</f>
        <v/>
      </c>
      <c r="G59" s="103">
        <f>'TriMet Log'!H59</f>
        <v>0</v>
      </c>
      <c r="H59" s="104"/>
    </row>
    <row r="60" spans="1:8" s="105" customFormat="1">
      <c r="A60" s="98" t="str">
        <f>IF('TriMet Log'!A60="","",'TriMet Log'!A60)</f>
        <v/>
      </c>
      <c r="B60" s="99" t="str">
        <f>IF('TriMet Log'!B60="","",'TriMet Log'!B60)</f>
        <v/>
      </c>
      <c r="C60" s="100" t="str">
        <f>IF(AND(A60="",B60=""),"",'TriMet Log'!$E$1)</f>
        <v/>
      </c>
      <c r="D60" s="101" t="str">
        <f>IFERROR(VLOOKUP('TriMet Log'!C60,LUPTABLE,5,),"")</f>
        <v/>
      </c>
      <c r="E60" s="102">
        <f>IF(OR(D60="5P",D60="5H",D60="5J",D60="5J",D60="5Z"),'TriMet Log'!D60,'TriMet Log'!D60)</f>
        <v>0</v>
      </c>
      <c r="F60" s="101" t="str">
        <f>IFERROR(VLOOKUP('TriMet Log'!$D$4,DISTRICTCODE,2,),"")</f>
        <v/>
      </c>
      <c r="G60" s="103">
        <f>'TriMet Log'!H60</f>
        <v>0</v>
      </c>
      <c r="H60" s="104"/>
    </row>
    <row r="61" spans="1:8" s="105" customFormat="1">
      <c r="A61" s="98" t="str">
        <f>IF('TriMet Log'!A61="","",'TriMet Log'!A61)</f>
        <v/>
      </c>
      <c r="B61" s="99" t="str">
        <f>IF('TriMet Log'!B61="","",'TriMet Log'!B61)</f>
        <v/>
      </c>
      <c r="C61" s="100" t="str">
        <f>IF(AND(A61="",B61=""),"",'TriMet Log'!$E$1)</f>
        <v/>
      </c>
      <c r="D61" s="101" t="str">
        <f>IFERROR(VLOOKUP('TriMet Log'!C61,LUPTABLE,5,),"")</f>
        <v/>
      </c>
      <c r="E61" s="102">
        <f>IF(OR(D61="5P",D61="5H",D61="5J",D61="5J",D61="5Z"),'TriMet Log'!D61,'TriMet Log'!D61)</f>
        <v>0</v>
      </c>
      <c r="F61" s="101" t="str">
        <f>IFERROR(VLOOKUP('TriMet Log'!$D$4,DISTRICTCODE,2,),"")</f>
        <v/>
      </c>
      <c r="G61" s="103">
        <f>'TriMet Log'!H61</f>
        <v>0</v>
      </c>
      <c r="H61" s="104"/>
    </row>
    <row r="62" spans="1:8" s="105" customFormat="1">
      <c r="A62" s="98" t="str">
        <f>IF('TriMet Log'!A62="","",'TriMet Log'!A62)</f>
        <v/>
      </c>
      <c r="B62" s="99" t="str">
        <f>IF('TriMet Log'!B62="","",'TriMet Log'!B62)</f>
        <v/>
      </c>
      <c r="C62" s="100" t="str">
        <f>IF(AND(A62="",B62=""),"",'TriMet Log'!$E$1)</f>
        <v/>
      </c>
      <c r="D62" s="101" t="str">
        <f>IFERROR(VLOOKUP('TriMet Log'!C62,LUPTABLE,5,),"")</f>
        <v/>
      </c>
      <c r="E62" s="102">
        <f>IF(OR(D62="5P",D62="5H",D62="5J",D62="5J",D62="5Z"),'TriMet Log'!D62,'TriMet Log'!D62)</f>
        <v>0</v>
      </c>
      <c r="F62" s="101" t="str">
        <f>IFERROR(VLOOKUP('TriMet Log'!$D$4,DISTRICTCODE,2,),"")</f>
        <v/>
      </c>
      <c r="G62" s="103">
        <f>'TriMet Log'!H62</f>
        <v>0</v>
      </c>
      <c r="H62" s="104"/>
    </row>
    <row r="63" spans="1:8" s="105" customFormat="1">
      <c r="A63" s="98" t="str">
        <f>IF('TriMet Log'!A63="","",'TriMet Log'!A63)</f>
        <v/>
      </c>
      <c r="B63" s="99" t="str">
        <f>IF('TriMet Log'!B63="","",'TriMet Log'!B63)</f>
        <v/>
      </c>
      <c r="C63" s="100" t="str">
        <f>IF(AND(A63="",B63=""),"",'TriMet Log'!$E$1)</f>
        <v/>
      </c>
      <c r="D63" s="101" t="str">
        <f>IFERROR(VLOOKUP('TriMet Log'!C63,LUPTABLE,5,),"")</f>
        <v/>
      </c>
      <c r="E63" s="102">
        <f>IF(OR(D63="5P",D63="5H",D63="5J",D63="5J",D63="5Z"),'TriMet Log'!D63,'TriMet Log'!D63)</f>
        <v>0</v>
      </c>
      <c r="F63" s="101" t="str">
        <f>IFERROR(VLOOKUP('TriMet Log'!$D$4,DISTRICTCODE,2,),"")</f>
        <v/>
      </c>
      <c r="G63" s="103">
        <f>'TriMet Log'!H63</f>
        <v>0</v>
      </c>
      <c r="H63" s="104"/>
    </row>
    <row r="64" spans="1:8" s="105" customFormat="1">
      <c r="A64" s="98" t="str">
        <f>IF('TriMet Log'!A64="","",'TriMet Log'!A64)</f>
        <v/>
      </c>
      <c r="B64" s="99" t="str">
        <f>IF('TriMet Log'!B64="","",'TriMet Log'!B64)</f>
        <v/>
      </c>
      <c r="C64" s="100" t="str">
        <f>IF(AND(A64="",B64=""),"",'TriMet Log'!$E$1)</f>
        <v/>
      </c>
      <c r="D64" s="101" t="str">
        <f>IFERROR(VLOOKUP('TriMet Log'!C64,LUPTABLE,5,),"")</f>
        <v/>
      </c>
      <c r="E64" s="102">
        <f>IF(OR(D64="5P",D64="5H",D64="5J",D64="5J",D64="5Z"),'TriMet Log'!D64,'TriMet Log'!D64)</f>
        <v>0</v>
      </c>
      <c r="F64" s="101" t="str">
        <f>IFERROR(VLOOKUP('TriMet Log'!$D$4,DISTRICTCODE,2,),"")</f>
        <v/>
      </c>
      <c r="G64" s="103">
        <f>'TriMet Log'!H64</f>
        <v>0</v>
      </c>
      <c r="H64" s="104"/>
    </row>
    <row r="65" spans="1:8" s="105" customFormat="1">
      <c r="A65" s="98" t="str">
        <f>IF('TriMet Log'!A65="","",'TriMet Log'!A65)</f>
        <v/>
      </c>
      <c r="B65" s="99" t="str">
        <f>IF('TriMet Log'!B65="","",'TriMet Log'!B65)</f>
        <v/>
      </c>
      <c r="C65" s="100" t="str">
        <f>IF(AND(A65="",B65=""),"",'TriMet Log'!$E$1)</f>
        <v/>
      </c>
      <c r="D65" s="101" t="str">
        <f>IFERROR(VLOOKUP('TriMet Log'!C65,LUPTABLE,5,),"")</f>
        <v/>
      </c>
      <c r="E65" s="102">
        <f>IF(OR(D65="5P",D65="5H",D65="5J",D65="5J",D65="5Z"),'TriMet Log'!D65,'TriMet Log'!D65)</f>
        <v>0</v>
      </c>
      <c r="F65" s="101" t="str">
        <f>IFERROR(VLOOKUP('TriMet Log'!$D$4,DISTRICTCODE,2,),"")</f>
        <v/>
      </c>
      <c r="G65" s="103">
        <f>'TriMet Log'!H65</f>
        <v>0</v>
      </c>
      <c r="H65" s="104"/>
    </row>
    <row r="66" spans="1:8" s="105" customFormat="1">
      <c r="A66" s="98" t="str">
        <f>IF('TriMet Log'!A66="","",'TriMet Log'!A66)</f>
        <v/>
      </c>
      <c r="B66" s="99" t="str">
        <f>IF('TriMet Log'!B66="","",'TriMet Log'!B66)</f>
        <v/>
      </c>
      <c r="C66" s="100" t="str">
        <f>IF(AND(A66="",B66=""),"",'TriMet Log'!$E$1)</f>
        <v/>
      </c>
      <c r="D66" s="101" t="str">
        <f>IFERROR(VLOOKUP('TriMet Log'!C66,LUPTABLE,5,),"")</f>
        <v/>
      </c>
      <c r="E66" s="102">
        <f>IF(OR(D66="5P",D66="5H",D66="5J",D66="5J",D66="5Z"),'TriMet Log'!D66,'TriMet Log'!D66)</f>
        <v>0</v>
      </c>
      <c r="F66" s="101" t="str">
        <f>IFERROR(VLOOKUP('TriMet Log'!$D$4,DISTRICTCODE,2,),"")</f>
        <v/>
      </c>
      <c r="G66" s="103">
        <f>'TriMet Log'!H66</f>
        <v>0</v>
      </c>
      <c r="H66" s="104"/>
    </row>
    <row r="67" spans="1:8" s="105" customFormat="1">
      <c r="A67" s="98" t="str">
        <f>IF('TriMet Log'!A67="","",'TriMet Log'!A67)</f>
        <v/>
      </c>
      <c r="B67" s="99" t="str">
        <f>IF('TriMet Log'!B67="","",'TriMet Log'!B67)</f>
        <v/>
      </c>
      <c r="C67" s="100" t="str">
        <f>IF(AND(A67="",B67=""),"",'TriMet Log'!$E$1)</f>
        <v/>
      </c>
      <c r="D67" s="101" t="str">
        <f>IFERROR(VLOOKUP('TriMet Log'!C67,LUPTABLE,5,),"")</f>
        <v/>
      </c>
      <c r="E67" s="102">
        <f>IF(OR(D67="5P",D67="5H",D67="5J",D67="5J",D67="5Z"),'TriMet Log'!D67,'TriMet Log'!D67)</f>
        <v>0</v>
      </c>
      <c r="F67" s="101" t="str">
        <f>IFERROR(VLOOKUP('TriMet Log'!$D$4,DISTRICTCODE,2,),"")</f>
        <v/>
      </c>
      <c r="G67" s="103">
        <f>'TriMet Log'!H67</f>
        <v>0</v>
      </c>
      <c r="H67" s="104"/>
    </row>
    <row r="68" spans="1:8" s="105" customFormat="1">
      <c r="A68" s="98" t="str">
        <f>IF('TriMet Log'!A68="","",'TriMet Log'!A68)</f>
        <v/>
      </c>
      <c r="B68" s="99" t="str">
        <f>IF('TriMet Log'!B68="","",'TriMet Log'!B68)</f>
        <v/>
      </c>
      <c r="C68" s="100" t="str">
        <f>IF(AND(A68="",B68=""),"",'TriMet Log'!$E$1)</f>
        <v/>
      </c>
      <c r="D68" s="101" t="str">
        <f>IFERROR(VLOOKUP('TriMet Log'!C68,LUPTABLE,5,),"")</f>
        <v/>
      </c>
      <c r="E68" s="102">
        <f>IF(OR(D68="5P",D68="5H",D68="5J",D68="5J",D68="5Z"),'TriMet Log'!D68,'TriMet Log'!D68)</f>
        <v>0</v>
      </c>
      <c r="F68" s="101" t="str">
        <f>IFERROR(VLOOKUP('TriMet Log'!$D$4,DISTRICTCODE,2,),"")</f>
        <v/>
      </c>
      <c r="G68" s="103">
        <f>'TriMet Log'!H68</f>
        <v>0</v>
      </c>
      <c r="H68" s="104"/>
    </row>
    <row r="69" spans="1:8" s="105" customFormat="1">
      <c r="A69" s="98" t="str">
        <f>IF('TriMet Log'!A69="","",'TriMet Log'!A69)</f>
        <v/>
      </c>
      <c r="B69" s="99" t="str">
        <f>IF('TriMet Log'!B69="","",'TriMet Log'!B69)</f>
        <v/>
      </c>
      <c r="C69" s="100" t="str">
        <f>IF(AND(A69="",B69=""),"",'TriMet Log'!$E$1)</f>
        <v/>
      </c>
      <c r="D69" s="101" t="str">
        <f>IFERROR(VLOOKUP('TriMet Log'!C69,LUPTABLE,5,),"")</f>
        <v/>
      </c>
      <c r="E69" s="102">
        <f>IF(OR(D69="5P",D69="5H",D69="5J",D69="5J",D69="5Z"),'TriMet Log'!D69,'TriMet Log'!D69)</f>
        <v>0</v>
      </c>
      <c r="F69" s="101" t="str">
        <f>IFERROR(VLOOKUP('TriMet Log'!$D$4,DISTRICTCODE,2,),"")</f>
        <v/>
      </c>
      <c r="G69" s="103">
        <f>'TriMet Log'!H69</f>
        <v>0</v>
      </c>
      <c r="H69" s="104"/>
    </row>
    <row r="70" spans="1:8" s="105" customFormat="1">
      <c r="A70" s="98" t="str">
        <f>IF('TriMet Log'!A70="","",'TriMet Log'!A70)</f>
        <v/>
      </c>
      <c r="B70" s="99" t="str">
        <f>IF('TriMet Log'!B70="","",'TriMet Log'!B70)</f>
        <v/>
      </c>
      <c r="C70" s="100" t="str">
        <f>IF(AND(A70="",B70=""),"",'TriMet Log'!$E$1)</f>
        <v/>
      </c>
      <c r="D70" s="101" t="str">
        <f>IFERROR(VLOOKUP('TriMet Log'!C70,LUPTABLE,5,),"")</f>
        <v/>
      </c>
      <c r="E70" s="102">
        <f>IF(OR(D70="5P",D70="5H",D70="5J",D70="5J",D70="5Z"),'TriMet Log'!D70,'TriMet Log'!D70)</f>
        <v>0</v>
      </c>
      <c r="F70" s="101" t="str">
        <f>IFERROR(VLOOKUP('TriMet Log'!$D$4,DISTRICTCODE,2,),"")</f>
        <v/>
      </c>
      <c r="G70" s="103">
        <f>'TriMet Log'!H70</f>
        <v>0</v>
      </c>
      <c r="H70" s="104"/>
    </row>
    <row r="71" spans="1:8" s="105" customFormat="1">
      <c r="A71" s="98" t="str">
        <f>IF('TriMet Log'!A71="","",'TriMet Log'!A71)</f>
        <v/>
      </c>
      <c r="B71" s="99" t="str">
        <f>IF('TriMet Log'!B71="","",'TriMet Log'!B71)</f>
        <v/>
      </c>
      <c r="C71" s="100" t="str">
        <f>IF(AND(A71="",B71=""),"",'TriMet Log'!$E$1)</f>
        <v/>
      </c>
      <c r="D71" s="101" t="str">
        <f>IFERROR(VLOOKUP('TriMet Log'!C71,LUPTABLE,5,),"")</f>
        <v/>
      </c>
      <c r="E71" s="102">
        <f>IF(OR(D71="5P",D71="5H",D71="5J",D71="5J",D71="5Z"),'TriMet Log'!D71,'TriMet Log'!D71)</f>
        <v>0</v>
      </c>
      <c r="F71" s="101" t="str">
        <f>IFERROR(VLOOKUP('TriMet Log'!$D$4,DISTRICTCODE,2,),"")</f>
        <v/>
      </c>
      <c r="G71" s="103">
        <f>'TriMet Log'!H71</f>
        <v>0</v>
      </c>
      <c r="H71" s="104"/>
    </row>
    <row r="72" spans="1:8" s="105" customFormat="1">
      <c r="A72" s="98" t="str">
        <f>IF('TriMet Log'!A72="","",'TriMet Log'!A72)</f>
        <v/>
      </c>
      <c r="B72" s="99" t="str">
        <f>IF('TriMet Log'!B72="","",'TriMet Log'!B72)</f>
        <v/>
      </c>
      <c r="C72" s="100" t="str">
        <f>IF(AND(A72="",B72=""),"",'TriMet Log'!$E$1)</f>
        <v/>
      </c>
      <c r="D72" s="101" t="str">
        <f>IFERROR(VLOOKUP('TriMet Log'!C72,LUPTABLE,5,),"")</f>
        <v/>
      </c>
      <c r="E72" s="102">
        <f>IF(OR(D72="5P",D72="5H",D72="5J",D72="5J",D72="5Z"),'TriMet Log'!D72,'TriMet Log'!D72)</f>
        <v>0</v>
      </c>
      <c r="F72" s="101" t="str">
        <f>IFERROR(VLOOKUP('TriMet Log'!$D$4,DISTRICTCODE,2,),"")</f>
        <v/>
      </c>
      <c r="G72" s="103">
        <f>'TriMet Log'!H72</f>
        <v>0</v>
      </c>
      <c r="H72" s="104"/>
    </row>
    <row r="73" spans="1:8" s="105" customFormat="1">
      <c r="A73" s="98" t="str">
        <f>IF('TriMet Log'!A73="","",'TriMet Log'!A73)</f>
        <v/>
      </c>
      <c r="B73" s="99" t="str">
        <f>IF('TriMet Log'!B73="","",'TriMet Log'!B73)</f>
        <v/>
      </c>
      <c r="C73" s="100" t="str">
        <f>IF(AND(A73="",B73=""),"",'TriMet Log'!$E$1)</f>
        <v/>
      </c>
      <c r="D73" s="101" t="str">
        <f>IFERROR(VLOOKUP('TriMet Log'!C73,LUPTABLE,5,),"")</f>
        <v/>
      </c>
      <c r="E73" s="102">
        <f>IF(OR(D73="5P",D73="5H",D73="5J",D73="5J",D73="5Z"),'TriMet Log'!D73,'TriMet Log'!D73)</f>
        <v>0</v>
      </c>
      <c r="F73" s="101" t="str">
        <f>IFERROR(VLOOKUP('TriMet Log'!$D$4,DISTRICTCODE,2,),"")</f>
        <v/>
      </c>
      <c r="G73" s="103">
        <f>'TriMet Log'!H73</f>
        <v>0</v>
      </c>
      <c r="H73" s="104"/>
    </row>
    <row r="74" spans="1:8" s="105" customFormat="1">
      <c r="A74" s="98" t="str">
        <f>IF('TriMet Log'!A74="","",'TriMet Log'!A74)</f>
        <v/>
      </c>
      <c r="B74" s="99" t="str">
        <f>IF('TriMet Log'!B74="","",'TriMet Log'!B74)</f>
        <v/>
      </c>
      <c r="C74" s="100" t="str">
        <f>IF(AND(A74="",B74=""),"",'TriMet Log'!$E$1)</f>
        <v/>
      </c>
      <c r="D74" s="101" t="str">
        <f>IFERROR(VLOOKUP('TriMet Log'!C74,LUPTABLE,5,),"")</f>
        <v/>
      </c>
      <c r="E74" s="102">
        <f>IF(OR(D74="5P",D74="5H",D74="5J",D74="5J",D74="5Z"),'TriMet Log'!D74,'TriMet Log'!D74)</f>
        <v>0</v>
      </c>
      <c r="F74" s="101" t="str">
        <f>IFERROR(VLOOKUP('TriMet Log'!$D$4,DISTRICTCODE,2,),"")</f>
        <v/>
      </c>
      <c r="G74" s="103">
        <f>'TriMet Log'!H74</f>
        <v>0</v>
      </c>
      <c r="H74" s="104"/>
    </row>
    <row r="75" spans="1:8" s="105" customFormat="1">
      <c r="A75" s="98" t="str">
        <f>IF('TriMet Log'!A75="","",'TriMet Log'!A75)</f>
        <v/>
      </c>
      <c r="B75" s="99" t="str">
        <f>IF('TriMet Log'!B75="","",'TriMet Log'!B75)</f>
        <v/>
      </c>
      <c r="C75" s="100" t="str">
        <f>IF(AND(A75="",B75=""),"",'TriMet Log'!$E$1)</f>
        <v/>
      </c>
      <c r="D75" s="101" t="str">
        <f>IFERROR(VLOOKUP('TriMet Log'!C75,LUPTABLE,5,),"")</f>
        <v/>
      </c>
      <c r="E75" s="102">
        <f>IF(OR(D75="5P",D75="5H",D75="5J",D75="5J",D75="5Z"),'TriMet Log'!D75,'TriMet Log'!D75)</f>
        <v>0</v>
      </c>
      <c r="F75" s="101" t="str">
        <f>IFERROR(VLOOKUP('TriMet Log'!$D$4,DISTRICTCODE,2,),"")</f>
        <v/>
      </c>
      <c r="G75" s="103">
        <f>'TriMet Log'!H75</f>
        <v>0</v>
      </c>
      <c r="H75" s="104"/>
    </row>
    <row r="76" spans="1:8" s="105" customFormat="1">
      <c r="A76" s="98" t="str">
        <f>IF('TriMet Log'!A76="","",'TriMet Log'!A76)</f>
        <v/>
      </c>
      <c r="B76" s="99" t="str">
        <f>IF('TriMet Log'!B76="","",'TriMet Log'!B76)</f>
        <v/>
      </c>
      <c r="C76" s="100" t="str">
        <f>IF(AND(A76="",B76=""),"",'TriMet Log'!$E$1)</f>
        <v/>
      </c>
      <c r="D76" s="101" t="str">
        <f>IFERROR(VLOOKUP('TriMet Log'!C76,LUPTABLE,5,),"")</f>
        <v/>
      </c>
      <c r="E76" s="102">
        <f>IF(OR(D76="5P",D76="5H",D76="5J",D76="5J",D76="5Z"),'TriMet Log'!D76,'TriMet Log'!D76)</f>
        <v>0</v>
      </c>
      <c r="F76" s="101" t="str">
        <f>IFERROR(VLOOKUP('TriMet Log'!$D$4,DISTRICTCODE,2,),"")</f>
        <v/>
      </c>
      <c r="G76" s="103">
        <f>'TriMet Log'!H76</f>
        <v>0</v>
      </c>
      <c r="H76" s="104"/>
    </row>
    <row r="77" spans="1:8" s="105" customFormat="1">
      <c r="A77" s="98" t="str">
        <f>IF('TriMet Log'!A77="","",'TriMet Log'!A77)</f>
        <v/>
      </c>
      <c r="B77" s="99" t="str">
        <f>IF('TriMet Log'!B77="","",'TriMet Log'!B77)</f>
        <v/>
      </c>
      <c r="C77" s="100" t="str">
        <f>IF(AND(A77="",B77=""),"",'TriMet Log'!$E$1)</f>
        <v/>
      </c>
      <c r="D77" s="101" t="str">
        <f>IFERROR(VLOOKUP('TriMet Log'!C77,LUPTABLE,5,),"")</f>
        <v/>
      </c>
      <c r="E77" s="102">
        <f>IF(OR(D77="5P",D77="5H",D77="5J",D77="5J",D77="5Z"),'TriMet Log'!D77,'TriMet Log'!D77)</f>
        <v>0</v>
      </c>
      <c r="F77" s="101" t="str">
        <f>IFERROR(VLOOKUP('TriMet Log'!$D$4,DISTRICTCODE,2,),"")</f>
        <v/>
      </c>
      <c r="G77" s="103">
        <f>'TriMet Log'!H77</f>
        <v>0</v>
      </c>
      <c r="H77" s="104"/>
    </row>
    <row r="78" spans="1:8" s="105" customFormat="1">
      <c r="A78" s="98" t="str">
        <f>IF('TriMet Log'!A78="","",'TriMet Log'!A78)</f>
        <v/>
      </c>
      <c r="B78" s="99" t="str">
        <f>IF('TriMet Log'!B78="","",'TriMet Log'!B78)</f>
        <v/>
      </c>
      <c r="C78" s="100" t="str">
        <f>IF(AND(A78="",B78=""),"",'TriMet Log'!$E$1)</f>
        <v/>
      </c>
      <c r="D78" s="101" t="str">
        <f>IFERROR(VLOOKUP('TriMet Log'!C78,LUPTABLE,5,),"")</f>
        <v/>
      </c>
      <c r="E78" s="102">
        <f>IF(OR(D78="5P",D78="5H",D78="5J",D78="5J",D78="5Z"),'TriMet Log'!D78,'TriMet Log'!D78)</f>
        <v>0</v>
      </c>
      <c r="F78" s="101" t="str">
        <f>IFERROR(VLOOKUP('TriMet Log'!$D$4,DISTRICTCODE,2,),"")</f>
        <v/>
      </c>
      <c r="G78" s="103">
        <f>'TriMet Log'!H78</f>
        <v>0</v>
      </c>
      <c r="H78" s="104"/>
    </row>
    <row r="79" spans="1:8" s="105" customFormat="1">
      <c r="A79" s="98" t="str">
        <f>IF('TriMet Log'!A79="","",'TriMet Log'!A79)</f>
        <v/>
      </c>
      <c r="B79" s="99" t="str">
        <f>IF('TriMet Log'!B79="","",'TriMet Log'!B79)</f>
        <v/>
      </c>
      <c r="C79" s="100" t="str">
        <f>IF(AND(A79="",B79=""),"",'TriMet Log'!$E$1)</f>
        <v/>
      </c>
      <c r="D79" s="101" t="str">
        <f>IFERROR(VLOOKUP('TriMet Log'!C79,LUPTABLE,5,),"")</f>
        <v/>
      </c>
      <c r="E79" s="102">
        <f>IF(OR(D79="5P",D79="5H",D79="5J",D79="5J",D79="5Z"),'TriMet Log'!D79,'TriMet Log'!D79)</f>
        <v>0</v>
      </c>
      <c r="F79" s="101" t="str">
        <f>IFERROR(VLOOKUP('TriMet Log'!$D$4,DISTRICTCODE,2,),"")</f>
        <v/>
      </c>
      <c r="G79" s="103">
        <f>'TriMet Log'!H79</f>
        <v>0</v>
      </c>
      <c r="H79" s="104"/>
    </row>
    <row r="80" spans="1:8" s="105" customFormat="1">
      <c r="A80" s="98" t="str">
        <f>IF('TriMet Log'!A80="","",'TriMet Log'!A80)</f>
        <v/>
      </c>
      <c r="B80" s="99" t="str">
        <f>IF('TriMet Log'!B80="","",'TriMet Log'!B80)</f>
        <v/>
      </c>
      <c r="C80" s="100" t="str">
        <f>IF(AND(A80="",B80=""),"",'TriMet Log'!$E$1)</f>
        <v/>
      </c>
      <c r="D80" s="101" t="str">
        <f>IFERROR(VLOOKUP('TriMet Log'!C80,LUPTABLE,5,),"")</f>
        <v/>
      </c>
      <c r="E80" s="102">
        <f>IF(OR(D80="5P",D80="5H",D80="5J",D80="5J",D80="5Z"),'TriMet Log'!D80,'TriMet Log'!D80)</f>
        <v>0</v>
      </c>
      <c r="F80" s="101" t="str">
        <f>IFERROR(VLOOKUP('TriMet Log'!$D$4,DISTRICTCODE,2,),"")</f>
        <v/>
      </c>
      <c r="G80" s="103">
        <f>'TriMet Log'!H80</f>
        <v>0</v>
      </c>
      <c r="H80" s="104"/>
    </row>
    <row r="81" spans="1:8" s="105" customFormat="1">
      <c r="A81" s="98" t="str">
        <f>IF('TriMet Log'!A81="","",'TriMet Log'!A81)</f>
        <v/>
      </c>
      <c r="B81" s="99" t="str">
        <f>IF('TriMet Log'!B81="","",'TriMet Log'!B81)</f>
        <v/>
      </c>
      <c r="C81" s="100" t="str">
        <f>IF(AND(A81="",B81=""),"",'TriMet Log'!$E$1)</f>
        <v/>
      </c>
      <c r="D81" s="101" t="str">
        <f>IFERROR(VLOOKUP('TriMet Log'!C81,LUPTABLE,5,),"")</f>
        <v/>
      </c>
      <c r="E81" s="102">
        <f>IF(OR(D81="5P",D81="5H",D81="5J",D81="5J",D81="5Z"),'TriMet Log'!D81,'TriMet Log'!D81)</f>
        <v>0</v>
      </c>
      <c r="F81" s="101" t="str">
        <f>IFERROR(VLOOKUP('TriMet Log'!$D$4,DISTRICTCODE,2,),"")</f>
        <v/>
      </c>
      <c r="G81" s="103">
        <f>'TriMet Log'!H81</f>
        <v>0</v>
      </c>
      <c r="H81" s="104"/>
    </row>
    <row r="82" spans="1:8" s="105" customFormat="1">
      <c r="A82" s="98" t="str">
        <f>IF('TriMet Log'!A82="","",'TriMet Log'!A82)</f>
        <v/>
      </c>
      <c r="B82" s="99" t="str">
        <f>IF('TriMet Log'!B82="","",'TriMet Log'!B82)</f>
        <v/>
      </c>
      <c r="C82" s="100" t="str">
        <f>IF(AND(A82="",B82=""),"",'TriMet Log'!$E$1)</f>
        <v/>
      </c>
      <c r="D82" s="101" t="str">
        <f>IFERROR(VLOOKUP('TriMet Log'!C82,LUPTABLE,5,),"")</f>
        <v/>
      </c>
      <c r="E82" s="102">
        <f>IF(OR(D82="5P",D82="5H",D82="5J",D82="5J",D82="5Z"),'TriMet Log'!D82,'TriMet Log'!D82)</f>
        <v>0</v>
      </c>
      <c r="F82" s="101" t="str">
        <f>IFERROR(VLOOKUP('TriMet Log'!$D$4,DISTRICTCODE,2,),"")</f>
        <v/>
      </c>
      <c r="G82" s="103">
        <f>'TriMet Log'!H82</f>
        <v>0</v>
      </c>
      <c r="H82" s="104"/>
    </row>
    <row r="83" spans="1:8" s="105" customFormat="1">
      <c r="A83" s="98" t="str">
        <f>IF('TriMet Log'!A83="","",'TriMet Log'!A83)</f>
        <v/>
      </c>
      <c r="B83" s="99" t="str">
        <f>IF('TriMet Log'!B83="","",'TriMet Log'!B83)</f>
        <v/>
      </c>
      <c r="C83" s="100" t="str">
        <f>IF(AND(A83="",B83=""),"",'TriMet Log'!$E$1)</f>
        <v/>
      </c>
      <c r="D83" s="101" t="str">
        <f>IFERROR(VLOOKUP('TriMet Log'!C83,LUPTABLE,5,),"")</f>
        <v/>
      </c>
      <c r="E83" s="102">
        <f>IF(OR(D83="5P",D83="5H",D83="5J",D83="5J",D83="5Z"),'TriMet Log'!D83,'TriMet Log'!D83)</f>
        <v>0</v>
      </c>
      <c r="F83" s="101" t="str">
        <f>IFERROR(VLOOKUP('TriMet Log'!$D$4,DISTRICTCODE,2,),"")</f>
        <v/>
      </c>
      <c r="G83" s="103">
        <f>'TriMet Log'!H83</f>
        <v>0</v>
      </c>
      <c r="H83" s="104"/>
    </row>
    <row r="84" spans="1:8" s="105" customFormat="1">
      <c r="A84" s="98" t="str">
        <f>IF('TriMet Log'!A84="","",'TriMet Log'!A84)</f>
        <v/>
      </c>
      <c r="B84" s="99" t="str">
        <f>IF('TriMet Log'!B84="","",'TriMet Log'!B84)</f>
        <v/>
      </c>
      <c r="C84" s="100" t="str">
        <f>IF(AND(A84="",B84=""),"",'TriMet Log'!$E$1)</f>
        <v/>
      </c>
      <c r="D84" s="101" t="str">
        <f>IFERROR(VLOOKUP('TriMet Log'!C84,LUPTABLE,5,),"")</f>
        <v/>
      </c>
      <c r="E84" s="102">
        <f>IF(OR(D84="5P",D84="5H",D84="5J",D84="5J",D84="5Z"),'TriMet Log'!D84,'TriMet Log'!D84)</f>
        <v>0</v>
      </c>
      <c r="F84" s="101" t="str">
        <f>IFERROR(VLOOKUP('TriMet Log'!$D$4,DISTRICTCODE,2,),"")</f>
        <v/>
      </c>
      <c r="G84" s="103">
        <f>'TriMet Log'!H84</f>
        <v>0</v>
      </c>
      <c r="H84" s="104"/>
    </row>
    <row r="85" spans="1:8" s="105" customFormat="1">
      <c r="A85" s="98" t="str">
        <f>IF('TriMet Log'!A85="","",'TriMet Log'!A85)</f>
        <v/>
      </c>
      <c r="B85" s="99" t="str">
        <f>IF('TriMet Log'!B85="","",'TriMet Log'!B85)</f>
        <v/>
      </c>
      <c r="C85" s="100" t="str">
        <f>IF(AND(A85="",B85=""),"",'TriMet Log'!$E$1)</f>
        <v/>
      </c>
      <c r="D85" s="101" t="str">
        <f>IFERROR(VLOOKUP('TriMet Log'!C85,LUPTABLE,5,),"")</f>
        <v/>
      </c>
      <c r="E85" s="102">
        <f>IF(OR(D85="5P",D85="5H",D85="5J",D85="5J",D85="5Z"),'TriMet Log'!D85,'TriMet Log'!D85)</f>
        <v>0</v>
      </c>
      <c r="F85" s="101" t="str">
        <f>IFERROR(VLOOKUP('TriMet Log'!$D$4,DISTRICTCODE,2,),"")</f>
        <v/>
      </c>
      <c r="G85" s="103">
        <f>'TriMet Log'!H85</f>
        <v>0</v>
      </c>
      <c r="H85" s="104"/>
    </row>
    <row r="86" spans="1:8" s="105" customFormat="1">
      <c r="A86" s="98" t="str">
        <f>IF('TriMet Log'!A86="","",'TriMet Log'!A86)</f>
        <v/>
      </c>
      <c r="B86" s="99" t="str">
        <f>IF('TriMet Log'!B86="","",'TriMet Log'!B86)</f>
        <v/>
      </c>
      <c r="C86" s="100" t="str">
        <f>IF(AND(A86="",B86=""),"",'TriMet Log'!$E$1)</f>
        <v/>
      </c>
      <c r="D86" s="101" t="str">
        <f>IFERROR(VLOOKUP('TriMet Log'!C86,LUPTABLE,5,),"")</f>
        <v/>
      </c>
      <c r="E86" s="102">
        <f>IF(OR(D86="5P",D86="5H",D86="5J",D86="5J",D86="5Z"),'TriMet Log'!D86,'TriMet Log'!D86)</f>
        <v>0</v>
      </c>
      <c r="F86" s="101" t="str">
        <f>IFERROR(VLOOKUP('TriMet Log'!$D$4,DISTRICTCODE,2,),"")</f>
        <v/>
      </c>
      <c r="G86" s="103">
        <f>'TriMet Log'!H86</f>
        <v>0</v>
      </c>
      <c r="H86" s="104"/>
    </row>
    <row r="87" spans="1:8" s="105" customFormat="1">
      <c r="A87" s="98" t="str">
        <f>IF('TriMet Log'!A87="","",'TriMet Log'!A87)</f>
        <v/>
      </c>
      <c r="B87" s="99" t="str">
        <f>IF('TriMet Log'!B87="","",'TriMet Log'!B87)</f>
        <v/>
      </c>
      <c r="C87" s="100" t="str">
        <f>IF(AND(A87="",B87=""),"",'TriMet Log'!$E$1)</f>
        <v/>
      </c>
      <c r="D87" s="101" t="str">
        <f>IFERROR(VLOOKUP('TriMet Log'!C87,LUPTABLE,5,),"")</f>
        <v/>
      </c>
      <c r="E87" s="102">
        <f>IF(OR(D87="5P",D87="5H",D87="5J",D87="5J",D87="5Z"),'TriMet Log'!D87,'TriMet Log'!D87)</f>
        <v>0</v>
      </c>
      <c r="F87" s="101" t="str">
        <f>IFERROR(VLOOKUP('TriMet Log'!$D$4,DISTRICTCODE,2,),"")</f>
        <v/>
      </c>
      <c r="G87" s="103">
        <f>'TriMet Log'!H87</f>
        <v>0</v>
      </c>
      <c r="H87" s="104"/>
    </row>
    <row r="88" spans="1:8" s="105" customFormat="1">
      <c r="A88" s="98" t="str">
        <f>IF('TriMet Log'!A88="","",'TriMet Log'!A88)</f>
        <v/>
      </c>
      <c r="B88" s="99" t="str">
        <f>IF('TriMet Log'!B88="","",'TriMet Log'!B88)</f>
        <v/>
      </c>
      <c r="C88" s="100" t="str">
        <f>IF(AND(A88="",B88=""),"",'TriMet Log'!$E$1)</f>
        <v/>
      </c>
      <c r="D88" s="101" t="str">
        <f>IFERROR(VLOOKUP('TriMet Log'!C88,LUPTABLE,5,),"")</f>
        <v/>
      </c>
      <c r="E88" s="102">
        <f>IF(OR(D88="5P",D88="5H",D88="5J",D88="5J",D88="5Z"),'TriMet Log'!D88,'TriMet Log'!D88)</f>
        <v>0</v>
      </c>
      <c r="F88" s="101" t="str">
        <f>IFERROR(VLOOKUP('TriMet Log'!$D$4,DISTRICTCODE,2,),"")</f>
        <v/>
      </c>
      <c r="G88" s="103">
        <f>'TriMet Log'!H88</f>
        <v>0</v>
      </c>
      <c r="H88" s="104"/>
    </row>
    <row r="89" spans="1:8" s="105" customFormat="1">
      <c r="A89" s="98" t="str">
        <f>IF('TriMet Log'!A89="","",'TriMet Log'!A89)</f>
        <v/>
      </c>
      <c r="B89" s="99" t="str">
        <f>IF('TriMet Log'!B89="","",'TriMet Log'!B89)</f>
        <v/>
      </c>
      <c r="C89" s="100" t="str">
        <f>IF(AND(A89="",B89=""),"",'TriMet Log'!$E$1)</f>
        <v/>
      </c>
      <c r="D89" s="101" t="str">
        <f>IFERROR(VLOOKUP('TriMet Log'!C89,LUPTABLE,5,),"")</f>
        <v/>
      </c>
      <c r="E89" s="102">
        <f>IF(OR(D89="5P",D89="5H",D89="5J",D89="5J",D89="5Z"),'TriMet Log'!D89,'TriMet Log'!D89)</f>
        <v>0</v>
      </c>
      <c r="F89" s="101" t="str">
        <f>IFERROR(VLOOKUP('TriMet Log'!$D$4,DISTRICTCODE,2,),"")</f>
        <v/>
      </c>
      <c r="G89" s="103">
        <f>'TriMet Log'!H89</f>
        <v>0</v>
      </c>
      <c r="H89" s="104"/>
    </row>
    <row r="90" spans="1:8" s="105" customFormat="1">
      <c r="A90" s="98" t="str">
        <f>IF('TriMet Log'!A90="","",'TriMet Log'!A90)</f>
        <v/>
      </c>
      <c r="B90" s="99" t="str">
        <f>IF('TriMet Log'!B90="","",'TriMet Log'!B90)</f>
        <v/>
      </c>
      <c r="C90" s="100" t="str">
        <f>IF(AND(A90="",B90=""),"",'TriMet Log'!$E$1)</f>
        <v/>
      </c>
      <c r="D90" s="101" t="str">
        <f>IFERROR(VLOOKUP('TriMet Log'!C90,LUPTABLE,5,),"")</f>
        <v/>
      </c>
      <c r="E90" s="102">
        <f>IF(OR(D90="5P",D90="5H",D90="5J",D90="5J",D90="5Z"),'TriMet Log'!D90,'TriMet Log'!D90)</f>
        <v>0</v>
      </c>
      <c r="F90" s="101" t="str">
        <f>IFERROR(VLOOKUP('TriMet Log'!$D$4,DISTRICTCODE,2,),"")</f>
        <v/>
      </c>
      <c r="G90" s="103">
        <f>'TriMet Log'!H90</f>
        <v>0</v>
      </c>
      <c r="H90" s="104"/>
    </row>
    <row r="91" spans="1:8" s="105" customFormat="1">
      <c r="A91" s="98" t="str">
        <f>IF('TriMet Log'!A91="","",'TriMet Log'!A91)</f>
        <v/>
      </c>
      <c r="B91" s="99" t="str">
        <f>IF('TriMet Log'!B91="","",'TriMet Log'!B91)</f>
        <v/>
      </c>
      <c r="C91" s="100" t="str">
        <f>IF(AND(A91="",B91=""),"",'TriMet Log'!$E$1)</f>
        <v/>
      </c>
      <c r="D91" s="101" t="str">
        <f>IFERROR(VLOOKUP('TriMet Log'!C91,LUPTABLE,5,),"")</f>
        <v/>
      </c>
      <c r="E91" s="102">
        <f>IF(OR(D91="5P",D91="5H",D91="5J",D91="5J",D91="5Z"),'TriMet Log'!D91,'TriMet Log'!D91)</f>
        <v>0</v>
      </c>
      <c r="F91" s="101" t="str">
        <f>IFERROR(VLOOKUP('TriMet Log'!$D$4,DISTRICTCODE,2,),"")</f>
        <v/>
      </c>
      <c r="G91" s="103">
        <f>'TriMet Log'!H91</f>
        <v>0</v>
      </c>
      <c r="H91" s="104"/>
    </row>
    <row r="92" spans="1:8" s="105" customFormat="1">
      <c r="A92" s="98" t="str">
        <f>IF('TriMet Log'!A92="","",'TriMet Log'!A92)</f>
        <v/>
      </c>
      <c r="B92" s="99" t="str">
        <f>IF('TriMet Log'!B92="","",'TriMet Log'!B92)</f>
        <v/>
      </c>
      <c r="C92" s="100" t="str">
        <f>IF(AND(A92="",B92=""),"",'TriMet Log'!$E$1)</f>
        <v/>
      </c>
      <c r="D92" s="101" t="str">
        <f>IFERROR(VLOOKUP('TriMet Log'!C92,LUPTABLE,5,),"")</f>
        <v/>
      </c>
      <c r="E92" s="102">
        <f>IF(OR(D92="5P",D92="5H",D92="5J",D92="5J",D92="5Z"),'TriMet Log'!D92,'TriMet Log'!D92)</f>
        <v>0</v>
      </c>
      <c r="F92" s="101" t="str">
        <f>IFERROR(VLOOKUP('TriMet Log'!$D$4,DISTRICTCODE,2,),"")</f>
        <v/>
      </c>
      <c r="G92" s="103">
        <f>'TriMet Log'!H92</f>
        <v>0</v>
      </c>
      <c r="H92" s="104"/>
    </row>
    <row r="93" spans="1:8" s="105" customFormat="1">
      <c r="A93" s="98" t="str">
        <f>IF('TriMet Log'!A93="","",'TriMet Log'!A93)</f>
        <v/>
      </c>
      <c r="B93" s="99" t="str">
        <f>IF('TriMet Log'!B93="","",'TriMet Log'!B93)</f>
        <v/>
      </c>
      <c r="C93" s="100" t="str">
        <f>IF(AND(A93="",B93=""),"",'TriMet Log'!$E$1)</f>
        <v/>
      </c>
      <c r="D93" s="101" t="str">
        <f>IFERROR(VLOOKUP('TriMet Log'!C93,LUPTABLE,5,),"")</f>
        <v/>
      </c>
      <c r="E93" s="102">
        <f>IF(OR(D93="5P",D93="5H",D93="5J",D93="5J",D93="5Z"),'TriMet Log'!D93,'TriMet Log'!D93)</f>
        <v>0</v>
      </c>
      <c r="F93" s="101" t="str">
        <f>IFERROR(VLOOKUP('TriMet Log'!$D$4,DISTRICTCODE,2,),"")</f>
        <v/>
      </c>
      <c r="G93" s="103">
        <f>'TriMet Log'!H93</f>
        <v>0</v>
      </c>
      <c r="H93" s="104"/>
    </row>
    <row r="94" spans="1:8" s="105" customFormat="1">
      <c r="A94" s="98" t="str">
        <f>IF('TriMet Log'!A94="","",'TriMet Log'!A94)</f>
        <v/>
      </c>
      <c r="B94" s="99" t="str">
        <f>IF('TriMet Log'!B94="","",'TriMet Log'!B94)</f>
        <v/>
      </c>
      <c r="C94" s="100" t="str">
        <f>IF(AND(A94="",B94=""),"",'TriMet Log'!$E$1)</f>
        <v/>
      </c>
      <c r="D94" s="101" t="str">
        <f>IFERROR(VLOOKUP('TriMet Log'!C94,LUPTABLE,5,),"")</f>
        <v/>
      </c>
      <c r="E94" s="102">
        <f>IF(OR(D94="5P",D94="5H",D94="5J",D94="5J",D94="5Z"),'TriMet Log'!D94,'TriMet Log'!D94)</f>
        <v>0</v>
      </c>
      <c r="F94" s="101" t="str">
        <f>IFERROR(VLOOKUP('TriMet Log'!$D$4,DISTRICTCODE,2,),"")</f>
        <v/>
      </c>
      <c r="G94" s="103">
        <f>'TriMet Log'!H94</f>
        <v>0</v>
      </c>
      <c r="H94" s="104"/>
    </row>
    <row r="95" spans="1:8" s="105" customFormat="1">
      <c r="A95" s="98" t="str">
        <f>IF('TriMet Log'!A95="","",'TriMet Log'!A95)</f>
        <v/>
      </c>
      <c r="B95" s="99" t="str">
        <f>IF('TriMet Log'!B95="","",'TriMet Log'!B95)</f>
        <v/>
      </c>
      <c r="C95" s="100" t="str">
        <f>IF(AND(A95="",B95=""),"",'TriMet Log'!$E$1)</f>
        <v/>
      </c>
      <c r="D95" s="101" t="str">
        <f>IFERROR(VLOOKUP('TriMet Log'!C95,LUPTABLE,5,),"")</f>
        <v/>
      </c>
      <c r="E95" s="102">
        <f>IF(OR(D95="5P",D95="5H",D95="5J",D95="5J",D95="5Z"),'TriMet Log'!D95,'TriMet Log'!D95)</f>
        <v>0</v>
      </c>
      <c r="F95" s="101" t="str">
        <f>IFERROR(VLOOKUP('TriMet Log'!$D$4,DISTRICTCODE,2,),"")</f>
        <v/>
      </c>
      <c r="G95" s="103">
        <f>'TriMet Log'!H95</f>
        <v>0</v>
      </c>
      <c r="H95" s="104"/>
    </row>
    <row r="96" spans="1:8" s="105" customFormat="1">
      <c r="A96" s="98" t="str">
        <f>IF('TriMet Log'!A96="","",'TriMet Log'!A96)</f>
        <v/>
      </c>
      <c r="B96" s="99" t="str">
        <f>IF('TriMet Log'!B96="","",'TriMet Log'!B96)</f>
        <v/>
      </c>
      <c r="C96" s="100" t="str">
        <f>IF(AND(A96="",B96=""),"",'TriMet Log'!$E$1)</f>
        <v/>
      </c>
      <c r="D96" s="101" t="str">
        <f>IFERROR(VLOOKUP('TriMet Log'!C96,LUPTABLE,5,),"")</f>
        <v/>
      </c>
      <c r="E96" s="102">
        <f>IF(OR(D96="5P",D96="5H",D96="5J",D96="5J",D96="5Z"),'TriMet Log'!D96,'TriMet Log'!D96)</f>
        <v>0</v>
      </c>
      <c r="F96" s="101" t="str">
        <f>IFERROR(VLOOKUP('TriMet Log'!$D$4,DISTRICTCODE,2,),"")</f>
        <v/>
      </c>
      <c r="G96" s="103">
        <f>'TriMet Log'!H96</f>
        <v>0</v>
      </c>
      <c r="H96" s="104"/>
    </row>
    <row r="97" spans="1:8" s="105" customFormat="1">
      <c r="A97" s="98" t="str">
        <f>IF('TriMet Log'!A97="","",'TriMet Log'!A97)</f>
        <v/>
      </c>
      <c r="B97" s="99" t="str">
        <f>IF('TriMet Log'!B97="","",'TriMet Log'!B97)</f>
        <v/>
      </c>
      <c r="C97" s="100" t="str">
        <f>IF(AND(A97="",B97=""),"",'TriMet Log'!$E$1)</f>
        <v/>
      </c>
      <c r="D97" s="101" t="str">
        <f>IFERROR(VLOOKUP('TriMet Log'!C97,LUPTABLE,5,),"")</f>
        <v/>
      </c>
      <c r="E97" s="102">
        <f>IF(OR(D97="5P",D97="5H",D97="5J",D97="5J",D97="5Z"),'TriMet Log'!D97,'TriMet Log'!D97)</f>
        <v>0</v>
      </c>
      <c r="F97" s="101" t="str">
        <f>IFERROR(VLOOKUP('TriMet Log'!$D$4,DISTRICTCODE,2,),"")</f>
        <v/>
      </c>
      <c r="G97" s="103">
        <f>'TriMet Log'!H97</f>
        <v>0</v>
      </c>
      <c r="H97" s="104"/>
    </row>
    <row r="98" spans="1:8" s="105" customFormat="1">
      <c r="A98" s="98" t="str">
        <f>IF('TriMet Log'!A98="","",'TriMet Log'!A98)</f>
        <v/>
      </c>
      <c r="B98" s="99" t="str">
        <f>IF('TriMet Log'!B98="","",'TriMet Log'!B98)</f>
        <v/>
      </c>
      <c r="C98" s="100" t="str">
        <f>IF(AND(A98="",B98=""),"",'TriMet Log'!$E$1)</f>
        <v/>
      </c>
      <c r="D98" s="101" t="str">
        <f>IFERROR(VLOOKUP('TriMet Log'!C98,LUPTABLE,5,),"")</f>
        <v/>
      </c>
      <c r="E98" s="102">
        <f>IF(OR(D98="5P",D98="5H",D98="5J",D98="5J",D98="5Z"),'TriMet Log'!D98,'TriMet Log'!D98)</f>
        <v>0</v>
      </c>
      <c r="F98" s="101" t="str">
        <f>IFERROR(VLOOKUP('TriMet Log'!$D$4,DISTRICTCODE,2,),"")</f>
        <v/>
      </c>
      <c r="G98" s="103">
        <f>'TriMet Log'!H98</f>
        <v>0</v>
      </c>
      <c r="H98" s="104"/>
    </row>
    <row r="99" spans="1:8" s="105" customFormat="1">
      <c r="A99" s="98" t="str">
        <f>IF('TriMet Log'!A99="","",'TriMet Log'!A99)</f>
        <v/>
      </c>
      <c r="B99" s="99" t="str">
        <f>IF('TriMet Log'!B99="","",'TriMet Log'!B99)</f>
        <v/>
      </c>
      <c r="C99" s="100" t="str">
        <f>IF(AND(A99="",B99=""),"",'TriMet Log'!$E$1)</f>
        <v/>
      </c>
      <c r="D99" s="101" t="str">
        <f>IFERROR(VLOOKUP('TriMet Log'!C99,LUPTABLE,5,),"")</f>
        <v/>
      </c>
      <c r="E99" s="102">
        <f>IF(OR(D99="5P",D99="5H",D99="5J",D99="5J",D99="5Z"),'TriMet Log'!D99,'TriMet Log'!D99)</f>
        <v>0</v>
      </c>
      <c r="F99" s="101" t="str">
        <f>IFERROR(VLOOKUP('TriMet Log'!$D$4,DISTRICTCODE,2,),"")</f>
        <v/>
      </c>
      <c r="G99" s="103">
        <f>'TriMet Log'!H99</f>
        <v>0</v>
      </c>
      <c r="H99" s="104"/>
    </row>
    <row r="100" spans="1:8" s="105" customFormat="1">
      <c r="A100" s="98" t="str">
        <f>IF('TriMet Log'!A100="","",'TriMet Log'!A100)</f>
        <v/>
      </c>
      <c r="B100" s="99" t="str">
        <f>IF('TriMet Log'!B100="","",'TriMet Log'!B100)</f>
        <v/>
      </c>
      <c r="C100" s="100" t="str">
        <f>IF(AND(A100="",B100=""),"",'TriMet Log'!$E$1)</f>
        <v/>
      </c>
      <c r="D100" s="101" t="str">
        <f>IFERROR(VLOOKUP('TriMet Log'!C100,LUPTABLE,5,),"")</f>
        <v/>
      </c>
      <c r="E100" s="102">
        <f>IF(OR(D100="5P",D100="5H",D100="5J",D100="5J",D100="5Z"),'TriMet Log'!D100,'TriMet Log'!D100)</f>
        <v>0</v>
      </c>
      <c r="F100" s="101" t="str">
        <f>IFERROR(VLOOKUP('TriMet Log'!$D$4,DISTRICTCODE,2,),"")</f>
        <v/>
      </c>
      <c r="G100" s="103">
        <f>'TriMet Log'!H100</f>
        <v>0</v>
      </c>
      <c r="H100" s="104"/>
    </row>
    <row r="101" spans="1:8" s="105" customFormat="1">
      <c r="A101" s="98" t="str">
        <f>IF('TriMet Log'!A101="","",'TriMet Log'!A101)</f>
        <v/>
      </c>
      <c r="B101" s="99" t="str">
        <f>IF('TriMet Log'!B101="","",'TriMet Log'!B101)</f>
        <v/>
      </c>
      <c r="C101" s="100" t="str">
        <f>IF(AND(A101="",B101=""),"",'TriMet Log'!$E$1)</f>
        <v/>
      </c>
      <c r="D101" s="101" t="str">
        <f>IFERROR(VLOOKUP('TriMet Log'!C101,LUPTABLE,5,),"")</f>
        <v/>
      </c>
      <c r="E101" s="102">
        <f>IF(OR(D101="5P",D101="5H",D101="5J",D101="5J",D101="5Z"),'TriMet Log'!D101,'TriMet Log'!D101)</f>
        <v>0</v>
      </c>
      <c r="F101" s="101" t="str">
        <f>IFERROR(VLOOKUP('TriMet Log'!$D$4,DISTRICTCODE,2,),"")</f>
        <v/>
      </c>
      <c r="G101" s="103">
        <f>'TriMet Log'!H101</f>
        <v>0</v>
      </c>
      <c r="H101" s="104"/>
    </row>
    <row r="102" spans="1:8" s="105" customFormat="1">
      <c r="A102" s="98" t="str">
        <f>IF('TriMet Log'!A102="","",'TriMet Log'!A102)</f>
        <v/>
      </c>
      <c r="B102" s="99" t="str">
        <f>IF('TriMet Log'!B102="","",'TriMet Log'!B102)</f>
        <v/>
      </c>
      <c r="C102" s="100" t="str">
        <f>IF(AND(A102="",B102=""),"",'TriMet Log'!$E$1)</f>
        <v/>
      </c>
      <c r="D102" s="101" t="str">
        <f>IFERROR(VLOOKUP('TriMet Log'!C102,LUPTABLE,5,),"")</f>
        <v/>
      </c>
      <c r="E102" s="102">
        <f>IF(OR(D102="5P",D102="5H",D102="5J",D102="5J",D102="5Z"),'TriMet Log'!D102,'TriMet Log'!D102)</f>
        <v>0</v>
      </c>
      <c r="F102" s="101" t="str">
        <f>IFERROR(VLOOKUP('TriMet Log'!$D$4,DISTRICTCODE,2,),"")</f>
        <v/>
      </c>
      <c r="G102" s="103">
        <f>'TriMet Log'!H102</f>
        <v>0</v>
      </c>
      <c r="H102" s="104"/>
    </row>
    <row r="103" spans="1:8" s="105" customFormat="1">
      <c r="A103" s="98" t="str">
        <f>IF('TriMet Log'!A103="","",'TriMet Log'!A103)</f>
        <v/>
      </c>
      <c r="B103" s="99" t="str">
        <f>IF('TriMet Log'!B103="","",'TriMet Log'!B103)</f>
        <v/>
      </c>
      <c r="C103" s="100" t="str">
        <f>IF(AND(A103="",B103=""),"",'TriMet Log'!$E$1)</f>
        <v/>
      </c>
      <c r="D103" s="101" t="str">
        <f>IFERROR(VLOOKUP('TriMet Log'!C103,LUPTABLE,5,),"")</f>
        <v/>
      </c>
      <c r="E103" s="102">
        <f>IF(OR(D103="5P",D103="5H",D103="5J",D103="5J",D103="5Z"),'TriMet Log'!D103,'TriMet Log'!D103)</f>
        <v>0</v>
      </c>
      <c r="F103" s="101" t="str">
        <f>IFERROR(VLOOKUP('TriMet Log'!$D$4,DISTRICTCODE,2,),"")</f>
        <v/>
      </c>
      <c r="G103" s="103">
        <f>'TriMet Log'!H103</f>
        <v>0</v>
      </c>
      <c r="H103" s="104"/>
    </row>
    <row r="104" spans="1:8" s="105" customFormat="1">
      <c r="A104" s="98" t="str">
        <f>IF('TriMet Log'!A104="","",'TriMet Log'!A104)</f>
        <v/>
      </c>
      <c r="B104" s="99" t="str">
        <f>IF('TriMet Log'!B104="","",'TriMet Log'!B104)</f>
        <v/>
      </c>
      <c r="C104" s="100" t="str">
        <f>IF(AND(A104="",B104=""),"",'TriMet Log'!$E$1)</f>
        <v/>
      </c>
      <c r="D104" s="101" t="str">
        <f>IFERROR(VLOOKUP('TriMet Log'!C104,LUPTABLE,5,),"")</f>
        <v/>
      </c>
      <c r="E104" s="102">
        <f>IF(OR(D104="5P",D104="5H",D104="5J",D104="5J",D104="5Z"),'TriMet Log'!D104,'TriMet Log'!D104)</f>
        <v>0</v>
      </c>
      <c r="F104" s="101" t="str">
        <f>IFERROR(VLOOKUP('TriMet Log'!$D$4,DISTRICTCODE,2,),"")</f>
        <v/>
      </c>
      <c r="G104" s="103">
        <f>'TriMet Log'!H104</f>
        <v>0</v>
      </c>
      <c r="H104" s="104"/>
    </row>
    <row r="105" spans="1:8" s="105" customFormat="1">
      <c r="A105" s="98" t="str">
        <f>IF('TriMet Log'!A105="","",'TriMet Log'!A105)</f>
        <v/>
      </c>
      <c r="B105" s="99" t="str">
        <f>IF('TriMet Log'!B105="","",'TriMet Log'!B105)</f>
        <v/>
      </c>
      <c r="C105" s="100" t="str">
        <f>IF(AND(A105="",B105=""),"",'TriMet Log'!$E$1)</f>
        <v/>
      </c>
      <c r="D105" s="101" t="str">
        <f>IFERROR(VLOOKUP('TriMet Log'!C105,LUPTABLE,5,),"")</f>
        <v/>
      </c>
      <c r="E105" s="102">
        <f>IF(OR(D105="5P",D105="5H",D105="5J",D105="5J",D105="5Z"),'TriMet Log'!D105,'TriMet Log'!D105)</f>
        <v>0</v>
      </c>
      <c r="F105" s="101" t="str">
        <f>IFERROR(VLOOKUP('TriMet Log'!$D$4,DISTRICTCODE,2,),"")</f>
        <v/>
      </c>
      <c r="G105" s="103">
        <f>'TriMet Log'!H105</f>
        <v>0</v>
      </c>
      <c r="H105" s="104"/>
    </row>
    <row r="106" spans="1:8" s="105" customFormat="1">
      <c r="A106" s="98" t="str">
        <f>IF('TriMet Log'!A106="","",'TriMet Log'!A106)</f>
        <v/>
      </c>
      <c r="B106" s="99" t="str">
        <f>IF('TriMet Log'!B106="","",'TriMet Log'!B106)</f>
        <v/>
      </c>
      <c r="C106" s="100" t="str">
        <f>IF(AND(A106="",B106=""),"",'TriMet Log'!$E$1)</f>
        <v/>
      </c>
      <c r="D106" s="101" t="str">
        <f>IFERROR(VLOOKUP('TriMet Log'!C106,LUPTABLE,5,),"")</f>
        <v/>
      </c>
      <c r="E106" s="102">
        <f>IF(OR(D106="5P",D106="5H",D106="5J",D106="5J",D106="5Z"),'TriMet Log'!D106,'TriMet Log'!D106)</f>
        <v>0</v>
      </c>
      <c r="F106" s="101" t="str">
        <f>IFERROR(VLOOKUP('TriMet Log'!$D$4,DISTRICTCODE,2,),"")</f>
        <v/>
      </c>
      <c r="G106" s="103">
        <f>'TriMet Log'!H106</f>
        <v>0</v>
      </c>
      <c r="H106" s="104"/>
    </row>
    <row r="107" spans="1:8" s="105" customFormat="1">
      <c r="A107" s="98" t="str">
        <f>IF('TriMet Log'!A107="","",'TriMet Log'!A107)</f>
        <v/>
      </c>
      <c r="B107" s="99" t="str">
        <f>IF('TriMet Log'!B107="","",'TriMet Log'!B107)</f>
        <v/>
      </c>
      <c r="C107" s="100" t="str">
        <f>IF(AND(A107="",B107=""),"",'TriMet Log'!$E$1)</f>
        <v/>
      </c>
      <c r="D107" s="101" t="str">
        <f>IFERROR(VLOOKUP('TriMet Log'!C107,LUPTABLE,5,),"")</f>
        <v/>
      </c>
      <c r="E107" s="102">
        <f>IF(OR(D107="5P",D107="5H",D107="5J",D107="5J",D107="5Z"),'TriMet Log'!D107,'TriMet Log'!D107)</f>
        <v>0</v>
      </c>
      <c r="F107" s="101" t="str">
        <f>IFERROR(VLOOKUP('TriMet Log'!$D$4,DISTRICTCODE,2,),"")</f>
        <v/>
      </c>
      <c r="G107" s="103">
        <f>'TriMet Log'!H107</f>
        <v>0</v>
      </c>
      <c r="H107" s="104"/>
    </row>
    <row r="108" spans="1:8" s="105" customFormat="1">
      <c r="A108" s="98" t="str">
        <f>IF('TriMet Log'!A108="","",'TriMet Log'!A108)</f>
        <v/>
      </c>
      <c r="B108" s="99" t="str">
        <f>IF('TriMet Log'!B108="","",'TriMet Log'!B108)</f>
        <v/>
      </c>
      <c r="C108" s="100" t="str">
        <f>IF(AND(A108="",B108=""),"",'TriMet Log'!$E$1)</f>
        <v/>
      </c>
      <c r="D108" s="101" t="str">
        <f>IFERROR(VLOOKUP('TriMet Log'!C108,LUPTABLE,5,),"")</f>
        <v/>
      </c>
      <c r="E108" s="102">
        <f>IF(OR(D108="5P",D108="5H",D108="5J",D108="5J",D108="5Z"),'TriMet Log'!D108,'TriMet Log'!D108)</f>
        <v>0</v>
      </c>
      <c r="F108" s="101" t="str">
        <f>IFERROR(VLOOKUP('TriMet Log'!$D$4,DISTRICTCODE,2,),"")</f>
        <v/>
      </c>
      <c r="G108" s="103">
        <f>'TriMet Log'!H108</f>
        <v>0</v>
      </c>
      <c r="H108" s="104"/>
    </row>
    <row r="109" spans="1:8" s="105" customFormat="1">
      <c r="A109" s="98" t="str">
        <f>IF('TriMet Log'!A109="","",'TriMet Log'!A109)</f>
        <v/>
      </c>
      <c r="B109" s="99" t="str">
        <f>IF('TriMet Log'!B109="","",'TriMet Log'!B109)</f>
        <v/>
      </c>
      <c r="C109" s="100" t="str">
        <f>IF(AND(A109="",B109=""),"",'TriMet Log'!$E$1)</f>
        <v/>
      </c>
      <c r="D109" s="101" t="str">
        <f>IFERROR(VLOOKUP('TriMet Log'!C109,LUPTABLE,5,),"")</f>
        <v/>
      </c>
      <c r="E109" s="102">
        <f>IF(OR(D109="5P",D109="5H",D109="5J",D109="5J",D109="5Z"),'TriMet Log'!D109,'TriMet Log'!D109)</f>
        <v>0</v>
      </c>
      <c r="F109" s="101" t="str">
        <f>IFERROR(VLOOKUP('TriMet Log'!$D$4,DISTRICTCODE,2,),"")</f>
        <v/>
      </c>
      <c r="G109" s="103">
        <f>'TriMet Log'!H109</f>
        <v>0</v>
      </c>
      <c r="H109" s="104"/>
    </row>
    <row r="110" spans="1:8" s="105" customFormat="1">
      <c r="A110" s="98" t="str">
        <f>IF('TriMet Log'!A110="","",'TriMet Log'!A110)</f>
        <v/>
      </c>
      <c r="B110" s="99" t="str">
        <f>IF('TriMet Log'!B110="","",'TriMet Log'!B110)</f>
        <v/>
      </c>
      <c r="C110" s="100" t="str">
        <f>IF(AND(A110="",B110=""),"",'TriMet Log'!$E$1)</f>
        <v/>
      </c>
      <c r="D110" s="101" t="str">
        <f>IFERROR(VLOOKUP('TriMet Log'!C110,LUPTABLE,5,),"")</f>
        <v/>
      </c>
      <c r="E110" s="102">
        <f>IF(OR(D110="5P",D110="5H",D110="5J",D110="5J",D110="5Z"),'TriMet Log'!D110,'TriMet Log'!D110)</f>
        <v>0</v>
      </c>
      <c r="F110" s="101" t="str">
        <f>IFERROR(VLOOKUP('TriMet Log'!$D$4,DISTRICTCODE,2,),"")</f>
        <v/>
      </c>
      <c r="G110" s="103">
        <f>'TriMet Log'!H110</f>
        <v>0</v>
      </c>
      <c r="H110" s="104"/>
    </row>
    <row r="111" spans="1:8" s="105" customFormat="1">
      <c r="A111" s="98" t="str">
        <f>IF('TriMet Log'!A111="","",'TriMet Log'!A111)</f>
        <v/>
      </c>
      <c r="B111" s="99" t="str">
        <f>IF('TriMet Log'!B111="","",'TriMet Log'!B111)</f>
        <v/>
      </c>
      <c r="C111" s="100" t="str">
        <f>IF(AND(A111="",B111=""),"",'TriMet Log'!$E$1)</f>
        <v/>
      </c>
      <c r="D111" s="101" t="str">
        <f>IFERROR(VLOOKUP('TriMet Log'!C111,LUPTABLE,5,),"")</f>
        <v/>
      </c>
      <c r="E111" s="102">
        <f>IF(OR(D111="5P",D111="5H",D111="5J",D111="5J",D111="5Z"),'TriMet Log'!D111,'TriMet Log'!D111)</f>
        <v>0</v>
      </c>
      <c r="F111" s="101" t="str">
        <f>IFERROR(VLOOKUP('TriMet Log'!$D$4,DISTRICTCODE,2,),"")</f>
        <v/>
      </c>
      <c r="G111" s="103">
        <f>'TriMet Log'!H111</f>
        <v>0</v>
      </c>
      <c r="H111" s="104"/>
    </row>
    <row r="112" spans="1:8" s="105" customFormat="1">
      <c r="A112" s="98" t="str">
        <f>IF('TriMet Log'!A112="","",'TriMet Log'!A112)</f>
        <v/>
      </c>
      <c r="B112" s="99" t="str">
        <f>IF('TriMet Log'!B112="","",'TriMet Log'!B112)</f>
        <v/>
      </c>
      <c r="C112" s="100" t="str">
        <f>IF(AND(A112="",B112=""),"",'TriMet Log'!$E$1)</f>
        <v/>
      </c>
      <c r="D112" s="101" t="str">
        <f>IFERROR(VLOOKUP('TriMet Log'!C112,LUPTABLE,5,),"")</f>
        <v/>
      </c>
      <c r="E112" s="102">
        <f>IF(OR(D112="5P",D112="5H",D112="5J",D112="5J",D112="5Z"),'TriMet Log'!D112,'TriMet Log'!D112)</f>
        <v>0</v>
      </c>
      <c r="F112" s="101" t="str">
        <f>IFERROR(VLOOKUP('TriMet Log'!$D$4,DISTRICTCODE,2,),"")</f>
        <v/>
      </c>
      <c r="G112" s="103">
        <f>'TriMet Log'!H112</f>
        <v>0</v>
      </c>
      <c r="H112" s="104"/>
    </row>
    <row r="113" spans="1:8" s="105" customFormat="1">
      <c r="A113" s="98" t="str">
        <f>IF('TriMet Log'!A113="","",'TriMet Log'!A113)</f>
        <v/>
      </c>
      <c r="B113" s="99" t="str">
        <f>IF('TriMet Log'!B113="","",'TriMet Log'!B113)</f>
        <v/>
      </c>
      <c r="C113" s="100" t="str">
        <f>IF(AND(A113="",B113=""),"",'TriMet Log'!$E$1)</f>
        <v/>
      </c>
      <c r="D113" s="101" t="str">
        <f>IFERROR(VLOOKUP('TriMet Log'!C113,LUPTABLE,5,),"")</f>
        <v/>
      </c>
      <c r="E113" s="102">
        <f>IF(OR(D113="5P",D113="5H",D113="5J",D113="5J",D113="5Z"),'TriMet Log'!D113,'TriMet Log'!D113)</f>
        <v>0</v>
      </c>
      <c r="F113" s="101" t="str">
        <f>IFERROR(VLOOKUP('TriMet Log'!$D$4,DISTRICTCODE,2,),"")</f>
        <v/>
      </c>
      <c r="G113" s="103">
        <f>'TriMet Log'!H113</f>
        <v>0</v>
      </c>
      <c r="H113" s="104"/>
    </row>
    <row r="114" spans="1:8" s="105" customFormat="1">
      <c r="A114" s="98" t="str">
        <f>IF('TriMet Log'!A114="","",'TriMet Log'!A114)</f>
        <v/>
      </c>
      <c r="B114" s="99" t="str">
        <f>IF('TriMet Log'!B114="","",'TriMet Log'!B114)</f>
        <v/>
      </c>
      <c r="C114" s="100" t="str">
        <f>IF(AND(A114="",B114=""),"",'TriMet Log'!$E$1)</f>
        <v/>
      </c>
      <c r="D114" s="101" t="str">
        <f>IFERROR(VLOOKUP('TriMet Log'!C114,LUPTABLE,5,),"")</f>
        <v/>
      </c>
      <c r="E114" s="102">
        <f>IF(OR(D114="5P",D114="5H",D114="5J",D114="5J",D114="5Z"),'TriMet Log'!D114,'TriMet Log'!D114)</f>
        <v>0</v>
      </c>
      <c r="F114" s="101" t="str">
        <f>IFERROR(VLOOKUP('TriMet Log'!$D$4,DISTRICTCODE,2,),"")</f>
        <v/>
      </c>
      <c r="G114" s="103">
        <f>'TriMet Log'!H114</f>
        <v>0</v>
      </c>
      <c r="H114" s="104"/>
    </row>
    <row r="115" spans="1:8" s="105" customFormat="1">
      <c r="A115" s="98" t="str">
        <f>IF('TriMet Log'!A115="","",'TriMet Log'!A115)</f>
        <v/>
      </c>
      <c r="B115" s="99" t="str">
        <f>IF('TriMet Log'!B115="","",'TriMet Log'!B115)</f>
        <v/>
      </c>
      <c r="C115" s="100" t="str">
        <f>IF(AND(A115="",B115=""),"",'TriMet Log'!$E$1)</f>
        <v/>
      </c>
      <c r="D115" s="101" t="str">
        <f>IFERROR(VLOOKUP('TriMet Log'!C115,LUPTABLE,5,),"")</f>
        <v/>
      </c>
      <c r="E115" s="102">
        <f>IF(OR(D115="5P",D115="5H",D115="5J",D115="5J",D115="5Z"),'TriMet Log'!D115,'TriMet Log'!D115)</f>
        <v>0</v>
      </c>
      <c r="F115" s="101" t="str">
        <f>IFERROR(VLOOKUP('TriMet Log'!$D$4,DISTRICTCODE,2,),"")</f>
        <v/>
      </c>
      <c r="G115" s="103">
        <f>'TriMet Log'!H115</f>
        <v>0</v>
      </c>
      <c r="H115" s="104"/>
    </row>
    <row r="116" spans="1:8" s="105" customFormat="1">
      <c r="A116" s="98" t="str">
        <f>IF('TriMet Log'!A116="","",'TriMet Log'!A116)</f>
        <v/>
      </c>
      <c r="B116" s="99" t="str">
        <f>IF('TriMet Log'!B116="","",'TriMet Log'!B116)</f>
        <v/>
      </c>
      <c r="C116" s="100" t="str">
        <f>IF(AND(A116="",B116=""),"",'TriMet Log'!$E$1)</f>
        <v/>
      </c>
      <c r="D116" s="101" t="str">
        <f>IFERROR(VLOOKUP('TriMet Log'!C116,LUPTABLE,5,),"")</f>
        <v/>
      </c>
      <c r="E116" s="102">
        <f>IF(OR(D116="5P",D116="5H",D116="5J",D116="5J",D116="5Z"),'TriMet Log'!D116,'TriMet Log'!D116)</f>
        <v>0</v>
      </c>
      <c r="F116" s="101" t="str">
        <f>IFERROR(VLOOKUP('TriMet Log'!$D$4,DISTRICTCODE,2,),"")</f>
        <v/>
      </c>
      <c r="G116" s="103">
        <f>'TriMet Log'!H116</f>
        <v>0</v>
      </c>
      <c r="H116" s="104"/>
    </row>
    <row r="117" spans="1:8" s="105" customFormat="1">
      <c r="A117" s="98" t="str">
        <f>IF('TriMet Log'!A117="","",'TriMet Log'!A117)</f>
        <v/>
      </c>
      <c r="B117" s="99" t="str">
        <f>IF('TriMet Log'!B117="","",'TriMet Log'!B117)</f>
        <v/>
      </c>
      <c r="C117" s="100" t="str">
        <f>IF(AND(A117="",B117=""),"",'TriMet Log'!$E$1)</f>
        <v/>
      </c>
      <c r="D117" s="101" t="str">
        <f>IFERROR(VLOOKUP('TriMet Log'!C117,LUPTABLE,5,),"")</f>
        <v/>
      </c>
      <c r="E117" s="102">
        <f>IF(OR(D117="5P",D117="5H",D117="5J",D117="5J",D117="5Z"),'TriMet Log'!D117,'TriMet Log'!D117)</f>
        <v>0</v>
      </c>
      <c r="F117" s="101" t="str">
        <f>IFERROR(VLOOKUP('TriMet Log'!$D$4,DISTRICTCODE,2,),"")</f>
        <v/>
      </c>
      <c r="G117" s="103">
        <f>'TriMet Log'!H117</f>
        <v>0</v>
      </c>
      <c r="H117" s="104"/>
    </row>
    <row r="118" spans="1:8" s="105" customFormat="1">
      <c r="A118" s="98" t="str">
        <f>IF('TriMet Log'!A118="","",'TriMet Log'!A118)</f>
        <v/>
      </c>
      <c r="B118" s="99" t="str">
        <f>IF('TriMet Log'!B118="","",'TriMet Log'!B118)</f>
        <v/>
      </c>
      <c r="C118" s="100" t="str">
        <f>IF(AND(A118="",B118=""),"",'TriMet Log'!$E$1)</f>
        <v/>
      </c>
      <c r="D118" s="101" t="str">
        <f>IFERROR(VLOOKUP('TriMet Log'!C118,LUPTABLE,5,),"")</f>
        <v/>
      </c>
      <c r="E118" s="102">
        <f>IF(OR(D118="5P",D118="5H",D118="5J",D118="5J",D118="5Z"),'TriMet Log'!D118,'TriMet Log'!D118)</f>
        <v>0</v>
      </c>
      <c r="F118" s="101" t="str">
        <f>IFERROR(VLOOKUP('TriMet Log'!$D$4,DISTRICTCODE,2,),"")</f>
        <v/>
      </c>
      <c r="G118" s="103">
        <f>'TriMet Log'!H118</f>
        <v>0</v>
      </c>
      <c r="H118" s="104"/>
    </row>
    <row r="119" spans="1:8" s="105" customFormat="1">
      <c r="A119" s="98" t="str">
        <f>IF('TriMet Log'!A119="","",'TriMet Log'!A119)</f>
        <v/>
      </c>
      <c r="B119" s="99" t="str">
        <f>IF('TriMet Log'!B119="","",'TriMet Log'!B119)</f>
        <v/>
      </c>
      <c r="C119" s="100" t="str">
        <f>IF(AND(A119="",B119=""),"",'TriMet Log'!$E$1)</f>
        <v/>
      </c>
      <c r="D119" s="101" t="str">
        <f>IFERROR(VLOOKUP('TriMet Log'!C119,LUPTABLE,5,),"")</f>
        <v/>
      </c>
      <c r="E119" s="102">
        <f>IF(OR(D119="5P",D119="5H",D119="5J",D119="5J",D119="5Z"),'TriMet Log'!D119,'TriMet Log'!D119)</f>
        <v>0</v>
      </c>
      <c r="F119" s="101" t="str">
        <f>IFERROR(VLOOKUP('TriMet Log'!$D$4,DISTRICTCODE,2,),"")</f>
        <v/>
      </c>
      <c r="G119" s="103">
        <f>'TriMet Log'!H119</f>
        <v>0</v>
      </c>
      <c r="H119" s="104"/>
    </row>
    <row r="120" spans="1:8" s="105" customFormat="1">
      <c r="A120" s="98" t="str">
        <f>IF('TriMet Log'!A120="","",'TriMet Log'!A120)</f>
        <v/>
      </c>
      <c r="B120" s="99" t="str">
        <f>IF('TriMet Log'!B120="","",'TriMet Log'!B120)</f>
        <v/>
      </c>
      <c r="C120" s="100" t="str">
        <f>IF(AND(A120="",B120=""),"",'TriMet Log'!$E$1)</f>
        <v/>
      </c>
      <c r="D120" s="101" t="str">
        <f>IFERROR(VLOOKUP('TriMet Log'!C120,LUPTABLE,5,),"")</f>
        <v/>
      </c>
      <c r="E120" s="102">
        <f>IF(OR(D120="5P",D120="5H",D120="5J",D120="5J",D120="5Z"),'TriMet Log'!D120,'TriMet Log'!D120)</f>
        <v>0</v>
      </c>
      <c r="F120" s="101" t="str">
        <f>IFERROR(VLOOKUP('TriMet Log'!$D$4,DISTRICTCODE,2,),"")</f>
        <v/>
      </c>
      <c r="G120" s="103">
        <f>'TriMet Log'!H120</f>
        <v>0</v>
      </c>
      <c r="H120" s="104"/>
    </row>
    <row r="121" spans="1:8" s="105" customFormat="1">
      <c r="A121" s="98" t="str">
        <f>IF('TriMet Log'!A121="","",'TriMet Log'!A121)</f>
        <v/>
      </c>
      <c r="B121" s="99" t="str">
        <f>IF('TriMet Log'!B121="","",'TriMet Log'!B121)</f>
        <v/>
      </c>
      <c r="C121" s="100" t="str">
        <f>IF(AND(A121="",B121=""),"",'TriMet Log'!$E$1)</f>
        <v/>
      </c>
      <c r="D121" s="101" t="str">
        <f>IFERROR(VLOOKUP('TriMet Log'!C121,LUPTABLE,5,),"")</f>
        <v/>
      </c>
      <c r="E121" s="102">
        <f>IF(OR(D121="5P",D121="5H",D121="5J",D121="5J",D121="5Z"),'TriMet Log'!D121,'TriMet Log'!D121)</f>
        <v>0</v>
      </c>
      <c r="F121" s="101" t="str">
        <f>IFERROR(VLOOKUP('TriMet Log'!$D$4,DISTRICTCODE,2,),"")</f>
        <v/>
      </c>
      <c r="G121" s="103">
        <f>'TriMet Log'!H121</f>
        <v>0</v>
      </c>
      <c r="H121" s="104"/>
    </row>
    <row r="122" spans="1:8" s="105" customFormat="1">
      <c r="A122" s="98" t="str">
        <f>IF('TriMet Log'!A122="","",'TriMet Log'!A122)</f>
        <v/>
      </c>
      <c r="B122" s="99" t="str">
        <f>IF('TriMet Log'!B122="","",'TriMet Log'!B122)</f>
        <v/>
      </c>
      <c r="C122" s="100" t="str">
        <f>IF(AND(A122="",B122=""),"",'TriMet Log'!$E$1)</f>
        <v/>
      </c>
      <c r="D122" s="101" t="str">
        <f>IFERROR(VLOOKUP('TriMet Log'!C122,LUPTABLE,5,),"")</f>
        <v/>
      </c>
      <c r="E122" s="102">
        <f>IF(OR(D122="5P",D122="5H",D122="5J",D122="5J",D122="5Z"),'TriMet Log'!D122,'TriMet Log'!D122)</f>
        <v>0</v>
      </c>
      <c r="F122" s="101" t="str">
        <f>IFERROR(VLOOKUP('TriMet Log'!$D$4,DISTRICTCODE,2,),"")</f>
        <v/>
      </c>
      <c r="G122" s="103">
        <f>'TriMet Log'!H122</f>
        <v>0</v>
      </c>
      <c r="H122" s="104"/>
    </row>
    <row r="123" spans="1:8" s="105" customFormat="1">
      <c r="A123" s="98" t="str">
        <f>IF('TriMet Log'!A123="","",'TriMet Log'!A123)</f>
        <v/>
      </c>
      <c r="B123" s="99" t="str">
        <f>IF('TriMet Log'!B123="","",'TriMet Log'!B123)</f>
        <v/>
      </c>
      <c r="C123" s="100" t="str">
        <f>IF(AND(A123="",B123=""),"",'TriMet Log'!$E$1)</f>
        <v/>
      </c>
      <c r="D123" s="101" t="str">
        <f>IFERROR(VLOOKUP('TriMet Log'!C123,LUPTABLE,5,),"")</f>
        <v/>
      </c>
      <c r="E123" s="102">
        <f>IF(OR(D123="5P",D123="5H",D123="5J",D123="5J",D123="5Z"),'TriMet Log'!D123,'TriMet Log'!D123)</f>
        <v>0</v>
      </c>
      <c r="F123" s="101" t="str">
        <f>IFERROR(VLOOKUP('TriMet Log'!$D$4,DISTRICTCODE,2,),"")</f>
        <v/>
      </c>
      <c r="G123" s="103">
        <f>'TriMet Log'!H123</f>
        <v>0</v>
      </c>
      <c r="H123" s="104"/>
    </row>
    <row r="124" spans="1:8" s="105" customFormat="1">
      <c r="A124" s="98" t="str">
        <f>IF('TriMet Log'!A124="","",'TriMet Log'!A124)</f>
        <v/>
      </c>
      <c r="B124" s="99" t="str">
        <f>IF('TriMet Log'!B124="","",'TriMet Log'!B124)</f>
        <v/>
      </c>
      <c r="C124" s="100" t="str">
        <f>IF(AND(A124="",B124=""),"",'TriMet Log'!$E$1)</f>
        <v/>
      </c>
      <c r="D124" s="101" t="str">
        <f>IFERROR(VLOOKUP('TriMet Log'!C124,LUPTABLE,5,),"")</f>
        <v/>
      </c>
      <c r="E124" s="102">
        <f>IF(OR(D124="5P",D124="5H",D124="5J",D124="5J",D124="5Z"),'TriMet Log'!D124,'TriMet Log'!D124)</f>
        <v>0</v>
      </c>
      <c r="F124" s="101" t="str">
        <f>IFERROR(VLOOKUP('TriMet Log'!$D$4,DISTRICTCODE,2,),"")</f>
        <v/>
      </c>
      <c r="G124" s="103">
        <f>'TriMet Log'!H124</f>
        <v>0</v>
      </c>
      <c r="H124" s="104"/>
    </row>
    <row r="125" spans="1:8" s="105" customFormat="1">
      <c r="A125" s="98" t="str">
        <f>IF('TriMet Log'!A125="","",'TriMet Log'!A125)</f>
        <v/>
      </c>
      <c r="B125" s="99" t="str">
        <f>IF('TriMet Log'!B125="","",'TriMet Log'!B125)</f>
        <v/>
      </c>
      <c r="C125" s="100" t="str">
        <f>IF(AND(A125="",B125=""),"",'TriMet Log'!$E$1)</f>
        <v/>
      </c>
      <c r="D125" s="101" t="str">
        <f>IFERROR(VLOOKUP('TriMet Log'!C125,LUPTABLE,5,),"")</f>
        <v/>
      </c>
      <c r="E125" s="102">
        <f>IF(OR(D125="5P",D125="5H",D125="5J",D125="5J",D125="5Z"),'TriMet Log'!D125,'TriMet Log'!D125)</f>
        <v>0</v>
      </c>
      <c r="F125" s="101" t="str">
        <f>IFERROR(VLOOKUP('TriMet Log'!$D$4,DISTRICTCODE,2,),"")</f>
        <v/>
      </c>
      <c r="G125" s="103">
        <f>'TriMet Log'!H125</f>
        <v>0</v>
      </c>
      <c r="H125" s="104"/>
    </row>
    <row r="126" spans="1:8" s="105" customFormat="1">
      <c r="A126" s="98" t="str">
        <f>IF('TriMet Log'!A126="","",'TriMet Log'!A126)</f>
        <v/>
      </c>
      <c r="B126" s="99" t="str">
        <f>IF('TriMet Log'!B126="","",'TriMet Log'!B126)</f>
        <v/>
      </c>
      <c r="C126" s="100" t="str">
        <f>IF(AND(A126="",B126=""),"",'TriMet Log'!$E$1)</f>
        <v/>
      </c>
      <c r="D126" s="101" t="str">
        <f>IFERROR(VLOOKUP('TriMet Log'!C126,LUPTABLE,5,),"")</f>
        <v/>
      </c>
      <c r="E126" s="102">
        <f>IF(OR(D126="5P",D126="5H",D126="5J",D126="5J",D126="5Z"),'TriMet Log'!D126,'TriMet Log'!D126)</f>
        <v>0</v>
      </c>
      <c r="F126" s="101" t="str">
        <f>IFERROR(VLOOKUP('TriMet Log'!$D$4,DISTRICTCODE,2,),"")</f>
        <v/>
      </c>
      <c r="G126" s="103">
        <f>'TriMet Log'!H126</f>
        <v>0</v>
      </c>
      <c r="H126" s="104"/>
    </row>
    <row r="127" spans="1:8" s="105" customFormat="1">
      <c r="A127" s="98" t="str">
        <f>IF('TriMet Log'!A127="","",'TriMet Log'!A127)</f>
        <v/>
      </c>
      <c r="B127" s="99" t="str">
        <f>IF('TriMet Log'!B127="","",'TriMet Log'!B127)</f>
        <v/>
      </c>
      <c r="C127" s="100" t="str">
        <f>IF(AND(A127="",B127=""),"",'TriMet Log'!$E$1)</f>
        <v/>
      </c>
      <c r="D127" s="101" t="str">
        <f>IFERROR(VLOOKUP('TriMet Log'!C127,LUPTABLE,5,),"")</f>
        <v/>
      </c>
      <c r="E127" s="102">
        <f>IF(OR(D127="5P",D127="5H",D127="5J",D127="5J",D127="5Z"),'TriMet Log'!D127,'TriMet Log'!D127)</f>
        <v>0</v>
      </c>
      <c r="F127" s="101" t="str">
        <f>IFERROR(VLOOKUP('TriMet Log'!$D$4,DISTRICTCODE,2,),"")</f>
        <v/>
      </c>
      <c r="G127" s="103">
        <f>'TriMet Log'!H127</f>
        <v>0</v>
      </c>
      <c r="H127" s="104"/>
    </row>
    <row r="128" spans="1:8" s="105" customFormat="1">
      <c r="A128" s="98" t="str">
        <f>IF('TriMet Log'!A128="","",'TriMet Log'!A128)</f>
        <v/>
      </c>
      <c r="B128" s="99" t="str">
        <f>IF('TriMet Log'!B128="","",'TriMet Log'!B128)</f>
        <v/>
      </c>
      <c r="C128" s="100" t="str">
        <f>IF(AND(A128="",B128=""),"",'TriMet Log'!$E$1)</f>
        <v/>
      </c>
      <c r="D128" s="101" t="str">
        <f>IFERROR(VLOOKUP('TriMet Log'!C128,LUPTABLE,5,),"")</f>
        <v/>
      </c>
      <c r="E128" s="102">
        <f>IF(OR(D128="5P",D128="5H",D128="5J",D128="5J",D128="5Z"),'TriMet Log'!D128,'TriMet Log'!D128)</f>
        <v>0</v>
      </c>
      <c r="F128" s="101" t="str">
        <f>IFERROR(VLOOKUP('TriMet Log'!$D$4,DISTRICTCODE,2,),"")</f>
        <v/>
      </c>
      <c r="G128" s="103">
        <f>'TriMet Log'!H128</f>
        <v>0</v>
      </c>
      <c r="H128" s="104"/>
    </row>
    <row r="129" spans="1:8" s="105" customFormat="1">
      <c r="A129" s="98" t="str">
        <f>IF('TriMet Log'!A129="","",'TriMet Log'!A129)</f>
        <v/>
      </c>
      <c r="B129" s="99" t="str">
        <f>IF('TriMet Log'!B129="","",'TriMet Log'!B129)</f>
        <v/>
      </c>
      <c r="C129" s="100" t="str">
        <f>IF(AND(A129="",B129=""),"",'TriMet Log'!$E$1)</f>
        <v/>
      </c>
      <c r="D129" s="101" t="str">
        <f>IFERROR(VLOOKUP('TriMet Log'!C129,LUPTABLE,5,),"")</f>
        <v/>
      </c>
      <c r="E129" s="102">
        <f>IF(OR(D129="5P",D129="5H",D129="5J",D129="5J",D129="5Z"),'TriMet Log'!D129,'TriMet Log'!D129)</f>
        <v>0</v>
      </c>
      <c r="F129" s="101" t="str">
        <f>IFERROR(VLOOKUP('TriMet Log'!$D$4,DISTRICTCODE,2,),"")</f>
        <v/>
      </c>
      <c r="G129" s="103">
        <f>'TriMet Log'!H129</f>
        <v>0</v>
      </c>
      <c r="H129" s="104"/>
    </row>
    <row r="130" spans="1:8" s="105" customFormat="1">
      <c r="A130" s="98" t="str">
        <f>IF('TriMet Log'!A130="","",'TriMet Log'!A130)</f>
        <v/>
      </c>
      <c r="B130" s="99" t="str">
        <f>IF('TriMet Log'!B130="","",'TriMet Log'!B130)</f>
        <v/>
      </c>
      <c r="C130" s="100" t="str">
        <f>IF(AND(A130="",B130=""),"",'TriMet Log'!$E$1)</f>
        <v/>
      </c>
      <c r="D130" s="101" t="str">
        <f>IFERROR(VLOOKUP('TriMet Log'!C130,LUPTABLE,5,),"")</f>
        <v/>
      </c>
      <c r="E130" s="102">
        <f>IF(OR(D130="5P",D130="5H",D130="5J",D130="5J",D130="5Z"),'TriMet Log'!D130,'TriMet Log'!D130)</f>
        <v>0</v>
      </c>
      <c r="F130" s="101" t="str">
        <f>IFERROR(VLOOKUP('TriMet Log'!$D$4,DISTRICTCODE,2,),"")</f>
        <v/>
      </c>
      <c r="G130" s="103">
        <f>'TriMet Log'!H130</f>
        <v>0</v>
      </c>
      <c r="H130" s="104"/>
    </row>
    <row r="131" spans="1:8" s="105" customFormat="1">
      <c r="A131" s="98" t="str">
        <f>IF('TriMet Log'!A131="","",'TriMet Log'!A131)</f>
        <v/>
      </c>
      <c r="B131" s="99" t="str">
        <f>IF('TriMet Log'!B131="","",'TriMet Log'!B131)</f>
        <v/>
      </c>
      <c r="C131" s="100" t="str">
        <f>IF(AND(A131="",B131=""),"",'TriMet Log'!$E$1)</f>
        <v/>
      </c>
      <c r="D131" s="101" t="str">
        <f>IFERROR(VLOOKUP('TriMet Log'!C131,LUPTABLE,5,),"")</f>
        <v/>
      </c>
      <c r="E131" s="102">
        <f>IF(OR(D131="5P",D131="5H",D131="5J",D131="5J",D131="5Z"),'TriMet Log'!D131,'TriMet Log'!D131)</f>
        <v>0</v>
      </c>
      <c r="F131" s="101" t="str">
        <f>IFERROR(VLOOKUP('TriMet Log'!$D$4,DISTRICTCODE,2,),"")</f>
        <v/>
      </c>
      <c r="G131" s="103">
        <f>'TriMet Log'!H131</f>
        <v>0</v>
      </c>
      <c r="H131" s="104"/>
    </row>
    <row r="132" spans="1:8" s="105" customFormat="1">
      <c r="A132" s="98" t="str">
        <f>IF('TriMet Log'!A132="","",'TriMet Log'!A132)</f>
        <v/>
      </c>
      <c r="B132" s="99" t="str">
        <f>IF('TriMet Log'!B132="","",'TriMet Log'!B132)</f>
        <v/>
      </c>
      <c r="C132" s="100" t="str">
        <f>IF(AND(A132="",B132=""),"",'TriMet Log'!$E$1)</f>
        <v/>
      </c>
      <c r="D132" s="101" t="str">
        <f>IFERROR(VLOOKUP('TriMet Log'!C132,LUPTABLE,5,),"")</f>
        <v/>
      </c>
      <c r="E132" s="102">
        <f>IF(OR(D132="5P",D132="5H",D132="5J",D132="5J",D132="5Z"),'TriMet Log'!D132,'TriMet Log'!D132)</f>
        <v>0</v>
      </c>
      <c r="F132" s="101" t="str">
        <f>IFERROR(VLOOKUP('TriMet Log'!$D$4,DISTRICTCODE,2,),"")</f>
        <v/>
      </c>
      <c r="G132" s="103">
        <f>'TriMet Log'!H132</f>
        <v>0</v>
      </c>
      <c r="H132" s="104"/>
    </row>
    <row r="133" spans="1:8" s="105" customFormat="1">
      <c r="A133" s="98" t="str">
        <f>IF('TriMet Log'!A133="","",'TriMet Log'!A133)</f>
        <v/>
      </c>
      <c r="B133" s="99" t="str">
        <f>IF('TriMet Log'!B133="","",'TriMet Log'!B133)</f>
        <v/>
      </c>
      <c r="C133" s="100" t="str">
        <f>IF(AND(A133="",B133=""),"",'TriMet Log'!$E$1)</f>
        <v/>
      </c>
      <c r="D133" s="101" t="str">
        <f>IFERROR(VLOOKUP('TriMet Log'!C133,LUPTABLE,5,),"")</f>
        <v/>
      </c>
      <c r="E133" s="102">
        <f>IF(OR(D133="5P",D133="5H",D133="5J",D133="5J",D133="5Z"),'TriMet Log'!D133,'TriMet Log'!D133)</f>
        <v>0</v>
      </c>
      <c r="F133" s="101" t="str">
        <f>IFERROR(VLOOKUP('TriMet Log'!$D$4,DISTRICTCODE,2,),"")</f>
        <v/>
      </c>
      <c r="G133" s="103">
        <f>'TriMet Log'!H133</f>
        <v>0</v>
      </c>
      <c r="H133" s="104"/>
    </row>
    <row r="134" spans="1:8" s="105" customFormat="1">
      <c r="A134" s="98" t="str">
        <f>IF('TriMet Log'!A134="","",'TriMet Log'!A134)</f>
        <v/>
      </c>
      <c r="B134" s="99" t="str">
        <f>IF('TriMet Log'!B134="","",'TriMet Log'!B134)</f>
        <v/>
      </c>
      <c r="C134" s="100" t="str">
        <f>IF(AND(A134="",B134=""),"",'TriMet Log'!$E$1)</f>
        <v/>
      </c>
      <c r="D134" s="101" t="str">
        <f>IFERROR(VLOOKUP('TriMet Log'!C134,LUPTABLE,5,),"")</f>
        <v/>
      </c>
      <c r="E134" s="102">
        <f>IF(OR(D134="5P",D134="5H",D134="5J",D134="5J",D134="5Z"),'TriMet Log'!D134,'TriMet Log'!D134)</f>
        <v>0</v>
      </c>
      <c r="F134" s="101" t="str">
        <f>IFERROR(VLOOKUP('TriMet Log'!$D$4,DISTRICTCODE,2,),"")</f>
        <v/>
      </c>
      <c r="G134" s="103">
        <f>'TriMet Log'!H134</f>
        <v>0</v>
      </c>
      <c r="H134" s="104"/>
    </row>
    <row r="135" spans="1:8" s="105" customFormat="1">
      <c r="A135" s="98" t="str">
        <f>IF('TriMet Log'!A135="","",'TriMet Log'!A135)</f>
        <v/>
      </c>
      <c r="B135" s="99" t="str">
        <f>IF('TriMet Log'!B135="","",'TriMet Log'!B135)</f>
        <v/>
      </c>
      <c r="C135" s="100" t="str">
        <f>IF(AND(A135="",B135=""),"",'TriMet Log'!$E$1)</f>
        <v/>
      </c>
      <c r="D135" s="101" t="str">
        <f>IFERROR(VLOOKUP('TriMet Log'!C135,LUPTABLE,5,),"")</f>
        <v/>
      </c>
      <c r="E135" s="102">
        <f>IF(OR(D135="5P",D135="5H",D135="5J",D135="5J",D135="5Z"),'TriMet Log'!D135,'TriMet Log'!D135)</f>
        <v>0</v>
      </c>
      <c r="F135" s="101" t="str">
        <f>IFERROR(VLOOKUP('TriMet Log'!$D$4,DISTRICTCODE,2,),"")</f>
        <v/>
      </c>
      <c r="G135" s="103">
        <f>'TriMet Log'!H135</f>
        <v>0</v>
      </c>
      <c r="H135" s="104"/>
    </row>
    <row r="136" spans="1:8" s="105" customFormat="1">
      <c r="A136" s="98" t="str">
        <f>IF('TriMet Log'!A136="","",'TriMet Log'!A136)</f>
        <v/>
      </c>
      <c r="B136" s="99" t="str">
        <f>IF('TriMet Log'!B136="","",'TriMet Log'!B136)</f>
        <v/>
      </c>
      <c r="C136" s="100" t="str">
        <f>IF(AND(A136="",B136=""),"",'TriMet Log'!$E$1)</f>
        <v/>
      </c>
      <c r="D136" s="101" t="str">
        <f>IFERROR(VLOOKUP('TriMet Log'!C136,LUPTABLE,5,),"")</f>
        <v/>
      </c>
      <c r="E136" s="102">
        <f>IF(OR(D136="5P",D136="5H",D136="5J",D136="5J",D136="5Z"),'TriMet Log'!D136,'TriMet Log'!D136)</f>
        <v>0</v>
      </c>
      <c r="F136" s="101" t="str">
        <f>IFERROR(VLOOKUP('TriMet Log'!$D$4,DISTRICTCODE,2,),"")</f>
        <v/>
      </c>
      <c r="G136" s="103">
        <f>'TriMet Log'!H136</f>
        <v>0</v>
      </c>
      <c r="H136" s="104"/>
    </row>
    <row r="137" spans="1:8" s="105" customFormat="1">
      <c r="A137" s="98" t="str">
        <f>IF('TriMet Log'!A137="","",'TriMet Log'!A137)</f>
        <v/>
      </c>
      <c r="B137" s="99" t="str">
        <f>IF('TriMet Log'!B137="","",'TriMet Log'!B137)</f>
        <v/>
      </c>
      <c r="C137" s="100" t="str">
        <f>IF(AND(A137="",B137=""),"",'TriMet Log'!$E$1)</f>
        <v/>
      </c>
      <c r="D137" s="101" t="str">
        <f>IFERROR(VLOOKUP('TriMet Log'!C137,LUPTABLE,5,),"")</f>
        <v/>
      </c>
      <c r="E137" s="102">
        <f>IF(OR(D137="5P",D137="5H",D137="5J",D137="5J",D137="5Z"),'TriMet Log'!D137,'TriMet Log'!D137)</f>
        <v>0</v>
      </c>
      <c r="F137" s="101" t="str">
        <f>IFERROR(VLOOKUP('TriMet Log'!$D$4,DISTRICTCODE,2,),"")</f>
        <v/>
      </c>
      <c r="G137" s="103">
        <f>'TriMet Log'!H137</f>
        <v>0</v>
      </c>
      <c r="H137" s="104"/>
    </row>
    <row r="138" spans="1:8" s="105" customFormat="1">
      <c r="A138" s="98" t="str">
        <f>IF('TriMet Log'!A138="","",'TriMet Log'!A138)</f>
        <v/>
      </c>
      <c r="B138" s="99" t="str">
        <f>IF('TriMet Log'!B138="","",'TriMet Log'!B138)</f>
        <v/>
      </c>
      <c r="C138" s="100" t="str">
        <f>IF(AND(A138="",B138=""),"",'TriMet Log'!$E$1)</f>
        <v/>
      </c>
      <c r="D138" s="101" t="str">
        <f>IFERROR(VLOOKUP('TriMet Log'!C138,LUPTABLE,5,),"")</f>
        <v/>
      </c>
      <c r="E138" s="102">
        <f>IF(OR(D138="5P",D138="5H",D138="5J",D138="5J",D138="5Z"),'TriMet Log'!D138,'TriMet Log'!D138)</f>
        <v>0</v>
      </c>
      <c r="F138" s="101" t="str">
        <f>IFERROR(VLOOKUP('TriMet Log'!$D$4,DISTRICTCODE,2,),"")</f>
        <v/>
      </c>
      <c r="G138" s="103">
        <f>'TriMet Log'!H138</f>
        <v>0</v>
      </c>
      <c r="H138" s="104"/>
    </row>
    <row r="139" spans="1:8" s="105" customFormat="1">
      <c r="A139" s="98" t="str">
        <f>IF('TriMet Log'!A139="","",'TriMet Log'!A139)</f>
        <v/>
      </c>
      <c r="B139" s="99" t="str">
        <f>IF('TriMet Log'!B139="","",'TriMet Log'!B139)</f>
        <v/>
      </c>
      <c r="C139" s="100" t="str">
        <f>IF(AND(A139="",B139=""),"",'TriMet Log'!$E$1)</f>
        <v/>
      </c>
      <c r="D139" s="101" t="str">
        <f>IFERROR(VLOOKUP('TriMet Log'!C139,LUPTABLE,5,),"")</f>
        <v/>
      </c>
      <c r="E139" s="102">
        <f>IF(OR(D139="5P",D139="5H",D139="5J",D139="5J",D139="5Z"),'TriMet Log'!D139,'TriMet Log'!D139)</f>
        <v>0</v>
      </c>
      <c r="F139" s="101" t="str">
        <f>IFERROR(VLOOKUP('TriMet Log'!$D$4,DISTRICTCODE,2,),"")</f>
        <v/>
      </c>
      <c r="G139" s="103">
        <f>'TriMet Log'!H139</f>
        <v>0</v>
      </c>
      <c r="H139" s="104"/>
    </row>
    <row r="140" spans="1:8" s="105" customFormat="1">
      <c r="A140" s="98" t="str">
        <f>IF('TriMet Log'!A140="","",'TriMet Log'!A140)</f>
        <v/>
      </c>
      <c r="B140" s="99" t="str">
        <f>IF('TriMet Log'!B140="","",'TriMet Log'!B140)</f>
        <v/>
      </c>
      <c r="C140" s="100" t="str">
        <f>IF(AND(A140="",B140=""),"",'TriMet Log'!$E$1)</f>
        <v/>
      </c>
      <c r="D140" s="101" t="str">
        <f>IFERROR(VLOOKUP('TriMet Log'!C140,LUPTABLE,5,),"")</f>
        <v/>
      </c>
      <c r="E140" s="102">
        <f>IF(OR(D140="5P",D140="5H",D140="5J",D140="5J",D140="5Z"),'TriMet Log'!D140,'TriMet Log'!D140)</f>
        <v>0</v>
      </c>
      <c r="F140" s="101" t="str">
        <f>IFERROR(VLOOKUP('TriMet Log'!$D$4,DISTRICTCODE,2,),"")</f>
        <v/>
      </c>
      <c r="G140" s="103">
        <f>'TriMet Log'!H140</f>
        <v>0</v>
      </c>
      <c r="H140" s="104"/>
    </row>
    <row r="141" spans="1:8" s="105" customFormat="1">
      <c r="A141" s="98" t="str">
        <f>IF('TriMet Log'!A141="","",'TriMet Log'!A141)</f>
        <v/>
      </c>
      <c r="B141" s="99" t="str">
        <f>IF('TriMet Log'!B141="","",'TriMet Log'!B141)</f>
        <v/>
      </c>
      <c r="C141" s="100" t="str">
        <f>IF(AND(A141="",B141=""),"",'TriMet Log'!$E$1)</f>
        <v/>
      </c>
      <c r="D141" s="101" t="str">
        <f>IFERROR(VLOOKUP('TriMet Log'!C141,LUPTABLE,5,),"")</f>
        <v/>
      </c>
      <c r="E141" s="102">
        <f>IF(OR(D141="5P",D141="5H",D141="5J",D141="5J",D141="5Z"),'TriMet Log'!D141,'TriMet Log'!D141)</f>
        <v>0</v>
      </c>
      <c r="F141" s="101" t="str">
        <f>IFERROR(VLOOKUP('TriMet Log'!$D$4,DISTRICTCODE,2,),"")</f>
        <v/>
      </c>
      <c r="G141" s="103">
        <f>'TriMet Log'!H141</f>
        <v>0</v>
      </c>
      <c r="H141" s="104"/>
    </row>
    <row r="142" spans="1:8" s="105" customFormat="1">
      <c r="A142" s="98" t="str">
        <f>IF('TriMet Log'!A142="","",'TriMet Log'!A142)</f>
        <v/>
      </c>
      <c r="B142" s="99" t="str">
        <f>IF('TriMet Log'!B142="","",'TriMet Log'!B142)</f>
        <v/>
      </c>
      <c r="C142" s="100" t="str">
        <f>IF(AND(A142="",B142=""),"",'TriMet Log'!$E$1)</f>
        <v/>
      </c>
      <c r="D142" s="101" t="str">
        <f>IFERROR(VLOOKUP('TriMet Log'!C142,LUPTABLE,5,),"")</f>
        <v/>
      </c>
      <c r="E142" s="102">
        <f>IF(OR(D142="5P",D142="5H",D142="5J",D142="5J",D142="5Z"),'TriMet Log'!D142,'TriMet Log'!D142)</f>
        <v>0</v>
      </c>
      <c r="F142" s="101" t="str">
        <f>IFERROR(VLOOKUP('TriMet Log'!$D$4,DISTRICTCODE,2,),"")</f>
        <v/>
      </c>
      <c r="G142" s="103">
        <f>'TriMet Log'!H142</f>
        <v>0</v>
      </c>
      <c r="H142" s="104"/>
    </row>
    <row r="143" spans="1:8" s="105" customFormat="1">
      <c r="A143" s="98" t="str">
        <f>IF('TriMet Log'!A143="","",'TriMet Log'!A143)</f>
        <v/>
      </c>
      <c r="B143" s="99" t="str">
        <f>IF('TriMet Log'!B143="","",'TriMet Log'!B143)</f>
        <v/>
      </c>
      <c r="C143" s="100" t="str">
        <f>IF(AND(A143="",B143=""),"",'TriMet Log'!$E$1)</f>
        <v/>
      </c>
      <c r="D143" s="101" t="str">
        <f>IFERROR(VLOOKUP('TriMet Log'!C143,LUPTABLE,5,),"")</f>
        <v/>
      </c>
      <c r="E143" s="102">
        <f>IF(OR(D143="5P",D143="5H",D143="5J",D143="5J",D143="5Z"),'TriMet Log'!D143,'TriMet Log'!D143)</f>
        <v>0</v>
      </c>
      <c r="F143" s="101" t="str">
        <f>IFERROR(VLOOKUP('TriMet Log'!$D$4,DISTRICTCODE,2,),"")</f>
        <v/>
      </c>
      <c r="G143" s="103">
        <f>'TriMet Log'!H143</f>
        <v>0</v>
      </c>
      <c r="H143" s="104"/>
    </row>
    <row r="144" spans="1:8" s="105" customFormat="1">
      <c r="A144" s="98" t="str">
        <f>IF('TriMet Log'!A144="","",'TriMet Log'!A144)</f>
        <v/>
      </c>
      <c r="B144" s="99" t="str">
        <f>IF('TriMet Log'!B144="","",'TriMet Log'!B144)</f>
        <v/>
      </c>
      <c r="C144" s="100" t="str">
        <f>IF(AND(A144="",B144=""),"",'TriMet Log'!$E$1)</f>
        <v/>
      </c>
      <c r="D144" s="101" t="str">
        <f>IFERROR(VLOOKUP('TriMet Log'!C144,LUPTABLE,5,),"")</f>
        <v/>
      </c>
      <c r="E144" s="102">
        <f>IF(OR(D144="5P",D144="5H",D144="5J",D144="5J",D144="5Z"),'TriMet Log'!D144,'TriMet Log'!D144)</f>
        <v>0</v>
      </c>
      <c r="F144" s="101" t="str">
        <f>IFERROR(VLOOKUP('TriMet Log'!$D$4,DISTRICTCODE,2,),"")</f>
        <v/>
      </c>
      <c r="G144" s="103">
        <f>'TriMet Log'!H144</f>
        <v>0</v>
      </c>
      <c r="H144" s="104"/>
    </row>
    <row r="145" spans="1:8" s="105" customFormat="1">
      <c r="A145" s="98" t="str">
        <f>IF('TriMet Log'!A145="","",'TriMet Log'!A145)</f>
        <v/>
      </c>
      <c r="B145" s="99" t="str">
        <f>IF('TriMet Log'!B145="","",'TriMet Log'!B145)</f>
        <v/>
      </c>
      <c r="C145" s="100" t="str">
        <f>IF(AND(A145="",B145=""),"",'TriMet Log'!$E$1)</f>
        <v/>
      </c>
      <c r="D145" s="101" t="str">
        <f>IFERROR(VLOOKUP('TriMet Log'!C145,LUPTABLE,5,),"")</f>
        <v/>
      </c>
      <c r="E145" s="102">
        <f>IF(OR(D145="5P",D145="5H",D145="5J",D145="5J",D145="5Z"),'TriMet Log'!D145,'TriMet Log'!D145)</f>
        <v>0</v>
      </c>
      <c r="F145" s="101" t="str">
        <f>IFERROR(VLOOKUP('TriMet Log'!$D$4,DISTRICTCODE,2,),"")</f>
        <v/>
      </c>
      <c r="G145" s="103">
        <f>'TriMet Log'!H145</f>
        <v>0</v>
      </c>
      <c r="H145" s="104"/>
    </row>
    <row r="146" spans="1:8" s="105" customFormat="1">
      <c r="A146" s="98" t="str">
        <f>IF('TriMet Log'!A146="","",'TriMet Log'!A146)</f>
        <v/>
      </c>
      <c r="B146" s="99" t="str">
        <f>IF('TriMet Log'!B146="","",'TriMet Log'!B146)</f>
        <v/>
      </c>
      <c r="C146" s="100" t="str">
        <f>IF(AND(A146="",B146=""),"",'TriMet Log'!$E$1)</f>
        <v/>
      </c>
      <c r="D146" s="101" t="str">
        <f>IFERROR(VLOOKUP('TriMet Log'!C146,LUPTABLE,5,),"")</f>
        <v/>
      </c>
      <c r="E146" s="102">
        <f>IF(OR(D146="5P",D146="5H",D146="5J",D146="5J",D146="5Z"),'TriMet Log'!D146,'TriMet Log'!D146)</f>
        <v>0</v>
      </c>
      <c r="F146" s="101" t="str">
        <f>IFERROR(VLOOKUP('TriMet Log'!$D$4,DISTRICTCODE,2,),"")</f>
        <v/>
      </c>
      <c r="G146" s="103">
        <f>'TriMet Log'!H146</f>
        <v>0</v>
      </c>
      <c r="H146" s="104"/>
    </row>
    <row r="147" spans="1:8" s="105" customFormat="1">
      <c r="A147" s="98" t="str">
        <f>IF('TriMet Log'!A147="","",'TriMet Log'!A147)</f>
        <v/>
      </c>
      <c r="B147" s="99" t="str">
        <f>IF('TriMet Log'!B147="","",'TriMet Log'!B147)</f>
        <v/>
      </c>
      <c r="C147" s="100" t="str">
        <f>IF(AND(A147="",B147=""),"",'TriMet Log'!$E$1)</f>
        <v/>
      </c>
      <c r="D147" s="101" t="str">
        <f>IFERROR(VLOOKUP('TriMet Log'!C147,LUPTABLE,5,),"")</f>
        <v/>
      </c>
      <c r="E147" s="102">
        <f>IF(OR(D147="5P",D147="5H",D147="5J",D147="5J",D147="5Z"),'TriMet Log'!D147,'TriMet Log'!D147)</f>
        <v>0</v>
      </c>
      <c r="F147" s="101" t="str">
        <f>IFERROR(VLOOKUP('TriMet Log'!$D$4,DISTRICTCODE,2,),"")</f>
        <v/>
      </c>
      <c r="G147" s="103">
        <f>'TriMet Log'!H147</f>
        <v>0</v>
      </c>
      <c r="H147" s="104"/>
    </row>
    <row r="148" spans="1:8" s="105" customFormat="1">
      <c r="A148" s="98" t="str">
        <f>IF('TriMet Log'!A148="","",'TriMet Log'!A148)</f>
        <v/>
      </c>
      <c r="B148" s="99" t="str">
        <f>IF('TriMet Log'!B148="","",'TriMet Log'!B148)</f>
        <v/>
      </c>
      <c r="C148" s="100" t="str">
        <f>IF(AND(A148="",B148=""),"",'TriMet Log'!$E$1)</f>
        <v/>
      </c>
      <c r="D148" s="101" t="str">
        <f>IFERROR(VLOOKUP('TriMet Log'!C148,LUPTABLE,5,),"")</f>
        <v/>
      </c>
      <c r="E148" s="102">
        <f>IF(OR(D148="5P",D148="5H",D148="5J",D148="5J",D148="5Z"),'TriMet Log'!D148,'TriMet Log'!D148)</f>
        <v>0</v>
      </c>
      <c r="F148" s="101" t="str">
        <f>IFERROR(VLOOKUP('TriMet Log'!$D$4,DISTRICTCODE,2,),"")</f>
        <v/>
      </c>
      <c r="G148" s="103">
        <f>'TriMet Log'!H148</f>
        <v>0</v>
      </c>
      <c r="H148" s="104"/>
    </row>
    <row r="149" spans="1:8" s="105" customFormat="1">
      <c r="A149" s="98" t="str">
        <f>IF('TriMet Log'!A149="","",'TriMet Log'!A149)</f>
        <v/>
      </c>
      <c r="B149" s="99" t="str">
        <f>IF('TriMet Log'!B149="","",'TriMet Log'!B149)</f>
        <v/>
      </c>
      <c r="C149" s="100" t="str">
        <f>IF(AND(A149="",B149=""),"",'TriMet Log'!$E$1)</f>
        <v/>
      </c>
      <c r="D149" s="101" t="str">
        <f>IFERROR(VLOOKUP('TriMet Log'!C149,LUPTABLE,5,),"")</f>
        <v/>
      </c>
      <c r="E149" s="102">
        <f>IF(OR(D149="5P",D149="5H",D149="5J",D149="5J",D149="5Z"),'TriMet Log'!D149,'TriMet Log'!D149)</f>
        <v>0</v>
      </c>
      <c r="F149" s="101" t="str">
        <f>IFERROR(VLOOKUP('TriMet Log'!$D$4,DISTRICTCODE,2,),"")</f>
        <v/>
      </c>
      <c r="G149" s="103">
        <f>'TriMet Log'!H149</f>
        <v>0</v>
      </c>
      <c r="H149" s="104"/>
    </row>
    <row r="150" spans="1:8" s="105" customFormat="1">
      <c r="A150" s="98" t="str">
        <f>IF('TriMet Log'!A150="","",'TriMet Log'!A150)</f>
        <v/>
      </c>
      <c r="B150" s="99" t="str">
        <f>IF('TriMet Log'!B150="","",'TriMet Log'!B150)</f>
        <v/>
      </c>
      <c r="C150" s="100" t="str">
        <f>IF(AND(A150="",B150=""),"",'TriMet Log'!$E$1)</f>
        <v/>
      </c>
      <c r="D150" s="101" t="str">
        <f>IFERROR(VLOOKUP('TriMet Log'!C150,LUPTABLE,5,),"")</f>
        <v/>
      </c>
      <c r="E150" s="102">
        <f>IF(OR(D150="5P",D150="5H",D150="5J",D150="5J",D150="5Z"),'TriMet Log'!D150,'TriMet Log'!D150)</f>
        <v>0</v>
      </c>
      <c r="F150" s="101" t="str">
        <f>IFERROR(VLOOKUP('TriMet Log'!$D$4,DISTRICTCODE,2,),"")</f>
        <v/>
      </c>
      <c r="G150" s="103">
        <f>'TriMet Log'!H150</f>
        <v>0</v>
      </c>
      <c r="H150" s="104"/>
    </row>
    <row r="151" spans="1:8" s="105" customFormat="1">
      <c r="A151" s="98" t="str">
        <f>IF('TriMet Log'!A151="","",'TriMet Log'!A151)</f>
        <v/>
      </c>
      <c r="B151" s="99" t="str">
        <f>IF('TriMet Log'!B151="","",'TriMet Log'!B151)</f>
        <v/>
      </c>
      <c r="C151" s="100" t="str">
        <f>IF(AND(A151="",B151=""),"",'TriMet Log'!$E$1)</f>
        <v/>
      </c>
      <c r="D151" s="101" t="str">
        <f>IFERROR(VLOOKUP('TriMet Log'!C151,LUPTABLE,5,),"")</f>
        <v/>
      </c>
      <c r="E151" s="102">
        <f>IF(OR(D151="5P",D151="5H",D151="5J",D151="5J",D151="5Z"),'TriMet Log'!D151,'TriMet Log'!D151)</f>
        <v>0</v>
      </c>
      <c r="F151" s="101" t="str">
        <f>IFERROR(VLOOKUP('TriMet Log'!$D$4,DISTRICTCODE,2,),"")</f>
        <v/>
      </c>
      <c r="G151" s="103">
        <f>'TriMet Log'!H151</f>
        <v>0</v>
      </c>
      <c r="H151" s="104"/>
    </row>
    <row r="152" spans="1:8" s="105" customFormat="1">
      <c r="A152" s="98" t="str">
        <f>IF('TriMet Log'!A152="","",'TriMet Log'!A152)</f>
        <v/>
      </c>
      <c r="B152" s="99" t="str">
        <f>IF('TriMet Log'!B152="","",'TriMet Log'!B152)</f>
        <v/>
      </c>
      <c r="C152" s="100" t="str">
        <f>IF(AND(A152="",B152=""),"",'TriMet Log'!$E$1)</f>
        <v/>
      </c>
      <c r="D152" s="101" t="str">
        <f>IFERROR(VLOOKUP('TriMet Log'!C152,LUPTABLE,5,),"")</f>
        <v/>
      </c>
      <c r="E152" s="102">
        <f>IF(OR(D152="5P",D152="5H",D152="5J",D152="5J",D152="5Z"),'TriMet Log'!D152,'TriMet Log'!D152)</f>
        <v>0</v>
      </c>
      <c r="F152" s="101" t="str">
        <f>IFERROR(VLOOKUP('TriMet Log'!$D$4,DISTRICTCODE,2,),"")</f>
        <v/>
      </c>
      <c r="G152" s="103">
        <f>'TriMet Log'!H152</f>
        <v>0</v>
      </c>
      <c r="H152" s="104"/>
    </row>
    <row r="153" spans="1:8" s="105" customFormat="1">
      <c r="A153" s="98" t="str">
        <f>IF('TriMet Log'!A153="","",'TriMet Log'!A153)</f>
        <v/>
      </c>
      <c r="B153" s="99" t="str">
        <f>IF('TriMet Log'!B153="","",'TriMet Log'!B153)</f>
        <v/>
      </c>
      <c r="C153" s="100" t="str">
        <f>IF(AND(A153="",B153=""),"",'TriMet Log'!$E$1)</f>
        <v/>
      </c>
      <c r="D153" s="101" t="str">
        <f>IFERROR(VLOOKUP('TriMet Log'!C153,LUPTABLE,5,),"")</f>
        <v/>
      </c>
      <c r="E153" s="102">
        <f>IF(OR(D153="5P",D153="5H",D153="5J",D153="5J",D153="5Z"),'TriMet Log'!D153,'TriMet Log'!D153)</f>
        <v>0</v>
      </c>
      <c r="F153" s="101" t="str">
        <f>IFERROR(VLOOKUP('TriMet Log'!$D$4,DISTRICTCODE,2,),"")</f>
        <v/>
      </c>
      <c r="G153" s="103">
        <f>'TriMet Log'!H153</f>
        <v>0</v>
      </c>
      <c r="H153" s="104"/>
    </row>
    <row r="154" spans="1:8" s="105" customFormat="1">
      <c r="A154" s="98" t="str">
        <f>IF('TriMet Log'!A154="","",'TriMet Log'!A154)</f>
        <v/>
      </c>
      <c r="B154" s="99" t="str">
        <f>IF('TriMet Log'!B154="","",'TriMet Log'!B154)</f>
        <v/>
      </c>
      <c r="C154" s="100" t="str">
        <f>IF(AND(A154="",B154=""),"",'TriMet Log'!$E$1)</f>
        <v/>
      </c>
      <c r="D154" s="101" t="str">
        <f>IFERROR(VLOOKUP('TriMet Log'!C154,LUPTABLE,5,),"")</f>
        <v/>
      </c>
      <c r="E154" s="102">
        <f>IF(OR(D154="5P",D154="5H",D154="5J",D154="5J",D154="5Z"),'TriMet Log'!D154,'TriMet Log'!D154)</f>
        <v>0</v>
      </c>
      <c r="F154" s="101" t="str">
        <f>IFERROR(VLOOKUP('TriMet Log'!$D$4,DISTRICTCODE,2,),"")</f>
        <v/>
      </c>
      <c r="G154" s="103">
        <f>'TriMet Log'!H154</f>
        <v>0</v>
      </c>
      <c r="H154" s="104"/>
    </row>
    <row r="155" spans="1:8" s="105" customFormat="1">
      <c r="A155" s="98" t="str">
        <f>IF('TriMet Log'!A155="","",'TriMet Log'!A155)</f>
        <v/>
      </c>
      <c r="B155" s="99" t="str">
        <f>IF('TriMet Log'!B155="","",'TriMet Log'!B155)</f>
        <v/>
      </c>
      <c r="C155" s="100" t="str">
        <f>IF(AND(A155="",B155=""),"",'TriMet Log'!$E$1)</f>
        <v/>
      </c>
      <c r="D155" s="101" t="str">
        <f>IFERROR(VLOOKUP('TriMet Log'!C155,LUPTABLE,5,),"")</f>
        <v/>
      </c>
      <c r="E155" s="102">
        <f>IF(OR(D155="5P",D155="5H",D155="5J",D155="5J",D155="5Z"),'TriMet Log'!D155,'TriMet Log'!D155)</f>
        <v>0</v>
      </c>
      <c r="F155" s="101" t="str">
        <f>IFERROR(VLOOKUP('TriMet Log'!$D$4,DISTRICTCODE,2,),"")</f>
        <v/>
      </c>
      <c r="G155" s="103">
        <f>'TriMet Log'!H155</f>
        <v>0</v>
      </c>
      <c r="H155" s="104"/>
    </row>
    <row r="156" spans="1:8" s="105" customFormat="1">
      <c r="A156" s="98" t="str">
        <f>IF('TriMet Log'!A156="","",'TriMet Log'!A156)</f>
        <v/>
      </c>
      <c r="B156" s="99" t="str">
        <f>IF('TriMet Log'!B156="","",'TriMet Log'!B156)</f>
        <v/>
      </c>
      <c r="C156" s="100" t="str">
        <f>IF(AND(A156="",B156=""),"",'TriMet Log'!$E$1)</f>
        <v/>
      </c>
      <c r="D156" s="101" t="str">
        <f>IFERROR(VLOOKUP('TriMet Log'!C156,LUPTABLE,5,),"")</f>
        <v/>
      </c>
      <c r="E156" s="102">
        <f>IF(OR(D156="5P",D156="5H",D156="5J",D156="5J",D156="5Z"),'TriMet Log'!D156,'TriMet Log'!D156)</f>
        <v>0</v>
      </c>
      <c r="F156" s="101" t="str">
        <f>IFERROR(VLOOKUP('TriMet Log'!$D$4,DISTRICTCODE,2,),"")</f>
        <v/>
      </c>
      <c r="G156" s="103">
        <f>'TriMet Log'!H156</f>
        <v>0</v>
      </c>
      <c r="H156" s="104"/>
    </row>
    <row r="157" spans="1:8" s="105" customFormat="1">
      <c r="A157" s="98" t="str">
        <f>IF('TriMet Log'!A157="","",'TriMet Log'!A157)</f>
        <v/>
      </c>
      <c r="B157" s="99" t="str">
        <f>IF('TriMet Log'!B157="","",'TriMet Log'!B157)</f>
        <v/>
      </c>
      <c r="C157" s="100" t="str">
        <f>IF(AND(A157="",B157=""),"",'TriMet Log'!$E$1)</f>
        <v/>
      </c>
      <c r="D157" s="101" t="str">
        <f>IFERROR(VLOOKUP('TriMet Log'!C157,LUPTABLE,5,),"")</f>
        <v/>
      </c>
      <c r="E157" s="102">
        <f>IF(OR(D157="5P",D157="5H",D157="5J",D157="5J",D157="5Z"),'TriMet Log'!D157,'TriMet Log'!D157)</f>
        <v>0</v>
      </c>
      <c r="F157" s="101" t="str">
        <f>IFERROR(VLOOKUP('TriMet Log'!$D$4,DISTRICTCODE,2,),"")</f>
        <v/>
      </c>
      <c r="G157" s="103">
        <f>'TriMet Log'!H157</f>
        <v>0</v>
      </c>
      <c r="H157" s="104"/>
    </row>
    <row r="158" spans="1:8" s="105" customFormat="1">
      <c r="A158" s="98" t="str">
        <f>IF('TriMet Log'!A158="","",'TriMet Log'!A158)</f>
        <v/>
      </c>
      <c r="B158" s="99" t="str">
        <f>IF('TriMet Log'!B158="","",'TriMet Log'!B158)</f>
        <v/>
      </c>
      <c r="C158" s="100" t="str">
        <f>IF(AND(A158="",B158=""),"",'TriMet Log'!$E$1)</f>
        <v/>
      </c>
      <c r="D158" s="101" t="str">
        <f>IFERROR(VLOOKUP('TriMet Log'!C158,LUPTABLE,5,),"")</f>
        <v/>
      </c>
      <c r="E158" s="102">
        <f>IF(OR(D158="5P",D158="5H",D158="5J",D158="5J",D158="5Z"),'TriMet Log'!D158,'TriMet Log'!D158)</f>
        <v>0</v>
      </c>
      <c r="F158" s="101" t="str">
        <f>IFERROR(VLOOKUP('TriMet Log'!$D$4,DISTRICTCODE,2,),"")</f>
        <v/>
      </c>
      <c r="G158" s="103">
        <f>'TriMet Log'!H158</f>
        <v>0</v>
      </c>
      <c r="H158" s="104"/>
    </row>
    <row r="159" spans="1:8" s="105" customFormat="1">
      <c r="A159" s="98" t="str">
        <f>IF('TriMet Log'!A159="","",'TriMet Log'!A159)</f>
        <v/>
      </c>
      <c r="B159" s="99" t="str">
        <f>IF('TriMet Log'!B159="","",'TriMet Log'!B159)</f>
        <v/>
      </c>
      <c r="C159" s="100" t="str">
        <f>IF(AND(A159="",B159=""),"",'TriMet Log'!$E$1)</f>
        <v/>
      </c>
      <c r="D159" s="101" t="str">
        <f>IFERROR(VLOOKUP('TriMet Log'!C159,LUPTABLE,5,),"")</f>
        <v/>
      </c>
      <c r="E159" s="102">
        <f>IF(OR(D159="5P",D159="5H",D159="5J",D159="5J",D159="5Z"),'TriMet Log'!D159,'TriMet Log'!D159)</f>
        <v>0</v>
      </c>
      <c r="F159" s="101" t="str">
        <f>IFERROR(VLOOKUP('TriMet Log'!$D$4,DISTRICTCODE,2,),"")</f>
        <v/>
      </c>
      <c r="G159" s="103">
        <f>'TriMet Log'!H159</f>
        <v>0</v>
      </c>
      <c r="H159" s="104"/>
    </row>
    <row r="160" spans="1:8" s="105" customFormat="1">
      <c r="A160" s="98" t="str">
        <f>IF('TriMet Log'!A160="","",'TriMet Log'!A160)</f>
        <v/>
      </c>
      <c r="B160" s="99" t="str">
        <f>IF('TriMet Log'!B160="","",'TriMet Log'!B160)</f>
        <v/>
      </c>
      <c r="C160" s="100" t="str">
        <f>IF(AND(A160="",B160=""),"",'TriMet Log'!$E$1)</f>
        <v/>
      </c>
      <c r="D160" s="101" t="str">
        <f>IFERROR(VLOOKUP('TriMet Log'!C160,LUPTABLE,5,),"")</f>
        <v/>
      </c>
      <c r="E160" s="102">
        <f>IF(OR(D160="5P",D160="5H",D160="5J",D160="5J",D160="5Z"),'TriMet Log'!D160,'TriMet Log'!D160)</f>
        <v>0</v>
      </c>
      <c r="F160" s="101" t="str">
        <f>IFERROR(VLOOKUP('TriMet Log'!$D$4,DISTRICTCODE,2,),"")</f>
        <v/>
      </c>
      <c r="G160" s="103">
        <f>'TriMet Log'!H160</f>
        <v>0</v>
      </c>
      <c r="H160" s="104"/>
    </row>
    <row r="161" spans="1:8" s="105" customFormat="1">
      <c r="A161" s="98" t="str">
        <f>IF('TriMet Log'!A161="","",'TriMet Log'!A161)</f>
        <v/>
      </c>
      <c r="B161" s="99" t="str">
        <f>IF('TriMet Log'!B161="","",'TriMet Log'!B161)</f>
        <v/>
      </c>
      <c r="C161" s="100" t="str">
        <f>IF(AND(A161="",B161=""),"",'TriMet Log'!$E$1)</f>
        <v/>
      </c>
      <c r="D161" s="101" t="str">
        <f>IFERROR(VLOOKUP('TriMet Log'!C161,LUPTABLE,5,),"")</f>
        <v/>
      </c>
      <c r="E161" s="102">
        <f>IF(OR(D161="5P",D161="5H",D161="5J",D161="5J",D161="5Z"),'TriMet Log'!D161,'TriMet Log'!D161)</f>
        <v>0</v>
      </c>
      <c r="F161" s="101" t="str">
        <f>IFERROR(VLOOKUP('TriMet Log'!$D$4,DISTRICTCODE,2,),"")</f>
        <v/>
      </c>
      <c r="G161" s="103">
        <f>'TriMet Log'!H161</f>
        <v>0</v>
      </c>
      <c r="H161" s="104"/>
    </row>
    <row r="162" spans="1:8" s="105" customFormat="1">
      <c r="A162" s="98" t="str">
        <f>IF('TriMet Log'!A162="","",'TriMet Log'!A162)</f>
        <v/>
      </c>
      <c r="B162" s="99" t="str">
        <f>IF('TriMet Log'!B162="","",'TriMet Log'!B162)</f>
        <v/>
      </c>
      <c r="C162" s="100" t="str">
        <f>IF(AND(A162="",B162=""),"",'TriMet Log'!$E$1)</f>
        <v/>
      </c>
      <c r="D162" s="101" t="str">
        <f>IFERROR(VLOOKUP('TriMet Log'!C162,LUPTABLE,5,),"")</f>
        <v/>
      </c>
      <c r="E162" s="102">
        <f>IF(OR(D162="5P",D162="5H",D162="5J",D162="5J",D162="5Z"),'TriMet Log'!D162,'TriMet Log'!D162)</f>
        <v>0</v>
      </c>
      <c r="F162" s="101" t="str">
        <f>IFERROR(VLOOKUP('TriMet Log'!$D$4,DISTRICTCODE,2,),"")</f>
        <v/>
      </c>
      <c r="G162" s="103">
        <f>'TriMet Log'!H162</f>
        <v>0</v>
      </c>
      <c r="H162" s="104"/>
    </row>
    <row r="163" spans="1:8" s="105" customFormat="1">
      <c r="A163" s="98" t="str">
        <f>IF('TriMet Log'!A163="","",'TriMet Log'!A163)</f>
        <v/>
      </c>
      <c r="B163" s="99" t="str">
        <f>IF('TriMet Log'!B163="","",'TriMet Log'!B163)</f>
        <v/>
      </c>
      <c r="C163" s="100" t="str">
        <f>IF(AND(A163="",B163=""),"",'TriMet Log'!$E$1)</f>
        <v/>
      </c>
      <c r="D163" s="101" t="str">
        <f>IFERROR(VLOOKUP('TriMet Log'!C163,LUPTABLE,5,),"")</f>
        <v/>
      </c>
      <c r="E163" s="102">
        <f>IF(OR(D163="5P",D163="5H",D163="5J",D163="5J",D163="5Z"),'TriMet Log'!D163,'TriMet Log'!D163)</f>
        <v>0</v>
      </c>
      <c r="F163" s="101" t="str">
        <f>IFERROR(VLOOKUP('TriMet Log'!$D$4,DISTRICTCODE,2,),"")</f>
        <v/>
      </c>
      <c r="G163" s="103">
        <f>'TriMet Log'!H163</f>
        <v>0</v>
      </c>
      <c r="H163" s="104"/>
    </row>
    <row r="164" spans="1:8" s="105" customFormat="1">
      <c r="A164" s="98" t="str">
        <f>IF('TriMet Log'!A164="","",'TriMet Log'!A164)</f>
        <v/>
      </c>
      <c r="B164" s="99" t="str">
        <f>IF('TriMet Log'!B164="","",'TriMet Log'!B164)</f>
        <v/>
      </c>
      <c r="C164" s="100" t="str">
        <f>IF(AND(A164="",B164=""),"",'TriMet Log'!$E$1)</f>
        <v/>
      </c>
      <c r="D164" s="101" t="str">
        <f>IFERROR(VLOOKUP('TriMet Log'!C164,LUPTABLE,5,),"")</f>
        <v/>
      </c>
      <c r="E164" s="102">
        <f>IF(OR(D164="5P",D164="5H",D164="5J",D164="5J",D164="5Z"),'TriMet Log'!D164,'TriMet Log'!D164)</f>
        <v>0</v>
      </c>
      <c r="F164" s="101" t="str">
        <f>IFERROR(VLOOKUP('TriMet Log'!$D$4,DISTRICTCODE,2,),"")</f>
        <v/>
      </c>
      <c r="G164" s="103">
        <f>'TriMet Log'!H164</f>
        <v>0</v>
      </c>
      <c r="H164" s="104"/>
    </row>
    <row r="165" spans="1:8" s="105" customFormat="1">
      <c r="A165" s="98" t="str">
        <f>IF('TriMet Log'!A165="","",'TriMet Log'!A165)</f>
        <v/>
      </c>
      <c r="B165" s="99" t="str">
        <f>IF('TriMet Log'!B165="","",'TriMet Log'!B165)</f>
        <v/>
      </c>
      <c r="C165" s="100" t="str">
        <f>IF(AND(A165="",B165=""),"",'TriMet Log'!$E$1)</f>
        <v/>
      </c>
      <c r="D165" s="101" t="str">
        <f>IFERROR(VLOOKUP('TriMet Log'!C165,LUPTABLE,5,),"")</f>
        <v/>
      </c>
      <c r="E165" s="102">
        <f>IF(OR(D165="5P",D165="5H",D165="5J",D165="5J",D165="5Z"),'TriMet Log'!D165,'TriMet Log'!D165)</f>
        <v>0</v>
      </c>
      <c r="F165" s="101" t="str">
        <f>IFERROR(VLOOKUP('TriMet Log'!$D$4,DISTRICTCODE,2,),"")</f>
        <v/>
      </c>
      <c r="G165" s="103">
        <f>'TriMet Log'!H165</f>
        <v>0</v>
      </c>
      <c r="H165" s="104"/>
    </row>
    <row r="166" spans="1:8" s="105" customFormat="1">
      <c r="A166" s="98" t="str">
        <f>IF('TriMet Log'!A166="","",'TriMet Log'!A166)</f>
        <v/>
      </c>
      <c r="B166" s="99" t="str">
        <f>IF('TriMet Log'!B166="","",'TriMet Log'!B166)</f>
        <v/>
      </c>
      <c r="C166" s="100" t="str">
        <f>IF(AND(A166="",B166=""),"",'TriMet Log'!$E$1)</f>
        <v/>
      </c>
      <c r="D166" s="101" t="str">
        <f>IFERROR(VLOOKUP('TriMet Log'!C166,LUPTABLE,5,),"")</f>
        <v/>
      </c>
      <c r="E166" s="102">
        <f>IF(OR(D166="5P",D166="5H",D166="5J",D166="5J",D166="5Z"),'TriMet Log'!D166,'TriMet Log'!D166)</f>
        <v>0</v>
      </c>
      <c r="F166" s="101" t="str">
        <f>IFERROR(VLOOKUP('TriMet Log'!$D$4,DISTRICTCODE,2,),"")</f>
        <v/>
      </c>
      <c r="G166" s="103">
        <f>'TriMet Log'!H166</f>
        <v>0</v>
      </c>
      <c r="H166" s="104"/>
    </row>
    <row r="167" spans="1:8" s="105" customFormat="1">
      <c r="A167" s="98" t="str">
        <f>IF('TriMet Log'!A167="","",'TriMet Log'!A167)</f>
        <v/>
      </c>
      <c r="B167" s="99" t="str">
        <f>IF('TriMet Log'!B167="","",'TriMet Log'!B167)</f>
        <v/>
      </c>
      <c r="C167" s="100" t="str">
        <f>IF(AND(A167="",B167=""),"",'TriMet Log'!$E$1)</f>
        <v/>
      </c>
      <c r="D167" s="101" t="str">
        <f>IFERROR(VLOOKUP('TriMet Log'!C167,LUPTABLE,5,),"")</f>
        <v/>
      </c>
      <c r="E167" s="102">
        <f>IF(OR(D167="5P",D167="5H",D167="5J",D167="5J",D167="5Z"),'TriMet Log'!D167,'TriMet Log'!D167)</f>
        <v>0</v>
      </c>
      <c r="F167" s="101" t="str">
        <f>IFERROR(VLOOKUP('TriMet Log'!$D$4,DISTRICTCODE,2,),"")</f>
        <v/>
      </c>
      <c r="G167" s="103">
        <f>'TriMet Log'!H167</f>
        <v>0</v>
      </c>
      <c r="H167" s="104"/>
    </row>
    <row r="168" spans="1:8" s="105" customFormat="1">
      <c r="A168" s="98" t="str">
        <f>IF('TriMet Log'!A168="","",'TriMet Log'!A168)</f>
        <v/>
      </c>
      <c r="B168" s="99" t="str">
        <f>IF('TriMet Log'!B168="","",'TriMet Log'!B168)</f>
        <v/>
      </c>
      <c r="C168" s="100" t="str">
        <f>IF(AND(A168="",B168=""),"",'TriMet Log'!$E$1)</f>
        <v/>
      </c>
      <c r="D168" s="101" t="str">
        <f>IFERROR(VLOOKUP('TriMet Log'!C168,LUPTABLE,5,),"")</f>
        <v/>
      </c>
      <c r="E168" s="102">
        <f>IF(OR(D168="5P",D168="5H",D168="5J",D168="5J",D168="5Z"),'TriMet Log'!D168,'TriMet Log'!D168)</f>
        <v>0</v>
      </c>
      <c r="F168" s="101" t="str">
        <f>IFERROR(VLOOKUP('TriMet Log'!$D$4,DISTRICTCODE,2,),"")</f>
        <v/>
      </c>
      <c r="G168" s="103">
        <f>'TriMet Log'!H168</f>
        <v>0</v>
      </c>
      <c r="H168" s="104"/>
    </row>
    <row r="169" spans="1:8" s="105" customFormat="1">
      <c r="A169" s="98" t="str">
        <f>IF('TriMet Log'!A169="","",'TriMet Log'!A169)</f>
        <v/>
      </c>
      <c r="B169" s="99" t="str">
        <f>IF('TriMet Log'!B169="","",'TriMet Log'!B169)</f>
        <v/>
      </c>
      <c r="C169" s="100" t="str">
        <f>IF(AND(A169="",B169=""),"",'TriMet Log'!$E$1)</f>
        <v/>
      </c>
      <c r="D169" s="101" t="str">
        <f>IFERROR(VLOOKUP('TriMet Log'!C169,LUPTABLE,5,),"")</f>
        <v/>
      </c>
      <c r="E169" s="102">
        <f>IF(OR(D169="5P",D169="5H",D169="5J",D169="5J",D169="5Z"),'TriMet Log'!D169,'TriMet Log'!D169)</f>
        <v>0</v>
      </c>
      <c r="F169" s="101" t="str">
        <f>IFERROR(VLOOKUP('TriMet Log'!$D$4,DISTRICTCODE,2,),"")</f>
        <v/>
      </c>
      <c r="G169" s="103">
        <f>'TriMet Log'!H169</f>
        <v>0</v>
      </c>
      <c r="H169" s="104"/>
    </row>
    <row r="170" spans="1:8" s="105" customFormat="1">
      <c r="A170" s="98" t="str">
        <f>IF('TriMet Log'!A170="","",'TriMet Log'!A170)</f>
        <v/>
      </c>
      <c r="B170" s="99" t="str">
        <f>IF('TriMet Log'!B170="","",'TriMet Log'!B170)</f>
        <v/>
      </c>
      <c r="C170" s="100" t="str">
        <f>IF(AND(A170="",B170=""),"",'TriMet Log'!$E$1)</f>
        <v/>
      </c>
      <c r="D170" s="101" t="str">
        <f>IFERROR(VLOOKUP('TriMet Log'!C170,LUPTABLE,5,),"")</f>
        <v/>
      </c>
      <c r="E170" s="102">
        <f>IF(OR(D170="5P",D170="5H",D170="5J",D170="5J",D170="5Z"),'TriMet Log'!D170,'TriMet Log'!D170)</f>
        <v>0</v>
      </c>
      <c r="F170" s="101" t="str">
        <f>IFERROR(VLOOKUP('TriMet Log'!$D$4,DISTRICTCODE,2,),"")</f>
        <v/>
      </c>
      <c r="G170" s="103">
        <f>'TriMet Log'!H170</f>
        <v>0</v>
      </c>
      <c r="H170" s="104"/>
    </row>
    <row r="171" spans="1:8" s="105" customFormat="1">
      <c r="A171" s="98" t="str">
        <f>IF('TriMet Log'!A171="","",'TriMet Log'!A171)</f>
        <v/>
      </c>
      <c r="B171" s="99" t="str">
        <f>IF('TriMet Log'!B171="","",'TriMet Log'!B171)</f>
        <v/>
      </c>
      <c r="C171" s="100" t="str">
        <f>IF(AND(A171="",B171=""),"",'TriMet Log'!$E$1)</f>
        <v/>
      </c>
      <c r="D171" s="101" t="str">
        <f>IFERROR(VLOOKUP('TriMet Log'!C171,LUPTABLE,5,),"")</f>
        <v/>
      </c>
      <c r="E171" s="102">
        <f>IF(OR(D171="5P",D171="5H",D171="5J",D171="5J",D171="5Z"),'TriMet Log'!D171,'TriMet Log'!D171)</f>
        <v>0</v>
      </c>
      <c r="F171" s="101" t="str">
        <f>IFERROR(VLOOKUP('TriMet Log'!$D$4,DISTRICTCODE,2,),"")</f>
        <v/>
      </c>
      <c r="G171" s="103">
        <f>'TriMet Log'!H171</f>
        <v>0</v>
      </c>
      <c r="H171" s="104"/>
    </row>
    <row r="172" spans="1:8" s="105" customFormat="1">
      <c r="A172" s="98" t="str">
        <f>IF('TriMet Log'!A172="","",'TriMet Log'!A172)</f>
        <v/>
      </c>
      <c r="B172" s="99" t="str">
        <f>IF('TriMet Log'!B172="","",'TriMet Log'!B172)</f>
        <v/>
      </c>
      <c r="C172" s="100" t="str">
        <f>IF(AND(A172="",B172=""),"",'TriMet Log'!$E$1)</f>
        <v/>
      </c>
      <c r="D172" s="101" t="str">
        <f>IFERROR(VLOOKUP('TriMet Log'!C172,LUPTABLE,5,),"")</f>
        <v/>
      </c>
      <c r="E172" s="102">
        <f>IF(OR(D172="5P",D172="5H",D172="5J",D172="5J",D172="5Z"),'TriMet Log'!D172,'TriMet Log'!D172)</f>
        <v>0</v>
      </c>
      <c r="F172" s="101" t="str">
        <f>IFERROR(VLOOKUP('TriMet Log'!$D$4,DISTRICTCODE,2,),"")</f>
        <v/>
      </c>
      <c r="G172" s="103">
        <f>'TriMet Log'!H172</f>
        <v>0</v>
      </c>
      <c r="H172" s="104"/>
    </row>
    <row r="173" spans="1:8" s="105" customFormat="1">
      <c r="A173" s="98" t="str">
        <f>IF('TriMet Log'!A173="","",'TriMet Log'!A173)</f>
        <v/>
      </c>
      <c r="B173" s="99" t="str">
        <f>IF('TriMet Log'!B173="","",'TriMet Log'!B173)</f>
        <v/>
      </c>
      <c r="C173" s="100" t="str">
        <f>IF(AND(A173="",B173=""),"",'TriMet Log'!$E$1)</f>
        <v/>
      </c>
      <c r="D173" s="101" t="str">
        <f>IFERROR(VLOOKUP('TriMet Log'!C173,LUPTABLE,5,),"")</f>
        <v/>
      </c>
      <c r="E173" s="102">
        <f>IF(OR(D173="5P",D173="5H",D173="5J",D173="5J",D173="5Z"),'TriMet Log'!D173,'TriMet Log'!D173)</f>
        <v>0</v>
      </c>
      <c r="F173" s="101" t="str">
        <f>IFERROR(VLOOKUP('TriMet Log'!$D$4,DISTRICTCODE,2,),"")</f>
        <v/>
      </c>
      <c r="G173" s="103">
        <f>'TriMet Log'!H173</f>
        <v>0</v>
      </c>
      <c r="H173" s="104"/>
    </row>
    <row r="174" spans="1:8" s="105" customFormat="1">
      <c r="A174" s="98" t="str">
        <f>IF('TriMet Log'!A174="","",'TriMet Log'!A174)</f>
        <v/>
      </c>
      <c r="B174" s="99" t="str">
        <f>IF('TriMet Log'!B174="","",'TriMet Log'!B174)</f>
        <v/>
      </c>
      <c r="C174" s="100" t="str">
        <f>IF(AND(A174="",B174=""),"",'TriMet Log'!$E$1)</f>
        <v/>
      </c>
      <c r="D174" s="101" t="str">
        <f>IFERROR(VLOOKUP('TriMet Log'!C174,LUPTABLE,5,),"")</f>
        <v/>
      </c>
      <c r="E174" s="102">
        <f>IF(OR(D174="5P",D174="5H",D174="5J",D174="5J",D174="5Z"),'TriMet Log'!D174,'TriMet Log'!D174)</f>
        <v>0</v>
      </c>
      <c r="F174" s="101" t="str">
        <f>IFERROR(VLOOKUP('TriMet Log'!$D$4,DISTRICTCODE,2,),"")</f>
        <v/>
      </c>
      <c r="G174" s="103">
        <f>'TriMet Log'!H174</f>
        <v>0</v>
      </c>
      <c r="H174" s="104"/>
    </row>
    <row r="175" spans="1:8" s="105" customFormat="1">
      <c r="A175" s="98" t="str">
        <f>IF('TriMet Log'!A175="","",'TriMet Log'!A175)</f>
        <v/>
      </c>
      <c r="B175" s="99" t="str">
        <f>IF('TriMet Log'!B175="","",'TriMet Log'!B175)</f>
        <v/>
      </c>
      <c r="C175" s="100" t="str">
        <f>IF(AND(A175="",B175=""),"",'TriMet Log'!$E$1)</f>
        <v/>
      </c>
      <c r="D175" s="101" t="str">
        <f>IFERROR(VLOOKUP('TriMet Log'!C175,LUPTABLE,5,),"")</f>
        <v/>
      </c>
      <c r="E175" s="102">
        <f>IF(OR(D175="5P",D175="5H",D175="5J",D175="5J",D175="5Z"),'TriMet Log'!D175,'TriMet Log'!D175)</f>
        <v>0</v>
      </c>
      <c r="F175" s="101" t="str">
        <f>IFERROR(VLOOKUP('TriMet Log'!$D$4,DISTRICTCODE,2,),"")</f>
        <v/>
      </c>
      <c r="G175" s="103">
        <f>'TriMet Log'!H175</f>
        <v>0</v>
      </c>
      <c r="H175" s="104"/>
    </row>
    <row r="176" spans="1:8" s="105" customFormat="1">
      <c r="A176" s="98" t="str">
        <f>IF('TriMet Log'!A176="","",'TriMet Log'!A176)</f>
        <v/>
      </c>
      <c r="B176" s="99" t="str">
        <f>IF('TriMet Log'!B176="","",'TriMet Log'!B176)</f>
        <v/>
      </c>
      <c r="C176" s="100" t="str">
        <f>IF(AND(A176="",B176=""),"",'TriMet Log'!$E$1)</f>
        <v/>
      </c>
      <c r="D176" s="101" t="str">
        <f>IFERROR(VLOOKUP('TriMet Log'!C176,LUPTABLE,5,),"")</f>
        <v/>
      </c>
      <c r="E176" s="102">
        <f>IF(OR(D176="5P",D176="5H",D176="5J",D176="5J",D176="5Z"),'TriMet Log'!D176,'TriMet Log'!D176)</f>
        <v>0</v>
      </c>
      <c r="F176" s="101" t="str">
        <f>IFERROR(VLOOKUP('TriMet Log'!$D$4,DISTRICTCODE,2,),"")</f>
        <v/>
      </c>
      <c r="G176" s="103">
        <f>'TriMet Log'!H176</f>
        <v>0</v>
      </c>
      <c r="H176" s="104"/>
    </row>
    <row r="177" spans="1:8" s="105" customFormat="1">
      <c r="A177" s="98" t="str">
        <f>IF('TriMet Log'!A177="","",'TriMet Log'!A177)</f>
        <v/>
      </c>
      <c r="B177" s="99" t="str">
        <f>IF('TriMet Log'!B177="","",'TriMet Log'!B177)</f>
        <v/>
      </c>
      <c r="C177" s="100" t="str">
        <f>IF(AND(A177="",B177=""),"",'TriMet Log'!$E$1)</f>
        <v/>
      </c>
      <c r="D177" s="101" t="str">
        <f>IFERROR(VLOOKUP('TriMet Log'!C177,LUPTABLE,5,),"")</f>
        <v/>
      </c>
      <c r="E177" s="102">
        <f>IF(OR(D177="5P",D177="5H",D177="5J",D177="5J",D177="5Z"),'TriMet Log'!D177,'TriMet Log'!D177)</f>
        <v>0</v>
      </c>
      <c r="F177" s="101" t="str">
        <f>IFERROR(VLOOKUP('TriMet Log'!$D$4,DISTRICTCODE,2,),"")</f>
        <v/>
      </c>
      <c r="G177" s="103">
        <f>'TriMet Log'!H177</f>
        <v>0</v>
      </c>
      <c r="H177" s="104"/>
    </row>
    <row r="178" spans="1:8" s="105" customFormat="1">
      <c r="A178" s="98" t="str">
        <f>IF('TriMet Log'!A178="","",'TriMet Log'!A178)</f>
        <v/>
      </c>
      <c r="B178" s="99" t="str">
        <f>IF('TriMet Log'!B178="","",'TriMet Log'!B178)</f>
        <v/>
      </c>
      <c r="C178" s="100" t="str">
        <f>IF(AND(A178="",B178=""),"",'TriMet Log'!$E$1)</f>
        <v/>
      </c>
      <c r="D178" s="101" t="str">
        <f>IFERROR(VLOOKUP('TriMet Log'!C178,LUPTABLE,5,),"")</f>
        <v/>
      </c>
      <c r="E178" s="102">
        <f>IF(OR(D178="5P",D178="5H",D178="5J",D178="5J",D178="5Z"),'TriMet Log'!D178,'TriMet Log'!D178)</f>
        <v>0</v>
      </c>
      <c r="F178" s="101" t="str">
        <f>IFERROR(VLOOKUP('TriMet Log'!$D$4,DISTRICTCODE,2,),"")</f>
        <v/>
      </c>
      <c r="G178" s="103">
        <f>'TriMet Log'!H178</f>
        <v>0</v>
      </c>
      <c r="H178" s="104"/>
    </row>
    <row r="179" spans="1:8" s="105" customFormat="1">
      <c r="A179" s="98" t="str">
        <f>IF('TriMet Log'!A179="","",'TriMet Log'!A179)</f>
        <v/>
      </c>
      <c r="B179" s="99" t="str">
        <f>IF('TriMet Log'!B179="","",'TriMet Log'!B179)</f>
        <v/>
      </c>
      <c r="C179" s="100" t="str">
        <f>IF(AND(A179="",B179=""),"",'TriMet Log'!$E$1)</f>
        <v/>
      </c>
      <c r="D179" s="101" t="str">
        <f>IFERROR(VLOOKUP('TriMet Log'!C179,LUPTABLE,5,),"")</f>
        <v/>
      </c>
      <c r="E179" s="102">
        <f>IF(OR(D179="5P",D179="5H",D179="5J",D179="5J",D179="5Z"),'TriMet Log'!D179,'TriMet Log'!D179)</f>
        <v>0</v>
      </c>
      <c r="F179" s="101" t="str">
        <f>IFERROR(VLOOKUP('TriMet Log'!$D$4,DISTRICTCODE,2,),"")</f>
        <v/>
      </c>
      <c r="G179" s="103">
        <f>'TriMet Log'!H179</f>
        <v>0</v>
      </c>
      <c r="H179" s="104"/>
    </row>
    <row r="180" spans="1:8" s="105" customFormat="1">
      <c r="A180" s="98" t="str">
        <f>IF('TriMet Log'!A180="","",'TriMet Log'!A180)</f>
        <v/>
      </c>
      <c r="B180" s="99" t="str">
        <f>IF('TriMet Log'!B180="","",'TriMet Log'!B180)</f>
        <v/>
      </c>
      <c r="C180" s="100" t="str">
        <f>IF(AND(A180="",B180=""),"",'TriMet Log'!$E$1)</f>
        <v/>
      </c>
      <c r="D180" s="101" t="str">
        <f>IFERROR(VLOOKUP('TriMet Log'!C180,LUPTABLE,5,),"")</f>
        <v/>
      </c>
      <c r="E180" s="102">
        <f>IF(OR(D180="5P",D180="5H",D180="5J",D180="5J",D180="5Z"),'TriMet Log'!D180,'TriMet Log'!D180)</f>
        <v>0</v>
      </c>
      <c r="F180" s="101" t="str">
        <f>IFERROR(VLOOKUP('TriMet Log'!$D$4,DISTRICTCODE,2,),"")</f>
        <v/>
      </c>
      <c r="G180" s="103">
        <f>'TriMet Log'!H180</f>
        <v>0</v>
      </c>
      <c r="H180" s="104"/>
    </row>
    <row r="181" spans="1:8" s="105" customFormat="1">
      <c r="A181" s="98" t="str">
        <f>IF('TriMet Log'!A181="","",'TriMet Log'!A181)</f>
        <v/>
      </c>
      <c r="B181" s="99" t="str">
        <f>IF('TriMet Log'!B181="","",'TriMet Log'!B181)</f>
        <v/>
      </c>
      <c r="C181" s="100" t="str">
        <f>IF(AND(A181="",B181=""),"",'TriMet Log'!$E$1)</f>
        <v/>
      </c>
      <c r="D181" s="101" t="str">
        <f>IFERROR(VLOOKUP('TriMet Log'!C181,LUPTABLE,5,),"")</f>
        <v/>
      </c>
      <c r="E181" s="102">
        <f>IF(OR(D181="5P",D181="5H",D181="5J",D181="5J",D181="5Z"),'TriMet Log'!D181,'TriMet Log'!D181)</f>
        <v>0</v>
      </c>
      <c r="F181" s="101" t="str">
        <f>IFERROR(VLOOKUP('TriMet Log'!$D$4,DISTRICTCODE,2,),"")</f>
        <v/>
      </c>
      <c r="G181" s="103">
        <f>'TriMet Log'!H181</f>
        <v>0</v>
      </c>
      <c r="H181" s="104"/>
    </row>
    <row r="182" spans="1:8" s="105" customFormat="1">
      <c r="A182" s="98" t="str">
        <f>IF('TriMet Log'!A182="","",'TriMet Log'!A182)</f>
        <v/>
      </c>
      <c r="B182" s="99" t="str">
        <f>IF('TriMet Log'!B182="","",'TriMet Log'!B182)</f>
        <v/>
      </c>
      <c r="C182" s="100" t="str">
        <f>IF(AND(A182="",B182=""),"",'TriMet Log'!$E$1)</f>
        <v/>
      </c>
      <c r="D182" s="101" t="str">
        <f>IFERROR(VLOOKUP('TriMet Log'!C182,LUPTABLE,5,),"")</f>
        <v/>
      </c>
      <c r="E182" s="102">
        <f>IF(OR(D182="5P",D182="5H",D182="5J",D182="5J",D182="5Z"),'TriMet Log'!D182,'TriMet Log'!D182)</f>
        <v>0</v>
      </c>
      <c r="F182" s="101" t="str">
        <f>IFERROR(VLOOKUP('TriMet Log'!$D$4,DISTRICTCODE,2,),"")</f>
        <v/>
      </c>
      <c r="G182" s="103">
        <f>'TriMet Log'!H182</f>
        <v>0</v>
      </c>
      <c r="H182" s="104"/>
    </row>
    <row r="183" spans="1:8" s="105" customFormat="1">
      <c r="A183" s="98" t="str">
        <f>IF('TriMet Log'!A183="","",'TriMet Log'!A183)</f>
        <v/>
      </c>
      <c r="B183" s="99" t="str">
        <f>IF('TriMet Log'!B183="","",'TriMet Log'!B183)</f>
        <v/>
      </c>
      <c r="C183" s="100" t="str">
        <f>IF(AND(A183="",B183=""),"",'TriMet Log'!$E$1)</f>
        <v/>
      </c>
      <c r="D183" s="101" t="str">
        <f>IFERROR(VLOOKUP('TriMet Log'!C183,LUPTABLE,5,),"")</f>
        <v/>
      </c>
      <c r="E183" s="102">
        <f>IF(OR(D183="5P",D183="5H",D183="5J",D183="5J",D183="5Z"),'TriMet Log'!D183,'TriMet Log'!D183)</f>
        <v>0</v>
      </c>
      <c r="F183" s="101" t="str">
        <f>IFERROR(VLOOKUP('TriMet Log'!$D$4,DISTRICTCODE,2,),"")</f>
        <v/>
      </c>
      <c r="G183" s="103">
        <f>'TriMet Log'!H183</f>
        <v>0</v>
      </c>
      <c r="H183" s="104"/>
    </row>
    <row r="184" spans="1:8" s="105" customFormat="1">
      <c r="A184" s="98" t="str">
        <f>IF('TriMet Log'!A184="","",'TriMet Log'!A184)</f>
        <v/>
      </c>
      <c r="B184" s="99" t="str">
        <f>IF('TriMet Log'!B184="","",'TriMet Log'!B184)</f>
        <v/>
      </c>
      <c r="C184" s="100" t="str">
        <f>IF(AND(A184="",B184=""),"",'TriMet Log'!$E$1)</f>
        <v/>
      </c>
      <c r="D184" s="101" t="str">
        <f>IFERROR(VLOOKUP('TriMet Log'!C184,LUPTABLE,5,),"")</f>
        <v/>
      </c>
      <c r="E184" s="102">
        <f>IF(OR(D184="5P",D184="5H",D184="5J",D184="5J",D184="5Z"),'TriMet Log'!D184,'TriMet Log'!D184)</f>
        <v>0</v>
      </c>
      <c r="F184" s="101" t="str">
        <f>IFERROR(VLOOKUP('TriMet Log'!$D$4,DISTRICTCODE,2,),"")</f>
        <v/>
      </c>
      <c r="G184" s="103">
        <f>'TriMet Log'!H184</f>
        <v>0</v>
      </c>
      <c r="H184" s="104"/>
    </row>
    <row r="185" spans="1:8" s="105" customFormat="1">
      <c r="A185" s="98" t="str">
        <f>IF('TriMet Log'!A185="","",'TriMet Log'!A185)</f>
        <v/>
      </c>
      <c r="B185" s="99" t="str">
        <f>IF('TriMet Log'!B185="","",'TriMet Log'!B185)</f>
        <v/>
      </c>
      <c r="C185" s="100" t="str">
        <f>IF(AND(A185="",B185=""),"",'TriMet Log'!$E$1)</f>
        <v/>
      </c>
      <c r="D185" s="101" t="str">
        <f>IFERROR(VLOOKUP('TriMet Log'!C185,LUPTABLE,5,),"")</f>
        <v/>
      </c>
      <c r="E185" s="102">
        <f>IF(OR(D185="5P",D185="5H",D185="5J",D185="5J",D185="5Z"),'TriMet Log'!D185,'TriMet Log'!D185)</f>
        <v>0</v>
      </c>
      <c r="F185" s="101" t="str">
        <f>IFERROR(VLOOKUP('TriMet Log'!$D$4,DISTRICTCODE,2,),"")</f>
        <v/>
      </c>
      <c r="G185" s="103">
        <f>'TriMet Log'!H185</f>
        <v>0</v>
      </c>
      <c r="H185" s="104"/>
    </row>
    <row r="186" spans="1:8" s="105" customFormat="1">
      <c r="A186" s="98" t="str">
        <f>IF('TriMet Log'!A186="","",'TriMet Log'!A186)</f>
        <v/>
      </c>
      <c r="B186" s="99" t="str">
        <f>IF('TriMet Log'!B186="","",'TriMet Log'!B186)</f>
        <v/>
      </c>
      <c r="C186" s="100" t="str">
        <f>IF(AND(A186="",B186=""),"",'TriMet Log'!$E$1)</f>
        <v/>
      </c>
      <c r="D186" s="101" t="str">
        <f>IFERROR(VLOOKUP('TriMet Log'!C186,LUPTABLE,5,),"")</f>
        <v/>
      </c>
      <c r="E186" s="102">
        <f>IF(OR(D186="5P",D186="5H",D186="5J",D186="5J",D186="5Z"),'TriMet Log'!D186,'TriMet Log'!D186)</f>
        <v>0</v>
      </c>
      <c r="F186" s="101" t="str">
        <f>IFERROR(VLOOKUP('TriMet Log'!$D$4,DISTRICTCODE,2,),"")</f>
        <v/>
      </c>
      <c r="G186" s="103">
        <f>'TriMet Log'!H186</f>
        <v>0</v>
      </c>
      <c r="H186" s="104"/>
    </row>
    <row r="187" spans="1:8" s="105" customFormat="1">
      <c r="A187" s="98" t="str">
        <f>IF('TriMet Log'!A187="","",'TriMet Log'!A187)</f>
        <v/>
      </c>
      <c r="B187" s="99" t="str">
        <f>IF('TriMet Log'!B187="","",'TriMet Log'!B187)</f>
        <v/>
      </c>
      <c r="C187" s="100" t="str">
        <f>IF(AND(A187="",B187=""),"",'TriMet Log'!$E$1)</f>
        <v/>
      </c>
      <c r="D187" s="101" t="str">
        <f>IFERROR(VLOOKUP('TriMet Log'!C187,LUPTABLE,5,),"")</f>
        <v/>
      </c>
      <c r="E187" s="102">
        <f>IF(OR(D187="5P",D187="5H",D187="5J",D187="5J",D187="5Z"),'TriMet Log'!D187,'TriMet Log'!D187)</f>
        <v>0</v>
      </c>
      <c r="F187" s="101" t="str">
        <f>IFERROR(VLOOKUP('TriMet Log'!$D$4,DISTRICTCODE,2,),"")</f>
        <v/>
      </c>
      <c r="G187" s="103">
        <f>'TriMet Log'!H187</f>
        <v>0</v>
      </c>
      <c r="H187" s="104"/>
    </row>
    <row r="188" spans="1:8" s="105" customFormat="1">
      <c r="A188" s="98" t="str">
        <f>IF('TriMet Log'!A188="","",'TriMet Log'!A188)</f>
        <v/>
      </c>
      <c r="B188" s="99" t="str">
        <f>IF('TriMet Log'!B188="","",'TriMet Log'!B188)</f>
        <v/>
      </c>
      <c r="C188" s="100" t="str">
        <f>IF(AND(A188="",B188=""),"",'TriMet Log'!$E$1)</f>
        <v/>
      </c>
      <c r="D188" s="101" t="str">
        <f>IFERROR(VLOOKUP('TriMet Log'!C188,LUPTABLE,5,),"")</f>
        <v/>
      </c>
      <c r="E188" s="102">
        <f>IF(OR(D188="5P",D188="5H",D188="5J",D188="5J",D188="5Z"),'TriMet Log'!D188,'TriMet Log'!D188)</f>
        <v>0</v>
      </c>
      <c r="F188" s="101" t="str">
        <f>IFERROR(VLOOKUP('TriMet Log'!$D$4,DISTRICTCODE,2,),"")</f>
        <v/>
      </c>
      <c r="G188" s="103">
        <f>'TriMet Log'!H188</f>
        <v>0</v>
      </c>
      <c r="H188" s="104"/>
    </row>
    <row r="189" spans="1:8" s="105" customFormat="1">
      <c r="A189" s="98" t="str">
        <f>IF('TriMet Log'!A189="","",'TriMet Log'!A189)</f>
        <v/>
      </c>
      <c r="B189" s="99" t="str">
        <f>IF('TriMet Log'!B189="","",'TriMet Log'!B189)</f>
        <v/>
      </c>
      <c r="C189" s="100" t="str">
        <f>IF(AND(A189="",B189=""),"",'TriMet Log'!$E$1)</f>
        <v/>
      </c>
      <c r="D189" s="101" t="str">
        <f>IFERROR(VLOOKUP('TriMet Log'!C189,LUPTABLE,5,),"")</f>
        <v/>
      </c>
      <c r="E189" s="102">
        <f>IF(OR(D189="5P",D189="5H",D189="5J",D189="5J",D189="5Z"),'TriMet Log'!D189,'TriMet Log'!D189)</f>
        <v>0</v>
      </c>
      <c r="F189" s="101" t="str">
        <f>IFERROR(VLOOKUP('TriMet Log'!$D$4,DISTRICTCODE,2,),"")</f>
        <v/>
      </c>
      <c r="G189" s="103">
        <f>'TriMet Log'!H189</f>
        <v>0</v>
      </c>
      <c r="H189" s="104"/>
    </row>
    <row r="190" spans="1:8" s="105" customFormat="1">
      <c r="A190" s="98" t="str">
        <f>IF('TriMet Log'!A190="","",'TriMet Log'!A190)</f>
        <v/>
      </c>
      <c r="B190" s="99" t="str">
        <f>IF('TriMet Log'!B190="","",'TriMet Log'!B190)</f>
        <v/>
      </c>
      <c r="C190" s="100" t="str">
        <f>IF(AND(A190="",B190=""),"",'TriMet Log'!$E$1)</f>
        <v/>
      </c>
      <c r="D190" s="101" t="str">
        <f>IFERROR(VLOOKUP('TriMet Log'!C190,LUPTABLE,5,),"")</f>
        <v/>
      </c>
      <c r="E190" s="102">
        <f>IF(OR(D190="5P",D190="5H",D190="5J",D190="5J",D190="5Z"),'TriMet Log'!D190,'TriMet Log'!D190)</f>
        <v>0</v>
      </c>
      <c r="F190" s="101" t="str">
        <f>IFERROR(VLOOKUP('TriMet Log'!$D$4,DISTRICTCODE,2,),"")</f>
        <v/>
      </c>
      <c r="G190" s="103">
        <f>'TriMet Log'!H190</f>
        <v>0</v>
      </c>
      <c r="H190" s="104"/>
    </row>
    <row r="191" spans="1:8" s="105" customFormat="1">
      <c r="A191" s="98" t="str">
        <f>IF('TriMet Log'!A191="","",'TriMet Log'!A191)</f>
        <v/>
      </c>
      <c r="B191" s="99" t="str">
        <f>IF('TriMet Log'!B191="","",'TriMet Log'!B191)</f>
        <v/>
      </c>
      <c r="C191" s="100" t="str">
        <f>IF(AND(A191="",B191=""),"",'TriMet Log'!$E$1)</f>
        <v/>
      </c>
      <c r="D191" s="101" t="str">
        <f>IFERROR(VLOOKUP('TriMet Log'!C191,LUPTABLE,5,),"")</f>
        <v/>
      </c>
      <c r="E191" s="102">
        <f>IF(OR(D191="5P",D191="5H",D191="5J",D191="5J",D191="5Z"),'TriMet Log'!D191,'TriMet Log'!D191)</f>
        <v>0</v>
      </c>
      <c r="F191" s="101" t="str">
        <f>IFERROR(VLOOKUP('TriMet Log'!$D$4,DISTRICTCODE,2,),"")</f>
        <v/>
      </c>
      <c r="G191" s="103">
        <f>'TriMet Log'!H191</f>
        <v>0</v>
      </c>
      <c r="H191" s="104"/>
    </row>
    <row r="192" spans="1:8" s="105" customFormat="1">
      <c r="A192" s="98" t="str">
        <f>IF('TriMet Log'!A192="","",'TriMet Log'!A192)</f>
        <v/>
      </c>
      <c r="B192" s="99" t="str">
        <f>IF('TriMet Log'!B192="","",'TriMet Log'!B192)</f>
        <v/>
      </c>
      <c r="C192" s="100" t="str">
        <f>IF(AND(A192="",B192=""),"",'TriMet Log'!$E$1)</f>
        <v/>
      </c>
      <c r="D192" s="101" t="str">
        <f>IFERROR(VLOOKUP('TriMet Log'!C192,LUPTABLE,5,),"")</f>
        <v/>
      </c>
      <c r="E192" s="102">
        <f>IF(OR(D192="5P",D192="5H",D192="5J",D192="5J",D192="5Z"),'TriMet Log'!D192,'TriMet Log'!D192)</f>
        <v>0</v>
      </c>
      <c r="F192" s="101" t="str">
        <f>IFERROR(VLOOKUP('TriMet Log'!$D$4,DISTRICTCODE,2,),"")</f>
        <v/>
      </c>
      <c r="G192" s="103">
        <f>'TriMet Log'!H192</f>
        <v>0</v>
      </c>
      <c r="H192" s="104"/>
    </row>
    <row r="193" spans="1:8" s="105" customFormat="1">
      <c r="A193" s="98" t="str">
        <f>IF('TriMet Log'!A193="","",'TriMet Log'!A193)</f>
        <v/>
      </c>
      <c r="B193" s="99" t="str">
        <f>IF('TriMet Log'!B193="","",'TriMet Log'!B193)</f>
        <v/>
      </c>
      <c r="C193" s="100" t="str">
        <f>IF(AND(A193="",B193=""),"",'TriMet Log'!$E$1)</f>
        <v/>
      </c>
      <c r="D193" s="101" t="str">
        <f>IFERROR(VLOOKUP('TriMet Log'!C193,LUPTABLE,5,),"")</f>
        <v/>
      </c>
      <c r="E193" s="102">
        <f>IF(OR(D193="5P",D193="5H",D193="5J",D193="5J",D193="5Z"),'TriMet Log'!D193,'TriMet Log'!D193)</f>
        <v>0</v>
      </c>
      <c r="F193" s="101" t="str">
        <f>IFERROR(VLOOKUP('TriMet Log'!$D$4,DISTRICTCODE,2,),"")</f>
        <v/>
      </c>
      <c r="G193" s="103">
        <f>'TriMet Log'!H193</f>
        <v>0</v>
      </c>
      <c r="H193" s="104"/>
    </row>
    <row r="194" spans="1:8" s="105" customFormat="1">
      <c r="A194" s="98" t="str">
        <f>IF('TriMet Log'!A194="","",'TriMet Log'!A194)</f>
        <v/>
      </c>
      <c r="B194" s="99" t="str">
        <f>IF('TriMet Log'!B194="","",'TriMet Log'!B194)</f>
        <v/>
      </c>
      <c r="C194" s="100" t="str">
        <f>IF(AND(A194="",B194=""),"",'TriMet Log'!$E$1)</f>
        <v/>
      </c>
      <c r="D194" s="101" t="str">
        <f>IFERROR(VLOOKUP('TriMet Log'!C194,LUPTABLE,5,),"")</f>
        <v/>
      </c>
      <c r="E194" s="102">
        <f>IF(OR(D194="5P",D194="5H",D194="5J",D194="5J",D194="5Z"),'TriMet Log'!D194,'TriMet Log'!D194)</f>
        <v>0</v>
      </c>
      <c r="F194" s="101" t="str">
        <f>IFERROR(VLOOKUP('TriMet Log'!$D$4,DISTRICTCODE,2,),"")</f>
        <v/>
      </c>
      <c r="G194" s="103">
        <f>'TriMet Log'!H194</f>
        <v>0</v>
      </c>
      <c r="H194" s="104"/>
    </row>
    <row r="195" spans="1:8" s="105" customFormat="1">
      <c r="A195" s="98" t="str">
        <f>IF('TriMet Log'!A195="","",'TriMet Log'!A195)</f>
        <v/>
      </c>
      <c r="B195" s="99" t="str">
        <f>IF('TriMet Log'!B195="","",'TriMet Log'!B195)</f>
        <v/>
      </c>
      <c r="C195" s="100" t="str">
        <f>IF(AND(A195="",B195=""),"",'TriMet Log'!$E$1)</f>
        <v/>
      </c>
      <c r="D195" s="101" t="str">
        <f>IFERROR(VLOOKUP('TriMet Log'!C195,LUPTABLE,5,),"")</f>
        <v/>
      </c>
      <c r="E195" s="102">
        <f>IF(OR(D195="5P",D195="5H",D195="5J",D195="5J",D195="5Z"),'TriMet Log'!D195,'TriMet Log'!D195)</f>
        <v>0</v>
      </c>
      <c r="F195" s="101" t="str">
        <f>IFERROR(VLOOKUP('TriMet Log'!$D$4,DISTRICTCODE,2,),"")</f>
        <v/>
      </c>
      <c r="G195" s="103">
        <f>'TriMet Log'!H195</f>
        <v>0</v>
      </c>
      <c r="H195" s="104"/>
    </row>
    <row r="196" spans="1:8" s="105" customFormat="1">
      <c r="A196" s="98" t="str">
        <f>IF('TriMet Log'!A196="","",'TriMet Log'!A196)</f>
        <v/>
      </c>
      <c r="B196" s="99" t="str">
        <f>IF('TriMet Log'!B196="","",'TriMet Log'!B196)</f>
        <v/>
      </c>
      <c r="C196" s="100" t="str">
        <f>IF(AND(A196="",B196=""),"",'TriMet Log'!$E$1)</f>
        <v/>
      </c>
      <c r="D196" s="101" t="str">
        <f>IFERROR(VLOOKUP('TriMet Log'!C196,LUPTABLE,5,),"")</f>
        <v/>
      </c>
      <c r="E196" s="102">
        <f>IF(OR(D196="5P",D196="5H",D196="5J",D196="5J",D196="5Z"),'TriMet Log'!D196,'TriMet Log'!D196)</f>
        <v>0</v>
      </c>
      <c r="F196" s="101" t="str">
        <f>IFERROR(VLOOKUP('TriMet Log'!$D$4,DISTRICTCODE,2,),"")</f>
        <v/>
      </c>
      <c r="G196" s="103">
        <f>'TriMet Log'!H196</f>
        <v>0</v>
      </c>
      <c r="H196" s="104"/>
    </row>
    <row r="197" spans="1:8" s="105" customFormat="1">
      <c r="A197" s="98" t="str">
        <f>IF('TriMet Log'!A197="","",'TriMet Log'!A197)</f>
        <v/>
      </c>
      <c r="B197" s="99" t="str">
        <f>IF('TriMet Log'!B197="","",'TriMet Log'!B197)</f>
        <v/>
      </c>
      <c r="C197" s="100" t="str">
        <f>IF(AND(A197="",B197=""),"",'TriMet Log'!$E$1)</f>
        <v/>
      </c>
      <c r="D197" s="101" t="str">
        <f>IFERROR(VLOOKUP('TriMet Log'!C197,LUPTABLE,5,),"")</f>
        <v/>
      </c>
      <c r="E197" s="102">
        <f>IF(OR(D197="5P",D197="5H",D197="5J",D197="5J",D197="5Z"),'TriMet Log'!D197,'TriMet Log'!D197)</f>
        <v>0</v>
      </c>
      <c r="F197" s="101" t="str">
        <f>IFERROR(VLOOKUP('TriMet Log'!$D$4,DISTRICTCODE,2,),"")</f>
        <v/>
      </c>
      <c r="G197" s="103">
        <f>'TriMet Log'!H197</f>
        <v>0</v>
      </c>
      <c r="H197" s="104"/>
    </row>
    <row r="198" spans="1:8" s="105" customFormat="1">
      <c r="A198" s="98" t="str">
        <f>IF('TriMet Log'!A198="","",'TriMet Log'!A198)</f>
        <v/>
      </c>
      <c r="B198" s="99" t="str">
        <f>IF('TriMet Log'!B198="","",'TriMet Log'!B198)</f>
        <v/>
      </c>
      <c r="C198" s="100" t="str">
        <f>IF(AND(A198="",B198=""),"",'TriMet Log'!$E$1)</f>
        <v/>
      </c>
      <c r="D198" s="101" t="str">
        <f>IFERROR(VLOOKUP('TriMet Log'!C198,LUPTABLE,5,),"")</f>
        <v/>
      </c>
      <c r="E198" s="102">
        <f>IF(OR(D198="5P",D198="5H",D198="5J",D198="5J",D198="5Z"),'TriMet Log'!D198,'TriMet Log'!D198)</f>
        <v>0</v>
      </c>
      <c r="F198" s="101" t="str">
        <f>IFERROR(VLOOKUP('TriMet Log'!$D$4,DISTRICTCODE,2,),"")</f>
        <v/>
      </c>
      <c r="G198" s="103">
        <f>'TriMet Log'!H198</f>
        <v>0</v>
      </c>
      <c r="H198" s="104"/>
    </row>
    <row r="199" spans="1:8" s="105" customFormat="1">
      <c r="A199" s="98" t="str">
        <f>IF('TriMet Log'!A199="","",'TriMet Log'!A199)</f>
        <v/>
      </c>
      <c r="B199" s="99" t="str">
        <f>IF('TriMet Log'!B199="","",'TriMet Log'!B199)</f>
        <v/>
      </c>
      <c r="C199" s="100" t="str">
        <f>IF(AND(A199="",B199=""),"",'TriMet Log'!$E$1)</f>
        <v/>
      </c>
      <c r="D199" s="101" t="str">
        <f>IFERROR(VLOOKUP('TriMet Log'!C199,LUPTABLE,5,),"")</f>
        <v/>
      </c>
      <c r="E199" s="102">
        <f>IF(OR(D199="5P",D199="5H",D199="5J",D199="5J",D199="5Z"),'TriMet Log'!D199,'TriMet Log'!D199)</f>
        <v>0</v>
      </c>
      <c r="F199" s="101" t="str">
        <f>IFERROR(VLOOKUP('TriMet Log'!$D$4,DISTRICTCODE,2,),"")</f>
        <v/>
      </c>
      <c r="G199" s="103">
        <f>'TriMet Log'!H199</f>
        <v>0</v>
      </c>
      <c r="H199" s="104"/>
    </row>
    <row r="200" spans="1:8" s="105" customFormat="1">
      <c r="A200" s="98" t="str">
        <f>IF('TriMet Log'!A200="","",'TriMet Log'!A200)</f>
        <v/>
      </c>
      <c r="B200" s="99" t="str">
        <f>IF('TriMet Log'!B200="","",'TriMet Log'!B200)</f>
        <v/>
      </c>
      <c r="C200" s="100" t="str">
        <f>IF(AND(A200="",B200=""),"",'TriMet Log'!$E$1)</f>
        <v/>
      </c>
      <c r="D200" s="101" t="str">
        <f>IFERROR(VLOOKUP('TriMet Log'!C200,LUPTABLE,5,),"")</f>
        <v/>
      </c>
      <c r="E200" s="102">
        <f>IF(OR(D200="5P",D200="5H",D200="5J",D200="5J",D200="5Z"),'TriMet Log'!D200,'TriMet Log'!D200)</f>
        <v>0</v>
      </c>
      <c r="F200" s="101" t="str">
        <f>IFERROR(VLOOKUP('TriMet Log'!$D$4,DISTRICTCODE,2,),"")</f>
        <v/>
      </c>
      <c r="G200" s="103">
        <f>'TriMet Log'!H200</f>
        <v>0</v>
      </c>
      <c r="H200" s="104"/>
    </row>
    <row r="201" spans="1:8" s="105" customFormat="1">
      <c r="A201" s="98" t="str">
        <f>IF('TriMet Log'!A201="","",'TriMet Log'!A201)</f>
        <v/>
      </c>
      <c r="B201" s="99" t="str">
        <f>IF('TriMet Log'!B201="","",'TriMet Log'!B201)</f>
        <v/>
      </c>
      <c r="C201" s="100" t="str">
        <f>IF(AND(A201="",B201=""),"",'TriMet Log'!$E$1)</f>
        <v/>
      </c>
      <c r="D201" s="101" t="str">
        <f>IFERROR(VLOOKUP('TriMet Log'!C201,LUPTABLE,5,),"")</f>
        <v/>
      </c>
      <c r="E201" s="102">
        <f>IF(OR(D201="5P",D201="5H",D201="5J",D201="5J",D201="5Z"),'TriMet Log'!D201,'TriMet Log'!D201)</f>
        <v>0</v>
      </c>
      <c r="F201" s="101" t="str">
        <f>IFERROR(VLOOKUP('TriMet Log'!$D$4,DISTRICTCODE,2,),"")</f>
        <v/>
      </c>
      <c r="G201" s="103">
        <f>'TriMet Log'!H201</f>
        <v>0</v>
      </c>
      <c r="H201" s="104"/>
    </row>
    <row r="202" spans="1:8" s="105" customFormat="1">
      <c r="A202" s="98" t="str">
        <f>IF('TriMet Log'!A202="","",'TriMet Log'!A202)</f>
        <v/>
      </c>
      <c r="B202" s="99" t="str">
        <f>IF('TriMet Log'!B202="","",'TriMet Log'!B202)</f>
        <v/>
      </c>
      <c r="C202" s="100" t="str">
        <f>IF(AND(A202="",B202=""),"",'TriMet Log'!$E$1)</f>
        <v/>
      </c>
      <c r="D202" s="101" t="str">
        <f>IFERROR(VLOOKUP('TriMet Log'!C202,LUPTABLE,5,),"")</f>
        <v/>
      </c>
      <c r="E202" s="102">
        <f>IF(OR(D202="5P",D202="5H",D202="5J",D202="5J",D202="5Z"),'TriMet Log'!D202,'TriMet Log'!D202)</f>
        <v>0</v>
      </c>
      <c r="F202" s="101" t="str">
        <f>IFERROR(VLOOKUP('TriMet Log'!$D$4,DISTRICTCODE,2,),"")</f>
        <v/>
      </c>
      <c r="G202" s="103">
        <f>'TriMet Log'!H202</f>
        <v>0</v>
      </c>
      <c r="H202" s="104"/>
    </row>
    <row r="203" spans="1:8" s="105" customFormat="1">
      <c r="A203" s="98" t="str">
        <f>IF('TriMet Log'!A203="","",'TriMet Log'!A203)</f>
        <v/>
      </c>
      <c r="B203" s="99" t="str">
        <f>IF('TriMet Log'!B203="","",'TriMet Log'!B203)</f>
        <v/>
      </c>
      <c r="C203" s="100" t="str">
        <f>IF(AND(A203="",B203=""),"",'TriMet Log'!$E$1)</f>
        <v/>
      </c>
      <c r="D203" s="101" t="str">
        <f>IFERROR(VLOOKUP('TriMet Log'!C203,LUPTABLE,5,),"")</f>
        <v/>
      </c>
      <c r="E203" s="102">
        <f>IF(OR(D203="5P",D203="5H",D203="5J",D203="5J",D203="5Z"),'TriMet Log'!D203,'TriMet Log'!D203)</f>
        <v>0</v>
      </c>
      <c r="F203" s="101" t="str">
        <f>IFERROR(VLOOKUP('TriMet Log'!$D$4,DISTRICTCODE,2,),"")</f>
        <v/>
      </c>
      <c r="G203" s="103">
        <f>'TriMet Log'!H203</f>
        <v>0</v>
      </c>
      <c r="H203" s="104"/>
    </row>
    <row r="204" spans="1:8" s="105" customFormat="1">
      <c r="A204" s="98" t="str">
        <f>IF('TriMet Log'!A204="","",'TriMet Log'!A204)</f>
        <v/>
      </c>
      <c r="B204" s="99" t="str">
        <f>IF('TriMet Log'!B204="","",'TriMet Log'!B204)</f>
        <v/>
      </c>
      <c r="C204" s="100" t="str">
        <f>IF(AND(A204="",B204=""),"",'TriMet Log'!$E$1)</f>
        <v/>
      </c>
      <c r="D204" s="101" t="str">
        <f>IFERROR(VLOOKUP('TriMet Log'!C204,LUPTABLE,5,),"")</f>
        <v/>
      </c>
      <c r="E204" s="102">
        <f>IF(OR(D204="5P",D204="5H",D204="5J",D204="5J",D204="5Z"),'TriMet Log'!D204,'TriMet Log'!D204)</f>
        <v>0</v>
      </c>
      <c r="F204" s="101" t="str">
        <f>IFERROR(VLOOKUP('TriMet Log'!$D$4,DISTRICTCODE,2,),"")</f>
        <v/>
      </c>
      <c r="G204" s="103">
        <f>'TriMet Log'!H204</f>
        <v>0</v>
      </c>
      <c r="H204" s="104"/>
    </row>
    <row r="205" spans="1:8" s="105" customFormat="1">
      <c r="A205" s="98" t="str">
        <f>IF('TriMet Log'!A205="","",'TriMet Log'!A205)</f>
        <v/>
      </c>
      <c r="B205" s="99" t="str">
        <f>IF('TriMet Log'!B205="","",'TriMet Log'!B205)</f>
        <v/>
      </c>
      <c r="C205" s="100" t="str">
        <f>IF(AND(A205="",B205=""),"",'TriMet Log'!$E$1)</f>
        <v/>
      </c>
      <c r="D205" s="101" t="str">
        <f>IFERROR(VLOOKUP('TriMet Log'!C205,LUPTABLE,5,),"")</f>
        <v/>
      </c>
      <c r="E205" s="102">
        <f>IF(OR(D205="5P",D205="5H",D205="5J",D205="5J",D205="5Z"),'TriMet Log'!D205,'TriMet Log'!D205)</f>
        <v>0</v>
      </c>
      <c r="F205" s="101" t="str">
        <f>IFERROR(VLOOKUP('TriMet Log'!$D$4,DISTRICTCODE,2,),"")</f>
        <v/>
      </c>
      <c r="G205" s="103">
        <f>'TriMet Log'!H205</f>
        <v>0</v>
      </c>
      <c r="H205" s="104"/>
    </row>
    <row r="206" spans="1:8" s="105" customFormat="1">
      <c r="A206" s="98" t="str">
        <f>IF('TriMet Log'!A206="","",'TriMet Log'!A206)</f>
        <v/>
      </c>
      <c r="B206" s="99" t="str">
        <f>IF('TriMet Log'!B206="","",'TriMet Log'!B206)</f>
        <v/>
      </c>
      <c r="C206" s="100" t="str">
        <f>IF(AND(A206="",B206=""),"",'TriMet Log'!$E$1)</f>
        <v/>
      </c>
      <c r="D206" s="101" t="str">
        <f>IFERROR(VLOOKUP('TriMet Log'!C206,LUPTABLE,5,),"")</f>
        <v/>
      </c>
      <c r="E206" s="102">
        <f>IF(OR(D206="5P",D206="5H",D206="5J",D206="5J",D206="5Z"),'TriMet Log'!D206,'TriMet Log'!D206)</f>
        <v>0</v>
      </c>
      <c r="F206" s="101" t="str">
        <f>IFERROR(VLOOKUP('TriMet Log'!$D$4,DISTRICTCODE,2,),"")</f>
        <v/>
      </c>
      <c r="G206" s="103">
        <f>'TriMet Log'!H206</f>
        <v>0</v>
      </c>
      <c r="H206" s="104"/>
    </row>
    <row r="207" spans="1:8" s="105" customFormat="1">
      <c r="A207" s="98" t="str">
        <f>IF('TriMet Log'!A207="","",'TriMet Log'!A207)</f>
        <v/>
      </c>
      <c r="B207" s="99" t="str">
        <f>IF('TriMet Log'!B207="","",'TriMet Log'!B207)</f>
        <v/>
      </c>
      <c r="C207" s="100" t="str">
        <f>IF(AND(A207="",B207=""),"",'TriMet Log'!$E$1)</f>
        <v/>
      </c>
      <c r="D207" s="101" t="str">
        <f>IFERROR(VLOOKUP('TriMet Log'!C207,LUPTABLE,5,),"")</f>
        <v/>
      </c>
      <c r="E207" s="102">
        <f>IF(OR(D207="5P",D207="5H",D207="5J",D207="5J",D207="5Z"),'TriMet Log'!D207,'TriMet Log'!D207)</f>
        <v>0</v>
      </c>
      <c r="F207" s="101" t="str">
        <f>IFERROR(VLOOKUP('TriMet Log'!$D$4,DISTRICTCODE,2,),"")</f>
        <v/>
      </c>
      <c r="G207" s="103">
        <f>'TriMet Log'!H207</f>
        <v>0</v>
      </c>
      <c r="H207" s="104"/>
    </row>
    <row r="208" spans="1:8" s="105" customFormat="1">
      <c r="A208" s="98" t="str">
        <f>IF('TriMet Log'!A208="","",'TriMet Log'!A208)</f>
        <v/>
      </c>
      <c r="B208" s="99" t="str">
        <f>IF('TriMet Log'!B208="","",'TriMet Log'!B208)</f>
        <v/>
      </c>
      <c r="C208" s="100" t="str">
        <f>IF(AND(A208="",B208=""),"",'TriMet Log'!$E$1)</f>
        <v/>
      </c>
      <c r="D208" s="101" t="str">
        <f>IFERROR(VLOOKUP('TriMet Log'!C208,LUPTABLE,5,),"")</f>
        <v/>
      </c>
      <c r="E208" s="102">
        <f>IF(OR(D208="5P",D208="5H",D208="5J",D208="5J",D208="5Z"),'TriMet Log'!D208,'TriMet Log'!D208)</f>
        <v>0</v>
      </c>
      <c r="F208" s="101" t="str">
        <f>IFERROR(VLOOKUP('TriMet Log'!$D$4,DISTRICTCODE,2,),"")</f>
        <v/>
      </c>
      <c r="G208" s="103">
        <f>'TriMet Log'!H208</f>
        <v>0</v>
      </c>
      <c r="H208" s="104"/>
    </row>
    <row r="209" spans="1:8" s="105" customFormat="1">
      <c r="A209" s="98" t="str">
        <f>IF('TriMet Log'!A209="","",'TriMet Log'!A209)</f>
        <v/>
      </c>
      <c r="B209" s="99" t="str">
        <f>IF('TriMet Log'!B209="","",'TriMet Log'!B209)</f>
        <v/>
      </c>
      <c r="C209" s="100" t="str">
        <f>IF(AND(A209="",B209=""),"",'TriMet Log'!$E$1)</f>
        <v/>
      </c>
      <c r="D209" s="101" t="str">
        <f>IFERROR(VLOOKUP('TriMet Log'!C209,LUPTABLE,5,),"")</f>
        <v/>
      </c>
      <c r="E209" s="102">
        <f>IF(OR(D209="5P",D209="5H",D209="5J",D209="5J",D209="5Z"),'TriMet Log'!D209,'TriMet Log'!D209)</f>
        <v>0</v>
      </c>
      <c r="F209" s="101" t="str">
        <f>IFERROR(VLOOKUP('TriMet Log'!$D$4,DISTRICTCODE,2,),"")</f>
        <v/>
      </c>
      <c r="G209" s="103">
        <f>'TriMet Log'!H209</f>
        <v>0</v>
      </c>
      <c r="H209" s="104"/>
    </row>
    <row r="210" spans="1:8" s="105" customFormat="1">
      <c r="A210" s="98" t="str">
        <f>IF('TriMet Log'!A210="","",'TriMet Log'!A210)</f>
        <v/>
      </c>
      <c r="B210" s="99" t="str">
        <f>IF('TriMet Log'!B210="","",'TriMet Log'!B210)</f>
        <v/>
      </c>
      <c r="C210" s="100" t="str">
        <f>IF(AND(A210="",B210=""),"",'TriMet Log'!$E$1)</f>
        <v/>
      </c>
      <c r="D210" s="101" t="str">
        <f>IFERROR(VLOOKUP('TriMet Log'!C210,LUPTABLE,5,),"")</f>
        <v/>
      </c>
      <c r="E210" s="102">
        <f>IF(OR(D210="5P",D210="5H",D210="5J",D210="5J",D210="5Z"),'TriMet Log'!D210,'TriMet Log'!D210)</f>
        <v>0</v>
      </c>
      <c r="F210" s="101" t="str">
        <f>IFERROR(VLOOKUP('TriMet Log'!$D$4,DISTRICTCODE,2,),"")</f>
        <v/>
      </c>
      <c r="G210" s="103">
        <f>'TriMet Log'!H210</f>
        <v>0</v>
      </c>
      <c r="H210" s="104"/>
    </row>
    <row r="211" spans="1:8" s="105" customFormat="1">
      <c r="A211" s="98" t="str">
        <f>IF('TriMet Log'!A211="","",'TriMet Log'!A211)</f>
        <v/>
      </c>
      <c r="B211" s="99" t="str">
        <f>IF('TriMet Log'!B211="","",'TriMet Log'!B211)</f>
        <v/>
      </c>
      <c r="C211" s="100" t="str">
        <f>IF(AND(A211="",B211=""),"",'TriMet Log'!$E$1)</f>
        <v/>
      </c>
      <c r="D211" s="101" t="str">
        <f>IFERROR(VLOOKUP('TriMet Log'!C211,LUPTABLE,5,),"")</f>
        <v/>
      </c>
      <c r="E211" s="102">
        <f>IF(OR(D211="5P",D211="5H",D211="5J",D211="5J",D211="5Z"),'TriMet Log'!D211,'TriMet Log'!D211)</f>
        <v>0</v>
      </c>
      <c r="F211" s="101" t="str">
        <f>IFERROR(VLOOKUP('TriMet Log'!$D$4,DISTRICTCODE,2,),"")</f>
        <v/>
      </c>
      <c r="G211" s="103">
        <f>'TriMet Log'!H211</f>
        <v>0</v>
      </c>
      <c r="H211" s="104"/>
    </row>
    <row r="212" spans="1:8" s="105" customFormat="1">
      <c r="A212" s="98" t="str">
        <f>IF('TriMet Log'!A212="","",'TriMet Log'!A212)</f>
        <v/>
      </c>
      <c r="B212" s="99" t="str">
        <f>IF('TriMet Log'!B212="","",'TriMet Log'!B212)</f>
        <v/>
      </c>
      <c r="C212" s="100" t="str">
        <f>IF(AND(A212="",B212=""),"",'TriMet Log'!$E$1)</f>
        <v/>
      </c>
      <c r="D212" s="101" t="str">
        <f>IFERROR(VLOOKUP('TriMet Log'!C212,LUPTABLE,5,),"")</f>
        <v/>
      </c>
      <c r="E212" s="102">
        <f>IF(OR(D212="5P",D212="5H",D212="5J",D212="5J",D212="5Z"),'TriMet Log'!D212,'TriMet Log'!D212)</f>
        <v>0</v>
      </c>
      <c r="F212" s="101" t="str">
        <f>IFERROR(VLOOKUP('TriMet Log'!$D$4,DISTRICTCODE,2,),"")</f>
        <v/>
      </c>
      <c r="G212" s="103">
        <f>'TriMet Log'!H212</f>
        <v>0</v>
      </c>
      <c r="H212" s="104"/>
    </row>
    <row r="213" spans="1:8" s="105" customFormat="1">
      <c r="A213" s="98" t="str">
        <f>IF('TriMet Log'!A213="","",'TriMet Log'!A213)</f>
        <v/>
      </c>
      <c r="B213" s="99" t="str">
        <f>IF('TriMet Log'!B213="","",'TriMet Log'!B213)</f>
        <v/>
      </c>
      <c r="C213" s="100" t="str">
        <f>IF(AND(A213="",B213=""),"",'TriMet Log'!$E$1)</f>
        <v/>
      </c>
      <c r="D213" s="101" t="str">
        <f>IFERROR(VLOOKUP('TriMet Log'!C213,LUPTABLE,5,),"")</f>
        <v/>
      </c>
      <c r="E213" s="102">
        <f>IF(OR(D213="5P",D213="5H",D213="5J",D213="5J",D213="5Z"),'TriMet Log'!D213,'TriMet Log'!D213)</f>
        <v>0</v>
      </c>
      <c r="F213" s="101" t="str">
        <f>IFERROR(VLOOKUP('TriMet Log'!$D$4,DISTRICTCODE,2,),"")</f>
        <v/>
      </c>
      <c r="G213" s="103">
        <f>'TriMet Log'!H213</f>
        <v>0</v>
      </c>
      <c r="H213" s="104"/>
    </row>
    <row r="214" spans="1:8" s="105" customFormat="1">
      <c r="A214" s="98" t="str">
        <f>IF('TriMet Log'!A214="","",'TriMet Log'!A214)</f>
        <v/>
      </c>
      <c r="B214" s="99" t="str">
        <f>IF('TriMet Log'!B214="","",'TriMet Log'!B214)</f>
        <v/>
      </c>
      <c r="C214" s="100" t="str">
        <f>IF(AND(A214="",B214=""),"",'TriMet Log'!$E$1)</f>
        <v/>
      </c>
      <c r="D214" s="101" t="str">
        <f>IFERROR(VLOOKUP('TriMet Log'!C214,LUPTABLE,5,),"")</f>
        <v/>
      </c>
      <c r="E214" s="102">
        <f>IF(OR(D214="5P",D214="5H",D214="5J",D214="5J",D214="5Z"),'TriMet Log'!D214,'TriMet Log'!D214)</f>
        <v>0</v>
      </c>
      <c r="F214" s="101" t="str">
        <f>IFERROR(VLOOKUP('TriMet Log'!$D$4,DISTRICTCODE,2,),"")</f>
        <v/>
      </c>
      <c r="G214" s="103">
        <f>'TriMet Log'!H214</f>
        <v>0</v>
      </c>
      <c r="H214" s="104"/>
    </row>
    <row r="215" spans="1:8" s="105" customFormat="1">
      <c r="A215" s="98" t="str">
        <f>IF('TriMet Log'!A215="","",'TriMet Log'!A215)</f>
        <v/>
      </c>
      <c r="B215" s="99" t="str">
        <f>IF('TriMet Log'!B215="","",'TriMet Log'!B215)</f>
        <v/>
      </c>
      <c r="C215" s="100" t="str">
        <f>IF(AND(A215="",B215=""),"",'TriMet Log'!$E$1)</f>
        <v/>
      </c>
      <c r="D215" s="101" t="str">
        <f>IFERROR(VLOOKUP('TriMet Log'!C215,LUPTABLE,5,),"")</f>
        <v/>
      </c>
      <c r="E215" s="102">
        <f>IF(OR(D215="5P",D215="5H",D215="5J",D215="5J",D215="5Z"),'TriMet Log'!D215,'TriMet Log'!D215)</f>
        <v>0</v>
      </c>
      <c r="F215" s="101" t="str">
        <f>IFERROR(VLOOKUP('TriMet Log'!$D$4,DISTRICTCODE,2,),"")</f>
        <v/>
      </c>
      <c r="G215" s="103">
        <f>'TriMet Log'!H215</f>
        <v>0</v>
      </c>
      <c r="H215" s="104"/>
    </row>
    <row r="216" spans="1:8" s="105" customFormat="1">
      <c r="A216" s="98" t="str">
        <f>IF('TriMet Log'!A216="","",'TriMet Log'!A216)</f>
        <v/>
      </c>
      <c r="B216" s="99" t="str">
        <f>IF('TriMet Log'!B216="","",'TriMet Log'!B216)</f>
        <v/>
      </c>
      <c r="C216" s="100" t="str">
        <f>IF(AND(A216="",B216=""),"",'TriMet Log'!$E$1)</f>
        <v/>
      </c>
      <c r="D216" s="101" t="str">
        <f>IFERROR(VLOOKUP('TriMet Log'!C216,LUPTABLE,5,),"")</f>
        <v/>
      </c>
      <c r="E216" s="102">
        <f>IF(OR(D216="5P",D216="5H",D216="5J",D216="5J",D216="5Z"),'TriMet Log'!D216,'TriMet Log'!D216)</f>
        <v>0</v>
      </c>
      <c r="F216" s="101" t="str">
        <f>IFERROR(VLOOKUP('TriMet Log'!$D$4,DISTRICTCODE,2,),"")</f>
        <v/>
      </c>
      <c r="G216" s="103">
        <f>'TriMet Log'!H216</f>
        <v>0</v>
      </c>
      <c r="H216" s="104"/>
    </row>
    <row r="217" spans="1:8" s="105" customFormat="1">
      <c r="A217" s="98" t="str">
        <f>IF('TriMet Log'!A217="","",'TriMet Log'!A217)</f>
        <v/>
      </c>
      <c r="B217" s="99" t="str">
        <f>IF('TriMet Log'!B217="","",'TriMet Log'!B217)</f>
        <v/>
      </c>
      <c r="C217" s="100" t="str">
        <f>IF(AND(A217="",B217=""),"",'TriMet Log'!$E$1)</f>
        <v/>
      </c>
      <c r="D217" s="101" t="str">
        <f>IFERROR(VLOOKUP('TriMet Log'!C217,LUPTABLE,5,),"")</f>
        <v/>
      </c>
      <c r="E217" s="102">
        <f>IF(OR(D217="5P",D217="5H",D217="5J",D217="5J",D217="5Z"),'TriMet Log'!D217,'TriMet Log'!D217)</f>
        <v>0</v>
      </c>
      <c r="F217" s="101" t="str">
        <f>IFERROR(VLOOKUP('TriMet Log'!$D$4,DISTRICTCODE,2,),"")</f>
        <v/>
      </c>
      <c r="G217" s="103">
        <f>'TriMet Log'!H217</f>
        <v>0</v>
      </c>
      <c r="H217" s="104"/>
    </row>
    <row r="218" spans="1:8" s="105" customFormat="1">
      <c r="A218" s="98" t="str">
        <f>IF('TriMet Log'!A218="","",'TriMet Log'!A218)</f>
        <v/>
      </c>
      <c r="B218" s="99" t="str">
        <f>IF('TriMet Log'!B218="","",'TriMet Log'!B218)</f>
        <v/>
      </c>
      <c r="C218" s="100" t="str">
        <f>IF(AND(A218="",B218=""),"",'TriMet Log'!$E$1)</f>
        <v/>
      </c>
      <c r="D218" s="101" t="str">
        <f>IFERROR(VLOOKUP('TriMet Log'!C218,LUPTABLE,5,),"")</f>
        <v/>
      </c>
      <c r="E218" s="102">
        <f>IF(OR(D218="5P",D218="5H",D218="5J",D218="5J",D218="5Z"),'TriMet Log'!D218,'TriMet Log'!D218)</f>
        <v>0</v>
      </c>
      <c r="F218" s="101" t="str">
        <f>IFERROR(VLOOKUP('TriMet Log'!$D$4,DISTRICTCODE,2,),"")</f>
        <v/>
      </c>
      <c r="G218" s="103">
        <f>'TriMet Log'!H218</f>
        <v>0</v>
      </c>
      <c r="H218" s="104"/>
    </row>
    <row r="219" spans="1:8" s="105" customFormat="1">
      <c r="A219" s="98" t="str">
        <f>IF('TriMet Log'!A219="","",'TriMet Log'!A219)</f>
        <v/>
      </c>
      <c r="B219" s="99" t="str">
        <f>IF('TriMet Log'!B219="","",'TriMet Log'!B219)</f>
        <v/>
      </c>
      <c r="C219" s="100" t="str">
        <f>IF(AND(A219="",B219=""),"",'TriMet Log'!$E$1)</f>
        <v/>
      </c>
      <c r="D219" s="101" t="str">
        <f>IFERROR(VLOOKUP('TriMet Log'!C219,LUPTABLE,5,),"")</f>
        <v/>
      </c>
      <c r="E219" s="102">
        <f>IF(OR(D219="5P",D219="5H",D219="5J",D219="5J",D219="5Z"),'TriMet Log'!D219,'TriMet Log'!D219)</f>
        <v>0</v>
      </c>
      <c r="F219" s="101" t="str">
        <f>IFERROR(VLOOKUP('TriMet Log'!$D$4,DISTRICTCODE,2,),"")</f>
        <v/>
      </c>
      <c r="G219" s="103">
        <f>'TriMet Log'!H219</f>
        <v>0</v>
      </c>
      <c r="H219" s="104"/>
    </row>
    <row r="220" spans="1:8" s="105" customFormat="1">
      <c r="A220" s="98" t="str">
        <f>IF('TriMet Log'!A220="","",'TriMet Log'!A220)</f>
        <v/>
      </c>
      <c r="B220" s="99" t="str">
        <f>IF('TriMet Log'!B220="","",'TriMet Log'!B220)</f>
        <v/>
      </c>
      <c r="C220" s="100" t="str">
        <f>IF(AND(A220="",B220=""),"",'TriMet Log'!$E$1)</f>
        <v/>
      </c>
      <c r="D220" s="101" t="str">
        <f>IFERROR(VLOOKUP('TriMet Log'!C220,LUPTABLE,5,),"")</f>
        <v/>
      </c>
      <c r="E220" s="102">
        <f>IF(OR(D220="5P",D220="5H",D220="5J",D220="5J",D220="5Z"),'TriMet Log'!D220,'TriMet Log'!D220)</f>
        <v>0</v>
      </c>
      <c r="F220" s="101" t="str">
        <f>IFERROR(VLOOKUP('TriMet Log'!$D$4,DISTRICTCODE,2,),"")</f>
        <v/>
      </c>
      <c r="G220" s="103">
        <f>'TriMet Log'!H220</f>
        <v>0</v>
      </c>
      <c r="H220" s="104"/>
    </row>
    <row r="221" spans="1:8" s="105" customFormat="1">
      <c r="A221" s="98" t="str">
        <f>IF('TriMet Log'!A221="","",'TriMet Log'!A221)</f>
        <v/>
      </c>
      <c r="B221" s="99" t="str">
        <f>IF('TriMet Log'!B221="","",'TriMet Log'!B221)</f>
        <v/>
      </c>
      <c r="C221" s="100" t="str">
        <f>IF(AND(A221="",B221=""),"",'TriMet Log'!$E$1)</f>
        <v/>
      </c>
      <c r="D221" s="101" t="str">
        <f>IFERROR(VLOOKUP('TriMet Log'!C221,LUPTABLE,5,),"")</f>
        <v/>
      </c>
      <c r="E221" s="102">
        <f>IF(OR(D221="5P",D221="5H",D221="5J",D221="5J",D221="5Z"),'TriMet Log'!D221,'TriMet Log'!D221)</f>
        <v>0</v>
      </c>
      <c r="F221" s="101" t="str">
        <f>IFERROR(VLOOKUP('TriMet Log'!$D$4,DISTRICTCODE,2,),"")</f>
        <v/>
      </c>
      <c r="G221" s="103">
        <f>'TriMet Log'!H221</f>
        <v>0</v>
      </c>
      <c r="H221" s="104"/>
    </row>
    <row r="222" spans="1:8" s="105" customFormat="1">
      <c r="A222" s="98" t="str">
        <f>IF('TriMet Log'!A222="","",'TriMet Log'!A222)</f>
        <v/>
      </c>
      <c r="B222" s="99" t="str">
        <f>IF('TriMet Log'!B222="","",'TriMet Log'!B222)</f>
        <v/>
      </c>
      <c r="C222" s="100" t="str">
        <f>IF(AND(A222="",B222=""),"",'TriMet Log'!$E$1)</f>
        <v/>
      </c>
      <c r="D222" s="101" t="str">
        <f>IFERROR(VLOOKUP('TriMet Log'!C222,LUPTABLE,5,),"")</f>
        <v/>
      </c>
      <c r="E222" s="102">
        <f>IF(OR(D222="5P",D222="5H",D222="5J",D222="5J",D222="5Z"),'TriMet Log'!D222,'TriMet Log'!D222)</f>
        <v>0</v>
      </c>
      <c r="F222" s="101" t="str">
        <f>IFERROR(VLOOKUP('TriMet Log'!$D$4,DISTRICTCODE,2,),"")</f>
        <v/>
      </c>
      <c r="G222" s="103">
        <f>'TriMet Log'!H222</f>
        <v>0</v>
      </c>
      <c r="H222" s="104"/>
    </row>
    <row r="223" spans="1:8" s="105" customFormat="1">
      <c r="A223" s="98" t="str">
        <f>IF('TriMet Log'!A223="","",'TriMet Log'!A223)</f>
        <v/>
      </c>
      <c r="B223" s="99" t="str">
        <f>IF('TriMet Log'!B223="","",'TriMet Log'!B223)</f>
        <v/>
      </c>
      <c r="C223" s="100" t="str">
        <f>IF(AND(A223="",B223=""),"",'TriMet Log'!$E$1)</f>
        <v/>
      </c>
      <c r="D223" s="101" t="str">
        <f>IFERROR(VLOOKUP('TriMet Log'!C223,LUPTABLE,5,),"")</f>
        <v/>
      </c>
      <c r="E223" s="102">
        <f>IF(OR(D223="5P",D223="5H",D223="5J",D223="5J",D223="5Z"),'TriMet Log'!D223,'TriMet Log'!D223)</f>
        <v>0</v>
      </c>
      <c r="F223" s="101" t="str">
        <f>IFERROR(VLOOKUP('TriMet Log'!$D$4,DISTRICTCODE,2,),"")</f>
        <v/>
      </c>
      <c r="G223" s="103">
        <f>'TriMet Log'!H223</f>
        <v>0</v>
      </c>
      <c r="H223" s="104"/>
    </row>
    <row r="224" spans="1:8" s="105" customFormat="1">
      <c r="A224" s="98" t="str">
        <f>IF('TriMet Log'!A224="","",'TriMet Log'!A224)</f>
        <v/>
      </c>
      <c r="B224" s="99" t="str">
        <f>IF('TriMet Log'!B224="","",'TriMet Log'!B224)</f>
        <v/>
      </c>
      <c r="C224" s="100" t="str">
        <f>IF(AND(A224="",B224=""),"",'TriMet Log'!$E$1)</f>
        <v/>
      </c>
      <c r="D224" s="101" t="str">
        <f>IFERROR(VLOOKUP('TriMet Log'!C224,LUPTABLE,5,),"")</f>
        <v/>
      </c>
      <c r="E224" s="102">
        <f>IF(OR(D224="5P",D224="5H",D224="5J",D224="5J",D224="5Z"),'TriMet Log'!D224,'TriMet Log'!D224)</f>
        <v>0</v>
      </c>
      <c r="F224" s="101" t="str">
        <f>IFERROR(VLOOKUP('TriMet Log'!$D$4,DISTRICTCODE,2,),"")</f>
        <v/>
      </c>
      <c r="G224" s="103">
        <f>'TriMet Log'!H224</f>
        <v>0</v>
      </c>
      <c r="H224" s="104"/>
    </row>
    <row r="225" spans="1:8" s="105" customFormat="1">
      <c r="A225" s="98" t="str">
        <f>IF('TriMet Log'!A225="","",'TriMet Log'!A225)</f>
        <v/>
      </c>
      <c r="B225" s="99" t="str">
        <f>IF('TriMet Log'!B225="","",'TriMet Log'!B225)</f>
        <v/>
      </c>
      <c r="C225" s="100" t="str">
        <f>IF(AND(A225="",B225=""),"",'TriMet Log'!$E$1)</f>
        <v/>
      </c>
      <c r="D225" s="101" t="str">
        <f>IFERROR(VLOOKUP('TriMet Log'!C225,LUPTABLE,5,),"")</f>
        <v/>
      </c>
      <c r="E225" s="102">
        <f>IF(OR(D225="5P",D225="5H",D225="5J",D225="5J",D225="5Z"),'TriMet Log'!D225,'TriMet Log'!D225)</f>
        <v>0</v>
      </c>
      <c r="F225" s="101" t="str">
        <f>IFERROR(VLOOKUP('TriMet Log'!$D$4,DISTRICTCODE,2,),"")</f>
        <v/>
      </c>
      <c r="G225" s="103">
        <f>'TriMet Log'!H225</f>
        <v>0</v>
      </c>
      <c r="H225" s="104"/>
    </row>
    <row r="226" spans="1:8" s="105" customFormat="1">
      <c r="A226" s="98" t="str">
        <f>IF('TriMet Log'!A226="","",'TriMet Log'!A226)</f>
        <v/>
      </c>
      <c r="B226" s="99" t="str">
        <f>IF('TriMet Log'!B226="","",'TriMet Log'!B226)</f>
        <v/>
      </c>
      <c r="C226" s="100" t="str">
        <f>IF(AND(A226="",B226=""),"",'TriMet Log'!$E$1)</f>
        <v/>
      </c>
      <c r="D226" s="101" t="str">
        <f>IFERROR(VLOOKUP('TriMet Log'!C226,LUPTABLE,5,),"")</f>
        <v/>
      </c>
      <c r="E226" s="102">
        <f>IF(OR(D226="5P",D226="5H",D226="5J",D226="5J",D226="5Z"),'TriMet Log'!D226,'TriMet Log'!D226)</f>
        <v>0</v>
      </c>
      <c r="F226" s="101" t="str">
        <f>IFERROR(VLOOKUP('TriMet Log'!$D$4,DISTRICTCODE,2,),"")</f>
        <v/>
      </c>
      <c r="G226" s="103">
        <f>'TriMet Log'!H226</f>
        <v>0</v>
      </c>
      <c r="H226" s="104"/>
    </row>
    <row r="227" spans="1:8" s="105" customFormat="1">
      <c r="A227" s="98" t="str">
        <f>IF('TriMet Log'!A227="","",'TriMet Log'!A227)</f>
        <v/>
      </c>
      <c r="B227" s="99" t="str">
        <f>IF('TriMet Log'!B227="","",'TriMet Log'!B227)</f>
        <v/>
      </c>
      <c r="C227" s="100" t="str">
        <f>IF(AND(A227="",B227=""),"",'TriMet Log'!$E$1)</f>
        <v/>
      </c>
      <c r="D227" s="101" t="str">
        <f>IFERROR(VLOOKUP('TriMet Log'!C227,LUPTABLE,5,),"")</f>
        <v/>
      </c>
      <c r="E227" s="102">
        <f>IF(OR(D227="5P",D227="5H",D227="5J",D227="5J",D227="5Z"),'TriMet Log'!D227,'TriMet Log'!D227)</f>
        <v>0</v>
      </c>
      <c r="F227" s="101" t="str">
        <f>IFERROR(VLOOKUP('TriMet Log'!$D$4,DISTRICTCODE,2,),"")</f>
        <v/>
      </c>
      <c r="G227" s="103">
        <f>'TriMet Log'!H227</f>
        <v>0</v>
      </c>
      <c r="H227" s="104"/>
    </row>
    <row r="228" spans="1:8" s="105" customFormat="1">
      <c r="A228" s="98" t="str">
        <f>IF('TriMet Log'!A228="","",'TriMet Log'!A228)</f>
        <v/>
      </c>
      <c r="B228" s="99" t="str">
        <f>IF('TriMet Log'!B228="","",'TriMet Log'!B228)</f>
        <v/>
      </c>
      <c r="C228" s="100" t="str">
        <f>IF(AND(A228="",B228=""),"",'TriMet Log'!$E$1)</f>
        <v/>
      </c>
      <c r="D228" s="101" t="str">
        <f>IFERROR(VLOOKUP('TriMet Log'!C228,LUPTABLE,5,),"")</f>
        <v/>
      </c>
      <c r="E228" s="102">
        <f>IF(OR(D228="5P",D228="5H",D228="5J",D228="5J",D228="5Z"),'TriMet Log'!D228,'TriMet Log'!D228)</f>
        <v>0</v>
      </c>
      <c r="F228" s="101" t="str">
        <f>IFERROR(VLOOKUP('TriMet Log'!$D$4,DISTRICTCODE,2,),"")</f>
        <v/>
      </c>
      <c r="G228" s="103">
        <f>'TriMet Log'!H228</f>
        <v>0</v>
      </c>
      <c r="H228" s="104"/>
    </row>
    <row r="229" spans="1:8" s="105" customFormat="1">
      <c r="A229" s="98" t="str">
        <f>IF('TriMet Log'!A229="","",'TriMet Log'!A229)</f>
        <v/>
      </c>
      <c r="B229" s="99" t="str">
        <f>IF('TriMet Log'!B229="","",'TriMet Log'!B229)</f>
        <v/>
      </c>
      <c r="C229" s="100" t="str">
        <f>IF(AND(A229="",B229=""),"",'TriMet Log'!$E$1)</f>
        <v/>
      </c>
      <c r="D229" s="101" t="str">
        <f>IFERROR(VLOOKUP('TriMet Log'!C229,LUPTABLE,5,),"")</f>
        <v/>
      </c>
      <c r="E229" s="102">
        <f>IF(OR(D229="5P",D229="5H",D229="5J",D229="5J",D229="5Z"),'TriMet Log'!D229,'TriMet Log'!D229)</f>
        <v>0</v>
      </c>
      <c r="F229" s="101" t="str">
        <f>IFERROR(VLOOKUP('TriMet Log'!$D$4,DISTRICTCODE,2,),"")</f>
        <v/>
      </c>
      <c r="G229" s="103">
        <f>'TriMet Log'!H229</f>
        <v>0</v>
      </c>
      <c r="H229" s="104"/>
    </row>
    <row r="230" spans="1:8" s="105" customFormat="1">
      <c r="A230" s="98" t="str">
        <f>IF('TriMet Log'!A230="","",'TriMet Log'!A230)</f>
        <v/>
      </c>
      <c r="B230" s="99" t="str">
        <f>IF('TriMet Log'!B230="","",'TriMet Log'!B230)</f>
        <v/>
      </c>
      <c r="C230" s="100" t="str">
        <f>IF(AND(A230="",B230=""),"",'TriMet Log'!$E$1)</f>
        <v/>
      </c>
      <c r="D230" s="101" t="str">
        <f>IFERROR(VLOOKUP('TriMet Log'!C230,LUPTABLE,5,),"")</f>
        <v/>
      </c>
      <c r="E230" s="102">
        <f>IF(OR(D230="5P",D230="5H",D230="5J",D230="5J",D230="5Z"),'TriMet Log'!D230,'TriMet Log'!D230)</f>
        <v>0</v>
      </c>
      <c r="F230" s="101" t="str">
        <f>IFERROR(VLOOKUP('TriMet Log'!$D$4,DISTRICTCODE,2,),"")</f>
        <v/>
      </c>
      <c r="G230" s="103">
        <f>'TriMet Log'!H230</f>
        <v>0</v>
      </c>
      <c r="H230" s="104"/>
    </row>
    <row r="231" spans="1:8" s="105" customFormat="1">
      <c r="A231" s="98" t="str">
        <f>IF('TriMet Log'!A231="","",'TriMet Log'!A231)</f>
        <v/>
      </c>
      <c r="B231" s="99" t="str">
        <f>IF('TriMet Log'!B231="","",'TriMet Log'!B231)</f>
        <v/>
      </c>
      <c r="C231" s="100" t="str">
        <f>IF(AND(A231="",B231=""),"",'TriMet Log'!$E$1)</f>
        <v/>
      </c>
      <c r="D231" s="101" t="str">
        <f>IFERROR(VLOOKUP('TriMet Log'!C231,LUPTABLE,5,),"")</f>
        <v/>
      </c>
      <c r="E231" s="102">
        <f>IF(OR(D231="5P",D231="5H",D231="5J",D231="5J",D231="5Z"),'TriMet Log'!D231,'TriMet Log'!D231)</f>
        <v>0</v>
      </c>
      <c r="F231" s="101" t="str">
        <f>IFERROR(VLOOKUP('TriMet Log'!$D$4,DISTRICTCODE,2,),"")</f>
        <v/>
      </c>
      <c r="G231" s="103">
        <f>'TriMet Log'!H231</f>
        <v>0</v>
      </c>
      <c r="H231" s="104"/>
    </row>
    <row r="232" spans="1:8" s="105" customFormat="1">
      <c r="A232" s="98" t="str">
        <f>IF('TriMet Log'!A232="","",'TriMet Log'!A232)</f>
        <v/>
      </c>
      <c r="B232" s="99" t="str">
        <f>IF('TriMet Log'!B232="","",'TriMet Log'!B232)</f>
        <v/>
      </c>
      <c r="C232" s="100" t="str">
        <f>IF(AND(A232="",B232=""),"",'TriMet Log'!$E$1)</f>
        <v/>
      </c>
      <c r="D232" s="101" t="str">
        <f>IFERROR(VLOOKUP('TriMet Log'!C232,LUPTABLE,5,),"")</f>
        <v/>
      </c>
      <c r="E232" s="102">
        <f>IF(OR(D232="5P",D232="5H",D232="5J",D232="5J",D232="5Z"),'TriMet Log'!D232,'TriMet Log'!D232)</f>
        <v>0</v>
      </c>
      <c r="F232" s="101" t="str">
        <f>IFERROR(VLOOKUP('TriMet Log'!$D$4,DISTRICTCODE,2,),"")</f>
        <v/>
      </c>
      <c r="G232" s="103">
        <f>'TriMet Log'!H232</f>
        <v>0</v>
      </c>
      <c r="H232" s="104"/>
    </row>
    <row r="233" spans="1:8" s="105" customFormat="1">
      <c r="A233" s="98" t="str">
        <f>IF('TriMet Log'!A233="","",'TriMet Log'!A233)</f>
        <v/>
      </c>
      <c r="B233" s="99" t="str">
        <f>IF('TriMet Log'!B233="","",'TriMet Log'!B233)</f>
        <v/>
      </c>
      <c r="C233" s="100" t="str">
        <f>IF(AND(A233="",B233=""),"",'TriMet Log'!$E$1)</f>
        <v/>
      </c>
      <c r="D233" s="101" t="str">
        <f>IFERROR(VLOOKUP('TriMet Log'!C233,LUPTABLE,5,),"")</f>
        <v/>
      </c>
      <c r="E233" s="102">
        <f>IF(OR(D233="5P",D233="5H",D233="5J",D233="5J",D233="5Z"),'TriMet Log'!D233,'TriMet Log'!D233)</f>
        <v>0</v>
      </c>
      <c r="F233" s="101" t="str">
        <f>IFERROR(VLOOKUP('TriMet Log'!$D$4,DISTRICTCODE,2,),"")</f>
        <v/>
      </c>
      <c r="G233" s="103">
        <f>'TriMet Log'!H233</f>
        <v>0</v>
      </c>
      <c r="H233" s="104"/>
    </row>
    <row r="234" spans="1:8" s="105" customFormat="1">
      <c r="A234" s="98" t="str">
        <f>IF('TriMet Log'!A234="","",'TriMet Log'!A234)</f>
        <v/>
      </c>
      <c r="B234" s="99" t="str">
        <f>IF('TriMet Log'!B234="","",'TriMet Log'!B234)</f>
        <v/>
      </c>
      <c r="C234" s="100" t="str">
        <f>IF(AND(A234="",B234=""),"",'TriMet Log'!$E$1)</f>
        <v/>
      </c>
      <c r="D234" s="101" t="str">
        <f>IFERROR(VLOOKUP('TriMet Log'!C234,LUPTABLE,5,),"")</f>
        <v/>
      </c>
      <c r="E234" s="102">
        <f>IF(OR(D234="5P",D234="5H",D234="5J",D234="5J",D234="5Z"),'TriMet Log'!D234,'TriMet Log'!D234)</f>
        <v>0</v>
      </c>
      <c r="F234" s="101" t="str">
        <f>IFERROR(VLOOKUP('TriMet Log'!$D$4,DISTRICTCODE,2,),"")</f>
        <v/>
      </c>
      <c r="G234" s="103">
        <f>'TriMet Log'!H234</f>
        <v>0</v>
      </c>
      <c r="H234" s="104"/>
    </row>
    <row r="235" spans="1:8" s="105" customFormat="1">
      <c r="A235" s="98" t="str">
        <f>IF('TriMet Log'!A235="","",'TriMet Log'!A235)</f>
        <v/>
      </c>
      <c r="B235" s="99" t="str">
        <f>IF('TriMet Log'!B235="","",'TriMet Log'!B235)</f>
        <v/>
      </c>
      <c r="C235" s="100" t="str">
        <f>IF(AND(A235="",B235=""),"",'TriMet Log'!$E$1)</f>
        <v/>
      </c>
      <c r="D235" s="101" t="str">
        <f>IFERROR(VLOOKUP('TriMet Log'!C235,LUPTABLE,5,),"")</f>
        <v/>
      </c>
      <c r="E235" s="102">
        <f>IF(OR(D235="5P",D235="5H",D235="5J",D235="5J",D235="5Z"),'TriMet Log'!D235,'TriMet Log'!D235)</f>
        <v>0</v>
      </c>
      <c r="F235" s="101" t="str">
        <f>IFERROR(VLOOKUP('TriMet Log'!$D$4,DISTRICTCODE,2,),"")</f>
        <v/>
      </c>
      <c r="G235" s="103">
        <f>'TriMet Log'!H235</f>
        <v>0</v>
      </c>
      <c r="H235" s="104"/>
    </row>
    <row r="236" spans="1:8" s="105" customFormat="1">
      <c r="A236" s="98" t="str">
        <f>IF('TriMet Log'!A236="","",'TriMet Log'!A236)</f>
        <v/>
      </c>
      <c r="B236" s="99" t="str">
        <f>IF('TriMet Log'!B236="","",'TriMet Log'!B236)</f>
        <v/>
      </c>
      <c r="C236" s="100" t="str">
        <f>IF(AND(A236="",B236=""),"",'TriMet Log'!$E$1)</f>
        <v/>
      </c>
      <c r="D236" s="101" t="str">
        <f>IFERROR(VLOOKUP('TriMet Log'!C236,LUPTABLE,5,),"")</f>
        <v/>
      </c>
      <c r="E236" s="102">
        <f>IF(OR(D236="5P",D236="5H",D236="5J",D236="5J",D236="5Z"),'TriMet Log'!D236,'TriMet Log'!D236)</f>
        <v>0</v>
      </c>
      <c r="F236" s="101" t="str">
        <f>IFERROR(VLOOKUP('TriMet Log'!$D$4,DISTRICTCODE,2,),"")</f>
        <v/>
      </c>
      <c r="G236" s="103">
        <f>'TriMet Log'!H236</f>
        <v>0</v>
      </c>
      <c r="H236" s="104"/>
    </row>
    <row r="237" spans="1:8" s="105" customFormat="1">
      <c r="A237" s="98" t="str">
        <f>IF('TriMet Log'!A237="","",'TriMet Log'!A237)</f>
        <v/>
      </c>
      <c r="B237" s="99" t="str">
        <f>IF('TriMet Log'!B237="","",'TriMet Log'!B237)</f>
        <v/>
      </c>
      <c r="C237" s="100" t="str">
        <f>IF(AND(A237="",B237=""),"",'TriMet Log'!$E$1)</f>
        <v/>
      </c>
      <c r="D237" s="101" t="str">
        <f>IFERROR(VLOOKUP('TriMet Log'!C237,LUPTABLE,5,),"")</f>
        <v/>
      </c>
      <c r="E237" s="102">
        <f>IF(OR(D237="5P",D237="5H",D237="5J",D237="5J",D237="5Z"),'TriMet Log'!D237,'TriMet Log'!D237)</f>
        <v>0</v>
      </c>
      <c r="F237" s="101" t="str">
        <f>IFERROR(VLOOKUP('TriMet Log'!$D$4,DISTRICTCODE,2,),"")</f>
        <v/>
      </c>
      <c r="G237" s="103">
        <f>'TriMet Log'!H237</f>
        <v>0</v>
      </c>
      <c r="H237" s="104"/>
    </row>
    <row r="238" spans="1:8" s="105" customFormat="1">
      <c r="A238" s="98" t="str">
        <f>IF('TriMet Log'!A238="","",'TriMet Log'!A238)</f>
        <v/>
      </c>
      <c r="B238" s="99" t="str">
        <f>IF('TriMet Log'!B238="","",'TriMet Log'!B238)</f>
        <v/>
      </c>
      <c r="C238" s="100" t="str">
        <f>IF(AND(A238="",B238=""),"",'TriMet Log'!$E$1)</f>
        <v/>
      </c>
      <c r="D238" s="101" t="str">
        <f>IFERROR(VLOOKUP('TriMet Log'!C238,LUPTABLE,5,),"")</f>
        <v/>
      </c>
      <c r="E238" s="102">
        <f>IF(OR(D238="5P",D238="5H",D238="5J",D238="5J",D238="5Z"),'TriMet Log'!D238,'TriMet Log'!D238)</f>
        <v>0</v>
      </c>
      <c r="F238" s="101" t="str">
        <f>IFERROR(VLOOKUP('TriMet Log'!$D$4,DISTRICTCODE,2,),"")</f>
        <v/>
      </c>
      <c r="G238" s="103">
        <f>'TriMet Log'!H238</f>
        <v>0</v>
      </c>
      <c r="H238" s="104"/>
    </row>
    <row r="239" spans="1:8" s="105" customFormat="1">
      <c r="A239" s="98" t="str">
        <f>IF('TriMet Log'!A239="","",'TriMet Log'!A239)</f>
        <v/>
      </c>
      <c r="B239" s="99" t="str">
        <f>IF('TriMet Log'!B239="","",'TriMet Log'!B239)</f>
        <v/>
      </c>
      <c r="C239" s="100" t="str">
        <f>IF(AND(A239="",B239=""),"",'TriMet Log'!$E$1)</f>
        <v/>
      </c>
      <c r="D239" s="101" t="str">
        <f>IFERROR(VLOOKUP('TriMet Log'!C239,LUPTABLE,5,),"")</f>
        <v/>
      </c>
      <c r="E239" s="102">
        <f>IF(OR(D239="5P",D239="5H",D239="5J",D239="5J",D239="5Z"),'TriMet Log'!D239,'TriMet Log'!D239)</f>
        <v>0</v>
      </c>
      <c r="F239" s="101" t="str">
        <f>IFERROR(VLOOKUP('TriMet Log'!$D$4,DISTRICTCODE,2,),"")</f>
        <v/>
      </c>
      <c r="G239" s="103">
        <f>'TriMet Log'!H239</f>
        <v>0</v>
      </c>
      <c r="H239" s="104"/>
    </row>
    <row r="240" spans="1:8" s="105" customFormat="1">
      <c r="A240" s="98" t="str">
        <f>IF('TriMet Log'!A240="","",'TriMet Log'!A240)</f>
        <v/>
      </c>
      <c r="B240" s="99" t="str">
        <f>IF('TriMet Log'!B240="","",'TriMet Log'!B240)</f>
        <v/>
      </c>
      <c r="C240" s="100" t="str">
        <f>IF(AND(A240="",B240=""),"",'TriMet Log'!$E$1)</f>
        <v/>
      </c>
      <c r="D240" s="101" t="str">
        <f>IFERROR(VLOOKUP('TriMet Log'!C240,LUPTABLE,5,),"")</f>
        <v/>
      </c>
      <c r="E240" s="102">
        <f>IF(OR(D240="5P",D240="5H",D240="5J",D240="5J",D240="5Z"),'TriMet Log'!D240,'TriMet Log'!D240)</f>
        <v>0</v>
      </c>
      <c r="F240" s="101" t="str">
        <f>IFERROR(VLOOKUP('TriMet Log'!$D$4,DISTRICTCODE,2,),"")</f>
        <v/>
      </c>
      <c r="G240" s="103">
        <f>'TriMet Log'!H240</f>
        <v>0</v>
      </c>
      <c r="H240" s="104"/>
    </row>
    <row r="241" spans="1:8" s="105" customFormat="1">
      <c r="A241" s="98" t="str">
        <f>IF('TriMet Log'!A241="","",'TriMet Log'!A241)</f>
        <v/>
      </c>
      <c r="B241" s="99" t="str">
        <f>IF('TriMet Log'!B241="","",'TriMet Log'!B241)</f>
        <v/>
      </c>
      <c r="C241" s="100" t="str">
        <f>IF(AND(A241="",B241=""),"",'TriMet Log'!$E$1)</f>
        <v/>
      </c>
      <c r="D241" s="101" t="str">
        <f>IFERROR(VLOOKUP('TriMet Log'!C241,LUPTABLE,5,),"")</f>
        <v/>
      </c>
      <c r="E241" s="102">
        <f>IF(OR(D241="5P",D241="5H",D241="5J",D241="5J",D241="5Z"),'TriMet Log'!D241,'TriMet Log'!D241)</f>
        <v>0</v>
      </c>
      <c r="F241" s="101" t="str">
        <f>IFERROR(VLOOKUP('TriMet Log'!$D$4,DISTRICTCODE,2,),"")</f>
        <v/>
      </c>
      <c r="G241" s="103">
        <f>'TriMet Log'!H241</f>
        <v>0</v>
      </c>
      <c r="H241" s="104"/>
    </row>
    <row r="242" spans="1:8" s="105" customFormat="1">
      <c r="A242" s="98" t="str">
        <f>IF('TriMet Log'!A242="","",'TriMet Log'!A242)</f>
        <v/>
      </c>
      <c r="B242" s="99" t="str">
        <f>IF('TriMet Log'!B242="","",'TriMet Log'!B242)</f>
        <v/>
      </c>
      <c r="C242" s="100" t="str">
        <f>IF(AND(A242="",B242=""),"",'TriMet Log'!$E$1)</f>
        <v/>
      </c>
      <c r="D242" s="101" t="str">
        <f>IFERROR(VLOOKUP('TriMet Log'!C242,LUPTABLE,5,),"")</f>
        <v/>
      </c>
      <c r="E242" s="102">
        <f>IF(OR(D242="5P",D242="5H",D242="5J",D242="5J",D242="5Z"),'TriMet Log'!D242,'TriMet Log'!D242)</f>
        <v>0</v>
      </c>
      <c r="F242" s="101" t="str">
        <f>IFERROR(VLOOKUP('TriMet Log'!$D$4,DISTRICTCODE,2,),"")</f>
        <v/>
      </c>
      <c r="G242" s="103">
        <f>'TriMet Log'!H242</f>
        <v>0</v>
      </c>
      <c r="H242" s="104"/>
    </row>
    <row r="243" spans="1:8" s="105" customFormat="1">
      <c r="A243" s="98" t="str">
        <f>IF('TriMet Log'!A243="","",'TriMet Log'!A243)</f>
        <v/>
      </c>
      <c r="B243" s="99" t="str">
        <f>IF('TriMet Log'!B243="","",'TriMet Log'!B243)</f>
        <v/>
      </c>
      <c r="C243" s="100" t="str">
        <f>IF(AND(A243="",B243=""),"",'TriMet Log'!$E$1)</f>
        <v/>
      </c>
      <c r="D243" s="101" t="str">
        <f>IFERROR(VLOOKUP('TriMet Log'!C243,LUPTABLE,5,),"")</f>
        <v/>
      </c>
      <c r="E243" s="102">
        <f>IF(OR(D243="5P",D243="5H",D243="5J",D243="5J",D243="5Z"),'TriMet Log'!D243,'TriMet Log'!D243)</f>
        <v>0</v>
      </c>
      <c r="F243" s="101" t="str">
        <f>IFERROR(VLOOKUP('TriMet Log'!$D$4,DISTRICTCODE,2,),"")</f>
        <v/>
      </c>
      <c r="G243" s="103">
        <f>'TriMet Log'!H243</f>
        <v>0</v>
      </c>
      <c r="H243" s="104"/>
    </row>
    <row r="244" spans="1:8" s="105" customFormat="1">
      <c r="A244" s="98" t="str">
        <f>IF('TriMet Log'!A244="","",'TriMet Log'!A244)</f>
        <v/>
      </c>
      <c r="B244" s="99" t="str">
        <f>IF('TriMet Log'!B244="","",'TriMet Log'!B244)</f>
        <v/>
      </c>
      <c r="C244" s="100" t="str">
        <f>IF(AND(A244="",B244=""),"",'TriMet Log'!$E$1)</f>
        <v/>
      </c>
      <c r="D244" s="101" t="str">
        <f>IFERROR(VLOOKUP('TriMet Log'!C244,LUPTABLE,5,),"")</f>
        <v/>
      </c>
      <c r="E244" s="102">
        <f>IF(OR(D244="5P",D244="5H",D244="5J",D244="5J",D244="5Z"),'TriMet Log'!D244,'TriMet Log'!D244)</f>
        <v>0</v>
      </c>
      <c r="F244" s="101" t="str">
        <f>IFERROR(VLOOKUP('TriMet Log'!$D$4,DISTRICTCODE,2,),"")</f>
        <v/>
      </c>
      <c r="G244" s="103">
        <f>'TriMet Log'!H244</f>
        <v>0</v>
      </c>
      <c r="H244" s="104"/>
    </row>
    <row r="245" spans="1:8" s="105" customFormat="1">
      <c r="A245" s="98" t="str">
        <f>IF('TriMet Log'!A245="","",'TriMet Log'!A245)</f>
        <v/>
      </c>
      <c r="B245" s="99" t="str">
        <f>IF('TriMet Log'!B245="","",'TriMet Log'!B245)</f>
        <v/>
      </c>
      <c r="C245" s="100" t="str">
        <f>IF(AND(A245="",B245=""),"",'TriMet Log'!$E$1)</f>
        <v/>
      </c>
      <c r="D245" s="101" t="str">
        <f>IFERROR(VLOOKUP('TriMet Log'!C245,LUPTABLE,5,),"")</f>
        <v/>
      </c>
      <c r="E245" s="102">
        <f>IF(OR(D245="5P",D245="5H",D245="5J",D245="5J",D245="5Z"),'TriMet Log'!D245,'TriMet Log'!D245)</f>
        <v>0</v>
      </c>
      <c r="F245" s="101" t="str">
        <f>IFERROR(VLOOKUP('TriMet Log'!$D$4,DISTRICTCODE,2,),"")</f>
        <v/>
      </c>
      <c r="G245" s="103">
        <f>'TriMet Log'!H245</f>
        <v>0</v>
      </c>
      <c r="H245" s="104"/>
    </row>
    <row r="246" spans="1:8" s="105" customFormat="1">
      <c r="A246" s="98" t="str">
        <f>IF('TriMet Log'!A246="","",'TriMet Log'!A246)</f>
        <v/>
      </c>
      <c r="B246" s="99" t="str">
        <f>IF('TriMet Log'!B246="","",'TriMet Log'!B246)</f>
        <v/>
      </c>
      <c r="C246" s="100" t="str">
        <f>IF(AND(A246="",B246=""),"",'TriMet Log'!$E$1)</f>
        <v/>
      </c>
      <c r="D246" s="101" t="str">
        <f>IFERROR(VLOOKUP('TriMet Log'!C246,LUPTABLE,5,),"")</f>
        <v/>
      </c>
      <c r="E246" s="102">
        <f>IF(OR(D246="5P",D246="5H",D246="5J",D246="5J",D246="5Z"),'TriMet Log'!D246,'TriMet Log'!D246)</f>
        <v>0</v>
      </c>
      <c r="F246" s="101" t="str">
        <f>IFERROR(VLOOKUP('TriMet Log'!$D$4,DISTRICTCODE,2,),"")</f>
        <v/>
      </c>
      <c r="G246" s="103">
        <f>'TriMet Log'!H246</f>
        <v>0</v>
      </c>
      <c r="H246" s="104"/>
    </row>
    <row r="247" spans="1:8" s="105" customFormat="1">
      <c r="A247" s="98" t="str">
        <f>IF('TriMet Log'!A247="","",'TriMet Log'!A247)</f>
        <v/>
      </c>
      <c r="B247" s="99" t="str">
        <f>IF('TriMet Log'!B247="","",'TriMet Log'!B247)</f>
        <v/>
      </c>
      <c r="C247" s="100" t="str">
        <f>IF(AND(A247="",B247=""),"",'TriMet Log'!$E$1)</f>
        <v/>
      </c>
      <c r="D247" s="101" t="str">
        <f>IFERROR(VLOOKUP('TriMet Log'!C247,LUPTABLE,5,),"")</f>
        <v/>
      </c>
      <c r="E247" s="102">
        <f>IF(OR(D247="5P",D247="5H",D247="5J",D247="5J",D247="5Z"),'TriMet Log'!D247,'TriMet Log'!D247)</f>
        <v>0</v>
      </c>
      <c r="F247" s="101" t="str">
        <f>IFERROR(VLOOKUP('TriMet Log'!$D$4,DISTRICTCODE,2,),"")</f>
        <v/>
      </c>
      <c r="G247" s="103">
        <f>'TriMet Log'!H247</f>
        <v>0</v>
      </c>
      <c r="H247" s="104"/>
    </row>
    <row r="248" spans="1:8" s="105" customFormat="1">
      <c r="A248" s="98" t="str">
        <f>IF('TriMet Log'!A248="","",'TriMet Log'!A248)</f>
        <v/>
      </c>
      <c r="B248" s="99" t="str">
        <f>IF('TriMet Log'!B248="","",'TriMet Log'!B248)</f>
        <v/>
      </c>
      <c r="C248" s="100" t="str">
        <f>IF(AND(A248="",B248=""),"",'TriMet Log'!$E$1)</f>
        <v/>
      </c>
      <c r="D248" s="101" t="str">
        <f>IFERROR(VLOOKUP('TriMet Log'!C248,LUPTABLE,5,),"")</f>
        <v/>
      </c>
      <c r="E248" s="102">
        <f>IF(OR(D248="5P",D248="5H",D248="5J",D248="5J",D248="5Z"),'TriMet Log'!D248,'TriMet Log'!D248)</f>
        <v>0</v>
      </c>
      <c r="F248" s="101" t="str">
        <f>IFERROR(VLOOKUP('TriMet Log'!$D$4,DISTRICTCODE,2,),"")</f>
        <v/>
      </c>
      <c r="G248" s="103">
        <f>'TriMet Log'!H248</f>
        <v>0</v>
      </c>
      <c r="H248" s="104"/>
    </row>
    <row r="249" spans="1:8" s="105" customFormat="1">
      <c r="A249" s="98" t="str">
        <f>IF('TriMet Log'!A249="","",'TriMet Log'!A249)</f>
        <v/>
      </c>
      <c r="B249" s="99" t="str">
        <f>IF('TriMet Log'!B249="","",'TriMet Log'!B249)</f>
        <v/>
      </c>
      <c r="C249" s="100" t="str">
        <f>IF(AND(A249="",B249=""),"",'TriMet Log'!$E$1)</f>
        <v/>
      </c>
      <c r="D249" s="101" t="str">
        <f>IFERROR(VLOOKUP('TriMet Log'!C249,LUPTABLE,5,),"")</f>
        <v/>
      </c>
      <c r="E249" s="102">
        <f>IF(OR(D249="5P",D249="5H",D249="5J",D249="5J",D249="5Z"),'TriMet Log'!D249,'TriMet Log'!D249)</f>
        <v>0</v>
      </c>
      <c r="F249" s="101" t="str">
        <f>IFERROR(VLOOKUP('TriMet Log'!$D$4,DISTRICTCODE,2,),"")</f>
        <v/>
      </c>
      <c r="G249" s="103">
        <f>'TriMet Log'!H249</f>
        <v>0</v>
      </c>
      <c r="H249" s="104"/>
    </row>
    <row r="250" spans="1:8" s="105" customFormat="1">
      <c r="A250" s="98" t="str">
        <f>IF('TriMet Log'!A250="","",'TriMet Log'!A250)</f>
        <v/>
      </c>
      <c r="B250" s="99" t="str">
        <f>IF('TriMet Log'!B250="","",'TriMet Log'!B250)</f>
        <v/>
      </c>
      <c r="C250" s="100" t="str">
        <f>IF(AND(A250="",B250=""),"",'TriMet Log'!$E$1)</f>
        <v/>
      </c>
      <c r="D250" s="101" t="str">
        <f>IFERROR(VLOOKUP('TriMet Log'!C250,LUPTABLE,5,),"")</f>
        <v/>
      </c>
      <c r="E250" s="102">
        <f>IF(OR(D250="5P",D250="5H",D250="5J",D250="5J",D250="5Z"),'TriMet Log'!D250,'TriMet Log'!D250)</f>
        <v>0</v>
      </c>
      <c r="F250" s="101" t="str">
        <f>IFERROR(VLOOKUP('TriMet Log'!$D$4,DISTRICTCODE,2,),"")</f>
        <v/>
      </c>
      <c r="G250" s="103">
        <f>'TriMet Log'!H250</f>
        <v>0</v>
      </c>
      <c r="H250" s="104"/>
    </row>
    <row r="251" spans="1:8" s="105" customFormat="1">
      <c r="A251" s="98" t="str">
        <f>IF('TriMet Log'!A251="","",'TriMet Log'!A251)</f>
        <v/>
      </c>
      <c r="B251" s="99" t="str">
        <f>IF('TriMet Log'!B251="","",'TriMet Log'!B251)</f>
        <v/>
      </c>
      <c r="C251" s="100" t="str">
        <f>IF(AND(A251="",B251=""),"",'TriMet Log'!$E$1)</f>
        <v/>
      </c>
      <c r="D251" s="101" t="str">
        <f>IFERROR(VLOOKUP('TriMet Log'!C251,LUPTABLE,5,),"")</f>
        <v/>
      </c>
      <c r="E251" s="102">
        <f>IF(OR(D251="5P",D251="5H",D251="5J",D251="5J",D251="5Z"),'TriMet Log'!D251,'TriMet Log'!D251)</f>
        <v>0</v>
      </c>
      <c r="F251" s="101" t="str">
        <f>IFERROR(VLOOKUP('TriMet Log'!$D$4,DISTRICTCODE,2,),"")</f>
        <v/>
      </c>
      <c r="G251" s="103">
        <f>'TriMet Log'!H251</f>
        <v>0</v>
      </c>
      <c r="H251" s="104"/>
    </row>
    <row r="252" spans="1:8" s="105" customFormat="1">
      <c r="A252" s="98" t="str">
        <f>IF('TriMet Log'!A252="","",'TriMet Log'!A252)</f>
        <v/>
      </c>
      <c r="B252" s="99" t="str">
        <f>IF('TriMet Log'!B252="","",'TriMet Log'!B252)</f>
        <v/>
      </c>
      <c r="C252" s="100" t="str">
        <f>IF(AND(A252="",B252=""),"",'TriMet Log'!$E$1)</f>
        <v/>
      </c>
      <c r="D252" s="101" t="str">
        <f>IFERROR(VLOOKUP('TriMet Log'!C252,LUPTABLE,5,),"")</f>
        <v/>
      </c>
      <c r="E252" s="102">
        <f>IF(OR(D252="5P",D252="5H",D252="5J",D252="5J",D252="5Z"),'TriMet Log'!D252,'TriMet Log'!D252)</f>
        <v>0</v>
      </c>
      <c r="F252" s="101" t="str">
        <f>IFERROR(VLOOKUP('TriMet Log'!$D$4,DISTRICTCODE,2,),"")</f>
        <v/>
      </c>
      <c r="G252" s="103">
        <f>'TriMet Log'!H252</f>
        <v>0</v>
      </c>
      <c r="H252" s="104"/>
    </row>
    <row r="253" spans="1:8" s="105" customFormat="1">
      <c r="A253" s="98" t="str">
        <f>IF('TriMet Log'!A253="","",'TriMet Log'!A253)</f>
        <v/>
      </c>
      <c r="B253" s="99" t="str">
        <f>IF('TriMet Log'!B253="","",'TriMet Log'!B253)</f>
        <v/>
      </c>
      <c r="C253" s="100" t="str">
        <f>IF(AND(A253="",B253=""),"",'TriMet Log'!$E$1)</f>
        <v/>
      </c>
      <c r="D253" s="101" t="str">
        <f>IFERROR(VLOOKUP('TriMet Log'!C253,LUPTABLE,5,),"")</f>
        <v/>
      </c>
      <c r="E253" s="102">
        <f>IF(OR(D253="5P",D253="5H",D253="5J",D253="5J",D253="5Z"),'TriMet Log'!D253,'TriMet Log'!D253)</f>
        <v>0</v>
      </c>
      <c r="F253" s="101" t="str">
        <f>IFERROR(VLOOKUP('TriMet Log'!$D$4,DISTRICTCODE,2,),"")</f>
        <v/>
      </c>
      <c r="G253" s="103">
        <f>'TriMet Log'!H253</f>
        <v>0</v>
      </c>
      <c r="H253" s="104"/>
    </row>
    <row r="254" spans="1:8" s="105" customFormat="1">
      <c r="A254" s="98" t="str">
        <f>IF('TriMet Log'!A254="","",'TriMet Log'!A254)</f>
        <v/>
      </c>
      <c r="B254" s="99" t="str">
        <f>IF('TriMet Log'!B254="","",'TriMet Log'!B254)</f>
        <v/>
      </c>
      <c r="C254" s="100" t="str">
        <f>IF(AND(A254="",B254=""),"",'TriMet Log'!$E$1)</f>
        <v/>
      </c>
      <c r="D254" s="101" t="str">
        <f>IFERROR(VLOOKUP('TriMet Log'!C254,LUPTABLE,5,),"")</f>
        <v/>
      </c>
      <c r="E254" s="102">
        <f>IF(OR(D254="5P",D254="5H",D254="5J",D254="5J",D254="5Z"),'TriMet Log'!D254,'TriMet Log'!D254)</f>
        <v>0</v>
      </c>
      <c r="F254" s="101" t="str">
        <f>IFERROR(VLOOKUP('TriMet Log'!$D$4,DISTRICTCODE,2,),"")</f>
        <v/>
      </c>
      <c r="G254" s="103">
        <f>'TriMet Log'!H254</f>
        <v>0</v>
      </c>
      <c r="H254" s="104"/>
    </row>
    <row r="255" spans="1:8" s="105" customFormat="1">
      <c r="A255" s="98" t="str">
        <f>IF('TriMet Log'!A255="","",'TriMet Log'!A255)</f>
        <v/>
      </c>
      <c r="B255" s="99" t="str">
        <f>IF('TriMet Log'!B255="","",'TriMet Log'!B255)</f>
        <v/>
      </c>
      <c r="C255" s="100" t="str">
        <f>IF(AND(A255="",B255=""),"",'TriMet Log'!$E$1)</f>
        <v/>
      </c>
      <c r="D255" s="101" t="str">
        <f>IFERROR(VLOOKUP('TriMet Log'!C255,LUPTABLE,5,),"")</f>
        <v/>
      </c>
      <c r="E255" s="102">
        <f>IF(OR(D255="5P",D255="5H",D255="5J",D255="5J",D255="5Z"),'TriMet Log'!D255,'TriMet Log'!D255)</f>
        <v>0</v>
      </c>
      <c r="F255" s="101" t="str">
        <f>IFERROR(VLOOKUP('TriMet Log'!$D$4,DISTRICTCODE,2,),"")</f>
        <v/>
      </c>
      <c r="G255" s="103">
        <f>'TriMet Log'!H255</f>
        <v>0</v>
      </c>
      <c r="H255" s="104"/>
    </row>
    <row r="256" spans="1:8" s="105" customFormat="1">
      <c r="A256" s="98" t="str">
        <f>IF('TriMet Log'!A256="","",'TriMet Log'!A256)</f>
        <v/>
      </c>
      <c r="B256" s="99" t="str">
        <f>IF('TriMet Log'!B256="","",'TriMet Log'!B256)</f>
        <v/>
      </c>
      <c r="C256" s="100" t="str">
        <f>IF(AND(A256="",B256=""),"",'TriMet Log'!$E$1)</f>
        <v/>
      </c>
      <c r="D256" s="101" t="str">
        <f>IFERROR(VLOOKUP('TriMet Log'!C256,LUPTABLE,5,),"")</f>
        <v/>
      </c>
      <c r="E256" s="102">
        <f>IF(OR(D256="5P",D256="5H",D256="5J",D256="5J",D256="5Z"),'TriMet Log'!D256,'TriMet Log'!D256)</f>
        <v>0</v>
      </c>
      <c r="F256" s="101" t="str">
        <f>IFERROR(VLOOKUP('TriMet Log'!$D$4,DISTRICTCODE,2,),"")</f>
        <v/>
      </c>
      <c r="G256" s="103">
        <f>'TriMet Log'!H256</f>
        <v>0</v>
      </c>
      <c r="H256" s="104"/>
    </row>
    <row r="257" spans="1:8" s="105" customFormat="1">
      <c r="A257" s="98" t="str">
        <f>IF('TriMet Log'!A257="","",'TriMet Log'!A257)</f>
        <v/>
      </c>
      <c r="B257" s="99" t="str">
        <f>IF('TriMet Log'!B257="","",'TriMet Log'!B257)</f>
        <v/>
      </c>
      <c r="C257" s="100" t="str">
        <f>IF(AND(A257="",B257=""),"",'TriMet Log'!$E$1)</f>
        <v/>
      </c>
      <c r="D257" s="101" t="str">
        <f>IFERROR(VLOOKUP('TriMet Log'!C257,LUPTABLE,5,),"")</f>
        <v/>
      </c>
      <c r="E257" s="102">
        <f>IF(OR(D257="5P",D257="5H",D257="5J",D257="5J",D257="5Z"),'TriMet Log'!D257,'TriMet Log'!D257)</f>
        <v>0</v>
      </c>
      <c r="F257" s="101" t="str">
        <f>IFERROR(VLOOKUP('TriMet Log'!$D$4,DISTRICTCODE,2,),"")</f>
        <v/>
      </c>
      <c r="G257" s="103">
        <f>'TriMet Log'!H257</f>
        <v>0</v>
      </c>
      <c r="H257" s="104"/>
    </row>
    <row r="258" spans="1:8" s="105" customFormat="1">
      <c r="A258" s="98" t="str">
        <f>IF('TriMet Log'!A258="","",'TriMet Log'!A258)</f>
        <v/>
      </c>
      <c r="B258" s="99" t="str">
        <f>IF('TriMet Log'!B258="","",'TriMet Log'!B258)</f>
        <v/>
      </c>
      <c r="C258" s="100" t="str">
        <f>IF(AND(A258="",B258=""),"",'TriMet Log'!$E$1)</f>
        <v/>
      </c>
      <c r="D258" s="101" t="str">
        <f>IFERROR(VLOOKUP('TriMet Log'!C258,LUPTABLE,5,),"")</f>
        <v/>
      </c>
      <c r="E258" s="102">
        <f>IF(OR(D258="5P",D258="5H",D258="5J",D258="5J",D258="5Z"),'TriMet Log'!D258,'TriMet Log'!D258)</f>
        <v>0</v>
      </c>
      <c r="F258" s="101" t="str">
        <f>IFERROR(VLOOKUP('TriMet Log'!$D$4,DISTRICTCODE,2,),"")</f>
        <v/>
      </c>
      <c r="G258" s="103">
        <f>'TriMet Log'!H258</f>
        <v>0</v>
      </c>
      <c r="H258" s="104"/>
    </row>
    <row r="259" spans="1:8" s="105" customFormat="1">
      <c r="A259" s="98" t="str">
        <f>IF('TriMet Log'!A259="","",'TriMet Log'!A259)</f>
        <v/>
      </c>
      <c r="B259" s="99" t="str">
        <f>IF('TriMet Log'!B259="","",'TriMet Log'!B259)</f>
        <v/>
      </c>
      <c r="C259" s="100" t="str">
        <f>IF(AND(A259="",B259=""),"",'TriMet Log'!$E$1)</f>
        <v/>
      </c>
      <c r="D259" s="101" t="str">
        <f>IFERROR(VLOOKUP('TriMet Log'!C259,LUPTABLE,5,),"")</f>
        <v/>
      </c>
      <c r="E259" s="102">
        <f>IF(OR(D259="5P",D259="5H",D259="5J",D259="5J",D259="5Z"),'TriMet Log'!D259,'TriMet Log'!D259)</f>
        <v>0</v>
      </c>
      <c r="F259" s="101" t="str">
        <f>IFERROR(VLOOKUP('TriMet Log'!$D$4,DISTRICTCODE,2,),"")</f>
        <v/>
      </c>
      <c r="G259" s="103">
        <f>'TriMet Log'!H259</f>
        <v>0</v>
      </c>
      <c r="H259" s="104"/>
    </row>
    <row r="260" spans="1:8" s="105" customFormat="1">
      <c r="A260" s="98" t="str">
        <f>IF('TriMet Log'!A260="","",'TriMet Log'!A260)</f>
        <v/>
      </c>
      <c r="B260" s="99" t="str">
        <f>IF('TriMet Log'!B260="","",'TriMet Log'!B260)</f>
        <v/>
      </c>
      <c r="C260" s="100" t="str">
        <f>IF(AND(A260="",B260=""),"",'TriMet Log'!$E$1)</f>
        <v/>
      </c>
      <c r="D260" s="101" t="str">
        <f>IFERROR(VLOOKUP('TriMet Log'!C260,LUPTABLE,5,),"")</f>
        <v/>
      </c>
      <c r="E260" s="102">
        <f>IF(OR(D260="5P",D260="5H",D260="5J",D260="5J",D260="5Z"),'TriMet Log'!D260,'TriMet Log'!D260)</f>
        <v>0</v>
      </c>
      <c r="F260" s="101" t="str">
        <f>IFERROR(VLOOKUP('TriMet Log'!$D$4,DISTRICTCODE,2,),"")</f>
        <v/>
      </c>
      <c r="G260" s="103">
        <f>'TriMet Log'!H260</f>
        <v>0</v>
      </c>
      <c r="H260" s="104"/>
    </row>
    <row r="261" spans="1:8" s="105" customFormat="1">
      <c r="A261" s="98" t="str">
        <f>IF('TriMet Log'!A261="","",'TriMet Log'!A261)</f>
        <v/>
      </c>
      <c r="B261" s="99" t="str">
        <f>IF('TriMet Log'!B261="","",'TriMet Log'!B261)</f>
        <v/>
      </c>
      <c r="C261" s="100" t="str">
        <f>IF(AND(A261="",B261=""),"",'TriMet Log'!$E$1)</f>
        <v/>
      </c>
      <c r="D261" s="101" t="str">
        <f>IFERROR(VLOOKUP('TriMet Log'!C261,LUPTABLE,5,),"")</f>
        <v/>
      </c>
      <c r="E261" s="102">
        <f>IF(OR(D261="5P",D261="5H",D261="5J",D261="5J",D261="5Z"),'TriMet Log'!D261,'TriMet Log'!D261)</f>
        <v>0</v>
      </c>
      <c r="F261" s="101" t="str">
        <f>IFERROR(VLOOKUP('TriMet Log'!$D$4,DISTRICTCODE,2,),"")</f>
        <v/>
      </c>
      <c r="G261" s="103">
        <f>'TriMet Log'!H261</f>
        <v>0</v>
      </c>
      <c r="H261" s="104"/>
    </row>
    <row r="262" spans="1:8" s="105" customFormat="1">
      <c r="A262" s="98" t="str">
        <f>IF('TriMet Log'!A262="","",'TriMet Log'!A262)</f>
        <v/>
      </c>
      <c r="B262" s="99" t="str">
        <f>IF('TriMet Log'!B262="","",'TriMet Log'!B262)</f>
        <v/>
      </c>
      <c r="C262" s="100" t="str">
        <f>IF(AND(A262="",B262=""),"",'TriMet Log'!$E$1)</f>
        <v/>
      </c>
      <c r="D262" s="101" t="str">
        <f>IFERROR(VLOOKUP('TriMet Log'!C262,LUPTABLE,5,),"")</f>
        <v/>
      </c>
      <c r="E262" s="102">
        <f>IF(OR(D262="5P",D262="5H",D262="5J",D262="5J",D262="5Z"),'TriMet Log'!D262,'TriMet Log'!D262)</f>
        <v>0</v>
      </c>
      <c r="F262" s="101" t="str">
        <f>IFERROR(VLOOKUP('TriMet Log'!$D$4,DISTRICTCODE,2,),"")</f>
        <v/>
      </c>
      <c r="G262" s="103">
        <f>'TriMet Log'!H262</f>
        <v>0</v>
      </c>
      <c r="H262" s="104"/>
    </row>
    <row r="263" spans="1:8" s="105" customFormat="1">
      <c r="A263" s="98" t="str">
        <f>IF('TriMet Log'!A263="","",'TriMet Log'!A263)</f>
        <v/>
      </c>
      <c r="B263" s="99" t="str">
        <f>IF('TriMet Log'!B263="","",'TriMet Log'!B263)</f>
        <v/>
      </c>
      <c r="C263" s="100" t="str">
        <f>IF(AND(A263="",B263=""),"",'TriMet Log'!$E$1)</f>
        <v/>
      </c>
      <c r="D263" s="101" t="str">
        <f>IFERROR(VLOOKUP('TriMet Log'!C263,LUPTABLE,5,),"")</f>
        <v/>
      </c>
      <c r="E263" s="102">
        <f>IF(OR(D263="5P",D263="5H",D263="5J",D263="5J",D263="5Z"),'TriMet Log'!D263,'TriMet Log'!D263)</f>
        <v>0</v>
      </c>
      <c r="F263" s="101" t="str">
        <f>IFERROR(VLOOKUP('TriMet Log'!$D$4,DISTRICTCODE,2,),"")</f>
        <v/>
      </c>
      <c r="G263" s="103">
        <f>'TriMet Log'!H263</f>
        <v>0</v>
      </c>
      <c r="H263" s="104"/>
    </row>
    <row r="264" spans="1:8" s="105" customFormat="1">
      <c r="A264" s="98" t="str">
        <f>IF('TriMet Log'!A264="","",'TriMet Log'!A264)</f>
        <v/>
      </c>
      <c r="B264" s="99" t="str">
        <f>IF('TriMet Log'!B264="","",'TriMet Log'!B264)</f>
        <v/>
      </c>
      <c r="C264" s="100" t="str">
        <f>IF(AND(A264="",B264=""),"",'TriMet Log'!$E$1)</f>
        <v/>
      </c>
      <c r="D264" s="101" t="str">
        <f>IFERROR(VLOOKUP('TriMet Log'!C264,LUPTABLE,5,),"")</f>
        <v/>
      </c>
      <c r="E264" s="102">
        <f>IF(OR(D264="5P",D264="5H",D264="5J",D264="5J",D264="5Z"),'TriMet Log'!D264,'TriMet Log'!D264)</f>
        <v>0</v>
      </c>
      <c r="F264" s="101" t="str">
        <f>IFERROR(VLOOKUP('TriMet Log'!$D$4,DISTRICTCODE,2,),"")</f>
        <v/>
      </c>
      <c r="G264" s="103">
        <f>'TriMet Log'!H264</f>
        <v>0</v>
      </c>
      <c r="H264" s="104"/>
    </row>
    <row r="265" spans="1:8" s="105" customFormat="1">
      <c r="A265" s="98" t="str">
        <f>IF('TriMet Log'!A265="","",'TriMet Log'!A265)</f>
        <v/>
      </c>
      <c r="B265" s="99" t="str">
        <f>IF('TriMet Log'!B265="","",'TriMet Log'!B265)</f>
        <v/>
      </c>
      <c r="C265" s="100" t="str">
        <f>IF(AND(A265="",B265=""),"",'TriMet Log'!$E$1)</f>
        <v/>
      </c>
      <c r="D265" s="101" t="str">
        <f>IFERROR(VLOOKUP('TriMet Log'!C265,LUPTABLE,5,),"")</f>
        <v/>
      </c>
      <c r="E265" s="102">
        <f>IF(OR(D265="5P",D265="5H",D265="5J",D265="5J",D265="5Z"),'TriMet Log'!D265,'TriMet Log'!D265)</f>
        <v>0</v>
      </c>
      <c r="F265" s="101" t="str">
        <f>IFERROR(VLOOKUP('TriMet Log'!$D$4,DISTRICTCODE,2,),"")</f>
        <v/>
      </c>
      <c r="G265" s="103">
        <f>'TriMet Log'!H265</f>
        <v>0</v>
      </c>
      <c r="H265" s="104"/>
    </row>
    <row r="266" spans="1:8" s="105" customFormat="1">
      <c r="A266" s="98" t="str">
        <f>IF('TriMet Log'!A266="","",'TriMet Log'!A266)</f>
        <v/>
      </c>
      <c r="B266" s="99" t="str">
        <f>IF('TriMet Log'!B266="","",'TriMet Log'!B266)</f>
        <v/>
      </c>
      <c r="C266" s="100" t="str">
        <f>IF(AND(A266="",B266=""),"",'TriMet Log'!$E$1)</f>
        <v/>
      </c>
      <c r="D266" s="101" t="str">
        <f>IFERROR(VLOOKUP('TriMet Log'!C266,LUPTABLE,5,),"")</f>
        <v/>
      </c>
      <c r="E266" s="102">
        <f>IF(OR(D266="5P",D266="5H",D266="5J",D266="5J",D266="5Z"),'TriMet Log'!D266,'TriMet Log'!D266)</f>
        <v>0</v>
      </c>
      <c r="F266" s="101" t="str">
        <f>IFERROR(VLOOKUP('TriMet Log'!$D$4,DISTRICTCODE,2,),"")</f>
        <v/>
      </c>
      <c r="G266" s="103">
        <f>'TriMet Log'!H266</f>
        <v>0</v>
      </c>
      <c r="H266" s="104"/>
    </row>
    <row r="267" spans="1:8" s="105" customFormat="1">
      <c r="A267" s="98" t="str">
        <f>IF('TriMet Log'!A267="","",'TriMet Log'!A267)</f>
        <v/>
      </c>
      <c r="B267" s="99" t="str">
        <f>IF('TriMet Log'!B267="","",'TriMet Log'!B267)</f>
        <v/>
      </c>
      <c r="C267" s="100" t="str">
        <f>IF(AND(A267="",B267=""),"",'TriMet Log'!$E$1)</f>
        <v/>
      </c>
      <c r="D267" s="101" t="str">
        <f>IFERROR(VLOOKUP('TriMet Log'!C267,LUPTABLE,5,),"")</f>
        <v/>
      </c>
      <c r="E267" s="102">
        <f>IF(OR(D267="5P",D267="5H",D267="5J",D267="5J",D267="5Z"),'TriMet Log'!D267,'TriMet Log'!D267)</f>
        <v>0</v>
      </c>
      <c r="F267" s="101" t="str">
        <f>IFERROR(VLOOKUP('TriMet Log'!$D$4,DISTRICTCODE,2,),"")</f>
        <v/>
      </c>
      <c r="G267" s="103">
        <f>'TriMet Log'!H267</f>
        <v>0</v>
      </c>
      <c r="H267" s="104"/>
    </row>
    <row r="268" spans="1:8" s="105" customFormat="1">
      <c r="A268" s="98" t="str">
        <f>IF('TriMet Log'!A268="","",'TriMet Log'!A268)</f>
        <v/>
      </c>
      <c r="B268" s="99" t="str">
        <f>IF('TriMet Log'!B268="","",'TriMet Log'!B268)</f>
        <v/>
      </c>
      <c r="C268" s="100" t="str">
        <f>IF(AND(A268="",B268=""),"",'TriMet Log'!$E$1)</f>
        <v/>
      </c>
      <c r="D268" s="101" t="str">
        <f>IFERROR(VLOOKUP('TriMet Log'!C268,LUPTABLE,5,),"")</f>
        <v/>
      </c>
      <c r="E268" s="102">
        <f>IF(OR(D268="5P",D268="5H",D268="5J",D268="5J",D268="5Z"),'TriMet Log'!D268,'TriMet Log'!D268)</f>
        <v>0</v>
      </c>
      <c r="F268" s="101" t="str">
        <f>IFERROR(VLOOKUP('TriMet Log'!$D$4,DISTRICTCODE,2,),"")</f>
        <v/>
      </c>
      <c r="G268" s="103">
        <f>'TriMet Log'!H268</f>
        <v>0</v>
      </c>
      <c r="H268" s="104"/>
    </row>
    <row r="269" spans="1:8" s="105" customFormat="1">
      <c r="A269" s="98" t="str">
        <f>IF('TriMet Log'!A269="","",'TriMet Log'!A269)</f>
        <v/>
      </c>
      <c r="B269" s="99" t="str">
        <f>IF('TriMet Log'!B269="","",'TriMet Log'!B269)</f>
        <v/>
      </c>
      <c r="C269" s="100" t="str">
        <f>IF(AND(A269="",B269=""),"",'TriMet Log'!$E$1)</f>
        <v/>
      </c>
      <c r="D269" s="101" t="str">
        <f>IFERROR(VLOOKUP('TriMet Log'!C269,LUPTABLE,5,),"")</f>
        <v/>
      </c>
      <c r="E269" s="102">
        <f>IF(OR(D269="5P",D269="5H",D269="5J",D269="5J",D269="5Z"),'TriMet Log'!D269,'TriMet Log'!D269)</f>
        <v>0</v>
      </c>
      <c r="F269" s="101" t="str">
        <f>IFERROR(VLOOKUP('TriMet Log'!$D$4,DISTRICTCODE,2,),"")</f>
        <v/>
      </c>
      <c r="G269" s="103">
        <f>'TriMet Log'!H269</f>
        <v>0</v>
      </c>
      <c r="H269" s="104"/>
    </row>
    <row r="270" spans="1:8" s="105" customFormat="1">
      <c r="A270" s="98" t="str">
        <f>IF('TriMet Log'!A270="","",'TriMet Log'!A270)</f>
        <v/>
      </c>
      <c r="B270" s="99" t="str">
        <f>IF('TriMet Log'!B270="","",'TriMet Log'!B270)</f>
        <v/>
      </c>
      <c r="C270" s="100" t="str">
        <f>IF(AND(A270="",B270=""),"",'TriMet Log'!$E$1)</f>
        <v/>
      </c>
      <c r="D270" s="101" t="str">
        <f>IFERROR(VLOOKUP('TriMet Log'!C270,LUPTABLE,5,),"")</f>
        <v/>
      </c>
      <c r="E270" s="102">
        <f>IF(OR(D270="5P",D270="5H",D270="5J",D270="5J",D270="5Z"),'TriMet Log'!D270,'TriMet Log'!D270)</f>
        <v>0</v>
      </c>
      <c r="F270" s="101" t="str">
        <f>IFERROR(VLOOKUP('TriMet Log'!$D$4,DISTRICTCODE,2,),"")</f>
        <v/>
      </c>
      <c r="G270" s="103">
        <f>'TriMet Log'!H270</f>
        <v>0</v>
      </c>
      <c r="H270" s="104"/>
    </row>
    <row r="271" spans="1:8" s="105" customFormat="1">
      <c r="A271" s="98" t="str">
        <f>IF('TriMet Log'!A271="","",'TriMet Log'!A271)</f>
        <v/>
      </c>
      <c r="B271" s="99" t="str">
        <f>IF('TriMet Log'!B271="","",'TriMet Log'!B271)</f>
        <v/>
      </c>
      <c r="C271" s="100" t="str">
        <f>IF(AND(A271="",B271=""),"",'TriMet Log'!$E$1)</f>
        <v/>
      </c>
      <c r="D271" s="101" t="str">
        <f>IFERROR(VLOOKUP('TriMet Log'!C271,LUPTABLE,5,),"")</f>
        <v/>
      </c>
      <c r="E271" s="102">
        <f>IF(OR(D271="5P",D271="5H",D271="5J",D271="5J",D271="5Z"),'TriMet Log'!D271,'TriMet Log'!D271)</f>
        <v>0</v>
      </c>
      <c r="F271" s="101" t="str">
        <f>IFERROR(VLOOKUP('TriMet Log'!$D$4,DISTRICTCODE,2,),"")</f>
        <v/>
      </c>
      <c r="G271" s="103">
        <f>'TriMet Log'!H271</f>
        <v>0</v>
      </c>
      <c r="H271" s="104"/>
    </row>
    <row r="272" spans="1:8" s="105" customFormat="1">
      <c r="A272" s="98" t="str">
        <f>IF('TriMet Log'!A272="","",'TriMet Log'!A272)</f>
        <v/>
      </c>
      <c r="B272" s="99" t="str">
        <f>IF('TriMet Log'!B272="","",'TriMet Log'!B272)</f>
        <v/>
      </c>
      <c r="C272" s="100" t="str">
        <f>IF(AND(A272="",B272=""),"",'TriMet Log'!$E$1)</f>
        <v/>
      </c>
      <c r="D272" s="101" t="str">
        <f>IFERROR(VLOOKUP('TriMet Log'!C272,LUPTABLE,5,),"")</f>
        <v/>
      </c>
      <c r="E272" s="102">
        <f>IF(OR(D272="5P",D272="5H",D272="5J",D272="5J",D272="5Z"),'TriMet Log'!D272,'TriMet Log'!D272)</f>
        <v>0</v>
      </c>
      <c r="F272" s="101" t="str">
        <f>IFERROR(VLOOKUP('TriMet Log'!$D$4,DISTRICTCODE,2,),"")</f>
        <v/>
      </c>
      <c r="G272" s="103">
        <f>'TriMet Log'!H272</f>
        <v>0</v>
      </c>
      <c r="H272" s="104"/>
    </row>
    <row r="273" spans="1:8" s="105" customFormat="1">
      <c r="A273" s="98" t="str">
        <f>IF('TriMet Log'!A273="","",'TriMet Log'!A273)</f>
        <v/>
      </c>
      <c r="B273" s="99" t="str">
        <f>IF('TriMet Log'!B273="","",'TriMet Log'!B273)</f>
        <v/>
      </c>
      <c r="C273" s="100" t="str">
        <f>IF(AND(A273="",B273=""),"",'TriMet Log'!$E$1)</f>
        <v/>
      </c>
      <c r="D273" s="101" t="str">
        <f>IFERROR(VLOOKUP('TriMet Log'!C273,LUPTABLE,5,),"")</f>
        <v/>
      </c>
      <c r="E273" s="102">
        <f>IF(OR(D273="5P",D273="5H",D273="5J",D273="5J",D273="5Z"),'TriMet Log'!D273,'TriMet Log'!D273)</f>
        <v>0</v>
      </c>
      <c r="F273" s="101" t="str">
        <f>IFERROR(VLOOKUP('TriMet Log'!$D$4,DISTRICTCODE,2,),"")</f>
        <v/>
      </c>
      <c r="G273" s="103">
        <f>'TriMet Log'!H273</f>
        <v>0</v>
      </c>
      <c r="H273" s="104"/>
    </row>
    <row r="274" spans="1:8" s="105" customFormat="1">
      <c r="A274" s="98" t="str">
        <f>IF('TriMet Log'!A274="","",'TriMet Log'!A274)</f>
        <v/>
      </c>
      <c r="B274" s="99" t="str">
        <f>IF('TriMet Log'!B274="","",'TriMet Log'!B274)</f>
        <v/>
      </c>
      <c r="C274" s="100" t="str">
        <f>IF(AND(A274="",B274=""),"",'TriMet Log'!$E$1)</f>
        <v/>
      </c>
      <c r="D274" s="101" t="str">
        <f>IFERROR(VLOOKUP('TriMet Log'!C274,LUPTABLE,5,),"")</f>
        <v/>
      </c>
      <c r="E274" s="102">
        <f>IF(OR(D274="5P",D274="5H",D274="5J",D274="5J",D274="5Z"),'TriMet Log'!D274,'TriMet Log'!D274)</f>
        <v>0</v>
      </c>
      <c r="F274" s="101" t="str">
        <f>IFERROR(VLOOKUP('TriMet Log'!$D$4,DISTRICTCODE,2,),"")</f>
        <v/>
      </c>
      <c r="G274" s="103">
        <f>'TriMet Log'!H274</f>
        <v>0</v>
      </c>
      <c r="H274" s="104"/>
    </row>
    <row r="275" spans="1:8" s="105" customFormat="1">
      <c r="A275" s="98" t="str">
        <f>IF('TriMet Log'!A275="","",'TriMet Log'!A275)</f>
        <v/>
      </c>
      <c r="B275" s="99" t="str">
        <f>IF('TriMet Log'!B275="","",'TriMet Log'!B275)</f>
        <v/>
      </c>
      <c r="C275" s="100" t="str">
        <f>IF(AND(A275="",B275=""),"",'TriMet Log'!$E$1)</f>
        <v/>
      </c>
      <c r="D275" s="101" t="str">
        <f>IFERROR(VLOOKUP('TriMet Log'!C275,LUPTABLE,5,),"")</f>
        <v/>
      </c>
      <c r="E275" s="102">
        <f>IF(OR(D275="5P",D275="5H",D275="5J",D275="5J",D275="5Z"),'TriMet Log'!D275,'TriMet Log'!D275)</f>
        <v>0</v>
      </c>
      <c r="F275" s="101" t="str">
        <f>IFERROR(VLOOKUP('TriMet Log'!$D$4,DISTRICTCODE,2,),"")</f>
        <v/>
      </c>
      <c r="G275" s="103">
        <f>'TriMet Log'!H275</f>
        <v>0</v>
      </c>
      <c r="H275" s="104"/>
    </row>
    <row r="276" spans="1:8" s="105" customFormat="1">
      <c r="A276" s="98" t="str">
        <f>IF('TriMet Log'!A276="","",'TriMet Log'!A276)</f>
        <v/>
      </c>
      <c r="B276" s="99" t="str">
        <f>IF('TriMet Log'!B276="","",'TriMet Log'!B276)</f>
        <v/>
      </c>
      <c r="C276" s="100" t="str">
        <f>IF(AND(A276="",B276=""),"",'TriMet Log'!$E$1)</f>
        <v/>
      </c>
      <c r="D276" s="101" t="str">
        <f>IFERROR(VLOOKUP('TriMet Log'!C276,LUPTABLE,5,),"")</f>
        <v/>
      </c>
      <c r="E276" s="102">
        <f>IF(OR(D276="5P",D276="5H",D276="5J",D276="5J",D276="5Z"),'TriMet Log'!D276,'TriMet Log'!D276)</f>
        <v>0</v>
      </c>
      <c r="F276" s="101" t="str">
        <f>IFERROR(VLOOKUP('TriMet Log'!$D$4,DISTRICTCODE,2,),"")</f>
        <v/>
      </c>
      <c r="G276" s="103">
        <f>'TriMet Log'!H276</f>
        <v>0</v>
      </c>
      <c r="H276" s="104"/>
    </row>
    <row r="277" spans="1:8" s="105" customFormat="1">
      <c r="A277" s="98" t="str">
        <f>IF('TriMet Log'!A277="","",'TriMet Log'!A277)</f>
        <v/>
      </c>
      <c r="B277" s="99" t="str">
        <f>IF('TriMet Log'!B277="","",'TriMet Log'!B277)</f>
        <v/>
      </c>
      <c r="C277" s="100" t="str">
        <f>IF(AND(A277="",B277=""),"",'TriMet Log'!$E$1)</f>
        <v/>
      </c>
      <c r="D277" s="101" t="str">
        <f>IFERROR(VLOOKUP('TriMet Log'!C277,LUPTABLE,5,),"")</f>
        <v/>
      </c>
      <c r="E277" s="102">
        <f>IF(OR(D277="5P",D277="5H",D277="5J",D277="5J",D277="5Z"),'TriMet Log'!D277,'TriMet Log'!D277)</f>
        <v>0</v>
      </c>
      <c r="F277" s="101" t="str">
        <f>IFERROR(VLOOKUP('TriMet Log'!$D$4,DISTRICTCODE,2,),"")</f>
        <v/>
      </c>
      <c r="G277" s="103">
        <f>'TriMet Log'!H277</f>
        <v>0</v>
      </c>
      <c r="H277" s="104"/>
    </row>
    <row r="278" spans="1:8" s="105" customFormat="1">
      <c r="A278" s="98" t="str">
        <f>IF('TriMet Log'!A278="","",'TriMet Log'!A278)</f>
        <v/>
      </c>
      <c r="B278" s="99" t="str">
        <f>IF('TriMet Log'!B278="","",'TriMet Log'!B278)</f>
        <v/>
      </c>
      <c r="C278" s="100" t="str">
        <f>IF(AND(A278="",B278=""),"",'TriMet Log'!$E$1)</f>
        <v/>
      </c>
      <c r="D278" s="101" t="str">
        <f>IFERROR(VLOOKUP('TriMet Log'!C278,LUPTABLE,5,),"")</f>
        <v/>
      </c>
      <c r="E278" s="102">
        <f>IF(OR(D278="5P",D278="5H",D278="5J",D278="5J",D278="5Z"),'TriMet Log'!D278,'TriMet Log'!D278)</f>
        <v>0</v>
      </c>
      <c r="F278" s="101" t="str">
        <f>IFERROR(VLOOKUP('TriMet Log'!$D$4,DISTRICTCODE,2,),"")</f>
        <v/>
      </c>
      <c r="G278" s="103">
        <f>'TriMet Log'!H278</f>
        <v>0</v>
      </c>
      <c r="H278" s="104"/>
    </row>
    <row r="279" spans="1:8" s="105" customFormat="1">
      <c r="A279" s="98" t="str">
        <f>IF('TriMet Log'!A279="","",'TriMet Log'!A279)</f>
        <v/>
      </c>
      <c r="B279" s="99" t="str">
        <f>IF('TriMet Log'!B279="","",'TriMet Log'!B279)</f>
        <v/>
      </c>
      <c r="C279" s="100" t="str">
        <f>IF(AND(A279="",B279=""),"",'TriMet Log'!$E$1)</f>
        <v/>
      </c>
      <c r="D279" s="101" t="str">
        <f>IFERROR(VLOOKUP('TriMet Log'!C279,LUPTABLE,5,),"")</f>
        <v/>
      </c>
      <c r="E279" s="102">
        <f>IF(OR(D279="5P",D279="5H",D279="5J",D279="5J",D279="5Z"),'TriMet Log'!D279,'TriMet Log'!D279)</f>
        <v>0</v>
      </c>
      <c r="F279" s="101" t="str">
        <f>IFERROR(VLOOKUP('TriMet Log'!$D$4,DISTRICTCODE,2,),"")</f>
        <v/>
      </c>
      <c r="G279" s="103">
        <f>'TriMet Log'!H279</f>
        <v>0</v>
      </c>
      <c r="H279" s="104"/>
    </row>
    <row r="280" spans="1:8" s="105" customFormat="1">
      <c r="A280" s="98" t="str">
        <f>IF('TriMet Log'!A280="","",'TriMet Log'!A280)</f>
        <v/>
      </c>
      <c r="B280" s="99" t="str">
        <f>IF('TriMet Log'!B280="","",'TriMet Log'!B280)</f>
        <v/>
      </c>
      <c r="C280" s="100" t="str">
        <f>IF(AND(A280="",B280=""),"",'TriMet Log'!$E$1)</f>
        <v/>
      </c>
      <c r="D280" s="101" t="str">
        <f>IFERROR(VLOOKUP('TriMet Log'!C280,LUPTABLE,5,),"")</f>
        <v/>
      </c>
      <c r="E280" s="102">
        <f>IF(OR(D280="5P",D280="5H",D280="5J",D280="5J",D280="5Z"),'TriMet Log'!D280,'TriMet Log'!D280)</f>
        <v>0</v>
      </c>
      <c r="F280" s="101" t="str">
        <f>IFERROR(VLOOKUP('TriMet Log'!$D$4,DISTRICTCODE,2,),"")</f>
        <v/>
      </c>
      <c r="G280" s="103">
        <f>'TriMet Log'!H280</f>
        <v>0</v>
      </c>
      <c r="H280" s="104"/>
    </row>
    <row r="281" spans="1:8" s="105" customFormat="1">
      <c r="A281" s="98" t="str">
        <f>IF('TriMet Log'!A281="","",'TriMet Log'!A281)</f>
        <v/>
      </c>
      <c r="B281" s="99" t="str">
        <f>IF('TriMet Log'!B281="","",'TriMet Log'!B281)</f>
        <v/>
      </c>
      <c r="C281" s="100" t="str">
        <f>IF(AND(A281="",B281=""),"",'TriMet Log'!$E$1)</f>
        <v/>
      </c>
      <c r="D281" s="101" t="str">
        <f>IFERROR(VLOOKUP('TriMet Log'!C281,LUPTABLE,5,),"")</f>
        <v/>
      </c>
      <c r="E281" s="102">
        <f>IF(OR(D281="5P",D281="5H",D281="5J",D281="5J",D281="5Z"),'TriMet Log'!D281,'TriMet Log'!D281)</f>
        <v>0</v>
      </c>
      <c r="F281" s="101" t="str">
        <f>IFERROR(VLOOKUP('TriMet Log'!$D$4,DISTRICTCODE,2,),"")</f>
        <v/>
      </c>
      <c r="G281" s="103">
        <f>'TriMet Log'!H281</f>
        <v>0</v>
      </c>
      <c r="H281" s="104"/>
    </row>
    <row r="282" spans="1:8" s="105" customFormat="1">
      <c r="A282" s="98" t="str">
        <f>IF('TriMet Log'!A282="","",'TriMet Log'!A282)</f>
        <v/>
      </c>
      <c r="B282" s="99" t="str">
        <f>IF('TriMet Log'!B282="","",'TriMet Log'!B282)</f>
        <v/>
      </c>
      <c r="C282" s="100" t="str">
        <f>IF(AND(A282="",B282=""),"",'TriMet Log'!$E$1)</f>
        <v/>
      </c>
      <c r="D282" s="101" t="str">
        <f>IFERROR(VLOOKUP('TriMet Log'!C282,LUPTABLE,5,),"")</f>
        <v/>
      </c>
      <c r="E282" s="102">
        <f>IF(OR(D282="5P",D282="5H",D282="5J",D282="5J",D282="5Z"),'TriMet Log'!D282,'TriMet Log'!D282)</f>
        <v>0</v>
      </c>
      <c r="F282" s="101" t="str">
        <f>IFERROR(VLOOKUP('TriMet Log'!$D$4,DISTRICTCODE,2,),"")</f>
        <v/>
      </c>
      <c r="G282" s="103">
        <f>'TriMet Log'!H282</f>
        <v>0</v>
      </c>
      <c r="H282" s="104"/>
    </row>
    <row r="283" spans="1:8" s="105" customFormat="1">
      <c r="A283" s="98" t="str">
        <f>IF('TriMet Log'!A283="","",'TriMet Log'!A283)</f>
        <v/>
      </c>
      <c r="B283" s="99" t="str">
        <f>IF('TriMet Log'!B283="","",'TriMet Log'!B283)</f>
        <v/>
      </c>
      <c r="C283" s="100" t="str">
        <f>IF(AND(A283="",B283=""),"",'TriMet Log'!$E$1)</f>
        <v/>
      </c>
      <c r="D283" s="101" t="str">
        <f>IFERROR(VLOOKUP('TriMet Log'!C283,LUPTABLE,5,),"")</f>
        <v/>
      </c>
      <c r="E283" s="102">
        <f>IF(OR(D283="5P",D283="5H",D283="5J",D283="5J",D283="5Z"),'TriMet Log'!D283,'TriMet Log'!D283)</f>
        <v>0</v>
      </c>
      <c r="F283" s="101" t="str">
        <f>IFERROR(VLOOKUP('TriMet Log'!$D$4,DISTRICTCODE,2,),"")</f>
        <v/>
      </c>
      <c r="G283" s="103">
        <f>'TriMet Log'!H283</f>
        <v>0</v>
      </c>
      <c r="H283" s="104"/>
    </row>
    <row r="284" spans="1:8" s="105" customFormat="1">
      <c r="A284" s="98" t="str">
        <f>IF('TriMet Log'!A284="","",'TriMet Log'!A284)</f>
        <v/>
      </c>
      <c r="B284" s="99" t="str">
        <f>IF('TriMet Log'!B284="","",'TriMet Log'!B284)</f>
        <v/>
      </c>
      <c r="C284" s="100" t="str">
        <f>IF(AND(A284="",B284=""),"",'TriMet Log'!$E$1)</f>
        <v/>
      </c>
      <c r="D284" s="101" t="str">
        <f>IFERROR(VLOOKUP('TriMet Log'!C284,LUPTABLE,5,),"")</f>
        <v/>
      </c>
      <c r="E284" s="102">
        <f>IF(OR(D284="5P",D284="5H",D284="5J",D284="5J",D284="5Z"),'TriMet Log'!D284,'TriMet Log'!D284)</f>
        <v>0</v>
      </c>
      <c r="F284" s="101" t="str">
        <f>IFERROR(VLOOKUP('TriMet Log'!$D$4,DISTRICTCODE,2,),"")</f>
        <v/>
      </c>
      <c r="G284" s="103">
        <f>'TriMet Log'!H284</f>
        <v>0</v>
      </c>
      <c r="H284" s="104"/>
    </row>
    <row r="285" spans="1:8" s="105" customFormat="1">
      <c r="A285" s="98" t="str">
        <f>IF('TriMet Log'!A285="","",'TriMet Log'!A285)</f>
        <v/>
      </c>
      <c r="B285" s="99" t="str">
        <f>IF('TriMet Log'!B285="","",'TriMet Log'!B285)</f>
        <v/>
      </c>
      <c r="C285" s="100" t="str">
        <f>IF(AND(A285="",B285=""),"",'TriMet Log'!$E$1)</f>
        <v/>
      </c>
      <c r="D285" s="101" t="str">
        <f>IFERROR(VLOOKUP('TriMet Log'!C285,LUPTABLE,5,),"")</f>
        <v/>
      </c>
      <c r="E285" s="102">
        <f>IF(OR(D285="5P",D285="5H",D285="5J",D285="5J",D285="5Z"),'TriMet Log'!D285,'TriMet Log'!D285)</f>
        <v>0</v>
      </c>
      <c r="F285" s="101" t="str">
        <f>IFERROR(VLOOKUP('TriMet Log'!$D$4,DISTRICTCODE,2,),"")</f>
        <v/>
      </c>
      <c r="G285" s="103">
        <f>'TriMet Log'!H285</f>
        <v>0</v>
      </c>
      <c r="H285" s="104"/>
    </row>
    <row r="286" spans="1:8" s="105" customFormat="1">
      <c r="A286" s="98" t="str">
        <f>IF('TriMet Log'!A286="","",'TriMet Log'!A286)</f>
        <v/>
      </c>
      <c r="B286" s="99" t="str">
        <f>IF('TriMet Log'!B286="","",'TriMet Log'!B286)</f>
        <v/>
      </c>
      <c r="C286" s="100" t="str">
        <f>IF(AND(A286="",B286=""),"",'TriMet Log'!$E$1)</f>
        <v/>
      </c>
      <c r="D286" s="101" t="str">
        <f>IFERROR(VLOOKUP('TriMet Log'!C286,LUPTABLE,5,),"")</f>
        <v/>
      </c>
      <c r="E286" s="102">
        <f>IF(OR(D286="5P",D286="5H",D286="5J",D286="5J",D286="5Z"),'TriMet Log'!D286,'TriMet Log'!D286)</f>
        <v>0</v>
      </c>
      <c r="F286" s="101" t="str">
        <f>IFERROR(VLOOKUP('TriMet Log'!$D$4,DISTRICTCODE,2,),"")</f>
        <v/>
      </c>
      <c r="G286" s="103">
        <f>'TriMet Log'!H286</f>
        <v>0</v>
      </c>
      <c r="H286" s="104"/>
    </row>
    <row r="287" spans="1:8" s="105" customFormat="1">
      <c r="A287" s="98" t="str">
        <f>IF('TriMet Log'!A287="","",'TriMet Log'!A287)</f>
        <v/>
      </c>
      <c r="B287" s="99" t="str">
        <f>IF('TriMet Log'!B287="","",'TriMet Log'!B287)</f>
        <v/>
      </c>
      <c r="C287" s="100" t="str">
        <f>IF(AND(A287="",B287=""),"",'TriMet Log'!$E$1)</f>
        <v/>
      </c>
      <c r="D287" s="101" t="str">
        <f>IFERROR(VLOOKUP('TriMet Log'!C287,LUPTABLE,5,),"")</f>
        <v/>
      </c>
      <c r="E287" s="102">
        <f>IF(OR(D287="5P",D287="5H",D287="5J",D287="5J",D287="5Z"),'TriMet Log'!D287,'TriMet Log'!D287)</f>
        <v>0</v>
      </c>
      <c r="F287" s="101" t="str">
        <f>IFERROR(VLOOKUP('TriMet Log'!$D$4,DISTRICTCODE,2,),"")</f>
        <v/>
      </c>
      <c r="G287" s="103">
        <f>'TriMet Log'!H287</f>
        <v>0</v>
      </c>
      <c r="H287" s="104"/>
    </row>
    <row r="288" spans="1:8" s="105" customFormat="1">
      <c r="A288" s="98" t="str">
        <f>IF('TriMet Log'!A288="","",'TriMet Log'!A288)</f>
        <v/>
      </c>
      <c r="B288" s="99" t="str">
        <f>IF('TriMet Log'!B288="","",'TriMet Log'!B288)</f>
        <v/>
      </c>
      <c r="C288" s="100" t="str">
        <f>IF(AND(A288="",B288=""),"",'TriMet Log'!$E$1)</f>
        <v/>
      </c>
      <c r="D288" s="101" t="str">
        <f>IFERROR(VLOOKUP('TriMet Log'!C288,LUPTABLE,5,),"")</f>
        <v/>
      </c>
      <c r="E288" s="102">
        <f>IF(OR(D288="5P",D288="5H",D288="5J",D288="5J",D288="5Z"),'TriMet Log'!D288,'TriMet Log'!D288)</f>
        <v>0</v>
      </c>
      <c r="F288" s="101" t="str">
        <f>IFERROR(VLOOKUP('TriMet Log'!$D$4,DISTRICTCODE,2,),"")</f>
        <v/>
      </c>
      <c r="G288" s="103">
        <f>'TriMet Log'!H288</f>
        <v>0</v>
      </c>
      <c r="H288" s="104"/>
    </row>
    <row r="289" spans="1:8" s="105" customFormat="1">
      <c r="A289" s="98" t="str">
        <f>IF('TriMet Log'!A289="","",'TriMet Log'!A289)</f>
        <v/>
      </c>
      <c r="B289" s="99" t="str">
        <f>IF('TriMet Log'!B289="","",'TriMet Log'!B289)</f>
        <v/>
      </c>
      <c r="C289" s="100" t="str">
        <f>IF(AND(A289="",B289=""),"",'TriMet Log'!$E$1)</f>
        <v/>
      </c>
      <c r="D289" s="101" t="str">
        <f>IFERROR(VLOOKUP('TriMet Log'!C289,LUPTABLE,5,),"")</f>
        <v/>
      </c>
      <c r="E289" s="102">
        <f>IF(OR(D289="5P",D289="5H",D289="5J",D289="5J",D289="5Z"),'TriMet Log'!D289,'TriMet Log'!D289)</f>
        <v>0</v>
      </c>
      <c r="F289" s="101" t="str">
        <f>IFERROR(VLOOKUP('TriMet Log'!$D$4,DISTRICTCODE,2,),"")</f>
        <v/>
      </c>
      <c r="G289" s="103">
        <f>'TriMet Log'!H289</f>
        <v>0</v>
      </c>
      <c r="H289" s="104"/>
    </row>
    <row r="290" spans="1:8" s="105" customFormat="1">
      <c r="A290" s="98" t="str">
        <f>IF('TriMet Log'!A290="","",'TriMet Log'!A290)</f>
        <v/>
      </c>
      <c r="B290" s="99" t="str">
        <f>IF('TriMet Log'!B290="","",'TriMet Log'!B290)</f>
        <v/>
      </c>
      <c r="C290" s="100" t="str">
        <f>IF(AND(A290="",B290=""),"",'TriMet Log'!$E$1)</f>
        <v/>
      </c>
      <c r="D290" s="101" t="str">
        <f>IFERROR(VLOOKUP('TriMet Log'!C290,LUPTABLE,5,),"")</f>
        <v/>
      </c>
      <c r="E290" s="102">
        <f>IF(OR(D290="5P",D290="5H",D290="5J",D290="5J",D290="5Z"),'TriMet Log'!D290,'TriMet Log'!D290)</f>
        <v>0</v>
      </c>
      <c r="F290" s="101" t="str">
        <f>IFERROR(VLOOKUP('TriMet Log'!$D$4,DISTRICTCODE,2,),"")</f>
        <v/>
      </c>
      <c r="G290" s="103">
        <f>'TriMet Log'!H290</f>
        <v>0</v>
      </c>
      <c r="H290" s="104"/>
    </row>
    <row r="291" spans="1:8" s="105" customFormat="1">
      <c r="A291" s="98" t="str">
        <f>IF('TriMet Log'!A291="","",'TriMet Log'!A291)</f>
        <v/>
      </c>
      <c r="B291" s="99" t="str">
        <f>IF('TriMet Log'!B291="","",'TriMet Log'!B291)</f>
        <v/>
      </c>
      <c r="C291" s="100" t="str">
        <f>IF(AND(A291="",B291=""),"",'TriMet Log'!$E$1)</f>
        <v/>
      </c>
      <c r="D291" s="101" t="str">
        <f>IFERROR(VLOOKUP('TriMet Log'!C291,LUPTABLE,5,),"")</f>
        <v/>
      </c>
      <c r="E291" s="102">
        <f>IF(OR(D291="5P",D291="5H",D291="5J",D291="5J",D291="5Z"),'TriMet Log'!D291,'TriMet Log'!D291)</f>
        <v>0</v>
      </c>
      <c r="F291" s="101" t="str">
        <f>IFERROR(VLOOKUP('TriMet Log'!$D$4,DISTRICTCODE,2,),"")</f>
        <v/>
      </c>
      <c r="G291" s="103">
        <f>'TriMet Log'!H291</f>
        <v>0</v>
      </c>
      <c r="H291" s="104"/>
    </row>
    <row r="292" spans="1:8" s="105" customFormat="1">
      <c r="A292" s="98" t="str">
        <f>IF('TriMet Log'!A292="","",'TriMet Log'!A292)</f>
        <v/>
      </c>
      <c r="B292" s="99" t="str">
        <f>IF('TriMet Log'!B292="","",'TriMet Log'!B292)</f>
        <v/>
      </c>
      <c r="C292" s="100" t="str">
        <f>IF(AND(A292="",B292=""),"",'TriMet Log'!$E$1)</f>
        <v/>
      </c>
      <c r="D292" s="101" t="str">
        <f>IFERROR(VLOOKUP('TriMet Log'!C292,LUPTABLE,5,),"")</f>
        <v/>
      </c>
      <c r="E292" s="102">
        <f>IF(OR(D292="5P",D292="5H",D292="5J",D292="5J",D292="5Z"),'TriMet Log'!D292,'TriMet Log'!D292)</f>
        <v>0</v>
      </c>
      <c r="F292" s="101" t="str">
        <f>IFERROR(VLOOKUP('TriMet Log'!$D$4,DISTRICTCODE,2,),"")</f>
        <v/>
      </c>
      <c r="G292" s="103">
        <f>'TriMet Log'!H292</f>
        <v>0</v>
      </c>
      <c r="H292" s="104"/>
    </row>
    <row r="293" spans="1:8" s="105" customFormat="1">
      <c r="A293" s="98" t="str">
        <f>IF('TriMet Log'!A293="","",'TriMet Log'!A293)</f>
        <v/>
      </c>
      <c r="B293" s="99" t="str">
        <f>IF('TriMet Log'!B293="","",'TriMet Log'!B293)</f>
        <v/>
      </c>
      <c r="C293" s="100" t="str">
        <f>IF(AND(A293="",B293=""),"",'TriMet Log'!$E$1)</f>
        <v/>
      </c>
      <c r="D293" s="101" t="str">
        <f>IFERROR(VLOOKUP('TriMet Log'!C293,LUPTABLE,5,),"")</f>
        <v/>
      </c>
      <c r="E293" s="102">
        <f>IF(OR(D293="5P",D293="5H",D293="5J",D293="5J",D293="5Z"),'TriMet Log'!D293,'TriMet Log'!D293)</f>
        <v>0</v>
      </c>
      <c r="F293" s="101" t="str">
        <f>IFERROR(VLOOKUP('TriMet Log'!$D$4,DISTRICTCODE,2,),"")</f>
        <v/>
      </c>
      <c r="G293" s="103">
        <f>'TriMet Log'!H293</f>
        <v>0</v>
      </c>
      <c r="H293" s="104"/>
    </row>
    <row r="294" spans="1:8" s="105" customFormat="1">
      <c r="A294" s="98" t="str">
        <f>IF('TriMet Log'!A294="","",'TriMet Log'!A294)</f>
        <v/>
      </c>
      <c r="B294" s="99" t="str">
        <f>IF('TriMet Log'!B294="","",'TriMet Log'!B294)</f>
        <v/>
      </c>
      <c r="C294" s="100" t="str">
        <f>IF(AND(A294="",B294=""),"",'TriMet Log'!$E$1)</f>
        <v/>
      </c>
      <c r="D294" s="101" t="str">
        <f>IFERROR(VLOOKUP('TriMet Log'!C294,LUPTABLE,5,),"")</f>
        <v/>
      </c>
      <c r="E294" s="102">
        <f>IF(OR(D294="5P",D294="5H",D294="5J",D294="5J",D294="5Z"),'TriMet Log'!D294,'TriMet Log'!D294)</f>
        <v>0</v>
      </c>
      <c r="F294" s="101" t="str">
        <f>IFERROR(VLOOKUP('TriMet Log'!$D$4,DISTRICTCODE,2,),"")</f>
        <v/>
      </c>
      <c r="G294" s="103">
        <f>'TriMet Log'!H294</f>
        <v>0</v>
      </c>
      <c r="H294" s="104"/>
    </row>
    <row r="295" spans="1:8" s="105" customFormat="1">
      <c r="A295" s="98" t="str">
        <f>IF('TriMet Log'!A295="","",'TriMet Log'!A295)</f>
        <v/>
      </c>
      <c r="B295" s="99" t="str">
        <f>IF('TriMet Log'!B295="","",'TriMet Log'!B295)</f>
        <v/>
      </c>
      <c r="C295" s="100" t="str">
        <f>IF(AND(A295="",B295=""),"",'TriMet Log'!$E$1)</f>
        <v/>
      </c>
      <c r="D295" s="101" t="str">
        <f>IFERROR(VLOOKUP('TriMet Log'!C295,LUPTABLE,5,),"")</f>
        <v/>
      </c>
      <c r="E295" s="102">
        <f>IF(OR(D295="5P",D295="5H",D295="5J",D295="5J",D295="5Z"),'TriMet Log'!D295,'TriMet Log'!D295)</f>
        <v>0</v>
      </c>
      <c r="F295" s="101" t="str">
        <f>IFERROR(VLOOKUP('TriMet Log'!$D$4,DISTRICTCODE,2,),"")</f>
        <v/>
      </c>
      <c r="G295" s="103">
        <f>'TriMet Log'!H295</f>
        <v>0</v>
      </c>
      <c r="H295" s="104"/>
    </row>
    <row r="296" spans="1:8" s="105" customFormat="1">
      <c r="A296" s="98" t="str">
        <f>IF('TriMet Log'!A296="","",'TriMet Log'!A296)</f>
        <v/>
      </c>
      <c r="B296" s="99" t="str">
        <f>IF('TriMet Log'!B296="","",'TriMet Log'!B296)</f>
        <v/>
      </c>
      <c r="C296" s="100" t="str">
        <f>IF(AND(A296="",B296=""),"",'TriMet Log'!$E$1)</f>
        <v/>
      </c>
      <c r="D296" s="101" t="str">
        <f>IFERROR(VLOOKUP('TriMet Log'!C296,LUPTABLE,5,),"")</f>
        <v/>
      </c>
      <c r="E296" s="102">
        <f>IF(OR(D296="5P",D296="5H",D296="5J",D296="5J",D296="5Z"),'TriMet Log'!D296,'TriMet Log'!D296)</f>
        <v>0</v>
      </c>
      <c r="F296" s="101" t="str">
        <f>IFERROR(VLOOKUP('TriMet Log'!$D$4,DISTRICTCODE,2,),"")</f>
        <v/>
      </c>
      <c r="G296" s="103">
        <f>'TriMet Log'!H296</f>
        <v>0</v>
      </c>
      <c r="H296" s="104"/>
    </row>
    <row r="297" spans="1:8" s="105" customFormat="1">
      <c r="A297" s="98" t="str">
        <f>IF('TriMet Log'!A297="","",'TriMet Log'!A297)</f>
        <v/>
      </c>
      <c r="B297" s="99" t="str">
        <f>IF('TriMet Log'!B297="","",'TriMet Log'!B297)</f>
        <v/>
      </c>
      <c r="C297" s="100" t="str">
        <f>IF(AND(A297="",B297=""),"",'TriMet Log'!$E$1)</f>
        <v/>
      </c>
      <c r="D297" s="101" t="str">
        <f>IFERROR(VLOOKUP('TriMet Log'!C297,LUPTABLE,5,),"")</f>
        <v/>
      </c>
      <c r="E297" s="102">
        <f>IF(OR(D297="5P",D297="5H",D297="5J",D297="5J",D297="5Z"),'TriMet Log'!D297,'TriMet Log'!D297)</f>
        <v>0</v>
      </c>
      <c r="F297" s="101" t="str">
        <f>IFERROR(VLOOKUP('TriMet Log'!$D$4,DISTRICTCODE,2,),"")</f>
        <v/>
      </c>
      <c r="G297" s="103">
        <f>'TriMet Log'!H297</f>
        <v>0</v>
      </c>
      <c r="H297" s="104"/>
    </row>
    <row r="298" spans="1:8" s="105" customFormat="1">
      <c r="A298" s="98" t="str">
        <f>IF('TriMet Log'!A298="","",'TriMet Log'!A298)</f>
        <v/>
      </c>
      <c r="B298" s="99" t="str">
        <f>IF('TriMet Log'!B298="","",'TriMet Log'!B298)</f>
        <v/>
      </c>
      <c r="C298" s="100" t="str">
        <f>IF(AND(A298="",B298=""),"",'TriMet Log'!$E$1)</f>
        <v/>
      </c>
      <c r="D298" s="101" t="str">
        <f>IFERROR(VLOOKUP('TriMet Log'!C298,LUPTABLE,5,),"")</f>
        <v/>
      </c>
      <c r="E298" s="102">
        <f>IF(OR(D298="5P",D298="5H",D298="5J",D298="5J",D298="5Z"),'TriMet Log'!D298,'TriMet Log'!D298)</f>
        <v>0</v>
      </c>
      <c r="F298" s="101" t="str">
        <f>IFERROR(VLOOKUP('TriMet Log'!$D$4,DISTRICTCODE,2,),"")</f>
        <v/>
      </c>
      <c r="G298" s="103">
        <f>'TriMet Log'!H298</f>
        <v>0</v>
      </c>
      <c r="H298" s="104"/>
    </row>
    <row r="299" spans="1:8" s="105" customFormat="1">
      <c r="A299" s="98" t="str">
        <f>IF('TriMet Log'!A299="","",'TriMet Log'!A299)</f>
        <v/>
      </c>
      <c r="B299" s="99" t="str">
        <f>IF('TriMet Log'!B299="","",'TriMet Log'!B299)</f>
        <v/>
      </c>
      <c r="C299" s="100" t="str">
        <f>IF(AND(A299="",B299=""),"",'TriMet Log'!$E$1)</f>
        <v/>
      </c>
      <c r="D299" s="101" t="str">
        <f>IFERROR(VLOOKUP('TriMet Log'!C299,LUPTABLE,5,),"")</f>
        <v/>
      </c>
      <c r="E299" s="102">
        <f>IF(OR(D299="5P",D299="5H",D299="5J",D299="5J",D299="5Z"),'TriMet Log'!D299,'TriMet Log'!D299)</f>
        <v>0</v>
      </c>
      <c r="F299" s="101" t="str">
        <f>IFERROR(VLOOKUP('TriMet Log'!$D$4,DISTRICTCODE,2,),"")</f>
        <v/>
      </c>
      <c r="G299" s="103">
        <f>'TriMet Log'!H299</f>
        <v>0</v>
      </c>
      <c r="H299" s="104"/>
    </row>
    <row r="300" spans="1:8" s="105" customFormat="1">
      <c r="A300" s="98" t="str">
        <f>IF('TriMet Log'!A300="","",'TriMet Log'!A300)</f>
        <v/>
      </c>
      <c r="B300" s="99" t="str">
        <f>IF('TriMet Log'!B300="","",'TriMet Log'!B300)</f>
        <v/>
      </c>
      <c r="C300" s="100" t="str">
        <f>IF(AND(A300="",B300=""),"",'TriMet Log'!$E$1)</f>
        <v/>
      </c>
      <c r="D300" s="101" t="str">
        <f>IFERROR(VLOOKUP('TriMet Log'!C300,LUPTABLE,5,),"")</f>
        <v/>
      </c>
      <c r="E300" s="102">
        <f>IF(OR(D300="5P",D300="5H",D300="5J",D300="5J",D300="5Z"),'TriMet Log'!D300,'TriMet Log'!D300)</f>
        <v>0</v>
      </c>
      <c r="F300" s="101" t="str">
        <f>IFERROR(VLOOKUP('TriMet Log'!$D$4,DISTRICTCODE,2,),"")</f>
        <v/>
      </c>
      <c r="G300" s="103">
        <f>'TriMet Log'!H300</f>
        <v>0</v>
      </c>
      <c r="H300" s="104"/>
    </row>
    <row r="301" spans="1:8" s="105" customFormat="1">
      <c r="A301" s="98" t="str">
        <f>IF('TriMet Log'!A301="","",'TriMet Log'!A301)</f>
        <v/>
      </c>
      <c r="B301" s="99" t="str">
        <f>IF('TriMet Log'!B301="","",'TriMet Log'!B301)</f>
        <v/>
      </c>
      <c r="C301" s="100" t="str">
        <f>IF(AND(A301="",B301=""),"",'TriMet Log'!$E$1)</f>
        <v/>
      </c>
      <c r="D301" s="101" t="str">
        <f>IFERROR(VLOOKUP('TriMet Log'!C301,LUPTABLE,5,),"")</f>
        <v/>
      </c>
      <c r="E301" s="102">
        <f>IF(OR(D301="5P",D301="5H",D301="5J",D301="5J",D301="5Z"),'TriMet Log'!D301,'TriMet Log'!D301)</f>
        <v>0</v>
      </c>
      <c r="F301" s="101" t="str">
        <f>IFERROR(VLOOKUP('TriMet Log'!$D$4,DISTRICTCODE,2,),"")</f>
        <v/>
      </c>
      <c r="G301" s="103">
        <f>'TriMet Log'!H301</f>
        <v>0</v>
      </c>
      <c r="H301" s="104"/>
    </row>
    <row r="302" spans="1:8" s="105" customFormat="1">
      <c r="A302" s="98" t="str">
        <f>IF('TriMet Log'!A302="","",'TriMet Log'!A302)</f>
        <v/>
      </c>
      <c r="B302" s="99" t="str">
        <f>IF('TriMet Log'!B302="","",'TriMet Log'!B302)</f>
        <v/>
      </c>
      <c r="C302" s="100" t="str">
        <f>IF(AND(A302="",B302=""),"",'TriMet Log'!$E$1)</f>
        <v/>
      </c>
      <c r="D302" s="101" t="str">
        <f>IFERROR(VLOOKUP('TriMet Log'!C302,LUPTABLE,5,),"")</f>
        <v/>
      </c>
      <c r="E302" s="102">
        <f>IF(OR(D302="5P",D302="5H",D302="5J",D302="5J",D302="5Z"),'TriMet Log'!D302,'TriMet Log'!D302)</f>
        <v>0</v>
      </c>
      <c r="F302" s="101" t="str">
        <f>IFERROR(VLOOKUP('TriMet Log'!$D$4,DISTRICTCODE,2,),"")</f>
        <v/>
      </c>
      <c r="G302" s="103">
        <f>'TriMet Log'!H302</f>
        <v>0</v>
      </c>
      <c r="H302" s="104"/>
    </row>
    <row r="303" spans="1:8" s="105" customFormat="1">
      <c r="A303" s="98" t="str">
        <f>IF('TriMet Log'!A303="","",'TriMet Log'!A303)</f>
        <v/>
      </c>
      <c r="B303" s="99" t="str">
        <f>IF('TriMet Log'!B303="","",'TriMet Log'!B303)</f>
        <v/>
      </c>
      <c r="C303" s="100" t="str">
        <f>IF(AND(A303="",B303=""),"",'TriMet Log'!$E$1)</f>
        <v/>
      </c>
      <c r="D303" s="101" t="str">
        <f>IFERROR(VLOOKUP('TriMet Log'!C303,LUPTABLE,5,),"")</f>
        <v/>
      </c>
      <c r="E303" s="102">
        <f>IF(OR(D303="5P",D303="5H",D303="5J",D303="5J",D303="5Z"),'TriMet Log'!D303,'TriMet Log'!D303)</f>
        <v>0</v>
      </c>
      <c r="F303" s="101" t="str">
        <f>IFERROR(VLOOKUP('TriMet Log'!$D$4,DISTRICTCODE,2,),"")</f>
        <v/>
      </c>
      <c r="G303" s="103">
        <f>'TriMet Log'!H303</f>
        <v>0</v>
      </c>
      <c r="H303" s="104"/>
    </row>
    <row r="304" spans="1:8" s="105" customFormat="1">
      <c r="A304" s="98" t="str">
        <f>IF('TriMet Log'!A304="","",'TriMet Log'!A304)</f>
        <v/>
      </c>
      <c r="B304" s="99" t="str">
        <f>IF('TriMet Log'!B304="","",'TriMet Log'!B304)</f>
        <v/>
      </c>
      <c r="C304" s="100" t="str">
        <f>IF(AND(A304="",B304=""),"",'TriMet Log'!$E$1)</f>
        <v/>
      </c>
      <c r="D304" s="101" t="str">
        <f>IFERROR(VLOOKUP('TriMet Log'!C304,LUPTABLE,5,),"")</f>
        <v/>
      </c>
      <c r="E304" s="102">
        <f>IF(OR(D304="5P",D304="5H",D304="5J",D304="5J",D304="5Z"),'TriMet Log'!D304,'TriMet Log'!D304)</f>
        <v>0</v>
      </c>
      <c r="F304" s="101" t="str">
        <f>IFERROR(VLOOKUP('TriMet Log'!$D$4,DISTRICTCODE,2,),"")</f>
        <v/>
      </c>
      <c r="G304" s="103">
        <f>'TriMet Log'!H304</f>
        <v>0</v>
      </c>
      <c r="H304" s="104"/>
    </row>
    <row r="305" spans="1:8" s="105" customFormat="1">
      <c r="A305" s="98" t="str">
        <f>IF('TriMet Log'!A305="","",'TriMet Log'!A305)</f>
        <v/>
      </c>
      <c r="B305" s="99" t="str">
        <f>IF('TriMet Log'!B305="","",'TriMet Log'!B305)</f>
        <v/>
      </c>
      <c r="C305" s="100" t="str">
        <f>IF(AND(A305="",B305=""),"",'TriMet Log'!$E$1)</f>
        <v/>
      </c>
      <c r="D305" s="101" t="str">
        <f>IFERROR(VLOOKUP('TriMet Log'!C305,LUPTABLE,5,),"")</f>
        <v/>
      </c>
      <c r="E305" s="102">
        <f>IF(OR(D305="5P",D305="5H",D305="5J",D305="5J",D305="5Z"),'TriMet Log'!D305,'TriMet Log'!D305)</f>
        <v>0</v>
      </c>
      <c r="F305" s="101" t="str">
        <f>IFERROR(VLOOKUP('TriMet Log'!$D$4,DISTRICTCODE,2,),"")</f>
        <v/>
      </c>
      <c r="G305" s="103">
        <f>'TriMet Log'!H305</f>
        <v>0</v>
      </c>
      <c r="H305" s="104"/>
    </row>
    <row r="306" spans="1:8" s="105" customFormat="1">
      <c r="A306" s="98" t="str">
        <f>IF('TriMet Log'!A306="","",'TriMet Log'!A306)</f>
        <v/>
      </c>
      <c r="B306" s="99" t="str">
        <f>IF('TriMet Log'!B306="","",'TriMet Log'!B306)</f>
        <v/>
      </c>
      <c r="C306" s="100" t="str">
        <f>IF(AND(A306="",B306=""),"",'TriMet Log'!$E$1)</f>
        <v/>
      </c>
      <c r="D306" s="101" t="str">
        <f>IFERROR(VLOOKUP('TriMet Log'!C306,LUPTABLE,5,),"")</f>
        <v/>
      </c>
      <c r="E306" s="102">
        <f>IF(OR(D306="5P",D306="5H",D306="5J",D306="5J",D306="5Z"),'TriMet Log'!D306,'TriMet Log'!D306)</f>
        <v>0</v>
      </c>
      <c r="F306" s="101" t="str">
        <f>IFERROR(VLOOKUP('TriMet Log'!$D$4,DISTRICTCODE,2,),"")</f>
        <v/>
      </c>
      <c r="G306" s="103">
        <f>'TriMet Log'!H306</f>
        <v>0</v>
      </c>
      <c r="H306" s="104"/>
    </row>
    <row r="307" spans="1:8" s="105" customFormat="1">
      <c r="A307" s="98" t="str">
        <f>IF('TriMet Log'!A307="","",'TriMet Log'!A307)</f>
        <v/>
      </c>
      <c r="B307" s="99" t="str">
        <f>IF('TriMet Log'!B307="","",'TriMet Log'!B307)</f>
        <v/>
      </c>
      <c r="C307" s="100" t="str">
        <f>IF(AND(A307="",B307=""),"",'TriMet Log'!$E$1)</f>
        <v/>
      </c>
      <c r="D307" s="101" t="str">
        <f>IFERROR(VLOOKUP('TriMet Log'!C307,LUPTABLE,5,),"")</f>
        <v/>
      </c>
      <c r="E307" s="102">
        <f>IF(OR(D307="5P",D307="5H",D307="5J",D307="5J",D307="5Z"),'TriMet Log'!D307,'TriMet Log'!D307)</f>
        <v>0</v>
      </c>
      <c r="F307" s="101" t="str">
        <f>IFERROR(VLOOKUP('TriMet Log'!$D$4,DISTRICTCODE,2,),"")</f>
        <v/>
      </c>
      <c r="G307" s="103">
        <f>'TriMet Log'!H307</f>
        <v>0</v>
      </c>
      <c r="H307" s="104"/>
    </row>
    <row r="308" spans="1:8" s="105" customFormat="1">
      <c r="A308" s="98" t="str">
        <f>IF('TriMet Log'!A308="","",'TriMet Log'!A308)</f>
        <v/>
      </c>
      <c r="B308" s="99" t="str">
        <f>IF('TriMet Log'!B308="","",'TriMet Log'!B308)</f>
        <v/>
      </c>
      <c r="C308" s="100" t="str">
        <f>IF(AND(A308="",B308=""),"",'TriMet Log'!$E$1)</f>
        <v/>
      </c>
      <c r="D308" s="101" t="str">
        <f>IFERROR(VLOOKUP('TriMet Log'!C308,LUPTABLE,5,),"")</f>
        <v/>
      </c>
      <c r="E308" s="102">
        <f>IF(OR(D308="5P",D308="5H",D308="5J",D308="5J",D308="5Z"),'TriMet Log'!D308,'TriMet Log'!D308)</f>
        <v>0</v>
      </c>
      <c r="F308" s="101" t="str">
        <f>IFERROR(VLOOKUP('TriMet Log'!$D$4,DISTRICTCODE,2,),"")</f>
        <v/>
      </c>
      <c r="G308" s="103">
        <f>'TriMet Log'!H308</f>
        <v>0</v>
      </c>
      <c r="H308" s="104"/>
    </row>
    <row r="309" spans="1:8" s="105" customFormat="1">
      <c r="G309" s="106"/>
      <c r="H309" s="104"/>
    </row>
    <row r="310" spans="1:8" s="105" customFormat="1">
      <c r="G310" s="106"/>
      <c r="H310" s="104"/>
    </row>
    <row r="311" spans="1:8" s="105" customFormat="1">
      <c r="G311" s="106"/>
      <c r="H311" s="104"/>
    </row>
    <row r="312" spans="1:8" s="105" customFormat="1">
      <c r="G312" s="106"/>
      <c r="H312" s="104"/>
    </row>
    <row r="313" spans="1:8" s="105" customFormat="1">
      <c r="G313" s="106"/>
      <c r="H313" s="104"/>
    </row>
    <row r="314" spans="1:8" s="105" customFormat="1">
      <c r="G314" s="106"/>
      <c r="H314" s="104"/>
    </row>
    <row r="315" spans="1:8" s="105" customFormat="1">
      <c r="G315" s="106"/>
      <c r="H315" s="104"/>
    </row>
    <row r="316" spans="1:8" s="105" customFormat="1">
      <c r="G316" s="106"/>
      <c r="H316" s="104"/>
    </row>
    <row r="317" spans="1:8" s="105" customFormat="1">
      <c r="G317" s="106"/>
      <c r="H317" s="104"/>
    </row>
    <row r="318" spans="1:8" s="105" customFormat="1">
      <c r="G318" s="106"/>
      <c r="H318" s="104"/>
    </row>
    <row r="319" spans="1:8" s="105" customFormat="1">
      <c r="G319" s="106"/>
      <c r="H319" s="104"/>
    </row>
    <row r="320" spans="1:8" s="105" customFormat="1">
      <c r="G320" s="106"/>
      <c r="H320" s="104"/>
    </row>
    <row r="321" spans="7:8" s="105" customFormat="1">
      <c r="G321" s="106"/>
      <c r="H321" s="104"/>
    </row>
    <row r="322" spans="7:8" s="105" customFormat="1">
      <c r="G322" s="106"/>
      <c r="H322" s="104"/>
    </row>
    <row r="323" spans="7:8" s="105" customFormat="1">
      <c r="G323" s="106"/>
      <c r="H323" s="104"/>
    </row>
    <row r="324" spans="7:8" s="105" customFormat="1">
      <c r="G324" s="106"/>
      <c r="H324" s="104"/>
    </row>
    <row r="325" spans="7:8" s="105" customFormat="1">
      <c r="G325" s="106"/>
      <c r="H325" s="104"/>
    </row>
    <row r="326" spans="7:8" s="105" customFormat="1">
      <c r="G326" s="106"/>
      <c r="H326" s="104"/>
    </row>
    <row r="327" spans="7:8" s="105" customFormat="1">
      <c r="G327" s="106"/>
      <c r="H327" s="104"/>
    </row>
    <row r="328" spans="7:8" s="105" customFormat="1">
      <c r="G328" s="106"/>
      <c r="H328" s="104"/>
    </row>
    <row r="329" spans="7:8" s="105" customFormat="1">
      <c r="G329" s="106"/>
      <c r="H329" s="104"/>
    </row>
    <row r="330" spans="7:8" s="105" customFormat="1">
      <c r="G330" s="106"/>
      <c r="H330" s="104"/>
    </row>
    <row r="331" spans="7:8" s="105" customFormat="1">
      <c r="G331" s="106"/>
      <c r="H331" s="104"/>
    </row>
    <row r="332" spans="7:8" s="105" customFormat="1">
      <c r="G332" s="106"/>
      <c r="H332" s="104"/>
    </row>
    <row r="333" spans="7:8" s="105" customFormat="1">
      <c r="G333" s="106"/>
      <c r="H333" s="104"/>
    </row>
    <row r="334" spans="7:8" s="105" customFormat="1">
      <c r="G334" s="106"/>
      <c r="H334" s="104"/>
    </row>
    <row r="335" spans="7:8" s="105" customFormat="1">
      <c r="G335" s="106"/>
      <c r="H335" s="104"/>
    </row>
    <row r="336" spans="7:8" s="105" customFormat="1">
      <c r="G336" s="106"/>
      <c r="H336" s="104"/>
    </row>
    <row r="337" spans="7:8" s="105" customFormat="1">
      <c r="G337" s="106"/>
      <c r="H337" s="104"/>
    </row>
    <row r="338" spans="7:8" s="105" customFormat="1">
      <c r="G338" s="106"/>
      <c r="H338" s="104"/>
    </row>
    <row r="339" spans="7:8" s="105" customFormat="1">
      <c r="G339" s="106"/>
      <c r="H339" s="104"/>
    </row>
    <row r="340" spans="7:8" s="105" customFormat="1">
      <c r="G340" s="106"/>
      <c r="H340" s="104"/>
    </row>
    <row r="341" spans="7:8" s="105" customFormat="1">
      <c r="G341" s="106"/>
      <c r="H341" s="104"/>
    </row>
    <row r="342" spans="7:8" s="105" customFormat="1">
      <c r="G342" s="106"/>
      <c r="H342" s="104"/>
    </row>
    <row r="343" spans="7:8" s="105" customFormat="1">
      <c r="G343" s="106"/>
      <c r="H343" s="104"/>
    </row>
    <row r="344" spans="7:8" s="105" customFormat="1">
      <c r="G344" s="106"/>
      <c r="H344" s="104"/>
    </row>
    <row r="345" spans="7:8" s="105" customFormat="1">
      <c r="G345" s="106"/>
      <c r="H345" s="104"/>
    </row>
    <row r="346" spans="7:8" s="105" customFormat="1">
      <c r="G346" s="106"/>
      <c r="H346" s="104"/>
    </row>
    <row r="347" spans="7:8" s="105" customFormat="1">
      <c r="G347" s="106"/>
      <c r="H347" s="104"/>
    </row>
    <row r="348" spans="7:8" s="105" customFormat="1">
      <c r="G348" s="106"/>
      <c r="H348" s="104"/>
    </row>
    <row r="349" spans="7:8" s="105" customFormat="1">
      <c r="G349" s="106"/>
      <c r="H349" s="104"/>
    </row>
    <row r="350" spans="7:8" s="105" customFormat="1">
      <c r="G350" s="106"/>
      <c r="H350" s="104"/>
    </row>
    <row r="351" spans="7:8" s="105" customFormat="1">
      <c r="G351" s="106"/>
      <c r="H351" s="104"/>
    </row>
    <row r="352" spans="7:8" s="105" customFormat="1">
      <c r="G352" s="106"/>
      <c r="H352" s="104"/>
    </row>
    <row r="353" spans="7:8" s="105" customFormat="1">
      <c r="G353" s="106"/>
      <c r="H353" s="104"/>
    </row>
    <row r="354" spans="7:8" s="105" customFormat="1">
      <c r="G354" s="106"/>
      <c r="H354" s="104"/>
    </row>
    <row r="355" spans="7:8" s="105" customFormat="1">
      <c r="G355" s="106"/>
      <c r="H355" s="104"/>
    </row>
    <row r="356" spans="7:8" s="105" customFormat="1">
      <c r="G356" s="106"/>
      <c r="H356" s="104"/>
    </row>
    <row r="357" spans="7:8" s="105" customFormat="1">
      <c r="G357" s="106"/>
      <c r="H357" s="104"/>
    </row>
    <row r="358" spans="7:8" s="105" customFormat="1">
      <c r="G358" s="106"/>
      <c r="H358" s="104"/>
    </row>
    <row r="359" spans="7:8" s="105" customFormat="1">
      <c r="G359" s="106"/>
      <c r="H359" s="104"/>
    </row>
    <row r="360" spans="7:8" s="105" customFormat="1">
      <c r="G360" s="106"/>
      <c r="H360" s="104"/>
    </row>
    <row r="361" spans="7:8" s="105" customFormat="1">
      <c r="G361" s="106"/>
      <c r="H361" s="104"/>
    </row>
    <row r="362" spans="7:8" s="105" customFormat="1">
      <c r="G362" s="106"/>
      <c r="H362" s="104"/>
    </row>
    <row r="363" spans="7:8" s="105" customFormat="1">
      <c r="G363" s="106"/>
      <c r="H363" s="104"/>
    </row>
    <row r="364" spans="7:8" s="105" customFormat="1">
      <c r="G364" s="106"/>
      <c r="H364" s="104"/>
    </row>
    <row r="365" spans="7:8" s="105" customFormat="1">
      <c r="G365" s="106"/>
      <c r="H365" s="104"/>
    </row>
    <row r="366" spans="7:8" s="105" customFormat="1">
      <c r="G366" s="106"/>
      <c r="H366" s="104"/>
    </row>
    <row r="367" spans="7:8" s="105" customFormat="1">
      <c r="G367" s="106"/>
      <c r="H367" s="104"/>
    </row>
    <row r="368" spans="7:8" s="105" customFormat="1">
      <c r="G368" s="106"/>
      <c r="H368" s="104"/>
    </row>
    <row r="369" spans="7:8" s="105" customFormat="1">
      <c r="G369" s="106"/>
      <c r="H369" s="104"/>
    </row>
    <row r="370" spans="7:8" s="105" customFormat="1">
      <c r="G370" s="106"/>
      <c r="H370" s="104"/>
    </row>
    <row r="371" spans="7:8" s="105" customFormat="1">
      <c r="G371" s="106"/>
      <c r="H371" s="104"/>
    </row>
    <row r="372" spans="7:8" s="105" customFormat="1">
      <c r="G372" s="106"/>
      <c r="H372" s="104"/>
    </row>
    <row r="373" spans="7:8" s="105" customFormat="1">
      <c r="G373" s="106"/>
      <c r="H373" s="104"/>
    </row>
    <row r="374" spans="7:8" s="105" customFormat="1">
      <c r="G374" s="106"/>
      <c r="H374" s="104"/>
    </row>
    <row r="375" spans="7:8" s="105" customFormat="1">
      <c r="G375" s="106"/>
      <c r="H375" s="104"/>
    </row>
    <row r="376" spans="7:8" s="105" customFormat="1">
      <c r="G376" s="106"/>
      <c r="H376" s="104"/>
    </row>
    <row r="377" spans="7:8" s="105" customFormat="1">
      <c r="G377" s="106"/>
      <c r="H377" s="104"/>
    </row>
    <row r="378" spans="7:8" s="105" customFormat="1">
      <c r="G378" s="106"/>
      <c r="H378" s="104"/>
    </row>
    <row r="379" spans="7:8" s="105" customFormat="1">
      <c r="G379" s="106"/>
      <c r="H379" s="104"/>
    </row>
    <row r="380" spans="7:8" s="105" customFormat="1">
      <c r="G380" s="106"/>
      <c r="H380" s="104"/>
    </row>
    <row r="381" spans="7:8" s="105" customFormat="1">
      <c r="G381" s="106"/>
      <c r="H381" s="104"/>
    </row>
    <row r="382" spans="7:8" s="105" customFormat="1">
      <c r="G382" s="106"/>
      <c r="H382" s="104"/>
    </row>
    <row r="383" spans="7:8" s="105" customFormat="1">
      <c r="G383" s="106"/>
      <c r="H383" s="104"/>
    </row>
    <row r="384" spans="7:8" s="105" customFormat="1">
      <c r="G384" s="106"/>
      <c r="H384" s="104"/>
    </row>
    <row r="385" spans="7:8" s="105" customFormat="1">
      <c r="G385" s="106"/>
      <c r="H385" s="104"/>
    </row>
    <row r="386" spans="7:8" s="105" customFormat="1">
      <c r="G386" s="106"/>
      <c r="H386" s="104"/>
    </row>
    <row r="387" spans="7:8" s="105" customFormat="1">
      <c r="G387" s="106"/>
      <c r="H387" s="104"/>
    </row>
    <row r="388" spans="7:8" s="105" customFormat="1">
      <c r="G388" s="106"/>
      <c r="H388" s="104"/>
    </row>
    <row r="389" spans="7:8" s="105" customFormat="1">
      <c r="G389" s="106"/>
      <c r="H389" s="104"/>
    </row>
    <row r="390" spans="7:8" s="105" customFormat="1">
      <c r="G390" s="106"/>
      <c r="H390" s="104"/>
    </row>
    <row r="391" spans="7:8" s="105" customFormat="1">
      <c r="G391" s="106"/>
      <c r="H391" s="104"/>
    </row>
    <row r="392" spans="7:8" s="105" customFormat="1">
      <c r="G392" s="106"/>
      <c r="H392" s="104"/>
    </row>
    <row r="393" spans="7:8" s="105" customFormat="1">
      <c r="G393" s="106"/>
      <c r="H393" s="104"/>
    </row>
    <row r="394" spans="7:8" s="105" customFormat="1">
      <c r="G394" s="106"/>
      <c r="H394" s="104"/>
    </row>
    <row r="395" spans="7:8" s="105" customFormat="1">
      <c r="G395" s="106"/>
      <c r="H395" s="104"/>
    </row>
    <row r="396" spans="7:8" s="105" customFormat="1">
      <c r="G396" s="106"/>
      <c r="H396" s="104"/>
    </row>
    <row r="397" spans="7:8" s="105" customFormat="1">
      <c r="G397" s="106"/>
      <c r="H397" s="104"/>
    </row>
    <row r="398" spans="7:8" s="105" customFormat="1">
      <c r="G398" s="106"/>
      <c r="H398" s="104"/>
    </row>
    <row r="399" spans="7:8" s="105" customFormat="1">
      <c r="G399" s="106"/>
      <c r="H399" s="104"/>
    </row>
    <row r="400" spans="7:8" s="105" customFormat="1">
      <c r="G400" s="106"/>
      <c r="H400" s="104"/>
    </row>
    <row r="401" spans="7:8" s="105" customFormat="1">
      <c r="G401" s="106"/>
      <c r="H401" s="104"/>
    </row>
    <row r="402" spans="7:8" s="105" customFormat="1">
      <c r="G402" s="106"/>
      <c r="H402" s="104"/>
    </row>
    <row r="403" spans="7:8" s="105" customFormat="1">
      <c r="G403" s="106"/>
      <c r="H403" s="104"/>
    </row>
    <row r="404" spans="7:8" s="105" customFormat="1">
      <c r="G404" s="106"/>
      <c r="H404" s="104"/>
    </row>
    <row r="405" spans="7:8" s="105" customFormat="1">
      <c r="G405" s="106"/>
      <c r="H405" s="104"/>
    </row>
    <row r="406" spans="7:8" s="105" customFormat="1">
      <c r="G406" s="106"/>
      <c r="H406" s="104"/>
    </row>
    <row r="407" spans="7:8" s="105" customFormat="1">
      <c r="G407" s="106"/>
      <c r="H407" s="104"/>
    </row>
    <row r="408" spans="7:8" s="105" customFormat="1">
      <c r="G408" s="106"/>
      <c r="H408" s="104"/>
    </row>
    <row r="409" spans="7:8" s="105" customFormat="1">
      <c r="G409" s="106"/>
      <c r="H409" s="104"/>
    </row>
    <row r="410" spans="7:8" s="105" customFormat="1">
      <c r="G410" s="106"/>
      <c r="H410" s="104"/>
    </row>
    <row r="411" spans="7:8" s="105" customFormat="1">
      <c r="G411" s="106"/>
      <c r="H411" s="104"/>
    </row>
    <row r="412" spans="7:8" s="105" customFormat="1">
      <c r="G412" s="106"/>
      <c r="H412" s="104"/>
    </row>
    <row r="413" spans="7:8" s="105" customFormat="1">
      <c r="G413" s="106"/>
      <c r="H413" s="104"/>
    </row>
    <row r="414" spans="7:8" s="105" customFormat="1">
      <c r="G414" s="106"/>
      <c r="H414" s="104"/>
    </row>
    <row r="415" spans="7:8" s="105" customFormat="1">
      <c r="G415" s="106"/>
      <c r="H415" s="104"/>
    </row>
    <row r="416" spans="7:8" s="105" customFormat="1">
      <c r="G416" s="106"/>
      <c r="H416" s="104"/>
    </row>
    <row r="417" spans="7:8" s="105" customFormat="1">
      <c r="G417" s="106"/>
      <c r="H417" s="104"/>
    </row>
    <row r="418" spans="7:8" s="105" customFormat="1">
      <c r="G418" s="106"/>
      <c r="H418" s="104"/>
    </row>
    <row r="419" spans="7:8" s="105" customFormat="1">
      <c r="G419" s="106"/>
      <c r="H419" s="104"/>
    </row>
    <row r="420" spans="7:8" s="105" customFormat="1">
      <c r="G420" s="106"/>
      <c r="H420" s="104"/>
    </row>
    <row r="421" spans="7:8" s="105" customFormat="1">
      <c r="G421" s="106"/>
      <c r="H421" s="104"/>
    </row>
    <row r="422" spans="7:8" s="105" customFormat="1">
      <c r="G422" s="106"/>
      <c r="H422" s="104"/>
    </row>
    <row r="423" spans="7:8" s="105" customFormat="1">
      <c r="G423" s="106"/>
      <c r="H423" s="104"/>
    </row>
    <row r="424" spans="7:8" s="105" customFormat="1">
      <c r="G424" s="106"/>
      <c r="H424" s="104"/>
    </row>
    <row r="425" spans="7:8" s="105" customFormat="1">
      <c r="G425" s="106"/>
      <c r="H425" s="104"/>
    </row>
    <row r="426" spans="7:8" s="105" customFormat="1">
      <c r="G426" s="106"/>
      <c r="H426" s="104"/>
    </row>
    <row r="427" spans="7:8" s="105" customFormat="1">
      <c r="G427" s="106"/>
      <c r="H427" s="104"/>
    </row>
    <row r="428" spans="7:8" s="105" customFormat="1">
      <c r="G428" s="106"/>
      <c r="H428" s="104"/>
    </row>
    <row r="429" spans="7:8" s="105" customFormat="1">
      <c r="G429" s="106"/>
      <c r="H429" s="104"/>
    </row>
    <row r="430" spans="7:8" s="105" customFormat="1">
      <c r="G430" s="106"/>
      <c r="H430" s="104"/>
    </row>
    <row r="431" spans="7:8" s="105" customFormat="1">
      <c r="G431" s="106"/>
      <c r="H431" s="104"/>
    </row>
    <row r="432" spans="7:8" s="105" customFormat="1">
      <c r="G432" s="106"/>
      <c r="H432" s="104"/>
    </row>
    <row r="433" spans="7:8" s="105" customFormat="1">
      <c r="G433" s="106"/>
      <c r="H433" s="104"/>
    </row>
    <row r="434" spans="7:8" s="105" customFormat="1">
      <c r="G434" s="106"/>
      <c r="H434" s="104"/>
    </row>
    <row r="435" spans="7:8" s="105" customFormat="1">
      <c r="G435" s="106"/>
      <c r="H435" s="104"/>
    </row>
    <row r="436" spans="7:8" s="105" customFormat="1">
      <c r="G436" s="106"/>
      <c r="H436" s="104"/>
    </row>
    <row r="437" spans="7:8" s="105" customFormat="1">
      <c r="G437" s="106"/>
      <c r="H437" s="104"/>
    </row>
    <row r="438" spans="7:8" s="105" customFormat="1">
      <c r="G438" s="106"/>
      <c r="H438" s="104"/>
    </row>
    <row r="439" spans="7:8" s="105" customFormat="1">
      <c r="G439" s="106"/>
      <c r="H439" s="104"/>
    </row>
    <row r="440" spans="7:8" s="105" customFormat="1">
      <c r="G440" s="106"/>
      <c r="H440" s="104"/>
    </row>
    <row r="441" spans="7:8" s="105" customFormat="1">
      <c r="G441" s="106"/>
      <c r="H441" s="104"/>
    </row>
    <row r="442" spans="7:8" s="105" customFormat="1">
      <c r="G442" s="106"/>
      <c r="H442" s="104"/>
    </row>
    <row r="443" spans="7:8" s="105" customFormat="1">
      <c r="G443" s="106"/>
      <c r="H443" s="104"/>
    </row>
    <row r="444" spans="7:8" s="105" customFormat="1">
      <c r="G444" s="106"/>
      <c r="H444" s="104"/>
    </row>
    <row r="445" spans="7:8" s="105" customFormat="1">
      <c r="G445" s="106"/>
      <c r="H445" s="104"/>
    </row>
    <row r="446" spans="7:8" s="105" customFormat="1">
      <c r="G446" s="106"/>
      <c r="H446" s="104"/>
    </row>
    <row r="447" spans="7:8" s="105" customFormat="1">
      <c r="G447" s="106"/>
      <c r="H447" s="104"/>
    </row>
    <row r="448" spans="7:8" s="105" customFormat="1">
      <c r="G448" s="106"/>
      <c r="H448" s="104"/>
    </row>
    <row r="449" spans="7:8" s="105" customFormat="1">
      <c r="G449" s="106"/>
      <c r="H449" s="104"/>
    </row>
    <row r="450" spans="7:8" s="105" customFormat="1">
      <c r="G450" s="106"/>
      <c r="H450" s="104"/>
    </row>
    <row r="451" spans="7:8" s="105" customFormat="1">
      <c r="G451" s="106"/>
      <c r="H451" s="104"/>
    </row>
    <row r="452" spans="7:8" s="105" customFormat="1">
      <c r="G452" s="106"/>
      <c r="H452" s="104"/>
    </row>
    <row r="453" spans="7:8" s="105" customFormat="1">
      <c r="G453" s="106"/>
      <c r="H453" s="104"/>
    </row>
    <row r="454" spans="7:8" s="105" customFormat="1">
      <c r="G454" s="106"/>
      <c r="H454" s="104"/>
    </row>
    <row r="455" spans="7:8" s="105" customFormat="1">
      <c r="G455" s="106"/>
      <c r="H455" s="104"/>
    </row>
    <row r="456" spans="7:8" s="105" customFormat="1">
      <c r="G456" s="106"/>
      <c r="H456" s="104"/>
    </row>
    <row r="457" spans="7:8" s="105" customFormat="1">
      <c r="G457" s="106"/>
      <c r="H457" s="104"/>
    </row>
    <row r="458" spans="7:8" s="105" customFormat="1">
      <c r="G458" s="106"/>
      <c r="H458" s="104"/>
    </row>
    <row r="459" spans="7:8" s="105" customFormat="1">
      <c r="G459" s="106"/>
      <c r="H459" s="104"/>
    </row>
    <row r="460" spans="7:8" s="105" customFormat="1">
      <c r="G460" s="106"/>
      <c r="H460" s="104"/>
    </row>
    <row r="461" spans="7:8" s="105" customFormat="1">
      <c r="G461" s="106"/>
      <c r="H461" s="104"/>
    </row>
    <row r="462" spans="7:8" s="105" customFormat="1">
      <c r="G462" s="106"/>
      <c r="H462" s="104"/>
    </row>
    <row r="463" spans="7:8" s="105" customFormat="1">
      <c r="G463" s="106"/>
      <c r="H463" s="104"/>
    </row>
    <row r="464" spans="7:8" s="105" customFormat="1">
      <c r="G464" s="106"/>
      <c r="H464" s="104"/>
    </row>
    <row r="465" spans="7:8" s="105" customFormat="1">
      <c r="G465" s="106"/>
      <c r="H465" s="104"/>
    </row>
    <row r="466" spans="7:8" s="105" customFormat="1">
      <c r="G466" s="106"/>
      <c r="H466" s="104"/>
    </row>
    <row r="467" spans="7:8" s="105" customFormat="1">
      <c r="G467" s="106"/>
      <c r="H467" s="104"/>
    </row>
    <row r="468" spans="7:8" s="105" customFormat="1">
      <c r="G468" s="106"/>
      <c r="H468" s="104"/>
    </row>
    <row r="469" spans="7:8" s="105" customFormat="1">
      <c r="G469" s="106"/>
      <c r="H469" s="104"/>
    </row>
    <row r="470" spans="7:8" s="105" customFormat="1">
      <c r="G470" s="106"/>
      <c r="H470" s="104"/>
    </row>
    <row r="471" spans="7:8" s="105" customFormat="1">
      <c r="G471" s="106"/>
      <c r="H471" s="104"/>
    </row>
    <row r="472" spans="7:8" s="105" customFormat="1">
      <c r="G472" s="106"/>
      <c r="H472" s="104"/>
    </row>
    <row r="473" spans="7:8" s="105" customFormat="1">
      <c r="G473" s="106"/>
      <c r="H473" s="104"/>
    </row>
    <row r="474" spans="7:8" s="105" customFormat="1">
      <c r="G474" s="106"/>
      <c r="H474" s="104"/>
    </row>
    <row r="475" spans="7:8" s="105" customFormat="1">
      <c r="G475" s="106"/>
      <c r="H475" s="104"/>
    </row>
    <row r="476" spans="7:8" s="105" customFormat="1">
      <c r="G476" s="106"/>
      <c r="H476" s="104"/>
    </row>
    <row r="477" spans="7:8" s="105" customFormat="1">
      <c r="G477" s="106"/>
      <c r="H477" s="104"/>
    </row>
    <row r="478" spans="7:8" s="105" customFormat="1">
      <c r="G478" s="106"/>
      <c r="H478" s="104"/>
    </row>
    <row r="479" spans="7:8" s="105" customFormat="1">
      <c r="G479" s="106"/>
      <c r="H479" s="104"/>
    </row>
    <row r="480" spans="7:8" s="105" customFormat="1">
      <c r="G480" s="106"/>
      <c r="H480" s="104"/>
    </row>
    <row r="481" spans="7:8" s="105" customFormat="1">
      <c r="G481" s="106"/>
      <c r="H481" s="104"/>
    </row>
    <row r="482" spans="7:8" s="105" customFormat="1">
      <c r="G482" s="106"/>
      <c r="H482" s="104"/>
    </row>
    <row r="483" spans="7:8" s="105" customFormat="1">
      <c r="G483" s="106"/>
      <c r="H483" s="104"/>
    </row>
    <row r="484" spans="7:8" s="105" customFormat="1">
      <c r="G484" s="106"/>
      <c r="H484" s="104"/>
    </row>
    <row r="485" spans="7:8" s="105" customFormat="1">
      <c r="G485" s="106"/>
      <c r="H485" s="104"/>
    </row>
    <row r="486" spans="7:8" s="105" customFormat="1">
      <c r="G486" s="106"/>
      <c r="H486" s="104"/>
    </row>
    <row r="487" spans="7:8" s="105" customFormat="1">
      <c r="G487" s="106"/>
      <c r="H487" s="104"/>
    </row>
    <row r="488" spans="7:8" s="105" customFormat="1">
      <c r="G488" s="106"/>
      <c r="H488" s="104"/>
    </row>
    <row r="489" spans="7:8" s="105" customFormat="1">
      <c r="G489" s="106"/>
      <c r="H489" s="104"/>
    </row>
    <row r="490" spans="7:8" s="105" customFormat="1">
      <c r="G490" s="106"/>
      <c r="H490" s="104"/>
    </row>
    <row r="491" spans="7:8" s="105" customFormat="1">
      <c r="G491" s="106"/>
      <c r="H491" s="104"/>
    </row>
    <row r="492" spans="7:8" s="105" customFormat="1">
      <c r="G492" s="106"/>
      <c r="H492" s="104"/>
    </row>
    <row r="493" spans="7:8" s="105" customFormat="1">
      <c r="G493" s="106"/>
      <c r="H493" s="104"/>
    </row>
    <row r="494" spans="7:8" s="105" customFormat="1">
      <c r="G494" s="106"/>
      <c r="H494" s="104"/>
    </row>
    <row r="495" spans="7:8" s="105" customFormat="1">
      <c r="G495" s="106"/>
      <c r="H495" s="104"/>
    </row>
    <row r="496" spans="7:8" s="105" customFormat="1">
      <c r="G496" s="106"/>
      <c r="H496" s="104"/>
    </row>
    <row r="497" spans="7:8" s="105" customFormat="1">
      <c r="G497" s="106"/>
      <c r="H497" s="104"/>
    </row>
    <row r="498" spans="7:8" s="105" customFormat="1">
      <c r="G498" s="106"/>
      <c r="H498" s="104"/>
    </row>
    <row r="499" spans="7:8" s="105" customFormat="1">
      <c r="G499" s="106"/>
      <c r="H499" s="104"/>
    </row>
    <row r="500" spans="7:8" s="105" customFormat="1">
      <c r="G500" s="106"/>
      <c r="H500" s="104"/>
    </row>
    <row r="501" spans="7:8" s="105" customFormat="1">
      <c r="G501" s="106"/>
      <c r="H501" s="104"/>
    </row>
    <row r="502" spans="7:8" s="105" customFormat="1">
      <c r="G502" s="106"/>
      <c r="H502" s="104"/>
    </row>
    <row r="503" spans="7:8" s="105" customFormat="1">
      <c r="G503" s="106"/>
      <c r="H503" s="104"/>
    </row>
    <row r="504" spans="7:8" s="105" customFormat="1">
      <c r="G504" s="106"/>
      <c r="H504" s="104"/>
    </row>
    <row r="505" spans="7:8" s="105" customFormat="1">
      <c r="G505" s="106"/>
      <c r="H505" s="104"/>
    </row>
    <row r="506" spans="7:8" s="105" customFormat="1">
      <c r="G506" s="106"/>
      <c r="H506" s="104"/>
    </row>
    <row r="507" spans="7:8" s="105" customFormat="1">
      <c r="G507" s="106"/>
      <c r="H507" s="104"/>
    </row>
    <row r="508" spans="7:8" s="105" customFormat="1">
      <c r="G508" s="106"/>
      <c r="H508" s="104"/>
    </row>
    <row r="509" spans="7:8" s="105" customFormat="1">
      <c r="G509" s="106"/>
      <c r="H509" s="104"/>
    </row>
    <row r="510" spans="7:8" s="105" customFormat="1">
      <c r="G510" s="106"/>
      <c r="H510" s="104"/>
    </row>
    <row r="511" spans="7:8" s="105" customFormat="1">
      <c r="G511" s="106"/>
      <c r="H511" s="104"/>
    </row>
    <row r="512" spans="7:8" s="105" customFormat="1">
      <c r="G512" s="106"/>
      <c r="H512" s="104"/>
    </row>
    <row r="513" spans="7:8" s="105" customFormat="1">
      <c r="G513" s="106"/>
      <c r="H513" s="104"/>
    </row>
    <row r="514" spans="7:8" s="105" customFormat="1">
      <c r="G514" s="106"/>
      <c r="H514" s="104"/>
    </row>
    <row r="515" spans="7:8" s="105" customFormat="1">
      <c r="G515" s="106"/>
      <c r="H515" s="104"/>
    </row>
    <row r="516" spans="7:8" s="105" customFormat="1">
      <c r="G516" s="106"/>
      <c r="H516" s="104"/>
    </row>
    <row r="517" spans="7:8" s="105" customFormat="1">
      <c r="G517" s="106"/>
      <c r="H517" s="104"/>
    </row>
    <row r="518" spans="7:8" s="105" customFormat="1">
      <c r="G518" s="106"/>
      <c r="H518" s="104"/>
    </row>
    <row r="519" spans="7:8" s="105" customFormat="1">
      <c r="G519" s="106"/>
      <c r="H519" s="104"/>
    </row>
    <row r="520" spans="7:8" s="105" customFormat="1">
      <c r="G520" s="106"/>
      <c r="H520" s="104"/>
    </row>
    <row r="521" spans="7:8" s="105" customFormat="1">
      <c r="G521" s="106"/>
      <c r="H521" s="104"/>
    </row>
    <row r="522" spans="7:8" s="105" customFormat="1">
      <c r="G522" s="106"/>
      <c r="H522" s="104"/>
    </row>
    <row r="523" spans="7:8" s="105" customFormat="1">
      <c r="G523" s="106"/>
      <c r="H523" s="104"/>
    </row>
    <row r="524" spans="7:8" s="105" customFormat="1">
      <c r="G524" s="106"/>
      <c r="H524" s="104"/>
    </row>
    <row r="525" spans="7:8" s="105" customFormat="1">
      <c r="G525" s="106"/>
      <c r="H525" s="104"/>
    </row>
    <row r="526" spans="7:8" s="105" customFormat="1">
      <c r="G526" s="106"/>
      <c r="H526" s="104"/>
    </row>
    <row r="527" spans="7:8" s="105" customFormat="1">
      <c r="G527" s="106"/>
      <c r="H527" s="104"/>
    </row>
    <row r="528" spans="7:8" s="105" customFormat="1">
      <c r="G528" s="106"/>
      <c r="H528" s="104"/>
    </row>
    <row r="529" spans="7:8" s="105" customFormat="1">
      <c r="G529" s="106"/>
      <c r="H529" s="104"/>
    </row>
    <row r="530" spans="7:8" s="105" customFormat="1">
      <c r="G530" s="106"/>
      <c r="H530" s="104"/>
    </row>
    <row r="531" spans="7:8" s="105" customFormat="1">
      <c r="G531" s="106"/>
      <c r="H531" s="104"/>
    </row>
    <row r="532" spans="7:8" s="105" customFormat="1">
      <c r="G532" s="106"/>
      <c r="H532" s="104"/>
    </row>
    <row r="533" spans="7:8" s="105" customFormat="1">
      <c r="G533" s="106"/>
      <c r="H533" s="104"/>
    </row>
    <row r="534" spans="7:8" s="105" customFormat="1">
      <c r="G534" s="106"/>
      <c r="H534" s="104"/>
    </row>
    <row r="535" spans="7:8" s="105" customFormat="1">
      <c r="G535" s="106"/>
      <c r="H535" s="104"/>
    </row>
    <row r="536" spans="7:8" s="105" customFormat="1">
      <c r="G536" s="106"/>
      <c r="H536" s="104"/>
    </row>
    <row r="537" spans="7:8" s="105" customFormat="1">
      <c r="G537" s="106"/>
      <c r="H537" s="104"/>
    </row>
    <row r="538" spans="7:8" s="105" customFormat="1">
      <c r="G538" s="106"/>
      <c r="H538" s="104"/>
    </row>
    <row r="539" spans="7:8" s="105" customFormat="1">
      <c r="G539" s="106"/>
      <c r="H539" s="104"/>
    </row>
    <row r="540" spans="7:8" s="105" customFormat="1">
      <c r="G540" s="106"/>
      <c r="H540" s="104"/>
    </row>
    <row r="541" spans="7:8" s="105" customFormat="1">
      <c r="G541" s="106"/>
      <c r="H541" s="104"/>
    </row>
    <row r="542" spans="7:8" s="105" customFormat="1">
      <c r="G542" s="106"/>
      <c r="H542" s="104"/>
    </row>
    <row r="543" spans="7:8" s="105" customFormat="1">
      <c r="G543" s="106"/>
      <c r="H543" s="104"/>
    </row>
    <row r="544" spans="7:8" s="105" customFormat="1">
      <c r="G544" s="106"/>
      <c r="H544" s="104"/>
    </row>
    <row r="545" spans="7:8" s="105" customFormat="1">
      <c r="G545" s="106"/>
      <c r="H545" s="104"/>
    </row>
    <row r="546" spans="7:8" s="105" customFormat="1">
      <c r="G546" s="106"/>
      <c r="H546" s="104"/>
    </row>
    <row r="547" spans="7:8" s="105" customFormat="1">
      <c r="G547" s="106"/>
      <c r="H547" s="104"/>
    </row>
    <row r="548" spans="7:8" s="105" customFormat="1">
      <c r="G548" s="106"/>
      <c r="H548" s="104"/>
    </row>
    <row r="549" spans="7:8" s="105" customFormat="1">
      <c r="G549" s="106"/>
      <c r="H549" s="104"/>
    </row>
    <row r="550" spans="7:8" s="105" customFormat="1">
      <c r="G550" s="106"/>
      <c r="H550" s="104"/>
    </row>
    <row r="551" spans="7:8" s="105" customFormat="1">
      <c r="G551" s="106"/>
      <c r="H551" s="104"/>
    </row>
    <row r="552" spans="7:8" s="105" customFormat="1">
      <c r="G552" s="106"/>
      <c r="H552" s="104"/>
    </row>
    <row r="553" spans="7:8" s="105" customFormat="1">
      <c r="G553" s="106"/>
      <c r="H553" s="104"/>
    </row>
    <row r="554" spans="7:8" s="105" customFormat="1">
      <c r="G554" s="106"/>
      <c r="H554" s="104"/>
    </row>
    <row r="555" spans="7:8" s="105" customFormat="1">
      <c r="G555" s="106"/>
      <c r="H555" s="104"/>
    </row>
    <row r="556" spans="7:8" s="105" customFormat="1">
      <c r="G556" s="106"/>
      <c r="H556" s="104"/>
    </row>
    <row r="557" spans="7:8" s="105" customFormat="1">
      <c r="G557" s="106"/>
      <c r="H557" s="104"/>
    </row>
    <row r="558" spans="7:8" s="105" customFormat="1">
      <c r="G558" s="106"/>
      <c r="H558" s="104"/>
    </row>
    <row r="559" spans="7:8" s="105" customFormat="1">
      <c r="G559" s="106"/>
      <c r="H559" s="104"/>
    </row>
    <row r="560" spans="7:8" s="105" customFormat="1">
      <c r="G560" s="106"/>
      <c r="H560" s="104"/>
    </row>
    <row r="561" spans="7:8" s="105" customFormat="1">
      <c r="G561" s="106"/>
      <c r="H561" s="104"/>
    </row>
    <row r="562" spans="7:8" s="105" customFormat="1">
      <c r="G562" s="106"/>
      <c r="H562" s="104"/>
    </row>
    <row r="563" spans="7:8" s="105" customFormat="1">
      <c r="G563" s="106"/>
      <c r="H563" s="104"/>
    </row>
    <row r="564" spans="7:8" s="105" customFormat="1">
      <c r="G564" s="106"/>
      <c r="H564" s="104"/>
    </row>
    <row r="565" spans="7:8" s="105" customFormat="1">
      <c r="G565" s="106"/>
      <c r="H565" s="104"/>
    </row>
    <row r="566" spans="7:8" s="105" customFormat="1">
      <c r="G566" s="106"/>
      <c r="H566" s="104"/>
    </row>
    <row r="567" spans="7:8" s="105" customFormat="1">
      <c r="G567" s="106"/>
      <c r="H567" s="104"/>
    </row>
    <row r="568" spans="7:8" s="105" customFormat="1">
      <c r="G568" s="106"/>
      <c r="H568" s="104"/>
    </row>
    <row r="569" spans="7:8" s="105" customFormat="1">
      <c r="G569" s="106"/>
      <c r="H569" s="104"/>
    </row>
    <row r="570" spans="7:8" s="105" customFormat="1">
      <c r="G570" s="106"/>
      <c r="H570" s="104"/>
    </row>
    <row r="571" spans="7:8" s="105" customFormat="1">
      <c r="G571" s="106"/>
      <c r="H571" s="104"/>
    </row>
    <row r="572" spans="7:8" s="105" customFormat="1">
      <c r="G572" s="106"/>
      <c r="H572" s="104"/>
    </row>
    <row r="573" spans="7:8" s="105" customFormat="1">
      <c r="G573" s="106"/>
      <c r="H573" s="104"/>
    </row>
    <row r="574" spans="7:8" s="105" customFormat="1">
      <c r="G574" s="106"/>
      <c r="H574" s="104"/>
    </row>
    <row r="575" spans="7:8" s="105" customFormat="1">
      <c r="G575" s="106"/>
      <c r="H575" s="104"/>
    </row>
    <row r="576" spans="7:8" s="105" customFormat="1">
      <c r="G576" s="106"/>
      <c r="H576" s="104"/>
    </row>
    <row r="577" spans="7:8" s="105" customFormat="1">
      <c r="G577" s="106"/>
      <c r="H577" s="104"/>
    </row>
    <row r="578" spans="7:8" s="105" customFormat="1">
      <c r="G578" s="106"/>
      <c r="H578" s="104"/>
    </row>
    <row r="579" spans="7:8" s="105" customFormat="1">
      <c r="G579" s="106"/>
      <c r="H579" s="104"/>
    </row>
    <row r="580" spans="7:8" s="105" customFormat="1">
      <c r="G580" s="106"/>
      <c r="H580" s="104"/>
    </row>
    <row r="581" spans="7:8" s="105" customFormat="1">
      <c r="G581" s="106"/>
      <c r="H581" s="104"/>
    </row>
    <row r="582" spans="7:8" s="105" customFormat="1">
      <c r="G582" s="106"/>
      <c r="H582" s="104"/>
    </row>
    <row r="583" spans="7:8" s="105" customFormat="1">
      <c r="G583" s="106"/>
      <c r="H583" s="104"/>
    </row>
    <row r="584" spans="7:8" s="105" customFormat="1">
      <c r="G584" s="106"/>
      <c r="H584" s="104"/>
    </row>
    <row r="585" spans="7:8" s="105" customFormat="1">
      <c r="G585" s="106"/>
      <c r="H585" s="104"/>
    </row>
    <row r="586" spans="7:8" s="105" customFormat="1">
      <c r="G586" s="106"/>
      <c r="H586" s="104"/>
    </row>
    <row r="587" spans="7:8" s="105" customFormat="1">
      <c r="G587" s="106"/>
      <c r="H587" s="104"/>
    </row>
    <row r="588" spans="7:8" s="105" customFormat="1">
      <c r="G588" s="106"/>
      <c r="H588" s="104"/>
    </row>
    <row r="589" spans="7:8" s="105" customFormat="1">
      <c r="G589" s="106"/>
      <c r="H589" s="104"/>
    </row>
    <row r="590" spans="7:8" s="105" customFormat="1">
      <c r="G590" s="106"/>
      <c r="H590" s="104"/>
    </row>
    <row r="591" spans="7:8" s="105" customFormat="1">
      <c r="G591" s="106"/>
      <c r="H591" s="104"/>
    </row>
    <row r="592" spans="7:8" s="105" customFormat="1">
      <c r="G592" s="106"/>
      <c r="H592" s="104"/>
    </row>
    <row r="593" spans="7:8" s="105" customFormat="1">
      <c r="G593" s="106"/>
      <c r="H593" s="104"/>
    </row>
    <row r="594" spans="7:8" s="105" customFormat="1">
      <c r="G594" s="106"/>
      <c r="H594" s="104"/>
    </row>
    <row r="595" spans="7:8" s="105" customFormat="1">
      <c r="G595" s="106"/>
      <c r="H595" s="104"/>
    </row>
    <row r="596" spans="7:8" s="105" customFormat="1">
      <c r="G596" s="106"/>
      <c r="H596" s="104"/>
    </row>
    <row r="597" spans="7:8" s="105" customFormat="1">
      <c r="G597" s="106"/>
      <c r="H597" s="104"/>
    </row>
    <row r="598" spans="7:8" s="105" customFormat="1">
      <c r="G598" s="106"/>
      <c r="H598" s="104"/>
    </row>
    <row r="599" spans="7:8" s="105" customFormat="1">
      <c r="G599" s="106"/>
      <c r="H599" s="104"/>
    </row>
    <row r="600" spans="7:8" s="105" customFormat="1">
      <c r="G600" s="106"/>
      <c r="H600" s="104"/>
    </row>
    <row r="601" spans="7:8" s="105" customFormat="1">
      <c r="G601" s="106"/>
      <c r="H601" s="104"/>
    </row>
    <row r="602" spans="7:8" s="105" customFormat="1">
      <c r="G602" s="106"/>
      <c r="H602" s="104"/>
    </row>
    <row r="603" spans="7:8" s="105" customFormat="1">
      <c r="G603" s="106"/>
      <c r="H603" s="104"/>
    </row>
    <row r="604" spans="7:8" s="105" customFormat="1">
      <c r="G604" s="106"/>
      <c r="H604" s="104"/>
    </row>
    <row r="605" spans="7:8" s="105" customFormat="1">
      <c r="G605" s="106"/>
      <c r="H605" s="104"/>
    </row>
    <row r="606" spans="7:8" s="105" customFormat="1">
      <c r="G606" s="106"/>
      <c r="H606" s="104"/>
    </row>
    <row r="607" spans="7:8" s="105" customFormat="1">
      <c r="G607" s="106"/>
      <c r="H607" s="104"/>
    </row>
    <row r="608" spans="7:8" s="105" customFormat="1">
      <c r="G608" s="106"/>
      <c r="H608" s="104"/>
    </row>
    <row r="609" spans="7:8" s="105" customFormat="1">
      <c r="G609" s="106"/>
      <c r="H609" s="104"/>
    </row>
    <row r="610" spans="7:8" s="105" customFormat="1">
      <c r="G610" s="106"/>
      <c r="H610" s="104"/>
    </row>
    <row r="611" spans="7:8" s="105" customFormat="1">
      <c r="G611" s="106"/>
      <c r="H611" s="104"/>
    </row>
    <row r="612" spans="7:8" s="105" customFormat="1">
      <c r="G612" s="106"/>
      <c r="H612" s="104"/>
    </row>
    <row r="613" spans="7:8" s="105" customFormat="1">
      <c r="G613" s="106"/>
      <c r="H613" s="104"/>
    </row>
    <row r="614" spans="7:8" s="105" customFormat="1">
      <c r="G614" s="106"/>
      <c r="H614" s="104"/>
    </row>
    <row r="615" spans="7:8" s="105" customFormat="1">
      <c r="G615" s="106"/>
      <c r="H615" s="104"/>
    </row>
    <row r="616" spans="7:8" s="105" customFormat="1">
      <c r="G616" s="106"/>
      <c r="H616" s="104"/>
    </row>
    <row r="617" spans="7:8" s="105" customFormat="1">
      <c r="G617" s="106"/>
      <c r="H617" s="104"/>
    </row>
    <row r="618" spans="7:8" s="105" customFormat="1">
      <c r="G618" s="106"/>
      <c r="H618" s="104"/>
    </row>
    <row r="619" spans="7:8" s="105" customFormat="1">
      <c r="G619" s="106"/>
      <c r="H619" s="104"/>
    </row>
    <row r="620" spans="7:8" s="105" customFormat="1">
      <c r="G620" s="106"/>
      <c r="H620" s="104"/>
    </row>
    <row r="621" spans="7:8" s="105" customFormat="1">
      <c r="G621" s="106"/>
      <c r="H621" s="104"/>
    </row>
    <row r="622" spans="7:8" s="105" customFormat="1">
      <c r="G622" s="106"/>
      <c r="H622" s="104"/>
    </row>
    <row r="623" spans="7:8" s="105" customFormat="1">
      <c r="G623" s="106"/>
      <c r="H623" s="104"/>
    </row>
    <row r="624" spans="7:8" s="105" customFormat="1">
      <c r="G624" s="106"/>
      <c r="H624" s="104"/>
    </row>
    <row r="625" spans="7:8" s="105" customFormat="1">
      <c r="G625" s="106"/>
      <c r="H625" s="104"/>
    </row>
    <row r="626" spans="7:8" s="105" customFormat="1">
      <c r="G626" s="106"/>
      <c r="H626" s="104"/>
    </row>
    <row r="627" spans="7:8" s="105" customFormat="1">
      <c r="G627" s="106"/>
      <c r="H627" s="104"/>
    </row>
    <row r="628" spans="7:8" s="105" customFormat="1">
      <c r="G628" s="106"/>
      <c r="H628" s="104"/>
    </row>
    <row r="629" spans="7:8" s="105" customFormat="1">
      <c r="G629" s="106"/>
      <c r="H629" s="104"/>
    </row>
    <row r="630" spans="7:8" s="105" customFormat="1">
      <c r="G630" s="106"/>
      <c r="H630" s="104"/>
    </row>
    <row r="631" spans="7:8" s="105" customFormat="1">
      <c r="G631" s="106"/>
      <c r="H631" s="104"/>
    </row>
    <row r="632" spans="7:8" s="105" customFormat="1">
      <c r="G632" s="106"/>
      <c r="H632" s="104"/>
    </row>
    <row r="633" spans="7:8" s="105" customFormat="1">
      <c r="G633" s="106"/>
      <c r="H633" s="104"/>
    </row>
    <row r="634" spans="7:8" s="105" customFormat="1">
      <c r="G634" s="106"/>
      <c r="H634" s="104"/>
    </row>
    <row r="635" spans="7:8" s="105" customFormat="1">
      <c r="G635" s="106"/>
      <c r="H635" s="104"/>
    </row>
    <row r="636" spans="7:8" s="105" customFormat="1">
      <c r="G636" s="106"/>
      <c r="H636" s="104"/>
    </row>
    <row r="637" spans="7:8" s="105" customFormat="1">
      <c r="G637" s="106"/>
      <c r="H637" s="104"/>
    </row>
    <row r="638" spans="7:8" s="105" customFormat="1">
      <c r="G638" s="106"/>
      <c r="H638" s="104"/>
    </row>
    <row r="639" spans="7:8" s="105" customFormat="1">
      <c r="G639" s="106"/>
      <c r="H639" s="104"/>
    </row>
    <row r="640" spans="7:8" s="105" customFormat="1">
      <c r="G640" s="106"/>
      <c r="H640" s="104"/>
    </row>
    <row r="641" spans="7:8" s="105" customFormat="1">
      <c r="G641" s="106"/>
      <c r="H641" s="104"/>
    </row>
    <row r="642" spans="7:8" s="105" customFormat="1">
      <c r="G642" s="106"/>
      <c r="H642" s="104"/>
    </row>
    <row r="643" spans="7:8" s="105" customFormat="1">
      <c r="G643" s="106"/>
      <c r="H643" s="104"/>
    </row>
    <row r="644" spans="7:8" s="105" customFormat="1">
      <c r="G644" s="106"/>
      <c r="H644" s="104"/>
    </row>
    <row r="645" spans="7:8" s="105" customFormat="1">
      <c r="G645" s="106"/>
      <c r="H645" s="104"/>
    </row>
    <row r="646" spans="7:8" s="105" customFormat="1">
      <c r="G646" s="106"/>
      <c r="H646" s="104"/>
    </row>
    <row r="647" spans="7:8" s="105" customFormat="1">
      <c r="G647" s="106"/>
      <c r="H647" s="104"/>
    </row>
    <row r="648" spans="7:8" s="105" customFormat="1">
      <c r="G648" s="106"/>
      <c r="H648" s="104"/>
    </row>
    <row r="649" spans="7:8" s="105" customFormat="1">
      <c r="G649" s="106"/>
      <c r="H649" s="104"/>
    </row>
    <row r="650" spans="7:8" s="105" customFormat="1">
      <c r="G650" s="106"/>
      <c r="H650" s="104"/>
    </row>
    <row r="651" spans="7:8" s="105" customFormat="1">
      <c r="G651" s="106"/>
      <c r="H651" s="104"/>
    </row>
    <row r="652" spans="7:8" s="105" customFormat="1">
      <c r="G652" s="106"/>
      <c r="H652" s="104"/>
    </row>
    <row r="653" spans="7:8" s="105" customFormat="1">
      <c r="G653" s="106"/>
      <c r="H653" s="104"/>
    </row>
    <row r="654" spans="7:8" s="105" customFormat="1">
      <c r="G654" s="106"/>
      <c r="H654" s="104"/>
    </row>
    <row r="655" spans="7:8" s="105" customFormat="1">
      <c r="G655" s="106"/>
      <c r="H655" s="104"/>
    </row>
    <row r="656" spans="7:8" s="105" customFormat="1">
      <c r="G656" s="106"/>
      <c r="H656" s="104"/>
    </row>
    <row r="657" spans="7:8" s="105" customFormat="1">
      <c r="G657" s="106"/>
      <c r="H657" s="104"/>
    </row>
    <row r="658" spans="7:8" s="105" customFormat="1">
      <c r="G658" s="106"/>
      <c r="H658" s="104"/>
    </row>
    <row r="659" spans="7:8" s="105" customFormat="1">
      <c r="G659" s="106"/>
      <c r="H659" s="104"/>
    </row>
    <row r="660" spans="7:8" s="105" customFormat="1">
      <c r="G660" s="106"/>
      <c r="H660" s="104"/>
    </row>
    <row r="661" spans="7:8" s="105" customFormat="1">
      <c r="G661" s="106"/>
      <c r="H661" s="104"/>
    </row>
    <row r="662" spans="7:8" s="105" customFormat="1">
      <c r="G662" s="106"/>
      <c r="H662" s="104"/>
    </row>
    <row r="663" spans="7:8" s="105" customFormat="1">
      <c r="G663" s="106"/>
      <c r="H663" s="104"/>
    </row>
    <row r="664" spans="7:8" s="105" customFormat="1">
      <c r="G664" s="106"/>
      <c r="H664" s="104"/>
    </row>
    <row r="665" spans="7:8" s="105" customFormat="1">
      <c r="G665" s="106"/>
      <c r="H665" s="104"/>
    </row>
    <row r="666" spans="7:8" s="105" customFormat="1">
      <c r="G666" s="106"/>
      <c r="H666" s="104"/>
    </row>
    <row r="667" spans="7:8" s="105" customFormat="1">
      <c r="G667" s="106"/>
      <c r="H667" s="104"/>
    </row>
    <row r="668" spans="7:8" s="105" customFormat="1">
      <c r="G668" s="106"/>
      <c r="H668" s="104"/>
    </row>
    <row r="669" spans="7:8" s="105" customFormat="1">
      <c r="G669" s="106"/>
      <c r="H669" s="104"/>
    </row>
    <row r="670" spans="7:8" s="105" customFormat="1">
      <c r="G670" s="106"/>
      <c r="H670" s="104"/>
    </row>
    <row r="671" spans="7:8" s="105" customFormat="1">
      <c r="G671" s="106"/>
      <c r="H671" s="104"/>
    </row>
    <row r="672" spans="7:8" s="105" customFormat="1">
      <c r="G672" s="106"/>
      <c r="H672" s="104"/>
    </row>
    <row r="673" spans="7:8" s="105" customFormat="1">
      <c r="G673" s="106"/>
      <c r="H673" s="104"/>
    </row>
    <row r="674" spans="7:8" s="105" customFormat="1">
      <c r="G674" s="106"/>
      <c r="H674" s="104"/>
    </row>
    <row r="675" spans="7:8" s="105" customFormat="1">
      <c r="G675" s="106"/>
      <c r="H675" s="104"/>
    </row>
    <row r="676" spans="7:8" s="105" customFormat="1">
      <c r="G676" s="106"/>
      <c r="H676" s="104"/>
    </row>
    <row r="677" spans="7:8" s="105" customFormat="1">
      <c r="G677" s="106"/>
      <c r="H677" s="104"/>
    </row>
    <row r="678" spans="7:8" s="105" customFormat="1">
      <c r="G678" s="106"/>
      <c r="H678" s="104"/>
    </row>
    <row r="679" spans="7:8" s="105" customFormat="1">
      <c r="G679" s="106"/>
      <c r="H679" s="104"/>
    </row>
    <row r="680" spans="7:8" s="105" customFormat="1">
      <c r="G680" s="106"/>
      <c r="H680" s="104"/>
    </row>
    <row r="681" spans="7:8" s="105" customFormat="1">
      <c r="G681" s="106"/>
      <c r="H681" s="104"/>
    </row>
    <row r="682" spans="7:8" s="105" customFormat="1">
      <c r="G682" s="106"/>
      <c r="H682" s="104"/>
    </row>
    <row r="683" spans="7:8" s="105" customFormat="1">
      <c r="G683" s="106"/>
      <c r="H683" s="104"/>
    </row>
    <row r="684" spans="7:8" s="105" customFormat="1">
      <c r="G684" s="106"/>
      <c r="H684" s="104"/>
    </row>
    <row r="685" spans="7:8" s="105" customFormat="1">
      <c r="G685" s="106"/>
      <c r="H685" s="104"/>
    </row>
    <row r="686" spans="7:8" s="105" customFormat="1">
      <c r="G686" s="106"/>
      <c r="H686" s="104"/>
    </row>
    <row r="687" spans="7:8" s="105" customFormat="1">
      <c r="G687" s="106"/>
      <c r="H687" s="104"/>
    </row>
    <row r="688" spans="7:8" s="105" customFormat="1">
      <c r="G688" s="106"/>
      <c r="H688" s="104"/>
    </row>
    <row r="689" spans="7:8" s="105" customFormat="1">
      <c r="G689" s="106"/>
      <c r="H689" s="104"/>
    </row>
    <row r="690" spans="7:8" s="105" customFormat="1">
      <c r="G690" s="106"/>
      <c r="H690" s="104"/>
    </row>
    <row r="691" spans="7:8" s="105" customFormat="1">
      <c r="G691" s="106"/>
      <c r="H691" s="104"/>
    </row>
    <row r="692" spans="7:8" s="105" customFormat="1">
      <c r="G692" s="106"/>
      <c r="H692" s="104"/>
    </row>
    <row r="693" spans="7:8" s="105" customFormat="1">
      <c r="G693" s="106"/>
      <c r="H693" s="104"/>
    </row>
    <row r="694" spans="7:8" s="105" customFormat="1">
      <c r="G694" s="106"/>
      <c r="H694" s="104"/>
    </row>
    <row r="695" spans="7:8" s="105" customFormat="1">
      <c r="G695" s="106"/>
      <c r="H695" s="104"/>
    </row>
    <row r="696" spans="7:8" s="105" customFormat="1">
      <c r="G696" s="106"/>
      <c r="H696" s="104"/>
    </row>
    <row r="697" spans="7:8" s="105" customFormat="1">
      <c r="G697" s="106"/>
      <c r="H697" s="104"/>
    </row>
    <row r="698" spans="7:8" s="105" customFormat="1">
      <c r="G698" s="106"/>
      <c r="H698" s="104"/>
    </row>
    <row r="699" spans="7:8" s="105" customFormat="1">
      <c r="G699" s="106"/>
      <c r="H699" s="104"/>
    </row>
    <row r="700" spans="7:8" s="105" customFormat="1">
      <c r="G700" s="106"/>
      <c r="H700" s="104"/>
    </row>
    <row r="701" spans="7:8" s="105" customFormat="1">
      <c r="G701" s="106"/>
      <c r="H701" s="104"/>
    </row>
    <row r="702" spans="7:8" s="105" customFormat="1">
      <c r="G702" s="106"/>
      <c r="H702" s="104"/>
    </row>
    <row r="703" spans="7:8" s="105" customFormat="1">
      <c r="G703" s="106"/>
      <c r="H703" s="104"/>
    </row>
    <row r="704" spans="7:8" s="105" customFormat="1">
      <c r="G704" s="106"/>
      <c r="H704" s="104"/>
    </row>
    <row r="705" spans="7:8" s="105" customFormat="1">
      <c r="G705" s="106"/>
      <c r="H705" s="104"/>
    </row>
    <row r="706" spans="7:8" s="105" customFormat="1">
      <c r="G706" s="106"/>
      <c r="H706" s="104"/>
    </row>
    <row r="707" spans="7:8" s="105" customFormat="1">
      <c r="G707" s="106"/>
      <c r="H707" s="104"/>
    </row>
    <row r="708" spans="7:8" s="105" customFormat="1">
      <c r="G708" s="106"/>
      <c r="H708" s="104"/>
    </row>
    <row r="709" spans="7:8" s="105" customFormat="1">
      <c r="G709" s="106"/>
      <c r="H709" s="104"/>
    </row>
    <row r="710" spans="7:8" s="105" customFormat="1">
      <c r="G710" s="106"/>
      <c r="H710" s="104"/>
    </row>
    <row r="711" spans="7:8" s="105" customFormat="1">
      <c r="G711" s="106"/>
      <c r="H711" s="104"/>
    </row>
    <row r="712" spans="7:8" s="105" customFormat="1">
      <c r="G712" s="106"/>
      <c r="H712" s="104"/>
    </row>
    <row r="713" spans="7:8" s="105" customFormat="1">
      <c r="G713" s="106"/>
      <c r="H713" s="104"/>
    </row>
    <row r="714" spans="7:8" s="105" customFormat="1">
      <c r="G714" s="106"/>
      <c r="H714" s="104"/>
    </row>
    <row r="715" spans="7:8" s="105" customFormat="1">
      <c r="G715" s="106"/>
      <c r="H715" s="104"/>
    </row>
    <row r="716" spans="7:8" s="105" customFormat="1">
      <c r="G716" s="106"/>
      <c r="H716" s="104"/>
    </row>
    <row r="717" spans="7:8" s="105" customFormat="1">
      <c r="G717" s="106"/>
      <c r="H717" s="104"/>
    </row>
    <row r="718" spans="7:8" s="105" customFormat="1">
      <c r="G718" s="106"/>
      <c r="H718" s="104"/>
    </row>
    <row r="719" spans="7:8" s="105" customFormat="1">
      <c r="G719" s="106"/>
      <c r="H719" s="104"/>
    </row>
    <row r="720" spans="7:8" s="105" customFormat="1">
      <c r="G720" s="106"/>
      <c r="H720" s="104"/>
    </row>
    <row r="721" spans="7:8" s="105" customFormat="1">
      <c r="G721" s="106"/>
      <c r="H721" s="104"/>
    </row>
    <row r="722" spans="7:8" s="105" customFormat="1">
      <c r="G722" s="106"/>
      <c r="H722" s="104"/>
    </row>
    <row r="723" spans="7:8" s="105" customFormat="1">
      <c r="G723" s="106"/>
      <c r="H723" s="104"/>
    </row>
    <row r="724" spans="7:8" s="105" customFormat="1">
      <c r="G724" s="106"/>
      <c r="H724" s="104"/>
    </row>
    <row r="725" spans="7:8" s="105" customFormat="1">
      <c r="G725" s="106"/>
      <c r="H725" s="104"/>
    </row>
    <row r="726" spans="7:8" s="105" customFormat="1">
      <c r="G726" s="106"/>
      <c r="H726" s="104"/>
    </row>
    <row r="727" spans="7:8" s="105" customFormat="1">
      <c r="G727" s="106"/>
      <c r="H727" s="104"/>
    </row>
    <row r="728" spans="7:8" s="105" customFormat="1">
      <c r="G728" s="106"/>
      <c r="H728" s="104"/>
    </row>
    <row r="729" spans="7:8" s="105" customFormat="1">
      <c r="G729" s="106"/>
      <c r="H729" s="104"/>
    </row>
    <row r="730" spans="7:8" s="105" customFormat="1">
      <c r="G730" s="106"/>
      <c r="H730" s="104"/>
    </row>
    <row r="731" spans="7:8" s="105" customFormat="1">
      <c r="G731" s="106"/>
      <c r="H731" s="104"/>
    </row>
    <row r="732" spans="7:8" s="105" customFormat="1">
      <c r="G732" s="106"/>
      <c r="H732" s="104"/>
    </row>
    <row r="733" spans="7:8" s="105" customFormat="1">
      <c r="G733" s="106"/>
      <c r="H733" s="104"/>
    </row>
    <row r="734" spans="7:8" s="105" customFormat="1">
      <c r="G734" s="106"/>
      <c r="H734" s="104"/>
    </row>
    <row r="735" spans="7:8" s="105" customFormat="1">
      <c r="G735" s="106"/>
      <c r="H735" s="104"/>
    </row>
    <row r="736" spans="7:8" s="105" customFormat="1">
      <c r="G736" s="106"/>
      <c r="H736" s="104"/>
    </row>
    <row r="737" spans="7:8" s="105" customFormat="1">
      <c r="G737" s="106"/>
      <c r="H737" s="104"/>
    </row>
    <row r="738" spans="7:8" s="105" customFormat="1">
      <c r="G738" s="106"/>
      <c r="H738" s="104"/>
    </row>
    <row r="739" spans="7:8" s="105" customFormat="1">
      <c r="G739" s="106"/>
      <c r="H739" s="104"/>
    </row>
    <row r="740" spans="7:8" s="105" customFormat="1">
      <c r="G740" s="106"/>
      <c r="H740" s="104"/>
    </row>
    <row r="741" spans="7:8" s="105" customFormat="1">
      <c r="G741" s="106"/>
      <c r="H741" s="104"/>
    </row>
    <row r="742" spans="7:8" s="105" customFormat="1">
      <c r="G742" s="106"/>
      <c r="H742" s="104"/>
    </row>
    <row r="743" spans="7:8" s="105" customFormat="1">
      <c r="G743" s="106"/>
      <c r="H743" s="104"/>
    </row>
    <row r="744" spans="7:8" s="105" customFormat="1">
      <c r="G744" s="106"/>
      <c r="H744" s="104"/>
    </row>
    <row r="745" spans="7:8" s="105" customFormat="1">
      <c r="G745" s="106"/>
      <c r="H745" s="104"/>
    </row>
    <row r="746" spans="7:8" s="105" customFormat="1">
      <c r="G746" s="106"/>
      <c r="H746" s="104"/>
    </row>
    <row r="747" spans="7:8" s="105" customFormat="1">
      <c r="G747" s="106"/>
      <c r="H747" s="104"/>
    </row>
    <row r="748" spans="7:8" s="105" customFormat="1">
      <c r="G748" s="106"/>
      <c r="H748" s="104"/>
    </row>
    <row r="749" spans="7:8" s="105" customFormat="1">
      <c r="G749" s="106"/>
      <c r="H749" s="104"/>
    </row>
    <row r="750" spans="7:8" s="105" customFormat="1">
      <c r="G750" s="106"/>
      <c r="H750" s="104"/>
    </row>
    <row r="751" spans="7:8" s="105" customFormat="1">
      <c r="G751" s="106"/>
      <c r="H751" s="104"/>
    </row>
    <row r="752" spans="7:8" s="105" customFormat="1">
      <c r="G752" s="106"/>
      <c r="H752" s="104"/>
    </row>
    <row r="753" spans="7:8" s="105" customFormat="1">
      <c r="G753" s="106"/>
      <c r="H753" s="104"/>
    </row>
    <row r="754" spans="7:8" s="105" customFormat="1">
      <c r="G754" s="106"/>
      <c r="H754" s="104"/>
    </row>
    <row r="755" spans="7:8" s="105" customFormat="1">
      <c r="G755" s="106"/>
      <c r="H755" s="104"/>
    </row>
    <row r="756" spans="7:8" s="105" customFormat="1">
      <c r="G756" s="106"/>
      <c r="H756" s="104"/>
    </row>
    <row r="757" spans="7:8" s="105" customFormat="1">
      <c r="G757" s="106"/>
      <c r="H757" s="104"/>
    </row>
    <row r="758" spans="7:8" s="105" customFormat="1">
      <c r="G758" s="106"/>
      <c r="H758" s="104"/>
    </row>
    <row r="759" spans="7:8" s="105" customFormat="1">
      <c r="G759" s="106"/>
      <c r="H759" s="104"/>
    </row>
    <row r="760" spans="7:8" s="105" customFormat="1">
      <c r="G760" s="106"/>
      <c r="H760" s="104"/>
    </row>
    <row r="761" spans="7:8" s="105" customFormat="1">
      <c r="G761" s="106"/>
      <c r="H761" s="104"/>
    </row>
    <row r="762" spans="7:8" s="105" customFormat="1">
      <c r="G762" s="106"/>
      <c r="H762" s="104"/>
    </row>
    <row r="763" spans="7:8" s="105" customFormat="1">
      <c r="G763" s="106"/>
      <c r="H763" s="104"/>
    </row>
    <row r="764" spans="7:8" s="105" customFormat="1">
      <c r="G764" s="106"/>
      <c r="H764" s="104"/>
    </row>
    <row r="765" spans="7:8" s="105" customFormat="1">
      <c r="G765" s="106"/>
      <c r="H765" s="104"/>
    </row>
    <row r="766" spans="7:8" s="105" customFormat="1">
      <c r="G766" s="106"/>
      <c r="H766" s="104"/>
    </row>
    <row r="767" spans="7:8" s="105" customFormat="1">
      <c r="G767" s="106"/>
      <c r="H767" s="104"/>
    </row>
    <row r="768" spans="7:8" s="105" customFormat="1">
      <c r="G768" s="106"/>
      <c r="H768" s="104"/>
    </row>
    <row r="769" spans="7:8" s="105" customFormat="1">
      <c r="G769" s="106"/>
      <c r="H769" s="104"/>
    </row>
    <row r="770" spans="7:8" s="105" customFormat="1">
      <c r="G770" s="106"/>
      <c r="H770" s="104"/>
    </row>
    <row r="771" spans="7:8" s="105" customFormat="1">
      <c r="G771" s="106"/>
      <c r="H771" s="104"/>
    </row>
    <row r="772" spans="7:8" s="105" customFormat="1">
      <c r="G772" s="106"/>
      <c r="H772" s="104"/>
    </row>
    <row r="773" spans="7:8" s="105" customFormat="1">
      <c r="G773" s="106"/>
      <c r="H773" s="104"/>
    </row>
    <row r="774" spans="7:8" s="105" customFormat="1">
      <c r="G774" s="106"/>
      <c r="H774" s="104"/>
    </row>
    <row r="775" spans="7:8" s="105" customFormat="1">
      <c r="G775" s="106"/>
      <c r="H775" s="104"/>
    </row>
    <row r="776" spans="7:8" s="105" customFormat="1">
      <c r="G776" s="106"/>
      <c r="H776" s="104"/>
    </row>
    <row r="777" spans="7:8" s="105" customFormat="1">
      <c r="G777" s="106"/>
      <c r="H777" s="104"/>
    </row>
    <row r="778" spans="7:8" s="105" customFormat="1">
      <c r="G778" s="106"/>
      <c r="H778" s="104"/>
    </row>
    <row r="779" spans="7:8" s="105" customFormat="1">
      <c r="G779" s="106"/>
      <c r="H779" s="104"/>
    </row>
    <row r="780" spans="7:8" s="105" customFormat="1">
      <c r="G780" s="106"/>
      <c r="H780" s="104"/>
    </row>
    <row r="781" spans="7:8" s="105" customFormat="1">
      <c r="G781" s="106"/>
      <c r="H781" s="104"/>
    </row>
    <row r="782" spans="7:8" s="105" customFormat="1">
      <c r="G782" s="106"/>
      <c r="H782" s="104"/>
    </row>
    <row r="783" spans="7:8" s="105" customFormat="1">
      <c r="G783" s="106"/>
      <c r="H783" s="104"/>
    </row>
    <row r="784" spans="7:8" s="105" customFormat="1">
      <c r="G784" s="106"/>
      <c r="H784" s="104"/>
    </row>
    <row r="785" spans="7:8" s="105" customFormat="1">
      <c r="G785" s="106"/>
      <c r="H785" s="104"/>
    </row>
    <row r="786" spans="7:8" s="105" customFormat="1">
      <c r="G786" s="106"/>
      <c r="H786" s="104"/>
    </row>
    <row r="787" spans="7:8" s="105" customFormat="1">
      <c r="G787" s="106"/>
      <c r="H787" s="104"/>
    </row>
    <row r="788" spans="7:8" s="105" customFormat="1">
      <c r="G788" s="106"/>
      <c r="H788" s="104"/>
    </row>
    <row r="789" spans="7:8" s="105" customFormat="1">
      <c r="G789" s="106"/>
      <c r="H789" s="104"/>
    </row>
    <row r="790" spans="7:8" s="105" customFormat="1">
      <c r="G790" s="106"/>
      <c r="H790" s="104"/>
    </row>
    <row r="791" spans="7:8" s="105" customFormat="1">
      <c r="G791" s="106"/>
      <c r="H791" s="104"/>
    </row>
    <row r="792" spans="7:8" s="105" customFormat="1">
      <c r="G792" s="106"/>
      <c r="H792" s="104"/>
    </row>
    <row r="793" spans="7:8" s="105" customFormat="1">
      <c r="G793" s="106"/>
      <c r="H793" s="104"/>
    </row>
    <row r="794" spans="7:8" s="105" customFormat="1">
      <c r="G794" s="106"/>
      <c r="H794" s="104"/>
    </row>
    <row r="795" spans="7:8" s="105" customFormat="1">
      <c r="G795" s="106"/>
      <c r="H795" s="104"/>
    </row>
    <row r="796" spans="7:8" s="105" customFormat="1">
      <c r="G796" s="106"/>
      <c r="H796" s="104"/>
    </row>
    <row r="797" spans="7:8" s="105" customFormat="1">
      <c r="G797" s="106"/>
      <c r="H797" s="104"/>
    </row>
    <row r="798" spans="7:8" s="105" customFormat="1">
      <c r="G798" s="106"/>
      <c r="H798" s="104"/>
    </row>
    <row r="799" spans="7:8" s="105" customFormat="1">
      <c r="G799" s="106"/>
      <c r="H799" s="104"/>
    </row>
    <row r="800" spans="7:8" s="105" customFormat="1">
      <c r="G800" s="106"/>
      <c r="H800" s="104"/>
    </row>
    <row r="801" spans="7:8" s="105" customFormat="1">
      <c r="G801" s="106"/>
      <c r="H801" s="104"/>
    </row>
    <row r="802" spans="7:8" s="105" customFormat="1">
      <c r="G802" s="106"/>
      <c r="H802" s="104"/>
    </row>
    <row r="803" spans="7:8" s="105" customFormat="1">
      <c r="G803" s="106"/>
      <c r="H803" s="104"/>
    </row>
    <row r="804" spans="7:8" s="105" customFormat="1">
      <c r="G804" s="106"/>
      <c r="H804" s="104"/>
    </row>
    <row r="805" spans="7:8" s="105" customFormat="1">
      <c r="G805" s="106"/>
      <c r="H805" s="104"/>
    </row>
    <row r="806" spans="7:8" s="105" customFormat="1">
      <c r="G806" s="106"/>
      <c r="H806" s="104"/>
    </row>
    <row r="807" spans="7:8" s="105" customFormat="1">
      <c r="G807" s="106"/>
      <c r="H807" s="104"/>
    </row>
    <row r="808" spans="7:8" s="105" customFormat="1">
      <c r="G808" s="106"/>
      <c r="H808" s="104"/>
    </row>
    <row r="809" spans="7:8" s="105" customFormat="1">
      <c r="G809" s="106"/>
      <c r="H809" s="104"/>
    </row>
    <row r="810" spans="7:8" s="105" customFormat="1">
      <c r="G810" s="106"/>
      <c r="H810" s="104"/>
    </row>
    <row r="811" spans="7:8" s="105" customFormat="1">
      <c r="G811" s="106"/>
      <c r="H811" s="104"/>
    </row>
    <row r="812" spans="7:8" s="105" customFormat="1">
      <c r="G812" s="106"/>
      <c r="H812" s="104"/>
    </row>
    <row r="813" spans="7:8" s="105" customFormat="1">
      <c r="G813" s="106"/>
      <c r="H813" s="104"/>
    </row>
    <row r="814" spans="7:8" s="105" customFormat="1">
      <c r="G814" s="106"/>
      <c r="H814" s="104"/>
    </row>
    <row r="815" spans="7:8" s="105" customFormat="1">
      <c r="G815" s="106"/>
      <c r="H815" s="104"/>
    </row>
    <row r="816" spans="7:8" s="105" customFormat="1">
      <c r="G816" s="106"/>
      <c r="H816" s="104"/>
    </row>
    <row r="817" spans="7:8" s="105" customFormat="1">
      <c r="G817" s="106"/>
      <c r="H817" s="104"/>
    </row>
    <row r="818" spans="7:8" s="105" customFormat="1">
      <c r="G818" s="106"/>
      <c r="H818" s="104"/>
    </row>
    <row r="819" spans="7:8" s="105" customFormat="1">
      <c r="G819" s="106"/>
      <c r="H819" s="104"/>
    </row>
    <row r="820" spans="7:8" s="105" customFormat="1">
      <c r="G820" s="106"/>
      <c r="H820" s="104"/>
    </row>
    <row r="821" spans="7:8" s="105" customFormat="1">
      <c r="G821" s="106"/>
      <c r="H821" s="104"/>
    </row>
    <row r="822" spans="7:8" s="105" customFormat="1">
      <c r="G822" s="106"/>
      <c r="H822" s="104"/>
    </row>
    <row r="823" spans="7:8" s="105" customFormat="1">
      <c r="G823" s="106"/>
      <c r="H823" s="104"/>
    </row>
    <row r="824" spans="7:8" s="105" customFormat="1">
      <c r="G824" s="106"/>
      <c r="H824" s="104"/>
    </row>
    <row r="825" spans="7:8" s="105" customFormat="1">
      <c r="G825" s="106"/>
      <c r="H825" s="104"/>
    </row>
    <row r="826" spans="7:8" s="105" customFormat="1">
      <c r="G826" s="106"/>
      <c r="H826" s="104"/>
    </row>
    <row r="827" spans="7:8" s="105" customFormat="1">
      <c r="G827" s="106"/>
      <c r="H827" s="104"/>
    </row>
    <row r="828" spans="7:8" s="105" customFormat="1">
      <c r="G828" s="106"/>
      <c r="H828" s="104"/>
    </row>
    <row r="829" spans="7:8" s="105" customFormat="1">
      <c r="G829" s="106"/>
      <c r="H829" s="104"/>
    </row>
    <row r="830" spans="7:8" s="105" customFormat="1">
      <c r="G830" s="106"/>
      <c r="H830" s="104"/>
    </row>
    <row r="831" spans="7:8" s="105" customFormat="1">
      <c r="G831" s="106"/>
      <c r="H831" s="104"/>
    </row>
    <row r="832" spans="7:8" s="105" customFormat="1">
      <c r="G832" s="106"/>
      <c r="H832" s="104"/>
    </row>
    <row r="833" spans="7:8" s="105" customFormat="1">
      <c r="G833" s="106"/>
      <c r="H833" s="104"/>
    </row>
    <row r="834" spans="7:8" s="105" customFormat="1">
      <c r="G834" s="106"/>
      <c r="H834" s="104"/>
    </row>
    <row r="835" spans="7:8" s="105" customFormat="1">
      <c r="G835" s="106"/>
      <c r="H835" s="104"/>
    </row>
    <row r="836" spans="7:8" s="105" customFormat="1">
      <c r="G836" s="106"/>
      <c r="H836" s="104"/>
    </row>
    <row r="837" spans="7:8" s="105" customFormat="1">
      <c r="G837" s="106"/>
      <c r="H837" s="104"/>
    </row>
    <row r="838" spans="7:8" s="105" customFormat="1">
      <c r="G838" s="106"/>
      <c r="H838" s="104"/>
    </row>
    <row r="839" spans="7:8" s="105" customFormat="1">
      <c r="G839" s="106"/>
      <c r="H839" s="104"/>
    </row>
    <row r="840" spans="7:8" s="105" customFormat="1">
      <c r="G840" s="106"/>
      <c r="H840" s="104"/>
    </row>
    <row r="841" spans="7:8" s="105" customFormat="1">
      <c r="G841" s="106"/>
      <c r="H841" s="104"/>
    </row>
    <row r="842" spans="7:8" s="105" customFormat="1">
      <c r="G842" s="106"/>
      <c r="H842" s="104"/>
    </row>
    <row r="843" spans="7:8" s="105" customFormat="1">
      <c r="G843" s="106"/>
      <c r="H843" s="104"/>
    </row>
    <row r="844" spans="7:8" s="105" customFormat="1">
      <c r="G844" s="106"/>
      <c r="H844" s="104"/>
    </row>
    <row r="845" spans="7:8" s="105" customFormat="1">
      <c r="G845" s="106"/>
      <c r="H845" s="104"/>
    </row>
    <row r="846" spans="7:8" s="105" customFormat="1">
      <c r="G846" s="106"/>
      <c r="H846" s="104"/>
    </row>
    <row r="847" spans="7:8" s="105" customFormat="1">
      <c r="G847" s="106"/>
      <c r="H847" s="104"/>
    </row>
    <row r="848" spans="7:8" s="105" customFormat="1">
      <c r="G848" s="106"/>
      <c r="H848" s="104"/>
    </row>
    <row r="849" spans="7:8" s="105" customFormat="1">
      <c r="G849" s="106"/>
      <c r="H849" s="104"/>
    </row>
    <row r="850" spans="7:8" s="105" customFormat="1">
      <c r="G850" s="106"/>
      <c r="H850" s="104"/>
    </row>
    <row r="851" spans="7:8" s="105" customFormat="1">
      <c r="G851" s="106"/>
      <c r="H851" s="104"/>
    </row>
    <row r="852" spans="7:8" s="105" customFormat="1">
      <c r="G852" s="106"/>
      <c r="H852" s="104"/>
    </row>
    <row r="853" spans="7:8" s="105" customFormat="1">
      <c r="G853" s="106"/>
      <c r="H853" s="104"/>
    </row>
    <row r="854" spans="7:8" s="105" customFormat="1">
      <c r="G854" s="106"/>
      <c r="H854" s="104"/>
    </row>
    <row r="855" spans="7:8" s="105" customFormat="1">
      <c r="G855" s="106"/>
      <c r="H855" s="104"/>
    </row>
    <row r="856" spans="7:8" s="105" customFormat="1">
      <c r="G856" s="106"/>
      <c r="H856" s="104"/>
    </row>
    <row r="857" spans="7:8" s="105" customFormat="1">
      <c r="G857" s="106"/>
      <c r="H857" s="104"/>
    </row>
    <row r="858" spans="7:8" s="105" customFormat="1">
      <c r="G858" s="106"/>
      <c r="H858" s="104"/>
    </row>
    <row r="859" spans="7:8" s="105" customFormat="1">
      <c r="G859" s="106"/>
      <c r="H859" s="104"/>
    </row>
    <row r="860" spans="7:8" s="105" customFormat="1">
      <c r="G860" s="106"/>
      <c r="H860" s="104"/>
    </row>
    <row r="861" spans="7:8" s="105" customFormat="1">
      <c r="G861" s="106"/>
      <c r="H861" s="104"/>
    </row>
    <row r="862" spans="7:8" s="105" customFormat="1">
      <c r="G862" s="106"/>
      <c r="H862" s="104"/>
    </row>
    <row r="863" spans="7:8" s="105" customFormat="1">
      <c r="G863" s="106"/>
      <c r="H863" s="104"/>
    </row>
    <row r="864" spans="7:8" s="105" customFormat="1">
      <c r="G864" s="106"/>
      <c r="H864" s="104"/>
    </row>
    <row r="865" spans="7:8" s="105" customFormat="1">
      <c r="G865" s="106"/>
      <c r="H865" s="104"/>
    </row>
    <row r="866" spans="7:8" s="105" customFormat="1">
      <c r="G866" s="106"/>
      <c r="H866" s="104"/>
    </row>
    <row r="867" spans="7:8" s="105" customFormat="1">
      <c r="G867" s="106"/>
      <c r="H867" s="104"/>
    </row>
    <row r="868" spans="7:8" s="105" customFormat="1">
      <c r="G868" s="106"/>
      <c r="H868" s="104"/>
    </row>
    <row r="869" spans="7:8" s="105" customFormat="1">
      <c r="G869" s="106"/>
      <c r="H869" s="104"/>
    </row>
    <row r="870" spans="7:8" s="105" customFormat="1">
      <c r="G870" s="106"/>
      <c r="H870" s="104"/>
    </row>
    <row r="871" spans="7:8" s="105" customFormat="1">
      <c r="G871" s="106"/>
      <c r="H871" s="104"/>
    </row>
    <row r="872" spans="7:8" s="105" customFormat="1">
      <c r="G872" s="106"/>
      <c r="H872" s="104"/>
    </row>
    <row r="873" spans="7:8" s="105" customFormat="1">
      <c r="G873" s="106"/>
      <c r="H873" s="104"/>
    </row>
    <row r="874" spans="7:8" s="105" customFormat="1">
      <c r="G874" s="106"/>
      <c r="H874" s="104"/>
    </row>
    <row r="875" spans="7:8" s="105" customFormat="1">
      <c r="G875" s="106"/>
      <c r="H875" s="104"/>
    </row>
    <row r="876" spans="7:8" s="105" customFormat="1">
      <c r="G876" s="106"/>
      <c r="H876" s="104"/>
    </row>
    <row r="877" spans="7:8" s="105" customFormat="1">
      <c r="G877" s="106"/>
      <c r="H877" s="104"/>
    </row>
    <row r="878" spans="7:8" s="105" customFormat="1">
      <c r="G878" s="106"/>
      <c r="H878" s="104"/>
    </row>
    <row r="879" spans="7:8" s="105" customFormat="1">
      <c r="G879" s="106"/>
      <c r="H879" s="104"/>
    </row>
    <row r="880" spans="7:8" s="105" customFormat="1">
      <c r="G880" s="106"/>
      <c r="H880" s="104"/>
    </row>
    <row r="881" spans="7:8" s="105" customFormat="1">
      <c r="G881" s="106"/>
      <c r="H881" s="104"/>
    </row>
    <row r="882" spans="7:8" s="105" customFormat="1">
      <c r="G882" s="106"/>
      <c r="H882" s="104"/>
    </row>
    <row r="883" spans="7:8" s="105" customFormat="1">
      <c r="G883" s="106"/>
      <c r="H883" s="104"/>
    </row>
    <row r="884" spans="7:8" s="105" customFormat="1">
      <c r="G884" s="106"/>
      <c r="H884" s="104"/>
    </row>
    <row r="885" spans="7:8" s="105" customFormat="1">
      <c r="G885" s="106"/>
      <c r="H885" s="104"/>
    </row>
    <row r="886" spans="7:8" s="105" customFormat="1">
      <c r="G886" s="106"/>
      <c r="H886" s="104"/>
    </row>
    <row r="887" spans="7:8" s="105" customFormat="1">
      <c r="G887" s="106"/>
      <c r="H887" s="104"/>
    </row>
    <row r="888" spans="7:8" s="105" customFormat="1">
      <c r="G888" s="106"/>
      <c r="H888" s="104"/>
    </row>
    <row r="889" spans="7:8" s="105" customFormat="1">
      <c r="G889" s="106"/>
      <c r="H889" s="104"/>
    </row>
    <row r="890" spans="7:8" s="105" customFormat="1">
      <c r="G890" s="106"/>
      <c r="H890" s="104"/>
    </row>
    <row r="891" spans="7:8" s="105" customFormat="1">
      <c r="G891" s="106"/>
      <c r="H891" s="104"/>
    </row>
    <row r="892" spans="7:8" s="105" customFormat="1">
      <c r="G892" s="106"/>
      <c r="H892" s="104"/>
    </row>
    <row r="893" spans="7:8" s="105" customFormat="1">
      <c r="G893" s="106"/>
      <c r="H893" s="104"/>
    </row>
    <row r="894" spans="7:8" s="105" customFormat="1">
      <c r="G894" s="106"/>
      <c r="H894" s="104"/>
    </row>
    <row r="895" spans="7:8" s="105" customFormat="1">
      <c r="G895" s="106"/>
      <c r="H895" s="104"/>
    </row>
    <row r="896" spans="7:8" s="105" customFormat="1">
      <c r="G896" s="106"/>
      <c r="H896" s="104"/>
    </row>
    <row r="897" spans="7:8" s="105" customFormat="1">
      <c r="G897" s="106"/>
      <c r="H897" s="104"/>
    </row>
    <row r="898" spans="7:8" s="105" customFormat="1">
      <c r="G898" s="106"/>
      <c r="H898" s="104"/>
    </row>
    <row r="899" spans="7:8" s="105" customFormat="1">
      <c r="G899" s="106"/>
      <c r="H899" s="104"/>
    </row>
    <row r="900" spans="7:8" s="105" customFormat="1">
      <c r="G900" s="106"/>
      <c r="H900" s="104"/>
    </row>
    <row r="901" spans="7:8" s="105" customFormat="1">
      <c r="G901" s="106"/>
      <c r="H901" s="104"/>
    </row>
    <row r="902" spans="7:8" s="105" customFormat="1">
      <c r="G902" s="106"/>
      <c r="H902" s="104"/>
    </row>
    <row r="903" spans="7:8" s="105" customFormat="1">
      <c r="G903" s="106"/>
      <c r="H903" s="104"/>
    </row>
    <row r="904" spans="7:8" s="105" customFormat="1">
      <c r="G904" s="106"/>
      <c r="H904" s="104"/>
    </row>
    <row r="905" spans="7:8" s="105" customFormat="1">
      <c r="G905" s="106"/>
      <c r="H905" s="104"/>
    </row>
    <row r="906" spans="7:8" s="105" customFormat="1">
      <c r="G906" s="106"/>
      <c r="H906" s="104"/>
    </row>
    <row r="907" spans="7:8" s="105" customFormat="1">
      <c r="G907" s="106"/>
      <c r="H907" s="104"/>
    </row>
    <row r="908" spans="7:8" s="105" customFormat="1">
      <c r="G908" s="106"/>
      <c r="H908" s="104"/>
    </row>
    <row r="909" spans="7:8" s="105" customFormat="1">
      <c r="G909" s="106"/>
      <c r="H909" s="104"/>
    </row>
    <row r="910" spans="7:8" s="105" customFormat="1">
      <c r="G910" s="106"/>
      <c r="H910" s="104"/>
    </row>
    <row r="911" spans="7:8" s="105" customFormat="1">
      <c r="G911" s="106"/>
      <c r="H911" s="104"/>
    </row>
    <row r="912" spans="7:8" s="105" customFormat="1">
      <c r="G912" s="106"/>
      <c r="H912" s="104"/>
    </row>
    <row r="913" spans="7:8" s="105" customFormat="1">
      <c r="G913" s="106"/>
      <c r="H913" s="104"/>
    </row>
    <row r="914" spans="7:8" s="105" customFormat="1">
      <c r="G914" s="106"/>
      <c r="H914" s="104"/>
    </row>
    <row r="915" spans="7:8" s="105" customFormat="1">
      <c r="G915" s="106"/>
      <c r="H915" s="104"/>
    </row>
    <row r="916" spans="7:8" s="105" customFormat="1">
      <c r="G916" s="106"/>
      <c r="H916" s="104"/>
    </row>
    <row r="917" spans="7:8" s="105" customFormat="1">
      <c r="G917" s="106"/>
      <c r="H917" s="104"/>
    </row>
    <row r="918" spans="7:8" s="105" customFormat="1">
      <c r="G918" s="106"/>
      <c r="H918" s="104"/>
    </row>
    <row r="919" spans="7:8" s="105" customFormat="1">
      <c r="G919" s="106"/>
      <c r="H919" s="104"/>
    </row>
    <row r="920" spans="7:8" s="105" customFormat="1">
      <c r="G920" s="106"/>
      <c r="H920" s="104"/>
    </row>
    <row r="921" spans="7:8" s="105" customFormat="1">
      <c r="G921" s="106"/>
      <c r="H921" s="104"/>
    </row>
    <row r="922" spans="7:8" s="105" customFormat="1">
      <c r="G922" s="106"/>
      <c r="H922" s="104"/>
    </row>
    <row r="923" spans="7:8" s="105" customFormat="1">
      <c r="G923" s="106"/>
      <c r="H923" s="104"/>
    </row>
    <row r="924" spans="7:8" s="105" customFormat="1">
      <c r="G924" s="106"/>
      <c r="H924" s="104"/>
    </row>
  </sheetData>
  <sheetProtection password="C2D4" sheet="1" objects="1" scenarios="1" sort="0"/>
  <mergeCells count="3">
    <mergeCell ref="A1:G1"/>
    <mergeCell ref="A2:G2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Reference</vt:lpstr>
      <vt:lpstr>TriMet Log</vt:lpstr>
      <vt:lpstr>TriMet Order</vt:lpstr>
      <vt:lpstr>UCR Upload Table</vt:lpstr>
      <vt:lpstr>DISTRICTCODE</vt:lpstr>
      <vt:lpstr>DISTRICTNAME</vt:lpstr>
      <vt:lpstr>LIST</vt:lpstr>
      <vt:lpstr>LUPTABLE</vt:lpstr>
      <vt:lpstr>OPIVALUE</vt:lpstr>
      <vt:lpstr>'TriMet Order'!Print_Area</vt:lpstr>
      <vt:lpstr>'TriMet Log'!Print_Titles</vt:lpstr>
      <vt:lpstr>UNDERSERVED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villarj</cp:lastModifiedBy>
  <cp:lastPrinted>2016-05-11T16:49:31Z</cp:lastPrinted>
  <dcterms:created xsi:type="dcterms:W3CDTF">2014-04-23T03:33:51Z</dcterms:created>
  <dcterms:modified xsi:type="dcterms:W3CDTF">2016-07-29T18:55:07Z</dcterms:modified>
</cp:coreProperties>
</file>