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3\Data\DCM\DCA Director\Budget\FY 2021\Rate Setting\FY21 Published ISR Final\"/>
    </mc:Choice>
  </mc:AlternateContent>
  <bookViews>
    <workbookView xWindow="0" yWindow="0" windowWidth="25200" windowHeight="11100"/>
  </bookViews>
  <sheets>
    <sheet name="Overview" sheetId="1" r:id="rId1"/>
    <sheet name="SUMMARY" sheetId="2" r:id="rId2"/>
    <sheet name="FY21 Distribution Detail" sheetId="3" r:id="rId3"/>
    <sheet name="Distribution Rates" sheetId="5" r:id="rId4"/>
    <sheet name="Dist BWC BuyDown Method" sheetId="4" r:id="rId5"/>
  </sheets>
  <definedNames>
    <definedName name="_xlnm._FilterDatabase" localSheetId="2" hidden="1">'FY21 Distribution Detail'!$A$1:$AK$1</definedName>
    <definedName name="_xlnm.Print_Area" localSheetId="0">Overview!$A$1:$C$30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31" i="3" l="1"/>
  <c r="U230" i="3"/>
  <c r="U229" i="3"/>
  <c r="U228" i="3"/>
  <c r="U227" i="3"/>
  <c r="U226" i="3"/>
  <c r="U225" i="3"/>
  <c r="U224" i="3"/>
  <c r="U223" i="3"/>
  <c r="U222" i="3"/>
  <c r="U221" i="3"/>
  <c r="U220" i="3"/>
  <c r="U219" i="3"/>
  <c r="U218" i="3"/>
  <c r="U217" i="3"/>
  <c r="U216" i="3"/>
  <c r="U215" i="3"/>
  <c r="U214" i="3"/>
  <c r="U213" i="3"/>
  <c r="U212" i="3"/>
  <c r="U211" i="3"/>
  <c r="U210" i="3"/>
  <c r="U209" i="3"/>
  <c r="U208" i="3"/>
  <c r="U207" i="3"/>
  <c r="U206" i="3"/>
  <c r="U205" i="3"/>
  <c r="U204" i="3"/>
  <c r="U203" i="3"/>
  <c r="U202" i="3"/>
  <c r="U201" i="3"/>
  <c r="U200" i="3"/>
  <c r="U199" i="3"/>
  <c r="U198" i="3"/>
  <c r="U197" i="3"/>
  <c r="U196" i="3"/>
  <c r="U195" i="3"/>
  <c r="U194" i="3"/>
  <c r="U193" i="3"/>
  <c r="U192" i="3"/>
  <c r="U191" i="3"/>
  <c r="U190" i="3"/>
  <c r="U189" i="3"/>
  <c r="U188" i="3"/>
  <c r="U187" i="3"/>
  <c r="U186" i="3"/>
  <c r="U185" i="3"/>
  <c r="U184" i="3"/>
  <c r="U183" i="3"/>
  <c r="U182" i="3"/>
  <c r="U181" i="3"/>
  <c r="U180" i="3"/>
  <c r="U179" i="3"/>
  <c r="U178" i="3"/>
  <c r="U177" i="3"/>
  <c r="U176" i="3"/>
  <c r="U175" i="3"/>
  <c r="U174" i="3"/>
  <c r="U173" i="3"/>
  <c r="U172" i="3"/>
  <c r="U171" i="3"/>
  <c r="U170" i="3"/>
  <c r="U169" i="3"/>
  <c r="U168" i="3"/>
  <c r="U167" i="3"/>
  <c r="U166" i="3"/>
  <c r="U165" i="3"/>
  <c r="U164" i="3"/>
  <c r="U163" i="3"/>
  <c r="U162" i="3"/>
  <c r="U161" i="3"/>
  <c r="U160" i="3"/>
  <c r="U159" i="3"/>
  <c r="U158" i="3"/>
  <c r="U157" i="3"/>
  <c r="U156" i="3"/>
  <c r="U155" i="3"/>
  <c r="U154" i="3"/>
  <c r="U153" i="3"/>
  <c r="U152" i="3"/>
  <c r="U151" i="3"/>
  <c r="U150" i="3"/>
  <c r="U149" i="3"/>
  <c r="U148" i="3"/>
  <c r="U147" i="3"/>
  <c r="U146" i="3"/>
  <c r="U145" i="3"/>
  <c r="U144" i="3"/>
  <c r="U143" i="3"/>
  <c r="U142" i="3"/>
  <c r="U141" i="3"/>
  <c r="U140" i="3"/>
  <c r="U139" i="3"/>
  <c r="U138" i="3"/>
  <c r="U137" i="3"/>
  <c r="U136" i="3"/>
  <c r="U135" i="3"/>
  <c r="U134" i="3"/>
  <c r="U133" i="3"/>
  <c r="U132" i="3"/>
  <c r="U131" i="3"/>
  <c r="U130" i="3"/>
  <c r="U129" i="3"/>
  <c r="U128" i="3"/>
  <c r="U127" i="3"/>
  <c r="U126" i="3"/>
  <c r="U125" i="3"/>
  <c r="U124" i="3"/>
  <c r="U123" i="3"/>
  <c r="U122" i="3"/>
  <c r="U121" i="3"/>
  <c r="U120" i="3"/>
  <c r="U119" i="3"/>
  <c r="U118" i="3"/>
  <c r="U117" i="3"/>
  <c r="U116" i="3"/>
  <c r="U115" i="3"/>
  <c r="U114" i="3"/>
  <c r="U113" i="3"/>
  <c r="U112" i="3"/>
  <c r="U111" i="3"/>
  <c r="U110" i="3"/>
  <c r="U109" i="3"/>
  <c r="U108" i="3"/>
  <c r="U107" i="3"/>
  <c r="U106" i="3"/>
  <c r="U105" i="3"/>
  <c r="U104" i="3"/>
  <c r="U103" i="3"/>
  <c r="U102" i="3"/>
  <c r="U101" i="3"/>
  <c r="U100" i="3"/>
  <c r="U99" i="3"/>
  <c r="U98" i="3"/>
  <c r="U97" i="3"/>
  <c r="U96" i="3"/>
  <c r="U95" i="3"/>
  <c r="U94" i="3"/>
  <c r="U93" i="3"/>
  <c r="U92" i="3"/>
  <c r="U91" i="3"/>
  <c r="U90" i="3"/>
  <c r="U89" i="3"/>
  <c r="U88" i="3"/>
  <c r="U87" i="3"/>
  <c r="U86" i="3"/>
  <c r="U85" i="3"/>
  <c r="U84" i="3"/>
  <c r="U83" i="3"/>
  <c r="U82" i="3"/>
  <c r="U81" i="3"/>
  <c r="U80" i="3"/>
  <c r="U79" i="3"/>
  <c r="U78" i="3"/>
  <c r="U77" i="3"/>
  <c r="U76" i="3"/>
  <c r="U75" i="3"/>
  <c r="U74" i="3"/>
  <c r="U73" i="3"/>
  <c r="U72" i="3"/>
  <c r="U71" i="3"/>
  <c r="U70" i="3"/>
  <c r="U69" i="3"/>
  <c r="U68" i="3"/>
  <c r="U67" i="3"/>
  <c r="U66" i="3"/>
  <c r="U65" i="3"/>
  <c r="U64" i="3"/>
  <c r="U63" i="3"/>
  <c r="U62" i="3"/>
  <c r="U61" i="3"/>
  <c r="U60" i="3"/>
  <c r="U59" i="3"/>
  <c r="U58" i="3"/>
  <c r="U57" i="3"/>
  <c r="U56" i="3"/>
  <c r="U55" i="3"/>
  <c r="U54" i="3"/>
  <c r="U53" i="3"/>
  <c r="U52" i="3"/>
  <c r="U51" i="3"/>
  <c r="U50" i="3"/>
  <c r="U49" i="3"/>
  <c r="U48" i="3"/>
  <c r="U47" i="3"/>
  <c r="U46" i="3"/>
  <c r="U45" i="3"/>
  <c r="U44" i="3"/>
  <c r="U43" i="3"/>
  <c r="U42" i="3"/>
  <c r="U41" i="3"/>
  <c r="U40" i="3"/>
  <c r="U39" i="3"/>
  <c r="U38" i="3"/>
  <c r="U37" i="3"/>
  <c r="U36" i="3"/>
  <c r="U35" i="3"/>
  <c r="U34" i="3"/>
  <c r="U33" i="3"/>
  <c r="U32" i="3"/>
  <c r="U31" i="3"/>
  <c r="U30" i="3"/>
  <c r="U29" i="3"/>
  <c r="U28" i="3"/>
  <c r="U27" i="3"/>
  <c r="U26" i="3"/>
  <c r="U25" i="3"/>
  <c r="U24" i="3"/>
  <c r="U23" i="3"/>
  <c r="U22" i="3"/>
  <c r="U21" i="3"/>
  <c r="U20" i="3"/>
  <c r="U19" i="3"/>
  <c r="U18" i="3"/>
  <c r="U17" i="3"/>
  <c r="U16" i="3"/>
  <c r="U15" i="3"/>
  <c r="U14" i="3"/>
  <c r="U13" i="3"/>
  <c r="U12" i="3"/>
  <c r="U11" i="3"/>
  <c r="U10" i="3"/>
  <c r="U9" i="3"/>
  <c r="U8" i="3"/>
  <c r="U7" i="3"/>
  <c r="U6" i="3"/>
  <c r="U5" i="3"/>
  <c r="U4" i="3"/>
  <c r="U3" i="3"/>
  <c r="T231" i="3"/>
  <c r="T230" i="3"/>
  <c r="T229" i="3"/>
  <c r="T228" i="3"/>
  <c r="T227" i="3"/>
  <c r="T226" i="3"/>
  <c r="T225" i="3"/>
  <c r="T224" i="3"/>
  <c r="T223" i="3"/>
  <c r="T222" i="3"/>
  <c r="T221" i="3"/>
  <c r="T220" i="3"/>
  <c r="T219" i="3"/>
  <c r="T218" i="3"/>
  <c r="T217" i="3"/>
  <c r="T216" i="3"/>
  <c r="T215" i="3"/>
  <c r="T214" i="3"/>
  <c r="T213" i="3"/>
  <c r="T212" i="3"/>
  <c r="T211" i="3"/>
  <c r="T210" i="3"/>
  <c r="T209" i="3"/>
  <c r="T208" i="3"/>
  <c r="T207" i="3"/>
  <c r="T206" i="3"/>
  <c r="T205" i="3"/>
  <c r="T204" i="3"/>
  <c r="T203" i="3"/>
  <c r="T202" i="3"/>
  <c r="T201" i="3"/>
  <c r="T200" i="3"/>
  <c r="T199" i="3"/>
  <c r="T198" i="3"/>
  <c r="T197" i="3"/>
  <c r="T196" i="3"/>
  <c r="T195" i="3"/>
  <c r="T194" i="3"/>
  <c r="T193" i="3"/>
  <c r="T192" i="3"/>
  <c r="T191" i="3"/>
  <c r="T190" i="3"/>
  <c r="T189" i="3"/>
  <c r="T188" i="3"/>
  <c r="T187" i="3"/>
  <c r="T186" i="3"/>
  <c r="T185" i="3"/>
  <c r="T184" i="3"/>
  <c r="T183" i="3"/>
  <c r="T182" i="3"/>
  <c r="T181" i="3"/>
  <c r="T180" i="3"/>
  <c r="T179" i="3"/>
  <c r="T178" i="3"/>
  <c r="T177" i="3"/>
  <c r="T176" i="3"/>
  <c r="T175" i="3"/>
  <c r="T174" i="3"/>
  <c r="T173" i="3"/>
  <c r="T172" i="3"/>
  <c r="T171" i="3"/>
  <c r="T170" i="3"/>
  <c r="T169" i="3"/>
  <c r="T168" i="3"/>
  <c r="T167" i="3"/>
  <c r="T166" i="3"/>
  <c r="T165" i="3"/>
  <c r="T164" i="3"/>
  <c r="T163" i="3"/>
  <c r="T162" i="3"/>
  <c r="T161" i="3"/>
  <c r="T160" i="3"/>
  <c r="T159" i="3"/>
  <c r="T158" i="3"/>
  <c r="T157" i="3"/>
  <c r="T156" i="3"/>
  <c r="T155" i="3"/>
  <c r="T154" i="3"/>
  <c r="T153" i="3"/>
  <c r="T152" i="3"/>
  <c r="T151" i="3"/>
  <c r="T150" i="3"/>
  <c r="T149" i="3"/>
  <c r="T148" i="3"/>
  <c r="T147" i="3"/>
  <c r="T146" i="3"/>
  <c r="T145" i="3"/>
  <c r="T144" i="3"/>
  <c r="T143" i="3"/>
  <c r="T142" i="3"/>
  <c r="T141" i="3"/>
  <c r="T140" i="3"/>
  <c r="T139" i="3"/>
  <c r="T138" i="3"/>
  <c r="T137" i="3"/>
  <c r="T136" i="3"/>
  <c r="T135" i="3"/>
  <c r="T134" i="3"/>
  <c r="T133" i="3"/>
  <c r="T132" i="3"/>
  <c r="T131" i="3"/>
  <c r="T130" i="3"/>
  <c r="T129" i="3"/>
  <c r="T128" i="3"/>
  <c r="T127" i="3"/>
  <c r="T126" i="3"/>
  <c r="T125" i="3"/>
  <c r="T124" i="3"/>
  <c r="T123" i="3"/>
  <c r="T122" i="3"/>
  <c r="T121" i="3"/>
  <c r="T120" i="3"/>
  <c r="T119" i="3"/>
  <c r="T118" i="3"/>
  <c r="T117" i="3"/>
  <c r="T116" i="3"/>
  <c r="T115" i="3"/>
  <c r="T114" i="3"/>
  <c r="T113" i="3"/>
  <c r="T112" i="3"/>
  <c r="T111" i="3"/>
  <c r="T110" i="3"/>
  <c r="T109" i="3"/>
  <c r="T108" i="3"/>
  <c r="T107" i="3"/>
  <c r="T106" i="3"/>
  <c r="T105" i="3"/>
  <c r="T104" i="3"/>
  <c r="T103" i="3"/>
  <c r="T102" i="3"/>
  <c r="T101" i="3"/>
  <c r="T100" i="3"/>
  <c r="T99" i="3"/>
  <c r="T98" i="3"/>
  <c r="T97" i="3"/>
  <c r="T96" i="3"/>
  <c r="T95" i="3"/>
  <c r="T94" i="3"/>
  <c r="T93" i="3"/>
  <c r="T92" i="3"/>
  <c r="T91" i="3"/>
  <c r="T90" i="3"/>
  <c r="T89" i="3"/>
  <c r="T88" i="3"/>
  <c r="T87" i="3"/>
  <c r="T86" i="3"/>
  <c r="T85" i="3"/>
  <c r="T84" i="3"/>
  <c r="T83" i="3"/>
  <c r="T82" i="3"/>
  <c r="T81" i="3"/>
  <c r="T80" i="3"/>
  <c r="T79" i="3"/>
  <c r="T78" i="3"/>
  <c r="T77" i="3"/>
  <c r="T76" i="3"/>
  <c r="T75" i="3"/>
  <c r="T74" i="3"/>
  <c r="T73" i="3"/>
  <c r="T72" i="3"/>
  <c r="T71" i="3"/>
  <c r="T70" i="3"/>
  <c r="T69" i="3"/>
  <c r="T68" i="3"/>
  <c r="T67" i="3"/>
  <c r="T66" i="3"/>
  <c r="T65" i="3"/>
  <c r="T64" i="3"/>
  <c r="T63" i="3"/>
  <c r="T62" i="3"/>
  <c r="T61" i="3"/>
  <c r="T60" i="3"/>
  <c r="T59" i="3"/>
  <c r="T58" i="3"/>
  <c r="T57" i="3"/>
  <c r="T56" i="3"/>
  <c r="T55" i="3"/>
  <c r="T54" i="3"/>
  <c r="T53" i="3"/>
  <c r="T52" i="3"/>
  <c r="T51" i="3"/>
  <c r="T50" i="3"/>
  <c r="T49" i="3"/>
  <c r="T48" i="3"/>
  <c r="T47" i="3"/>
  <c r="T46" i="3"/>
  <c r="T45" i="3"/>
  <c r="T44" i="3"/>
  <c r="T43" i="3"/>
  <c r="T42" i="3"/>
  <c r="T41" i="3"/>
  <c r="T40" i="3"/>
  <c r="T39" i="3"/>
  <c r="T38" i="3"/>
  <c r="T37" i="3"/>
  <c r="T36" i="3"/>
  <c r="T35" i="3"/>
  <c r="T34" i="3"/>
  <c r="T33" i="3"/>
  <c r="T32" i="3"/>
  <c r="T31" i="3"/>
  <c r="T30" i="3"/>
  <c r="T29" i="3"/>
  <c r="T28" i="3"/>
  <c r="T27" i="3"/>
  <c r="T26" i="3"/>
  <c r="T25" i="3"/>
  <c r="T24" i="3"/>
  <c r="T23" i="3"/>
  <c r="T22" i="3"/>
  <c r="T21" i="3"/>
  <c r="T20" i="3"/>
  <c r="T19" i="3"/>
  <c r="T18" i="3"/>
  <c r="T17" i="3"/>
  <c r="T16" i="3"/>
  <c r="T15" i="3"/>
  <c r="T14" i="3"/>
  <c r="T13" i="3"/>
  <c r="T12" i="3"/>
  <c r="T11" i="3"/>
  <c r="T10" i="3"/>
  <c r="T9" i="3"/>
  <c r="T8" i="3"/>
  <c r="T7" i="3"/>
  <c r="T6" i="3"/>
  <c r="T5" i="3"/>
  <c r="T4" i="3"/>
  <c r="T3" i="3"/>
  <c r="T2" i="3"/>
  <c r="U2" i="3"/>
  <c r="B4" i="5"/>
  <c r="AJ2" i="3"/>
  <c r="AG234" i="3"/>
  <c r="AF234" i="3"/>
  <c r="AH231" i="3"/>
  <c r="AJ231" i="3"/>
  <c r="L231" i="3"/>
  <c r="S231" i="3" s="1"/>
  <c r="AH230" i="3"/>
  <c r="AJ230" i="3"/>
  <c r="L230" i="3"/>
  <c r="S230" i="3" s="1"/>
  <c r="AH229" i="3"/>
  <c r="AJ229" i="3"/>
  <c r="L229" i="3"/>
  <c r="S229" i="3" s="1"/>
  <c r="AJ228" i="3"/>
  <c r="AH228" i="3"/>
  <c r="L228" i="3"/>
  <c r="S228" i="3" s="1"/>
  <c r="AJ227" i="3"/>
  <c r="AH227" i="3"/>
  <c r="L227" i="3"/>
  <c r="S227" i="3" s="1"/>
  <c r="AJ226" i="3"/>
  <c r="AH226" i="3"/>
  <c r="L226" i="3"/>
  <c r="AJ225" i="3"/>
  <c r="AH225" i="3"/>
  <c r="L225" i="3"/>
  <c r="S225" i="3" s="1"/>
  <c r="AJ224" i="3"/>
  <c r="AH224" i="3"/>
  <c r="L224" i="3"/>
  <c r="S224" i="3" s="1"/>
  <c r="AH223" i="3"/>
  <c r="AJ223" i="3"/>
  <c r="L223" i="3"/>
  <c r="S223" i="3" s="1"/>
  <c r="AH222" i="3"/>
  <c r="AJ222" i="3"/>
  <c r="L222" i="3"/>
  <c r="S222" i="3" s="1"/>
  <c r="AH221" i="3"/>
  <c r="AJ221" i="3"/>
  <c r="L221" i="3"/>
  <c r="S221" i="3" s="1"/>
  <c r="AJ220" i="3"/>
  <c r="AH220" i="3"/>
  <c r="L220" i="3"/>
  <c r="S220" i="3" s="1"/>
  <c r="AH219" i="3"/>
  <c r="AJ219" i="3"/>
  <c r="L219" i="3"/>
  <c r="S219" i="3" s="1"/>
  <c r="AH218" i="3"/>
  <c r="AJ218" i="3"/>
  <c r="L218" i="3"/>
  <c r="S218" i="3" s="1"/>
  <c r="AJ217" i="3"/>
  <c r="AH217" i="3"/>
  <c r="L217" i="3"/>
  <c r="S217" i="3" s="1"/>
  <c r="AJ216" i="3"/>
  <c r="AH216" i="3"/>
  <c r="L216" i="3"/>
  <c r="S216" i="3" s="1"/>
  <c r="AJ215" i="3"/>
  <c r="AH215" i="3"/>
  <c r="L215" i="3"/>
  <c r="S215" i="3" s="1"/>
  <c r="AH214" i="3"/>
  <c r="AJ214" i="3"/>
  <c r="L214" i="3"/>
  <c r="S214" i="3" s="1"/>
  <c r="AJ213" i="3"/>
  <c r="L213" i="3"/>
  <c r="S213" i="3" s="1"/>
  <c r="AJ212" i="3"/>
  <c r="L212" i="3"/>
  <c r="S212" i="3" s="1"/>
  <c r="AH211" i="3"/>
  <c r="AJ211" i="3"/>
  <c r="L211" i="3"/>
  <c r="S211" i="3" s="1"/>
  <c r="AJ210" i="3"/>
  <c r="AH210" i="3"/>
  <c r="L210" i="3"/>
  <c r="S210" i="3" s="1"/>
  <c r="AH209" i="3"/>
  <c r="AJ209" i="3"/>
  <c r="L209" i="3"/>
  <c r="S209" i="3" s="1"/>
  <c r="AH208" i="3"/>
  <c r="AJ208" i="3"/>
  <c r="L208" i="3"/>
  <c r="S208" i="3" s="1"/>
  <c r="AJ207" i="3"/>
  <c r="AH207" i="3"/>
  <c r="L207" i="3"/>
  <c r="S207" i="3" s="1"/>
  <c r="AJ206" i="3"/>
  <c r="AH206" i="3"/>
  <c r="L206" i="3"/>
  <c r="S206" i="3" s="1"/>
  <c r="AJ205" i="3"/>
  <c r="AH205" i="3"/>
  <c r="L205" i="3"/>
  <c r="S205" i="3" s="1"/>
  <c r="AH204" i="3"/>
  <c r="AJ204" i="3"/>
  <c r="L204" i="3"/>
  <c r="S204" i="3" s="1"/>
  <c r="AH203" i="3"/>
  <c r="AJ203" i="3"/>
  <c r="L203" i="3"/>
  <c r="S203" i="3" s="1"/>
  <c r="AJ202" i="3"/>
  <c r="AH202" i="3"/>
  <c r="L202" i="3"/>
  <c r="S202" i="3" s="1"/>
  <c r="AH201" i="3"/>
  <c r="AJ201" i="3"/>
  <c r="S201" i="3"/>
  <c r="L201" i="3"/>
  <c r="AH200" i="3"/>
  <c r="AJ200" i="3"/>
  <c r="L200" i="3"/>
  <c r="S200" i="3" s="1"/>
  <c r="AJ199" i="3"/>
  <c r="AH199" i="3"/>
  <c r="L199" i="3"/>
  <c r="S199" i="3" s="1"/>
  <c r="AJ198" i="3"/>
  <c r="AH198" i="3"/>
  <c r="L198" i="3"/>
  <c r="S198" i="3" s="1"/>
  <c r="AJ197" i="3"/>
  <c r="AH197" i="3"/>
  <c r="L197" i="3"/>
  <c r="S197" i="3" s="1"/>
  <c r="AH196" i="3"/>
  <c r="AJ196" i="3"/>
  <c r="L196" i="3"/>
  <c r="AH195" i="3"/>
  <c r="AJ195" i="3"/>
  <c r="S195" i="3"/>
  <c r="L195" i="3"/>
  <c r="AH194" i="3"/>
  <c r="AJ194" i="3"/>
  <c r="L194" i="3"/>
  <c r="S194" i="3" s="1"/>
  <c r="AJ193" i="3"/>
  <c r="AH193" i="3"/>
  <c r="L193" i="3"/>
  <c r="S193" i="3" s="1"/>
  <c r="AH192" i="3"/>
  <c r="AJ192" i="3"/>
  <c r="S192" i="3"/>
  <c r="L192" i="3"/>
  <c r="AH191" i="3"/>
  <c r="AJ191" i="3"/>
  <c r="L191" i="3"/>
  <c r="S191" i="3" s="1"/>
  <c r="AJ190" i="3"/>
  <c r="AH190" i="3"/>
  <c r="L190" i="3"/>
  <c r="S190" i="3" s="1"/>
  <c r="AJ189" i="3"/>
  <c r="AH189" i="3"/>
  <c r="L189" i="3"/>
  <c r="S189" i="3" s="1"/>
  <c r="AJ188" i="3"/>
  <c r="AH188" i="3"/>
  <c r="L188" i="3"/>
  <c r="S188" i="3" s="1"/>
  <c r="AH187" i="3"/>
  <c r="AJ187" i="3"/>
  <c r="S187" i="3"/>
  <c r="L187" i="3"/>
  <c r="AH186" i="3"/>
  <c r="AJ186" i="3"/>
  <c r="L186" i="3"/>
  <c r="S186" i="3" s="1"/>
  <c r="AJ185" i="3"/>
  <c r="AH185" i="3"/>
  <c r="L185" i="3"/>
  <c r="S185" i="3" s="1"/>
  <c r="AH184" i="3"/>
  <c r="AJ184" i="3"/>
  <c r="S184" i="3"/>
  <c r="L184" i="3"/>
  <c r="AH183" i="3"/>
  <c r="AJ183" i="3"/>
  <c r="L183" i="3"/>
  <c r="S183" i="3" s="1"/>
  <c r="AJ182" i="3"/>
  <c r="AH182" i="3"/>
  <c r="L182" i="3"/>
  <c r="S182" i="3" s="1"/>
  <c r="AJ181" i="3"/>
  <c r="AH181" i="3"/>
  <c r="L181" i="3"/>
  <c r="S181" i="3" s="1"/>
  <c r="AJ180" i="3"/>
  <c r="AH180" i="3"/>
  <c r="L180" i="3"/>
  <c r="S180" i="3" s="1"/>
  <c r="AH179" i="3"/>
  <c r="AJ179" i="3"/>
  <c r="L179" i="3"/>
  <c r="S179" i="3" s="1"/>
  <c r="AH178" i="3"/>
  <c r="AJ178" i="3"/>
  <c r="L178" i="3"/>
  <c r="S178" i="3" s="1"/>
  <c r="AJ177" i="3"/>
  <c r="AH177" i="3"/>
  <c r="L177" i="3"/>
  <c r="S177" i="3" s="1"/>
  <c r="AJ176" i="3"/>
  <c r="L176" i="3"/>
  <c r="S176" i="3" s="1"/>
  <c r="AJ175" i="3"/>
  <c r="AH175" i="3"/>
  <c r="L175" i="3"/>
  <c r="S175" i="3" s="1"/>
  <c r="AH174" i="3"/>
  <c r="AJ174" i="3"/>
  <c r="L174" i="3"/>
  <c r="S174" i="3" s="1"/>
  <c r="AH173" i="3"/>
  <c r="AJ173" i="3"/>
  <c r="L173" i="3"/>
  <c r="S173" i="3" s="1"/>
  <c r="AJ172" i="3"/>
  <c r="AH172" i="3"/>
  <c r="L172" i="3"/>
  <c r="S172" i="3" s="1"/>
  <c r="AH171" i="3"/>
  <c r="AJ171" i="3"/>
  <c r="L171" i="3"/>
  <c r="S171" i="3" s="1"/>
  <c r="AJ170" i="3"/>
  <c r="AH170" i="3"/>
  <c r="L170" i="3"/>
  <c r="S170" i="3" s="1"/>
  <c r="AJ169" i="3"/>
  <c r="L169" i="3"/>
  <c r="S169" i="3" s="1"/>
  <c r="AH168" i="3"/>
  <c r="AJ168" i="3"/>
  <c r="L168" i="3"/>
  <c r="S168" i="3" s="1"/>
  <c r="AH167" i="3"/>
  <c r="AJ167" i="3"/>
  <c r="S167" i="3"/>
  <c r="L167" i="3"/>
  <c r="AJ166" i="3"/>
  <c r="AH166" i="3"/>
  <c r="L166" i="3"/>
  <c r="S166" i="3" s="1"/>
  <c r="AH165" i="3"/>
  <c r="AJ165" i="3"/>
  <c r="L165" i="3"/>
  <c r="S165" i="3" s="1"/>
  <c r="AH164" i="3"/>
  <c r="AJ164" i="3"/>
  <c r="L164" i="3"/>
  <c r="S164" i="3" s="1"/>
  <c r="AJ163" i="3"/>
  <c r="AH163" i="3"/>
  <c r="L163" i="3"/>
  <c r="S163" i="3" s="1"/>
  <c r="AJ162" i="3"/>
  <c r="L162" i="3"/>
  <c r="S162" i="3" s="1"/>
  <c r="AH161" i="3"/>
  <c r="AJ161" i="3"/>
  <c r="L161" i="3"/>
  <c r="S161" i="3" s="1"/>
  <c r="AH160" i="3"/>
  <c r="AJ160" i="3"/>
  <c r="S160" i="3"/>
  <c r="L160" i="3"/>
  <c r="AJ159" i="3"/>
  <c r="AH159" i="3"/>
  <c r="L159" i="3"/>
  <c r="S159" i="3" s="1"/>
  <c r="AH158" i="3"/>
  <c r="AJ158" i="3"/>
  <c r="L158" i="3"/>
  <c r="S158" i="3" s="1"/>
  <c r="L157" i="3"/>
  <c r="S157" i="3" s="1"/>
  <c r="AH156" i="3"/>
  <c r="AJ156" i="3"/>
  <c r="L156" i="3"/>
  <c r="S156" i="3" s="1"/>
  <c r="AH155" i="3"/>
  <c r="AJ155" i="3"/>
  <c r="L155" i="3"/>
  <c r="S155" i="3" s="1"/>
  <c r="AJ154" i="3"/>
  <c r="AH154" i="3"/>
  <c r="L154" i="3"/>
  <c r="AJ153" i="3"/>
  <c r="L153" i="3"/>
  <c r="S153" i="3" s="1"/>
  <c r="AJ152" i="3"/>
  <c r="AH152" i="3"/>
  <c r="L152" i="3"/>
  <c r="S152" i="3" s="1"/>
  <c r="AH151" i="3"/>
  <c r="AJ151" i="3"/>
  <c r="L151" i="3"/>
  <c r="S151" i="3" s="1"/>
  <c r="AH150" i="3"/>
  <c r="AJ150" i="3"/>
  <c r="L150" i="3"/>
  <c r="S150" i="3" s="1"/>
  <c r="AH149" i="3"/>
  <c r="AJ149" i="3"/>
  <c r="L149" i="3"/>
  <c r="S149" i="3" s="1"/>
  <c r="AH148" i="3"/>
  <c r="AJ148" i="3"/>
  <c r="L148" i="3"/>
  <c r="S148" i="3" s="1"/>
  <c r="AJ147" i="3"/>
  <c r="AH147" i="3"/>
  <c r="L147" i="3"/>
  <c r="S147" i="3" s="1"/>
  <c r="AH146" i="3"/>
  <c r="AJ146" i="3"/>
  <c r="L146" i="3"/>
  <c r="S146" i="3" s="1"/>
  <c r="AH145" i="3"/>
  <c r="AJ145" i="3"/>
  <c r="L145" i="3"/>
  <c r="S145" i="3" s="1"/>
  <c r="AJ144" i="3"/>
  <c r="AH144" i="3"/>
  <c r="L144" i="3"/>
  <c r="S144" i="3" s="1"/>
  <c r="AH143" i="3"/>
  <c r="AJ143" i="3"/>
  <c r="L143" i="3"/>
  <c r="S143" i="3" s="1"/>
  <c r="AH142" i="3"/>
  <c r="AJ142" i="3"/>
  <c r="L142" i="3"/>
  <c r="S142" i="3" s="1"/>
  <c r="AH141" i="3"/>
  <c r="AJ141" i="3"/>
  <c r="L141" i="3"/>
  <c r="S141" i="3" s="1"/>
  <c r="AH140" i="3"/>
  <c r="AJ140" i="3"/>
  <c r="L140" i="3"/>
  <c r="S140" i="3" s="1"/>
  <c r="AH139" i="3"/>
  <c r="AJ139" i="3"/>
  <c r="L139" i="3"/>
  <c r="S139" i="3" s="1"/>
  <c r="AH138" i="3"/>
  <c r="AJ138" i="3"/>
  <c r="L138" i="3"/>
  <c r="S138" i="3" s="1"/>
  <c r="AJ137" i="3"/>
  <c r="AH137" i="3"/>
  <c r="L137" i="3"/>
  <c r="S137" i="3" s="1"/>
  <c r="AH136" i="3"/>
  <c r="AJ136" i="3"/>
  <c r="L136" i="3"/>
  <c r="S136" i="3" s="1"/>
  <c r="AJ135" i="3"/>
  <c r="AH135" i="3"/>
  <c r="L135" i="3"/>
  <c r="S135" i="3" s="1"/>
  <c r="AJ134" i="3"/>
  <c r="AH134" i="3"/>
  <c r="L134" i="3"/>
  <c r="S134" i="3" s="1"/>
  <c r="AJ133" i="3"/>
  <c r="AH133" i="3"/>
  <c r="L133" i="3"/>
  <c r="S133" i="3" s="1"/>
  <c r="AH132" i="3"/>
  <c r="AJ132" i="3"/>
  <c r="L132" i="3"/>
  <c r="S132" i="3" s="1"/>
  <c r="AH131" i="3"/>
  <c r="AJ131" i="3"/>
  <c r="S131" i="3"/>
  <c r="L131" i="3"/>
  <c r="AH130" i="3"/>
  <c r="AJ130" i="3"/>
  <c r="L130" i="3"/>
  <c r="S130" i="3" s="1"/>
  <c r="AJ129" i="3"/>
  <c r="AH129" i="3"/>
  <c r="L129" i="3"/>
  <c r="S129" i="3" s="1"/>
  <c r="AH128" i="3"/>
  <c r="AJ128" i="3"/>
  <c r="L128" i="3"/>
  <c r="S128" i="3" s="1"/>
  <c r="AJ127" i="3"/>
  <c r="AH127" i="3"/>
  <c r="L127" i="3"/>
  <c r="S127" i="3" s="1"/>
  <c r="AJ126" i="3"/>
  <c r="AH126" i="3"/>
  <c r="L126" i="3"/>
  <c r="S126" i="3" s="1"/>
  <c r="AJ125" i="3"/>
  <c r="AH125" i="3"/>
  <c r="L125" i="3"/>
  <c r="S125" i="3" s="1"/>
  <c r="AH124" i="3"/>
  <c r="AJ124" i="3"/>
  <c r="L124" i="3"/>
  <c r="S124" i="3" s="1"/>
  <c r="AH123" i="3"/>
  <c r="AJ123" i="3"/>
  <c r="L123" i="3"/>
  <c r="AH122" i="3"/>
  <c r="AJ122" i="3"/>
  <c r="L122" i="3"/>
  <c r="S122" i="3" s="1"/>
  <c r="AH121" i="3"/>
  <c r="AJ121" i="3"/>
  <c r="L121" i="3"/>
  <c r="S121" i="3" s="1"/>
  <c r="AJ120" i="3"/>
  <c r="AH120" i="3"/>
  <c r="L120" i="3"/>
  <c r="S120" i="3" s="1"/>
  <c r="AJ119" i="3"/>
  <c r="AH119" i="3"/>
  <c r="L119" i="3"/>
  <c r="S119" i="3" s="1"/>
  <c r="AJ118" i="3"/>
  <c r="AH118" i="3"/>
  <c r="L118" i="3"/>
  <c r="S118" i="3" s="1"/>
  <c r="AJ117" i="3"/>
  <c r="AH117" i="3"/>
  <c r="S117" i="3"/>
  <c r="L117" i="3"/>
  <c r="AJ116" i="3"/>
  <c r="AH116" i="3"/>
  <c r="L116" i="3"/>
  <c r="S116" i="3" s="1"/>
  <c r="AH115" i="3"/>
  <c r="AJ115" i="3"/>
  <c r="L115" i="3"/>
  <c r="S115" i="3" s="1"/>
  <c r="AH114" i="3"/>
  <c r="AJ114" i="3"/>
  <c r="L114" i="3"/>
  <c r="S114" i="3" s="1"/>
  <c r="AH113" i="3"/>
  <c r="AJ113" i="3"/>
  <c r="L113" i="3"/>
  <c r="S113" i="3" s="1"/>
  <c r="AH112" i="3"/>
  <c r="AJ112" i="3"/>
  <c r="L112" i="3"/>
  <c r="S112" i="3" s="1"/>
  <c r="AJ111" i="3"/>
  <c r="AH111" i="3"/>
  <c r="S111" i="3"/>
  <c r="L111" i="3"/>
  <c r="AJ110" i="3"/>
  <c r="AH110" i="3"/>
  <c r="L110" i="3"/>
  <c r="S110" i="3" s="1"/>
  <c r="AJ109" i="3"/>
  <c r="AH109" i="3"/>
  <c r="L109" i="3"/>
  <c r="S109" i="3" s="1"/>
  <c r="AJ108" i="3"/>
  <c r="AH108" i="3"/>
  <c r="S108" i="3"/>
  <c r="L108" i="3"/>
  <c r="AH107" i="3"/>
  <c r="AJ107" i="3"/>
  <c r="L107" i="3"/>
  <c r="S107" i="3" s="1"/>
  <c r="AH106" i="3"/>
  <c r="AJ106" i="3"/>
  <c r="L106" i="3"/>
  <c r="S106" i="3" s="1"/>
  <c r="AH105" i="3"/>
  <c r="AJ105" i="3"/>
  <c r="L105" i="3"/>
  <c r="S105" i="3" s="1"/>
  <c r="AH104" i="3"/>
  <c r="AJ104" i="3"/>
  <c r="L104" i="3"/>
  <c r="S104" i="3" s="1"/>
  <c r="AJ103" i="3"/>
  <c r="AH103" i="3"/>
  <c r="L103" i="3"/>
  <c r="S103" i="3" s="1"/>
  <c r="AJ102" i="3"/>
  <c r="AH102" i="3"/>
  <c r="L102" i="3"/>
  <c r="S102" i="3" s="1"/>
  <c r="AH101" i="3"/>
  <c r="AJ101" i="3"/>
  <c r="L101" i="3"/>
  <c r="S101" i="3" s="1"/>
  <c r="AJ100" i="3"/>
  <c r="AH100" i="3"/>
  <c r="L100" i="3"/>
  <c r="S100" i="3" s="1"/>
  <c r="AH99" i="3"/>
  <c r="AJ99" i="3"/>
  <c r="L99" i="3"/>
  <c r="S99" i="3" s="1"/>
  <c r="AH98" i="3"/>
  <c r="AJ98" i="3"/>
  <c r="L98" i="3"/>
  <c r="S98" i="3" s="1"/>
  <c r="AH97" i="3"/>
  <c r="AJ97" i="3"/>
  <c r="L97" i="3"/>
  <c r="S97" i="3" s="1"/>
  <c r="AH96" i="3"/>
  <c r="AJ96" i="3"/>
  <c r="L96" i="3"/>
  <c r="S96" i="3" s="1"/>
  <c r="AJ95" i="3"/>
  <c r="AH95" i="3"/>
  <c r="L95" i="3"/>
  <c r="S95" i="3" s="1"/>
  <c r="AJ94" i="3"/>
  <c r="AH94" i="3"/>
  <c r="L94" i="3"/>
  <c r="S94" i="3" s="1"/>
  <c r="AH93" i="3"/>
  <c r="AJ93" i="3"/>
  <c r="L93" i="3"/>
  <c r="S93" i="3" s="1"/>
  <c r="AJ92" i="3"/>
  <c r="AH92" i="3"/>
  <c r="L92" i="3"/>
  <c r="S92" i="3" s="1"/>
  <c r="AH91" i="3"/>
  <c r="AJ91" i="3"/>
  <c r="L91" i="3"/>
  <c r="S91" i="3" s="1"/>
  <c r="AH90" i="3"/>
  <c r="AJ90" i="3"/>
  <c r="S90" i="3"/>
  <c r="L90" i="3"/>
  <c r="AH89" i="3"/>
  <c r="AJ89" i="3"/>
  <c r="L89" i="3"/>
  <c r="S89" i="3" s="1"/>
  <c r="AH88" i="3"/>
  <c r="AJ88" i="3"/>
  <c r="L88" i="3"/>
  <c r="S88" i="3" s="1"/>
  <c r="AJ87" i="3"/>
  <c r="AH87" i="3"/>
  <c r="L87" i="3"/>
  <c r="S87" i="3" s="1"/>
  <c r="AJ86" i="3"/>
  <c r="AH86" i="3"/>
  <c r="L86" i="3"/>
  <c r="S86" i="3" s="1"/>
  <c r="AH85" i="3"/>
  <c r="AJ85" i="3"/>
  <c r="S85" i="3"/>
  <c r="L85" i="3"/>
  <c r="AJ84" i="3"/>
  <c r="AH84" i="3"/>
  <c r="L84" i="3"/>
  <c r="S84" i="3" s="1"/>
  <c r="AH83" i="3"/>
  <c r="AJ83" i="3"/>
  <c r="L83" i="3"/>
  <c r="S83" i="3" s="1"/>
  <c r="AH82" i="3"/>
  <c r="AJ82" i="3"/>
  <c r="S82" i="3"/>
  <c r="L82" i="3"/>
  <c r="AH81" i="3"/>
  <c r="AJ81" i="3"/>
  <c r="L81" i="3"/>
  <c r="S81" i="3" s="1"/>
  <c r="AH80" i="3"/>
  <c r="AJ80" i="3"/>
  <c r="L80" i="3"/>
  <c r="S80" i="3" s="1"/>
  <c r="AJ79" i="3"/>
  <c r="AH79" i="3"/>
  <c r="L79" i="3"/>
  <c r="S79" i="3" s="1"/>
  <c r="AJ78" i="3"/>
  <c r="AH78" i="3"/>
  <c r="L78" i="3"/>
  <c r="S78" i="3" s="1"/>
  <c r="AH77" i="3"/>
  <c r="AJ77" i="3"/>
  <c r="L77" i="3"/>
  <c r="S77" i="3" s="1"/>
  <c r="AJ76" i="3"/>
  <c r="AH76" i="3"/>
  <c r="S76" i="3"/>
  <c r="L76" i="3"/>
  <c r="AH75" i="3"/>
  <c r="AJ75" i="3"/>
  <c r="L75" i="3"/>
  <c r="S75" i="3" s="1"/>
  <c r="AH74" i="3"/>
  <c r="AJ74" i="3"/>
  <c r="L74" i="3"/>
  <c r="S74" i="3" s="1"/>
  <c r="AH73" i="3"/>
  <c r="AJ73" i="3"/>
  <c r="L73" i="3"/>
  <c r="S73" i="3" s="1"/>
  <c r="AH72" i="3"/>
  <c r="AJ72" i="3"/>
  <c r="L72" i="3"/>
  <c r="S72" i="3" s="1"/>
  <c r="AJ71" i="3"/>
  <c r="AH71" i="3"/>
  <c r="L71" i="3"/>
  <c r="S71" i="3" s="1"/>
  <c r="AJ70" i="3"/>
  <c r="AH70" i="3"/>
  <c r="L70" i="3"/>
  <c r="S70" i="3" s="1"/>
  <c r="AH69" i="3"/>
  <c r="AJ69" i="3"/>
  <c r="S69" i="3"/>
  <c r="L69" i="3"/>
  <c r="AJ68" i="3"/>
  <c r="AH68" i="3"/>
  <c r="L68" i="3"/>
  <c r="S68" i="3" s="1"/>
  <c r="AH67" i="3"/>
  <c r="AJ67" i="3"/>
  <c r="L67" i="3"/>
  <c r="S67" i="3" s="1"/>
  <c r="AH66" i="3"/>
  <c r="AJ66" i="3"/>
  <c r="S66" i="3"/>
  <c r="L66" i="3"/>
  <c r="AH65" i="3"/>
  <c r="AJ65" i="3"/>
  <c r="L65" i="3"/>
  <c r="S65" i="3" s="1"/>
  <c r="AH64" i="3"/>
  <c r="AJ64" i="3"/>
  <c r="L64" i="3"/>
  <c r="S64" i="3" s="1"/>
  <c r="AJ63" i="3"/>
  <c r="AH63" i="3"/>
  <c r="L63" i="3"/>
  <c r="S63" i="3" s="1"/>
  <c r="AJ62" i="3"/>
  <c r="AH62" i="3"/>
  <c r="S62" i="3"/>
  <c r="L62" i="3"/>
  <c r="AH61" i="3"/>
  <c r="AJ61" i="3"/>
  <c r="L61" i="3"/>
  <c r="S61" i="3" s="1"/>
  <c r="AJ60" i="3"/>
  <c r="AH60" i="3"/>
  <c r="S60" i="3"/>
  <c r="L60" i="3"/>
  <c r="AH59" i="3"/>
  <c r="AJ59" i="3"/>
  <c r="L59" i="3"/>
  <c r="S59" i="3" s="1"/>
  <c r="AH58" i="3"/>
  <c r="S58" i="3"/>
  <c r="L58" i="3"/>
  <c r="AH57" i="3"/>
  <c r="AJ57" i="3"/>
  <c r="L57" i="3"/>
  <c r="S57" i="3" s="1"/>
  <c r="AH56" i="3"/>
  <c r="AJ56" i="3"/>
  <c r="L56" i="3"/>
  <c r="S56" i="3" s="1"/>
  <c r="AH55" i="3"/>
  <c r="AJ55" i="3"/>
  <c r="L55" i="3"/>
  <c r="S55" i="3" s="1"/>
  <c r="AJ54" i="3"/>
  <c r="L54" i="3"/>
  <c r="S54" i="3" s="1"/>
  <c r="AH53" i="3"/>
  <c r="AJ53" i="3"/>
  <c r="L53" i="3"/>
  <c r="S53" i="3" s="1"/>
  <c r="L52" i="3"/>
  <c r="S52" i="3" s="1"/>
  <c r="AH51" i="3"/>
  <c r="AJ51" i="3"/>
  <c r="L51" i="3"/>
  <c r="S51" i="3" s="1"/>
  <c r="AH50" i="3"/>
  <c r="L50" i="3"/>
  <c r="S50" i="3" s="1"/>
  <c r="AH49" i="3"/>
  <c r="AJ49" i="3"/>
  <c r="L49" i="3"/>
  <c r="S49" i="3" s="1"/>
  <c r="AH48" i="3"/>
  <c r="AJ48" i="3"/>
  <c r="L48" i="3"/>
  <c r="S48" i="3" s="1"/>
  <c r="AJ47" i="3"/>
  <c r="AH47" i="3"/>
  <c r="L47" i="3"/>
  <c r="S47" i="3" s="1"/>
  <c r="AJ46" i="3"/>
  <c r="AH46" i="3"/>
  <c r="L46" i="3"/>
  <c r="S46" i="3" s="1"/>
  <c r="AH45" i="3"/>
  <c r="AJ45" i="3"/>
  <c r="N45" i="3"/>
  <c r="L45" i="3"/>
  <c r="AH44" i="3"/>
  <c r="AJ44" i="3"/>
  <c r="L44" i="3"/>
  <c r="S44" i="3" s="1"/>
  <c r="AJ43" i="3"/>
  <c r="AH43" i="3"/>
  <c r="L43" i="3"/>
  <c r="S43" i="3" s="1"/>
  <c r="AH42" i="3"/>
  <c r="AJ42" i="3"/>
  <c r="L42" i="3"/>
  <c r="S42" i="3" s="1"/>
  <c r="AH41" i="3"/>
  <c r="AJ41" i="3"/>
  <c r="S41" i="3"/>
  <c r="L41" i="3"/>
  <c r="AJ40" i="3"/>
  <c r="AH40" i="3"/>
  <c r="L40" i="3"/>
  <c r="S40" i="3" s="1"/>
  <c r="AJ39" i="3"/>
  <c r="AH39" i="3"/>
  <c r="L39" i="3"/>
  <c r="S39" i="3" s="1"/>
  <c r="AH38" i="3"/>
  <c r="AJ38" i="3"/>
  <c r="S38" i="3"/>
  <c r="L38" i="3"/>
  <c r="AJ37" i="3"/>
  <c r="AH37" i="3"/>
  <c r="L37" i="3"/>
  <c r="S37" i="3" s="1"/>
  <c r="AH36" i="3"/>
  <c r="AJ36" i="3"/>
  <c r="L36" i="3"/>
  <c r="S36" i="3" s="1"/>
  <c r="AJ35" i="3"/>
  <c r="AH35" i="3"/>
  <c r="L35" i="3"/>
  <c r="S35" i="3" s="1"/>
  <c r="AH34" i="3"/>
  <c r="AJ34" i="3"/>
  <c r="L34" i="3"/>
  <c r="S34" i="3" s="1"/>
  <c r="AH33" i="3"/>
  <c r="AJ33" i="3"/>
  <c r="L33" i="3"/>
  <c r="S33" i="3" s="1"/>
  <c r="AJ32" i="3"/>
  <c r="AH32" i="3"/>
  <c r="L32" i="3"/>
  <c r="S32" i="3" s="1"/>
  <c r="AJ31" i="3"/>
  <c r="AH31" i="3"/>
  <c r="L31" i="3"/>
  <c r="S31" i="3" s="1"/>
  <c r="AH30" i="3"/>
  <c r="AJ30" i="3"/>
  <c r="L30" i="3"/>
  <c r="S30" i="3" s="1"/>
  <c r="AJ29" i="3"/>
  <c r="S29" i="3"/>
  <c r="L29" i="3"/>
  <c r="AJ28" i="3"/>
  <c r="AH28" i="3"/>
  <c r="L28" i="3"/>
  <c r="S28" i="3" s="1"/>
  <c r="AJ27" i="3"/>
  <c r="AH27" i="3"/>
  <c r="L27" i="3"/>
  <c r="S27" i="3" s="1"/>
  <c r="AJ26" i="3"/>
  <c r="AH26" i="3"/>
  <c r="S26" i="3"/>
  <c r="L26" i="3"/>
  <c r="AH25" i="3"/>
  <c r="AJ25" i="3"/>
  <c r="L25" i="3"/>
  <c r="S25" i="3" s="1"/>
  <c r="AH24" i="3"/>
  <c r="AJ24" i="3"/>
  <c r="L24" i="3"/>
  <c r="S24" i="3" s="1"/>
  <c r="AJ23" i="3"/>
  <c r="AH23" i="3"/>
  <c r="L23" i="3"/>
  <c r="S23" i="3" s="1"/>
  <c r="AJ22" i="3"/>
  <c r="AH22" i="3"/>
  <c r="L22" i="3"/>
  <c r="S22" i="3" s="1"/>
  <c r="AH21" i="3"/>
  <c r="AJ21" i="3"/>
  <c r="L21" i="3"/>
  <c r="S21" i="3" s="1"/>
  <c r="AJ20" i="3"/>
  <c r="AH20" i="3"/>
  <c r="L20" i="3"/>
  <c r="S20" i="3" s="1"/>
  <c r="AJ19" i="3"/>
  <c r="AH19" i="3"/>
  <c r="L19" i="3"/>
  <c r="S19" i="3" s="1"/>
  <c r="AJ18" i="3"/>
  <c r="AH18" i="3"/>
  <c r="L18" i="3"/>
  <c r="S18" i="3" s="1"/>
  <c r="AH17" i="3"/>
  <c r="AJ17" i="3"/>
  <c r="L17" i="3"/>
  <c r="S17" i="3" s="1"/>
  <c r="AH16" i="3"/>
  <c r="AJ16" i="3"/>
  <c r="L16" i="3"/>
  <c r="S16" i="3" s="1"/>
  <c r="AJ15" i="3"/>
  <c r="AH15" i="3"/>
  <c r="L15" i="3"/>
  <c r="S15" i="3" s="1"/>
  <c r="AH14" i="3"/>
  <c r="AJ14" i="3"/>
  <c r="L14" i="3"/>
  <c r="S14" i="3" s="1"/>
  <c r="AH13" i="3"/>
  <c r="AJ13" i="3"/>
  <c r="L13" i="3"/>
  <c r="S13" i="3" s="1"/>
  <c r="AJ12" i="3"/>
  <c r="AH12" i="3"/>
  <c r="L12" i="3"/>
  <c r="S12" i="3" s="1"/>
  <c r="AJ11" i="3"/>
  <c r="AH11" i="3"/>
  <c r="L11" i="3"/>
  <c r="S11" i="3" s="1"/>
  <c r="AJ10" i="3"/>
  <c r="AH10" i="3"/>
  <c r="S10" i="3"/>
  <c r="L10" i="3"/>
  <c r="AH9" i="3"/>
  <c r="AJ9" i="3"/>
  <c r="L9" i="3"/>
  <c r="S9" i="3" s="1"/>
  <c r="AH8" i="3"/>
  <c r="AJ8" i="3"/>
  <c r="L8" i="3"/>
  <c r="S8" i="3" s="1"/>
  <c r="AJ7" i="3"/>
  <c r="AH7" i="3"/>
  <c r="L7" i="3"/>
  <c r="S7" i="3" s="1"/>
  <c r="AH6" i="3"/>
  <c r="AJ6" i="3"/>
  <c r="L6" i="3"/>
  <c r="S6" i="3" s="1"/>
  <c r="AH5" i="3"/>
  <c r="AJ5" i="3"/>
  <c r="L5" i="3"/>
  <c r="S5" i="3" s="1"/>
  <c r="L4" i="3"/>
  <c r="S4" i="3" s="1"/>
  <c r="AJ3" i="3"/>
  <c r="AH3" i="3"/>
  <c r="L3" i="3"/>
  <c r="S3" i="3" s="1"/>
  <c r="AI234" i="3"/>
  <c r="AE234" i="3"/>
  <c r="AD234" i="3"/>
  <c r="AA234" i="3"/>
  <c r="Z234" i="3"/>
  <c r="Y234" i="3"/>
  <c r="L2" i="3"/>
  <c r="S2" i="3" s="1"/>
  <c r="R14" i="2"/>
  <c r="F13" i="2"/>
  <c r="R12" i="2"/>
  <c r="C12" i="2"/>
  <c r="R11" i="2"/>
  <c r="F11" i="2"/>
  <c r="C11" i="2"/>
  <c r="F10" i="2"/>
  <c r="R9" i="2"/>
  <c r="F9" i="2"/>
  <c r="R8" i="2"/>
  <c r="F7" i="2"/>
  <c r="Q15" i="2"/>
  <c r="O15" i="2"/>
  <c r="N15" i="2"/>
  <c r="F5" i="2"/>
  <c r="S45" i="3" l="1"/>
  <c r="S8" i="2"/>
  <c r="T8" i="2" s="1"/>
  <c r="S11" i="2"/>
  <c r="T11" i="2" s="1"/>
  <c r="S234" i="3"/>
  <c r="B14" i="4" s="1"/>
  <c r="G7" i="2"/>
  <c r="H7" i="2" s="1"/>
  <c r="C8" i="2"/>
  <c r="G10" i="2"/>
  <c r="H10" i="2" s="1"/>
  <c r="C10" i="2"/>
  <c r="G5" i="2"/>
  <c r="H5" i="2" s="1"/>
  <c r="R6" i="2"/>
  <c r="S9" i="2"/>
  <c r="T9" i="2" s="1"/>
  <c r="S14" i="2"/>
  <c r="T14" i="2" s="1"/>
  <c r="P15" i="2"/>
  <c r="G9" i="2"/>
  <c r="H9" i="2" s="1"/>
  <c r="W9" i="2"/>
  <c r="K15" i="2"/>
  <c r="C6" i="2"/>
  <c r="G13" i="2"/>
  <c r="H13" i="2" s="1"/>
  <c r="C14" i="2"/>
  <c r="R7" i="2"/>
  <c r="W7" i="2" s="1"/>
  <c r="S12" i="2"/>
  <c r="T12" i="2" s="1"/>
  <c r="R5" i="2"/>
  <c r="F6" i="2"/>
  <c r="G11" i="2"/>
  <c r="H11" i="2" s="1"/>
  <c r="W11" i="2"/>
  <c r="R13" i="2"/>
  <c r="W13" i="2" s="1"/>
  <c r="F8" i="2"/>
  <c r="F12" i="2"/>
  <c r="F14" i="2"/>
  <c r="B15" i="2"/>
  <c r="L15" i="2"/>
  <c r="C5" i="2"/>
  <c r="C7" i="2"/>
  <c r="C9" i="2"/>
  <c r="C13" i="2"/>
  <c r="M15" i="2"/>
  <c r="AB234" i="3"/>
  <c r="AJ4" i="3"/>
  <c r="E15" i="2"/>
  <c r="AC234" i="3"/>
  <c r="AH54" i="3"/>
  <c r="AJ58" i="3"/>
  <c r="X234" i="3"/>
  <c r="AH2" i="3"/>
  <c r="AJ50" i="3"/>
  <c r="AH52" i="3"/>
  <c r="AH4" i="3"/>
  <c r="AJ52" i="3"/>
  <c r="R10" i="2"/>
  <c r="W10" i="2" s="1"/>
  <c r="D15" i="2"/>
  <c r="F15" i="2" l="1"/>
  <c r="G15" i="2" s="1"/>
  <c r="H15" i="2" s="1"/>
  <c r="X7" i="2"/>
  <c r="Y7" i="2" s="1"/>
  <c r="X10" i="2"/>
  <c r="Y10" i="2" s="1"/>
  <c r="W12" i="2"/>
  <c r="G12" i="2"/>
  <c r="H12" i="2" s="1"/>
  <c r="X9" i="2"/>
  <c r="Y9" i="2" s="1"/>
  <c r="B15" i="4"/>
  <c r="B17" i="4" s="1"/>
  <c r="B10" i="4"/>
  <c r="B11" i="4" s="1"/>
  <c r="B18" i="4" s="1"/>
  <c r="X13" i="2"/>
  <c r="Y13" i="2" s="1"/>
  <c r="AJ234" i="3"/>
  <c r="S6" i="2"/>
  <c r="T6" i="2" s="1"/>
  <c r="W6" i="2"/>
  <c r="G6" i="2"/>
  <c r="H6" i="2" s="1"/>
  <c r="C15" i="2"/>
  <c r="S13" i="2"/>
  <c r="T13" i="2" s="1"/>
  <c r="R15" i="2"/>
  <c r="S5" i="2"/>
  <c r="W5" i="2"/>
  <c r="W8" i="2"/>
  <c r="G8" i="2"/>
  <c r="H8" i="2" s="1"/>
  <c r="S10" i="2"/>
  <c r="T10" i="2" s="1"/>
  <c r="X11" i="2"/>
  <c r="Y11" i="2" s="1"/>
  <c r="S7" i="2"/>
  <c r="T7" i="2" s="1"/>
  <c r="AH234" i="3"/>
  <c r="W14" i="2"/>
  <c r="G14" i="2"/>
  <c r="H14" i="2" s="1"/>
  <c r="T15" i="2" l="1"/>
  <c r="B19" i="4"/>
  <c r="X5" i="2"/>
  <c r="W15" i="2"/>
  <c r="X12" i="2"/>
  <c r="Y12" i="2" s="1"/>
  <c r="X14" i="2"/>
  <c r="Y14" i="2" s="1"/>
  <c r="X8" i="2"/>
  <c r="Y8" i="2" s="1"/>
  <c r="T5" i="2"/>
  <c r="S15" i="2"/>
  <c r="X6" i="2"/>
  <c r="Y6" i="2" s="1"/>
  <c r="U234" i="3" l="1"/>
  <c r="Y15" i="2"/>
  <c r="X15" i="2"/>
  <c r="Y5" i="2"/>
  <c r="V223" i="3"/>
  <c r="V215" i="3"/>
  <c r="V205" i="3"/>
  <c r="V197" i="3"/>
  <c r="V188" i="3"/>
  <c r="V180" i="3"/>
  <c r="V170" i="3"/>
  <c r="V169" i="3"/>
  <c r="V159" i="3"/>
  <c r="V157" i="3"/>
  <c r="V147" i="3"/>
  <c r="V231" i="3"/>
  <c r="V222" i="3"/>
  <c r="V214" i="3"/>
  <c r="V213" i="3"/>
  <c r="V212" i="3"/>
  <c r="V204" i="3"/>
  <c r="V196" i="3"/>
  <c r="V195" i="3"/>
  <c r="V187" i="3"/>
  <c r="V179" i="3"/>
  <c r="V168" i="3"/>
  <c r="V158" i="3"/>
  <c r="V156" i="3"/>
  <c r="V146" i="3"/>
  <c r="V230" i="3"/>
  <c r="V221" i="3"/>
  <c r="V211" i="3"/>
  <c r="V203" i="3"/>
  <c r="V194" i="3"/>
  <c r="V186" i="3"/>
  <c r="V178" i="3"/>
  <c r="V176" i="3"/>
  <c r="V167" i="3"/>
  <c r="V155" i="3"/>
  <c r="V153" i="3"/>
  <c r="V229" i="3"/>
  <c r="V220" i="3"/>
  <c r="V210" i="3"/>
  <c r="V202" i="3"/>
  <c r="V193" i="3"/>
  <c r="V185" i="3"/>
  <c r="V177" i="3"/>
  <c r="V175" i="3"/>
  <c r="V166" i="3"/>
  <c r="V154" i="3"/>
  <c r="V152" i="3"/>
  <c r="V144" i="3"/>
  <c r="V228" i="3"/>
  <c r="V219" i="3"/>
  <c r="V209" i="3"/>
  <c r="V201" i="3"/>
  <c r="V192" i="3"/>
  <c r="V184" i="3"/>
  <c r="V174" i="3"/>
  <c r="V165" i="3"/>
  <c r="V151" i="3"/>
  <c r="V227" i="3"/>
  <c r="V218" i="3"/>
  <c r="V208" i="3"/>
  <c r="V200" i="3"/>
  <c r="V191" i="3"/>
  <c r="V183" i="3"/>
  <c r="V173" i="3"/>
  <c r="V164" i="3"/>
  <c r="V162" i="3"/>
  <c r="AK162" i="3" s="1"/>
  <c r="V150" i="3"/>
  <c r="V226" i="3"/>
  <c r="V225" i="3"/>
  <c r="V217" i="3"/>
  <c r="V207" i="3"/>
  <c r="V199" i="3"/>
  <c r="V190" i="3"/>
  <c r="V182" i="3"/>
  <c r="V172" i="3"/>
  <c r="V163" i="3"/>
  <c r="V161" i="3"/>
  <c r="V149" i="3"/>
  <c r="V224" i="3"/>
  <c r="V216" i="3"/>
  <c r="V206" i="3"/>
  <c r="V198" i="3"/>
  <c r="V189" i="3"/>
  <c r="V181" i="3"/>
  <c r="V171" i="3"/>
  <c r="V160" i="3"/>
  <c r="V148" i="3"/>
  <c r="V140" i="3"/>
  <c r="V135" i="3"/>
  <c r="V127" i="3"/>
  <c r="V118" i="3"/>
  <c r="V110" i="3"/>
  <c r="V102" i="3"/>
  <c r="V94" i="3"/>
  <c r="V86" i="3"/>
  <c r="V78" i="3"/>
  <c r="V70" i="3"/>
  <c r="V62" i="3"/>
  <c r="V134" i="3"/>
  <c r="V126" i="3"/>
  <c r="V117" i="3"/>
  <c r="V109" i="3"/>
  <c r="V101" i="3"/>
  <c r="V93" i="3"/>
  <c r="V85" i="3"/>
  <c r="V77" i="3"/>
  <c r="V69" i="3"/>
  <c r="V61" i="3"/>
  <c r="V133" i="3"/>
  <c r="V125" i="3"/>
  <c r="V116" i="3"/>
  <c r="V108" i="3"/>
  <c r="V100" i="3"/>
  <c r="V92" i="3"/>
  <c r="V84" i="3"/>
  <c r="V76" i="3"/>
  <c r="V68" i="3"/>
  <c r="V60" i="3"/>
  <c r="V132" i="3"/>
  <c r="V124" i="3"/>
  <c r="V115" i="3"/>
  <c r="V107" i="3"/>
  <c r="V99" i="3"/>
  <c r="V91" i="3"/>
  <c r="V83" i="3"/>
  <c r="V75" i="3"/>
  <c r="V67" i="3"/>
  <c r="V59" i="3"/>
  <c r="V143" i="3"/>
  <c r="V142" i="3"/>
  <c r="V139" i="3"/>
  <c r="V131" i="3"/>
  <c r="V123" i="3"/>
  <c r="V122" i="3"/>
  <c r="V114" i="3"/>
  <c r="V106" i="3"/>
  <c r="V98" i="3"/>
  <c r="V90" i="3"/>
  <c r="V82" i="3"/>
  <c r="V74" i="3"/>
  <c r="V66" i="3"/>
  <c r="V58" i="3"/>
  <c r="V141" i="3"/>
  <c r="V138" i="3"/>
  <c r="V130" i="3"/>
  <c r="V121" i="3"/>
  <c r="V113" i="3"/>
  <c r="V105" i="3"/>
  <c r="V97" i="3"/>
  <c r="V89" i="3"/>
  <c r="V81" i="3"/>
  <c r="V73" i="3"/>
  <c r="V65" i="3"/>
  <c r="V57" i="3"/>
  <c r="V145" i="3"/>
  <c r="V137" i="3"/>
  <c r="V129" i="3"/>
  <c r="V120" i="3"/>
  <c r="V112" i="3"/>
  <c r="V104" i="3"/>
  <c r="V96" i="3"/>
  <c r="V88" i="3"/>
  <c r="V80" i="3"/>
  <c r="V72" i="3"/>
  <c r="V64" i="3"/>
  <c r="V56" i="3"/>
  <c r="V136" i="3"/>
  <c r="V128" i="3"/>
  <c r="V119" i="3"/>
  <c r="V111" i="3"/>
  <c r="V103" i="3"/>
  <c r="V95" i="3"/>
  <c r="V87" i="3"/>
  <c r="V79" i="3"/>
  <c r="V71" i="3"/>
  <c r="V63" i="3"/>
  <c r="V55" i="3"/>
  <c r="V52" i="3"/>
  <c r="V50" i="3"/>
  <c r="V43" i="3"/>
  <c r="V35" i="3"/>
  <c r="V26" i="3"/>
  <c r="V18" i="3"/>
  <c r="V10" i="3"/>
  <c r="V53" i="3"/>
  <c r="V51" i="3"/>
  <c r="V49" i="3"/>
  <c r="V42" i="3"/>
  <c r="V34" i="3"/>
  <c r="V25" i="3"/>
  <c r="V17" i="3"/>
  <c r="V9" i="3"/>
  <c r="V54" i="3"/>
  <c r="V48" i="3"/>
  <c r="V41" i="3"/>
  <c r="V33" i="3"/>
  <c r="V24" i="3"/>
  <c r="V16" i="3"/>
  <c r="V8" i="3"/>
  <c r="V47" i="3"/>
  <c r="V40" i="3"/>
  <c r="V32" i="3"/>
  <c r="V23" i="3"/>
  <c r="V15" i="3"/>
  <c r="V7" i="3"/>
  <c r="V46" i="3"/>
  <c r="V39" i="3"/>
  <c r="V31" i="3"/>
  <c r="V22" i="3"/>
  <c r="V14" i="3"/>
  <c r="V6" i="3"/>
  <c r="V45" i="3"/>
  <c r="V38" i="3"/>
  <c r="V30" i="3"/>
  <c r="V29" i="3"/>
  <c r="V21" i="3"/>
  <c r="V13" i="3"/>
  <c r="V5" i="3"/>
  <c r="V37" i="3"/>
  <c r="V28" i="3"/>
  <c r="V20" i="3"/>
  <c r="V12" i="3"/>
  <c r="V44" i="3"/>
  <c r="V36" i="3"/>
  <c r="V27" i="3"/>
  <c r="V19" i="3"/>
  <c r="V11" i="3"/>
  <c r="V3" i="3"/>
  <c r="W40" i="3" l="1"/>
  <c r="AK40" i="3"/>
  <c r="W11" i="3"/>
  <c r="AK11" i="3"/>
  <c r="W42" i="3"/>
  <c r="AK42" i="3"/>
  <c r="W64" i="3"/>
  <c r="AK64" i="3"/>
  <c r="W123" i="3"/>
  <c r="AK123" i="3"/>
  <c r="W117" i="3"/>
  <c r="AK117" i="3"/>
  <c r="W5" i="3"/>
  <c r="AK5" i="3"/>
  <c r="W6" i="3"/>
  <c r="AK6" i="3"/>
  <c r="W41" i="3"/>
  <c r="AK41" i="3"/>
  <c r="W43" i="3"/>
  <c r="AK43" i="3"/>
  <c r="W72" i="3"/>
  <c r="AK72" i="3"/>
  <c r="W105" i="3"/>
  <c r="AK105" i="3"/>
  <c r="W131" i="3"/>
  <c r="AK131" i="3"/>
  <c r="W91" i="3"/>
  <c r="AK91" i="3"/>
  <c r="W76" i="3"/>
  <c r="AK76" i="3"/>
  <c r="W61" i="3"/>
  <c r="AK61" i="3"/>
  <c r="W126" i="3"/>
  <c r="AK126" i="3"/>
  <c r="W110" i="3"/>
  <c r="AK110" i="3"/>
  <c r="W163" i="3"/>
  <c r="AK163" i="3"/>
  <c r="W226" i="3"/>
  <c r="AK226" i="3"/>
  <c r="W208" i="3"/>
  <c r="AK208" i="3"/>
  <c r="W201" i="3"/>
  <c r="AK201" i="3"/>
  <c r="W175" i="3"/>
  <c r="AK175" i="3"/>
  <c r="W153" i="3"/>
  <c r="AK153" i="3"/>
  <c r="W211" i="3"/>
  <c r="AK211" i="3"/>
  <c r="W187" i="3"/>
  <c r="AK187" i="3"/>
  <c r="W231" i="3"/>
  <c r="AK231" i="3"/>
  <c r="W197" i="3"/>
  <c r="AK197" i="3"/>
  <c r="W27" i="3"/>
  <c r="AK27" i="3"/>
  <c r="W13" i="3"/>
  <c r="AK13" i="3"/>
  <c r="W14" i="3"/>
  <c r="AK14" i="3"/>
  <c r="W32" i="3"/>
  <c r="AK32" i="3"/>
  <c r="W48" i="3"/>
  <c r="AK48" i="3"/>
  <c r="W51" i="3"/>
  <c r="AK51" i="3"/>
  <c r="W50" i="3"/>
  <c r="AK50" i="3"/>
  <c r="W103" i="3"/>
  <c r="AK103" i="3"/>
  <c r="W80" i="3"/>
  <c r="AK80" i="3"/>
  <c r="W145" i="3"/>
  <c r="AK145" i="3"/>
  <c r="W113" i="3"/>
  <c r="AK113" i="3"/>
  <c r="W82" i="3"/>
  <c r="AK82" i="3"/>
  <c r="W139" i="3"/>
  <c r="AK139" i="3"/>
  <c r="W99" i="3"/>
  <c r="AK99" i="3"/>
  <c r="W84" i="3"/>
  <c r="AK84" i="3"/>
  <c r="W69" i="3"/>
  <c r="AK69" i="3"/>
  <c r="W134" i="3"/>
  <c r="AK134" i="3"/>
  <c r="W118" i="3"/>
  <c r="AK118" i="3"/>
  <c r="W189" i="3"/>
  <c r="AK189" i="3"/>
  <c r="W172" i="3"/>
  <c r="AK172" i="3"/>
  <c r="W150" i="3"/>
  <c r="AK150" i="3"/>
  <c r="W218" i="3"/>
  <c r="AK218" i="3"/>
  <c r="W209" i="3"/>
  <c r="AK209" i="3"/>
  <c r="W177" i="3"/>
  <c r="AK177" i="3"/>
  <c r="W155" i="3"/>
  <c r="AK155" i="3"/>
  <c r="W221" i="3"/>
  <c r="AK221" i="3"/>
  <c r="W195" i="3"/>
  <c r="AK195" i="3"/>
  <c r="W147" i="3"/>
  <c r="AK147" i="3"/>
  <c r="W205" i="3"/>
  <c r="AK205" i="3"/>
  <c r="W22" i="3"/>
  <c r="AK22" i="3"/>
  <c r="W57" i="3"/>
  <c r="AK57" i="3"/>
  <c r="W107" i="3"/>
  <c r="AK107" i="3"/>
  <c r="W127" i="3"/>
  <c r="AK127" i="3"/>
  <c r="W227" i="3"/>
  <c r="AK227" i="3"/>
  <c r="W185" i="3"/>
  <c r="AK185" i="3"/>
  <c r="W157" i="3"/>
  <c r="AK157" i="3"/>
  <c r="W29" i="3"/>
  <c r="AK29" i="3"/>
  <c r="W47" i="3"/>
  <c r="AK47" i="3"/>
  <c r="W55" i="3"/>
  <c r="AK55" i="3"/>
  <c r="W100" i="3"/>
  <c r="AK100" i="3"/>
  <c r="W21" i="3"/>
  <c r="AK21" i="3"/>
  <c r="W88" i="3"/>
  <c r="AK88" i="3"/>
  <c r="W142" i="3"/>
  <c r="AK142" i="3"/>
  <c r="W62" i="3"/>
  <c r="AK62" i="3"/>
  <c r="W167" i="3"/>
  <c r="AK167" i="3"/>
  <c r="W215" i="3"/>
  <c r="AK215" i="3"/>
  <c r="W44" i="3"/>
  <c r="AK44" i="3"/>
  <c r="W31" i="3"/>
  <c r="AK31" i="3"/>
  <c r="W9" i="3"/>
  <c r="AK9" i="3"/>
  <c r="W119" i="3"/>
  <c r="AK119" i="3"/>
  <c r="W96" i="3"/>
  <c r="AK96" i="3"/>
  <c r="W65" i="3"/>
  <c r="AK65" i="3"/>
  <c r="W130" i="3"/>
  <c r="AK130" i="3"/>
  <c r="W98" i="3"/>
  <c r="AK98" i="3"/>
  <c r="W143" i="3"/>
  <c r="AK143" i="3"/>
  <c r="W115" i="3"/>
  <c r="AK115" i="3"/>
  <c r="W85" i="3"/>
  <c r="AK85" i="3"/>
  <c r="W70" i="3"/>
  <c r="AK70" i="3"/>
  <c r="W135" i="3"/>
  <c r="AK135" i="3"/>
  <c r="W206" i="3"/>
  <c r="AK206" i="3"/>
  <c r="W190" i="3"/>
  <c r="AK190" i="3"/>
  <c r="W164" i="3"/>
  <c r="AK164" i="3"/>
  <c r="W151" i="3"/>
  <c r="AK151" i="3"/>
  <c r="W228" i="3"/>
  <c r="AK228" i="3"/>
  <c r="W193" i="3"/>
  <c r="AK193" i="3"/>
  <c r="W176" i="3"/>
  <c r="AK176" i="3"/>
  <c r="W146" i="3"/>
  <c r="AK146" i="3"/>
  <c r="W204" i="3"/>
  <c r="AK204" i="3"/>
  <c r="W159" i="3"/>
  <c r="AK159" i="3"/>
  <c r="W223" i="3"/>
  <c r="AK223" i="3"/>
  <c r="W12" i="3"/>
  <c r="AK12" i="3"/>
  <c r="W30" i="3"/>
  <c r="AK30" i="3"/>
  <c r="W39" i="3"/>
  <c r="AK39" i="3"/>
  <c r="W8" i="3"/>
  <c r="AK8" i="3"/>
  <c r="W17" i="3"/>
  <c r="AK17" i="3"/>
  <c r="W10" i="3"/>
  <c r="AK10" i="3"/>
  <c r="W63" i="3"/>
  <c r="AK63" i="3"/>
  <c r="W128" i="3"/>
  <c r="AK128" i="3"/>
  <c r="W104" i="3"/>
  <c r="AK104" i="3"/>
  <c r="W73" i="3"/>
  <c r="AK73" i="3"/>
  <c r="W138" i="3"/>
  <c r="AK138" i="3"/>
  <c r="W106" i="3"/>
  <c r="AK106" i="3"/>
  <c r="W59" i="3"/>
  <c r="AK59" i="3"/>
  <c r="W124" i="3"/>
  <c r="AK124" i="3"/>
  <c r="W108" i="3"/>
  <c r="AK108" i="3"/>
  <c r="W93" i="3"/>
  <c r="AK93" i="3"/>
  <c r="W78" i="3"/>
  <c r="AK78" i="3"/>
  <c r="W140" i="3"/>
  <c r="AK140" i="3"/>
  <c r="W216" i="3"/>
  <c r="AK216" i="3"/>
  <c r="W199" i="3"/>
  <c r="AK199" i="3"/>
  <c r="W173" i="3"/>
  <c r="AK173" i="3"/>
  <c r="W165" i="3"/>
  <c r="AK165" i="3"/>
  <c r="W144" i="3"/>
  <c r="AK144" i="3"/>
  <c r="W202" i="3"/>
  <c r="AK202" i="3"/>
  <c r="W178" i="3"/>
  <c r="AK178" i="3"/>
  <c r="W156" i="3"/>
  <c r="AK156" i="3"/>
  <c r="W212" i="3"/>
  <c r="AK212" i="3"/>
  <c r="W169" i="3"/>
  <c r="AK169" i="3"/>
  <c r="W53" i="3"/>
  <c r="AK53" i="3"/>
  <c r="W121" i="3"/>
  <c r="AK121" i="3"/>
  <c r="W92" i="3"/>
  <c r="AK92" i="3"/>
  <c r="W198" i="3"/>
  <c r="AK198" i="3"/>
  <c r="W219" i="3"/>
  <c r="AK219" i="3"/>
  <c r="W230" i="3"/>
  <c r="AK230" i="3"/>
  <c r="W38" i="3"/>
  <c r="AK38" i="3"/>
  <c r="W16" i="3"/>
  <c r="AK16" i="3"/>
  <c r="W18" i="3"/>
  <c r="AK18" i="3"/>
  <c r="W136" i="3"/>
  <c r="AK136" i="3"/>
  <c r="W141" i="3"/>
  <c r="AK141" i="3"/>
  <c r="W101" i="3"/>
  <c r="AK101" i="3"/>
  <c r="W52" i="3"/>
  <c r="AK52" i="3"/>
  <c r="W90" i="3"/>
  <c r="AK90" i="3"/>
  <c r="W77" i="3"/>
  <c r="AK77" i="3"/>
  <c r="W182" i="3"/>
  <c r="AK182" i="3"/>
  <c r="W196" i="3"/>
  <c r="AK196" i="3"/>
  <c r="W20" i="3"/>
  <c r="AK20" i="3"/>
  <c r="W46" i="3"/>
  <c r="AK46" i="3"/>
  <c r="W25" i="3"/>
  <c r="AK25" i="3"/>
  <c r="W71" i="3"/>
  <c r="AK71" i="3"/>
  <c r="W112" i="3"/>
  <c r="AK112" i="3"/>
  <c r="W81" i="3"/>
  <c r="AK81" i="3"/>
  <c r="W114" i="3"/>
  <c r="AK114" i="3"/>
  <c r="W67" i="3"/>
  <c r="AK67" i="3"/>
  <c r="W132" i="3"/>
  <c r="AK132" i="3"/>
  <c r="W116" i="3"/>
  <c r="AK116" i="3"/>
  <c r="W86" i="3"/>
  <c r="AK86" i="3"/>
  <c r="W148" i="3"/>
  <c r="AK148" i="3"/>
  <c r="W224" i="3"/>
  <c r="AK224" i="3"/>
  <c r="W207" i="3"/>
  <c r="AK207" i="3"/>
  <c r="W183" i="3"/>
  <c r="AK183" i="3"/>
  <c r="W174" i="3"/>
  <c r="AK174" i="3"/>
  <c r="W152" i="3"/>
  <c r="AK152" i="3"/>
  <c r="W210" i="3"/>
  <c r="AK210" i="3"/>
  <c r="W186" i="3"/>
  <c r="AK186" i="3"/>
  <c r="W158" i="3"/>
  <c r="AK158" i="3"/>
  <c r="W213" i="3"/>
  <c r="AK213" i="3"/>
  <c r="W170" i="3"/>
  <c r="AK170" i="3"/>
  <c r="W3" i="3"/>
  <c r="AK3" i="3"/>
  <c r="W28" i="3"/>
  <c r="AK28" i="3"/>
  <c r="W45" i="3"/>
  <c r="AK45" i="3"/>
  <c r="W7" i="3"/>
  <c r="AK7" i="3"/>
  <c r="W24" i="3"/>
  <c r="AK24" i="3"/>
  <c r="W34" i="3"/>
  <c r="AK34" i="3"/>
  <c r="W26" i="3"/>
  <c r="AK26" i="3"/>
  <c r="W79" i="3"/>
  <c r="AK79" i="3"/>
  <c r="W56" i="3"/>
  <c r="AK56" i="3"/>
  <c r="W120" i="3"/>
  <c r="AK120" i="3"/>
  <c r="W89" i="3"/>
  <c r="AK89" i="3"/>
  <c r="W58" i="3"/>
  <c r="AK58" i="3"/>
  <c r="W122" i="3"/>
  <c r="AK122" i="3"/>
  <c r="W75" i="3"/>
  <c r="AK75" i="3"/>
  <c r="W60" i="3"/>
  <c r="AK60" i="3"/>
  <c r="W125" i="3"/>
  <c r="AK125" i="3"/>
  <c r="W109" i="3"/>
  <c r="AK109" i="3"/>
  <c r="W94" i="3"/>
  <c r="AK94" i="3"/>
  <c r="W160" i="3"/>
  <c r="AK160" i="3"/>
  <c r="W149" i="3"/>
  <c r="AK149" i="3"/>
  <c r="W217" i="3"/>
  <c r="AK217" i="3"/>
  <c r="W191" i="3"/>
  <c r="AK191" i="3"/>
  <c r="W184" i="3"/>
  <c r="AK184" i="3"/>
  <c r="W154" i="3"/>
  <c r="AK154" i="3"/>
  <c r="W220" i="3"/>
  <c r="AK220" i="3"/>
  <c r="W194" i="3"/>
  <c r="AK194" i="3"/>
  <c r="W168" i="3"/>
  <c r="AK168" i="3"/>
  <c r="W214" i="3"/>
  <c r="AK214" i="3"/>
  <c r="W180" i="3"/>
  <c r="AK180" i="3"/>
  <c r="W36" i="3"/>
  <c r="AK36" i="3"/>
  <c r="W111" i="3"/>
  <c r="AK111" i="3"/>
  <c r="W33" i="3"/>
  <c r="AK33" i="3"/>
  <c r="W87" i="3"/>
  <c r="AK87" i="3"/>
  <c r="W97" i="3"/>
  <c r="AK97" i="3"/>
  <c r="W83" i="3"/>
  <c r="AK83" i="3"/>
  <c r="W68" i="3"/>
  <c r="AK68" i="3"/>
  <c r="W102" i="3"/>
  <c r="AK102" i="3"/>
  <c r="W171" i="3"/>
  <c r="AK171" i="3"/>
  <c r="W161" i="3"/>
  <c r="AK161" i="3"/>
  <c r="W225" i="3"/>
  <c r="AK225" i="3"/>
  <c r="W200" i="3"/>
  <c r="AK200" i="3"/>
  <c r="W192" i="3"/>
  <c r="AK192" i="3"/>
  <c r="W166" i="3"/>
  <c r="AK166" i="3"/>
  <c r="W229" i="3"/>
  <c r="AK229" i="3"/>
  <c r="W203" i="3"/>
  <c r="AK203" i="3"/>
  <c r="W179" i="3"/>
  <c r="AK179" i="3"/>
  <c r="W222" i="3"/>
  <c r="AK222" i="3"/>
  <c r="W188" i="3"/>
  <c r="AK188" i="3"/>
  <c r="W54" i="3"/>
  <c r="AK54" i="3"/>
  <c r="W37" i="3"/>
  <c r="AK37" i="3"/>
  <c r="W15" i="3"/>
  <c r="AK15" i="3"/>
  <c r="W35" i="3"/>
  <c r="AK35" i="3"/>
  <c r="W129" i="3"/>
  <c r="AK129" i="3"/>
  <c r="W66" i="3"/>
  <c r="AK66" i="3"/>
  <c r="W133" i="3"/>
  <c r="AK133" i="3"/>
  <c r="W19" i="3"/>
  <c r="AK19" i="3"/>
  <c r="W23" i="3"/>
  <c r="AK23" i="3"/>
  <c r="W49" i="3"/>
  <c r="AK49" i="3"/>
  <c r="W95" i="3"/>
  <c r="AK95" i="3"/>
  <c r="W137" i="3"/>
  <c r="AK137" i="3"/>
  <c r="W74" i="3"/>
  <c r="AK74" i="3"/>
  <c r="W181" i="3"/>
  <c r="AK181" i="3"/>
  <c r="T234" i="3"/>
  <c r="V2" i="3"/>
  <c r="AK2" i="3" s="1"/>
  <c r="V4" i="3"/>
  <c r="AK4" i="3" s="1"/>
  <c r="AK234" i="3" l="1"/>
  <c r="W4" i="3"/>
  <c r="V234" i="3"/>
  <c r="W2" i="3"/>
  <c r="W234" i="3" s="1"/>
</calcChain>
</file>

<file path=xl/comments1.xml><?xml version="1.0" encoding="utf-8"?>
<comments xmlns="http://schemas.openxmlformats.org/spreadsheetml/2006/main">
  <authors>
    <author>BROWER Chris</author>
  </authors>
  <commentList>
    <comment ref="C7" authorId="0" shapeId="0">
      <text>
        <r>
          <rPr>
            <b/>
            <sz val="9"/>
            <color indexed="81"/>
            <rFont val="Tahoma"/>
            <family val="2"/>
          </rPr>
          <t>BROWER Chris:</t>
        </r>
        <r>
          <rPr>
            <sz val="9"/>
            <color indexed="81"/>
            <rFont val="Tahoma"/>
            <family val="2"/>
          </rPr>
          <t xml:space="preserve">
Added 0.4 for Medical Stop in Multnomah County East bldg
Reduced 1 at Walnut Park and added 1 at Gateway Center</t>
        </r>
      </text>
    </comment>
    <comment ref="C11" authorId="0" shapeId="0">
      <text>
        <r>
          <rPr>
            <b/>
            <sz val="9"/>
            <color indexed="81"/>
            <rFont val="Tahoma"/>
            <family val="2"/>
          </rPr>
          <t>BROWER Chris:</t>
        </r>
        <r>
          <rPr>
            <sz val="9"/>
            <color indexed="81"/>
            <rFont val="Tahoma"/>
            <family val="2"/>
          </rPr>
          <t xml:space="preserve">
Fewer stops in new McCoy building, offset by 1 stop added fro medical examiner</t>
        </r>
      </text>
    </comment>
    <comment ref="C13" authorId="0" shapeId="0">
      <text>
        <r>
          <rPr>
            <b/>
            <sz val="9"/>
            <color indexed="81"/>
            <rFont val="Tahoma"/>
            <family val="2"/>
          </rPr>
          <t>BROWER Chris:</t>
        </r>
        <r>
          <rPr>
            <sz val="9"/>
            <color indexed="81"/>
            <rFont val="Tahoma"/>
            <family val="2"/>
          </rPr>
          <t xml:space="preserve">
Added Kelly (Penumbra Kelly) Building stops</t>
        </r>
      </text>
    </comment>
    <comment ref="D30" authorId="0" shapeId="0">
      <text>
        <r>
          <rPr>
            <b/>
            <sz val="9"/>
            <color indexed="81"/>
            <rFont val="Tahoma"/>
            <family val="2"/>
          </rPr>
          <t>BROWER Chris:</t>
        </r>
        <r>
          <rPr>
            <sz val="9"/>
            <color indexed="81"/>
            <rFont val="Tahoma"/>
            <family val="2"/>
          </rPr>
          <t xml:space="preserve">
Based of version 1 of Manager Submission (10/12/2019) instead of v5 (12/17/2019).  Does NOT have HUB inflation.</t>
        </r>
      </text>
    </comment>
  </commentList>
</comments>
</file>

<file path=xl/comments2.xml><?xml version="1.0" encoding="utf-8"?>
<comments xmlns="http://schemas.openxmlformats.org/spreadsheetml/2006/main">
  <authors>
    <author/>
  </authors>
  <commentList>
    <comment ref="I70" authorId="0" shapeId="0">
      <text>
        <r>
          <rPr>
            <sz val="11"/>
            <color theme="1"/>
            <rFont val="Arial"/>
            <family val="2"/>
          </rPr>
          <t>Changed from 
G40 0091 02 01-19 
to G40 0091 09 01-21
(8/12/2019 - CJB)
	-BROWER Chris</t>
        </r>
      </text>
    </comment>
    <comment ref="B85" authorId="0" shapeId="0">
      <text>
        <r>
          <rPr>
            <sz val="11"/>
            <color theme="1"/>
            <rFont val="Arial"/>
            <family val="2"/>
          </rPr>
          <t>New Mcode added 4/14/18</t>
        </r>
      </text>
    </comment>
  </commentList>
</comments>
</file>

<file path=xl/sharedStrings.xml><?xml version="1.0" encoding="utf-8"?>
<sst xmlns="http://schemas.openxmlformats.org/spreadsheetml/2006/main" count="2526" uniqueCount="860">
  <si>
    <t>Overview</t>
  </si>
  <si>
    <t>Workbook Tab Contents</t>
  </si>
  <si>
    <t>Distribution Summary</t>
  </si>
  <si>
    <t>Distribution Detail</t>
  </si>
  <si>
    <t>Line information by mail stop "M-Code" with filters can be applied for departmental.</t>
  </si>
  <si>
    <t>Distribution Rates</t>
  </si>
  <si>
    <t xml:space="preserve">Annual Mail Stop Point and hourly special delivery charges. BWC Buy down amount applied to Mail Stop Point. </t>
  </si>
  <si>
    <t>Distribution BWC Buy down Methodology</t>
  </si>
  <si>
    <t xml:space="preserve">Details of Current Mail Stop Rate minus BWC buy down calculation. </t>
  </si>
  <si>
    <t>Summary to Detail Cross walk</t>
  </si>
  <si>
    <t xml:space="preserve">Summary Tab Column </t>
  </si>
  <si>
    <t>Detail Tab Column(s)</t>
  </si>
  <si>
    <t>Annual Charge (Rate * Total Stop Points)</t>
  </si>
  <si>
    <t>Metered Mail Count</t>
  </si>
  <si>
    <t>Metered Postage Count,  Parcel Count &amp; Metro Presort Count</t>
  </si>
  <si>
    <t>Special Delivery Hours</t>
  </si>
  <si>
    <t>Total Hours Charged</t>
  </si>
  <si>
    <t>Metered Postage + Parcels</t>
  </si>
  <si>
    <t>Internal Metered Postage &amp; Parcels</t>
  </si>
  <si>
    <t>Vendor Charges</t>
  </si>
  <si>
    <t>Metro Pre-Sort</t>
  </si>
  <si>
    <t>Business Reply/CAPS Permit</t>
  </si>
  <si>
    <t>CAPS (Postage Due &amp; Business Reply &amp; Permit Mail)</t>
  </si>
  <si>
    <t>UPS</t>
  </si>
  <si>
    <t>Special Delivery</t>
  </si>
  <si>
    <t>N</t>
  </si>
  <si>
    <t>Distribution Fixed Cost of Business with BWC Buydown Adjustment</t>
  </si>
  <si>
    <t>Pass Through: Counts &amp; Cost from FY 2019 Actual Activity</t>
  </si>
  <si>
    <t>FY21 Proposed: Fixed + Pass Thru = Total</t>
  </si>
  <si>
    <t>DEPT</t>
  </si>
  <si>
    <t xml:space="preserve"> Stop points</t>
  </si>
  <si>
    <t>Stop Point FY21 vs 20
∆</t>
  </si>
  <si>
    <t>FY21  Mail Stop
$</t>
  </si>
  <si>
    <t xml:space="preserve"> Yr 3 of 3  
Buy Down</t>
  </si>
  <si>
    <t>FY21 Adjusted  Mail Stop</t>
  </si>
  <si>
    <t>FY 2021 to FY 2020
$ ∆</t>
  </si>
  <si>
    <t>FY 2021 to FY 2020 
% ∆</t>
  </si>
  <si>
    <t xml:space="preserve"> Metered Mail Count </t>
  </si>
  <si>
    <t xml:space="preserve"> Special Delivery hours</t>
  </si>
  <si>
    <t xml:space="preserve"> Metered Postage + Parcels</t>
  </si>
  <si>
    <t xml:space="preserve"> Vendor Charges + Permit Postage</t>
  </si>
  <si>
    <t xml:space="preserve"> Business Reply/CAPS Permit</t>
  </si>
  <si>
    <t xml:space="preserve"> UPS</t>
  </si>
  <si>
    <t xml:space="preserve"> Special Delivery</t>
  </si>
  <si>
    <t xml:space="preserve">Total Pass-Through </t>
  </si>
  <si>
    <t>FY 2021 to FY 2020 
$ ∆</t>
  </si>
  <si>
    <t>Total for (60460)</t>
  </si>
  <si>
    <t>DA</t>
  </si>
  <si>
    <t>DCA</t>
  </si>
  <si>
    <t>DCHS</t>
  </si>
  <si>
    <t>DCJ</t>
  </si>
  <si>
    <t>DCM</t>
  </si>
  <si>
    <t>DCS</t>
  </si>
  <si>
    <t>HD</t>
  </si>
  <si>
    <t>LIB</t>
  </si>
  <si>
    <t>MCSO</t>
  </si>
  <si>
    <t>NOND</t>
  </si>
  <si>
    <t>Total</t>
  </si>
  <si>
    <t>FY 2020 Published Distribution Internal Service Charges</t>
  </si>
  <si>
    <t>Distribution Fixed Cost of Business with BWC Buy down Adjustment</t>
  </si>
  <si>
    <t>FY20 Published Pass Through</t>
  </si>
  <si>
    <t>FY20 Published: Fixed + Pass Thru = Total</t>
  </si>
  <si>
    <t>Stop Point FY 2020 to FY 2019 $ ∆</t>
  </si>
  <si>
    <t>FY19  Mail Stop</t>
  </si>
  <si>
    <t xml:space="preserve"> Year 2 of 3 Buy Down</t>
  </si>
  <si>
    <t>FY19 Adjusted  Mail Stop</t>
  </si>
  <si>
    <t>FY 2020 to FY 2019 $ ∆</t>
  </si>
  <si>
    <t>FY 2020 to FY 2019 % ∆</t>
  </si>
  <si>
    <t xml:space="preserve"> Metered Mail Count (estimate)</t>
  </si>
  <si>
    <t>FY 2020 to FY 2019 
$ ∆</t>
  </si>
  <si>
    <t>FY 2020 to FY 2019 
% ∆</t>
  </si>
  <si>
    <t>FY 2020 to FY 2019
% ∆</t>
  </si>
  <si>
    <t>MCODE</t>
  </si>
  <si>
    <t>Building Name</t>
  </si>
  <si>
    <t>Address</t>
  </si>
  <si>
    <t>Route</t>
  </si>
  <si>
    <t>Dept</t>
  </si>
  <si>
    <t>Division</t>
  </si>
  <si>
    <t>Program</t>
  </si>
  <si>
    <t>Cost Object</t>
  </si>
  <si>
    <t>Inter Office Mail Volume</t>
  </si>
  <si>
    <t>USPS PO Box PickUp
(B503)</t>
  </si>
  <si>
    <t>USPS PO Box Pick Up:
DWNTN 7th Ave for  Multnomah Bldg</t>
  </si>
  <si>
    <t xml:space="preserve">Medical Stop Share %
</t>
  </si>
  <si>
    <t>Annual CHARGE 
(rate * Total Stop Points)</t>
  </si>
  <si>
    <t>Year 3 BWC Buydown</t>
  </si>
  <si>
    <t>FY21 Year 3 of 3 Adjusted Fixed Cost</t>
  </si>
  <si>
    <t>Parcel Cost</t>
  </si>
  <si>
    <t>Parcel Count</t>
  </si>
  <si>
    <t>CAPS/ Postage Due</t>
  </si>
  <si>
    <t>Metro Pre-Sort Count</t>
  </si>
  <si>
    <t xml:space="preserve">Total Count of Pieces Handled </t>
  </si>
  <si>
    <t>PSTG DUE / BUS REPLY</t>
  </si>
  <si>
    <t>M008</t>
  </si>
  <si>
    <t>Postage Only</t>
  </si>
  <si>
    <t>501 SE HAWTHORNE</t>
  </si>
  <si>
    <t>DCA IT Office of the CIO</t>
  </si>
  <si>
    <t>DCA IT CIO</t>
  </si>
  <si>
    <t>M010</t>
  </si>
  <si>
    <t>165/01</t>
  </si>
  <si>
    <t>MCCOY BLDG</t>
  </si>
  <si>
    <t>619 NW 6th Ave</t>
  </si>
  <si>
    <t>HEALTH-DIRECTOR</t>
  </si>
  <si>
    <t>DIRECTOR'S OFFICE</t>
  </si>
  <si>
    <t>M011</t>
  </si>
  <si>
    <t>INTEGRATED CLINICAL SERVICES</t>
  </si>
  <si>
    <t>M012</t>
  </si>
  <si>
    <t>398/01/PHARMACY</t>
  </si>
  <si>
    <t>ROCKWOOD HEALTH CLINIC</t>
  </si>
  <si>
    <t>2020 SE 182ND</t>
  </si>
  <si>
    <t>ROCKWOOD HEALTH CLINIC MEDICAL</t>
  </si>
  <si>
    <t>H</t>
  </si>
  <si>
    <t>M015</t>
  </si>
  <si>
    <t>DCHS Administration</t>
  </si>
  <si>
    <t>DCHS Human Services</t>
  </si>
  <si>
    <t>CHSBS.HR.IND1000</t>
  </si>
  <si>
    <t>M016</t>
  </si>
  <si>
    <t>167/200</t>
  </si>
  <si>
    <t>5 Oak</t>
  </si>
  <si>
    <t>209 SW 4th</t>
  </si>
  <si>
    <t>Youth &amp; Family Services</t>
  </si>
  <si>
    <t>WEATHERIZATION/ENERGY ASSIST.</t>
  </si>
  <si>
    <t>M25 EGSPLIT</t>
  </si>
  <si>
    <t>M019</t>
  </si>
  <si>
    <t>165/06</t>
  </si>
  <si>
    <t>COMM. HEALTH SERVICES</t>
  </si>
  <si>
    <t>BIO-TERRORISM GRANT</t>
  </si>
  <si>
    <t>M021</t>
  </si>
  <si>
    <t>HEALTH OFFICER</t>
  </si>
  <si>
    <t>M022</t>
  </si>
  <si>
    <t>165/04</t>
  </si>
  <si>
    <t>PUBLIC HEALTH</t>
  </si>
  <si>
    <t>COMMUNICABLE DISEASE</t>
  </si>
  <si>
    <t>M40 43600-GF</t>
  </si>
  <si>
    <t>M023</t>
  </si>
  <si>
    <t>231/03/0350</t>
  </si>
  <si>
    <t>LLYOD CORP PLAZA</t>
  </si>
  <si>
    <t>847 NE 19th Ave</t>
  </si>
  <si>
    <t>VITAL STATISTICS</t>
  </si>
  <si>
    <t>M024</t>
  </si>
  <si>
    <t>EMS</t>
  </si>
  <si>
    <t>M025</t>
  </si>
  <si>
    <t>165/08/HR</t>
  </si>
  <si>
    <t>BUSINESS &amp; QUALITY</t>
  </si>
  <si>
    <t>STAFF TRAINING &amp; DEVELOPMENT</t>
  </si>
  <si>
    <t>M026</t>
  </si>
  <si>
    <t>M027</t>
  </si>
  <si>
    <t>420/00/PHARMACY</t>
  </si>
  <si>
    <t>SE HEALTH CLINIC</t>
  </si>
  <si>
    <t>3653 SE 34TH</t>
  </si>
  <si>
    <t>SOUTHEAST HEALTH CENTER</t>
  </si>
  <si>
    <t>M029</t>
  </si>
  <si>
    <t>437/03/PHARMACY</t>
  </si>
  <si>
    <t>MULTNOMAH COUNTY EAST</t>
  </si>
  <si>
    <t>600 NE 8TH, GRESHAM</t>
  </si>
  <si>
    <t>EAST COUNTY HEALTH CLINIC</t>
  </si>
  <si>
    <t>M030</t>
  </si>
  <si>
    <t>OPS</t>
  </si>
  <si>
    <t>CHS ADMINISTRATION</t>
  </si>
  <si>
    <t>M032</t>
  </si>
  <si>
    <t>322/02/PHARMACY</t>
  </si>
  <si>
    <t>WALNUT PARK COMPLEX</t>
  </si>
  <si>
    <t>5329 NE MLK BLVD.</t>
  </si>
  <si>
    <t>NORTHEAST CLINIC</t>
  </si>
  <si>
    <t>M033</t>
  </si>
  <si>
    <t>325/00/PHARMACY</t>
  </si>
  <si>
    <t>NORTH PORTLAND HC</t>
  </si>
  <si>
    <t>9000 N LOMBARD</t>
  </si>
  <si>
    <t>NORTH PORTLAND HEALTH CLINIC</t>
  </si>
  <si>
    <t>M036</t>
  </si>
  <si>
    <t>430/00/PHARMACY</t>
  </si>
  <si>
    <t>MID COUNTY HEALTH CLINIC</t>
  </si>
  <si>
    <t>12710 SE DIVISION</t>
  </si>
  <si>
    <t>MID-COUNTY HEALTH CLINIC</t>
  </si>
  <si>
    <t>M037</t>
  </si>
  <si>
    <t>ENVIROMENTAL HEALTH</t>
  </si>
  <si>
    <t>Tobacco Retail Licensing</t>
  </si>
  <si>
    <t>G40 0007 01 S13</t>
  </si>
  <si>
    <t>M038</t>
  </si>
  <si>
    <t>437/02/0000</t>
  </si>
  <si>
    <t>ECS</t>
  </si>
  <si>
    <t>Healthy Homes Asthma</t>
  </si>
  <si>
    <t>M40 43370-GF</t>
  </si>
  <si>
    <t>M040</t>
  </si>
  <si>
    <t>Equity Planning &amp; Strategy</t>
  </si>
  <si>
    <t>M042</t>
  </si>
  <si>
    <t>Tobacco Prevention and Education</t>
  </si>
  <si>
    <t>M044</t>
  </si>
  <si>
    <t>387/00/0000</t>
  </si>
  <si>
    <t>CENTENNIAL SBHC</t>
  </si>
  <si>
    <t>3505 SE 182ND AVE</t>
  </si>
  <si>
    <t>G40 0037 13 S44A</t>
  </si>
  <si>
    <t>Y</t>
  </si>
  <si>
    <t>M045</t>
  </si>
  <si>
    <t>LPSCC</t>
  </si>
  <si>
    <t>G10 0250 20 SB</t>
  </si>
  <si>
    <t>M049</t>
  </si>
  <si>
    <t>398/01/000</t>
  </si>
  <si>
    <t>398/01/LAB</t>
  </si>
  <si>
    <t>M051</t>
  </si>
  <si>
    <t>Community Epidemiology Services</t>
  </si>
  <si>
    <t>M053</t>
  </si>
  <si>
    <t>M054</t>
  </si>
  <si>
    <t>M070</t>
  </si>
  <si>
    <t>MEDICAL DIRECTOR</t>
  </si>
  <si>
    <t>M40 47050-GF</t>
  </si>
  <si>
    <t>M071</t>
  </si>
  <si>
    <t>INTEGRATED CLINICAL SVCS ADMIN</t>
  </si>
  <si>
    <t>M072</t>
  </si>
  <si>
    <t>165/07</t>
  </si>
  <si>
    <t>M075</t>
  </si>
  <si>
    <t>IMMUNIZATION</t>
  </si>
  <si>
    <t>M077</t>
  </si>
  <si>
    <t>488/03</t>
  </si>
  <si>
    <t>EAST COUNTY COURTHOUSE</t>
  </si>
  <si>
    <t>18480 SE STARK ST</t>
  </si>
  <si>
    <t>DA Division II</t>
  </si>
  <si>
    <t>TRIAL - DISTRICT COURT</t>
  </si>
  <si>
    <t>M082</t>
  </si>
  <si>
    <t>165/01/Pharmacy</t>
  </si>
  <si>
    <t>PHARMACY ADMIN.</t>
  </si>
  <si>
    <t>M090</t>
  </si>
  <si>
    <t>Healthy Homes and Communities</t>
  </si>
  <si>
    <t>M40 43360-GF</t>
  </si>
  <si>
    <t>M092</t>
  </si>
  <si>
    <t>HUMAN RESOURCES</t>
  </si>
  <si>
    <t>M093</t>
  </si>
  <si>
    <t>MEDICAID</t>
  </si>
  <si>
    <t>M40 47200-00-26030</t>
  </si>
  <si>
    <t>M101</t>
  </si>
  <si>
    <t>503/02/250</t>
  </si>
  <si>
    <t>MULTNOMAH BLDG</t>
  </si>
  <si>
    <t>DCJ Director</t>
  </si>
  <si>
    <t>Business Svcs</t>
  </si>
  <si>
    <t>M103</t>
  </si>
  <si>
    <t>530/01/0000</t>
  </si>
  <si>
    <t>FAIRVIEW CITY HALL</t>
  </si>
  <si>
    <t>1300 NE VILLAGE ST, FAIRVIEW OR</t>
  </si>
  <si>
    <t>Law Enforcement</t>
  </si>
  <si>
    <t>Detectives</t>
  </si>
  <si>
    <t>M104</t>
  </si>
  <si>
    <t>Business Services</t>
  </si>
  <si>
    <t>Mid-County Street Lighting Svc District 14</t>
  </si>
  <si>
    <t>M105</t>
  </si>
  <si>
    <t>451/00/0000</t>
  </si>
  <si>
    <t>Gateway Center</t>
  </si>
  <si>
    <t>10305 E Burnside St</t>
  </si>
  <si>
    <t>YFS</t>
  </si>
  <si>
    <t>DVSCO</t>
  </si>
  <si>
    <t>G25 0334 01 GWPDX</t>
  </si>
  <si>
    <t>M110</t>
  </si>
  <si>
    <t>167/01</t>
  </si>
  <si>
    <t>DCHS BUSINESS SERVICES</t>
  </si>
  <si>
    <t>CHIEF FINANCIAL OFFICER</t>
  </si>
  <si>
    <t>CHSBS.FIN.IND1000</t>
  </si>
  <si>
    <t>M122</t>
  </si>
  <si>
    <t>167/01/210</t>
  </si>
  <si>
    <t>MHAS</t>
  </si>
  <si>
    <t>VERITY &amp; MANAGED CARE SERVICES</t>
  </si>
  <si>
    <t>M40 41101-00-3002</t>
  </si>
  <si>
    <t>M127</t>
  </si>
  <si>
    <t>DDSD</t>
  </si>
  <si>
    <t>DD DEVELOPMNTL DISABILITY SVCS</t>
  </si>
  <si>
    <t>G25 0146 18 K48. LB</t>
  </si>
  <si>
    <t>M130</t>
  </si>
  <si>
    <t>MHASD</t>
  </si>
  <si>
    <t>SYSTEM ADMIN-ADMINISTRATION</t>
  </si>
  <si>
    <t>M134</t>
  </si>
  <si>
    <t>M136</t>
  </si>
  <si>
    <t>Finance and Risk Mgmt</t>
  </si>
  <si>
    <t>Deferred Compensation</t>
  </si>
  <si>
    <t>M150</t>
  </si>
  <si>
    <t>FYS DIVISION MANAGEMENT</t>
  </si>
  <si>
    <t>SCPSS.CGF</t>
  </si>
  <si>
    <t>M161</t>
  </si>
  <si>
    <t>421 SW OAK</t>
  </si>
  <si>
    <t>DCHS Director's Offoce</t>
  </si>
  <si>
    <t>CHSDO.IND1000</t>
  </si>
  <si>
    <t>M171</t>
  </si>
  <si>
    <t>ADVSD</t>
  </si>
  <si>
    <t>ADVSD ADMINISTRATION</t>
  </si>
  <si>
    <t>ADSDIVADM201XIX</t>
  </si>
  <si>
    <t>M172</t>
  </si>
  <si>
    <t>409/02/200</t>
  </si>
  <si>
    <t>TABOR SQUARE</t>
  </si>
  <si>
    <t>4610 SE BELMONT</t>
  </si>
  <si>
    <t>ADVSD ADULT PROTECTIVE SERVICES</t>
  </si>
  <si>
    <t>ADSDIVAPSXIX</t>
  </si>
  <si>
    <t>M180</t>
  </si>
  <si>
    <t>10615 SE Cherry Blossom Drive</t>
  </si>
  <si>
    <t>ADVSD LTSS TD</t>
  </si>
  <si>
    <t>ADSDIVLTCTDXIX</t>
  </si>
  <si>
    <t>M191</t>
  </si>
  <si>
    <t>377/02/ADVSD</t>
  </si>
  <si>
    <t>CHERRY BLOSSOM PLAZA</t>
  </si>
  <si>
    <t>ADVSD LTSS MID COUNTY</t>
  </si>
  <si>
    <t>ADSDIVLTCMCXIX</t>
  </si>
  <si>
    <t>M192</t>
  </si>
  <si>
    <t>ADVSD LTC West</t>
  </si>
  <si>
    <t>ADSDIVLTCWDXIX</t>
  </si>
  <si>
    <t>M193</t>
  </si>
  <si>
    <t>322/ADVSD</t>
  </si>
  <si>
    <t>5330 NE MLK BLVD.</t>
  </si>
  <si>
    <t>ADVSD LTSS NNE</t>
  </si>
  <si>
    <t>ADSDIVLTCNNEDXIX</t>
  </si>
  <si>
    <t>M194</t>
  </si>
  <si>
    <t>ADVSD LTSS SOUTHEAST</t>
  </si>
  <si>
    <t>ADSDIVLTCSEDXIX</t>
  </si>
  <si>
    <t>M195</t>
  </si>
  <si>
    <t>ADVSD Public Guardian</t>
  </si>
  <si>
    <t>ADSDIVPGGF</t>
  </si>
  <si>
    <t>M198</t>
  </si>
  <si>
    <t>ADVSD ADULT CARE HOME</t>
  </si>
  <si>
    <t>ADSDIVAHXIX</t>
  </si>
  <si>
    <t>M210</t>
  </si>
  <si>
    <t>G40 0091 07 01-18</t>
  </si>
  <si>
    <t>M213</t>
  </si>
  <si>
    <t>304/00/0000</t>
  </si>
  <si>
    <t>PROB/PAR-MID CTY</t>
  </si>
  <si>
    <t>1415B SE 122ND</t>
  </si>
  <si>
    <t>ASD</t>
  </si>
  <si>
    <t>MTEA (MidCounty)</t>
  </si>
  <si>
    <t>M214</t>
  </si>
  <si>
    <t>1415 SE 122nd Ave</t>
  </si>
  <si>
    <t>East Campus - North</t>
  </si>
  <si>
    <t>M215</t>
  </si>
  <si>
    <t>119/00/0347</t>
  </si>
  <si>
    <t>JUSTICE CTR</t>
  </si>
  <si>
    <t>1120 SW 3RD</t>
  </si>
  <si>
    <t>PRSP (Pretrial Release Svcs Prog)</t>
  </si>
  <si>
    <t>M228</t>
  </si>
  <si>
    <t>101/03/0350</t>
  </si>
  <si>
    <t>MULTNOMAH CNTY COURTHOUSE</t>
  </si>
  <si>
    <t>1021 SW 4TH</t>
  </si>
  <si>
    <t>ARC (Asessmt &amp; Referral Ctr)</t>
  </si>
  <si>
    <t>M231</t>
  </si>
  <si>
    <t>INSPECTIONS</t>
  </si>
  <si>
    <t>M233</t>
  </si>
  <si>
    <t>312/00/0000</t>
  </si>
  <si>
    <t>VECTOR CONTROL</t>
  </si>
  <si>
    <t>5235 N COLUMBIA BLVD</t>
  </si>
  <si>
    <t>Vector/Code Enforcement</t>
  </si>
  <si>
    <t>M234</t>
  </si>
  <si>
    <t>527/200</t>
  </si>
  <si>
    <t>West Gresham Plaza</t>
  </si>
  <si>
    <t>2951 NW Division St. Gresham, OR 97030</t>
  </si>
  <si>
    <t>AMHI, RESIDENTIAL, EASA, SCHOOL-BASED MENTAL HEALTH</t>
  </si>
  <si>
    <t>G40 0091 09 01-21</t>
  </si>
  <si>
    <t>M237</t>
  </si>
  <si>
    <t>SUSTAINABILITY</t>
  </si>
  <si>
    <t>M239</t>
  </si>
  <si>
    <t>119/00/0358</t>
  </si>
  <si>
    <t>INTAKE</t>
  </si>
  <si>
    <t>M240</t>
  </si>
  <si>
    <t>New Courthouse</t>
  </si>
  <si>
    <t>1200 SW First Av</t>
  </si>
  <si>
    <t>DA ADMINISTRATION</t>
  </si>
  <si>
    <t>6th floor</t>
  </si>
  <si>
    <t>M242</t>
  </si>
  <si>
    <t>JUVENILE JUSTICE</t>
  </si>
  <si>
    <t>1400 NE 68TH</t>
  </si>
  <si>
    <t>DA Division I</t>
  </si>
  <si>
    <t>Juvenile</t>
  </si>
  <si>
    <t>M243</t>
  </si>
  <si>
    <t>SED</t>
  </si>
  <si>
    <t>G15 0242 10 SED66</t>
  </si>
  <si>
    <t>M247</t>
  </si>
  <si>
    <t>5th floor</t>
  </si>
  <si>
    <t>M248</t>
  </si>
  <si>
    <t>SUPPORT ENFORCEMENT (SED)</t>
  </si>
  <si>
    <t>G15 0242 01 66</t>
  </si>
  <si>
    <t>M250</t>
  </si>
  <si>
    <t>311/00/0001</t>
  </si>
  <si>
    <t>JSD</t>
  </si>
  <si>
    <t>JJC Support</t>
  </si>
  <si>
    <t>M257</t>
  </si>
  <si>
    <t>1ST FLOOR MAIL STOP</t>
  </si>
  <si>
    <t>G25 0146 04 AD48 LB</t>
  </si>
  <si>
    <t>M280</t>
  </si>
  <si>
    <t>FCS (Family Court Svcs)</t>
  </si>
  <si>
    <t>M50 1516 JFCS</t>
  </si>
  <si>
    <t>M286</t>
  </si>
  <si>
    <t>161/03/0000</t>
  </si>
  <si>
    <t>MEAD BLDG</t>
  </si>
  <si>
    <t>421 SW 5TH</t>
  </si>
  <si>
    <t>Mead Internal Svcs &amp; Support</t>
  </si>
  <si>
    <t>M290</t>
  </si>
  <si>
    <t>407/00/0000</t>
  </si>
  <si>
    <t>PROB/PAROLE EAST</t>
  </si>
  <si>
    <t>495 NE BEECH, GRESHAM</t>
  </si>
  <si>
    <t>FSU (Family Svcs)</t>
  </si>
  <si>
    <t>M302</t>
  </si>
  <si>
    <t>490/00/0000</t>
  </si>
  <si>
    <t>Columbia Gorge Corporate Center</t>
  </si>
  <si>
    <t>2955 NE 172nd Place</t>
  </si>
  <si>
    <t>Warehouse</t>
  </si>
  <si>
    <t>M309</t>
  </si>
  <si>
    <t>FOOD HANDLERS</t>
  </si>
  <si>
    <t>M312</t>
  </si>
  <si>
    <t>ICS</t>
  </si>
  <si>
    <t>ED Utilization Reduction</t>
  </si>
  <si>
    <t>G40 0308 01</t>
  </si>
  <si>
    <t>M315</t>
  </si>
  <si>
    <t>M316</t>
  </si>
  <si>
    <t>LEAD PROGRAM</t>
  </si>
  <si>
    <t>M317</t>
  </si>
  <si>
    <t>317/00/0000</t>
  </si>
  <si>
    <t>ISOM ADMIN BLDG</t>
  </si>
  <si>
    <t>205 NE RUSSELL ST.</t>
  </si>
  <si>
    <t>OPERATIONS</t>
  </si>
  <si>
    <t>DEPARTMENT OF LIBRARIES</t>
  </si>
  <si>
    <t>M320</t>
  </si>
  <si>
    <t>420/00/0000</t>
  </si>
  <si>
    <t>HIV COMM. PROGRAMS</t>
  </si>
  <si>
    <t>M322</t>
  </si>
  <si>
    <t>503/03/350/MCSO</t>
  </si>
  <si>
    <t>Executive</t>
  </si>
  <si>
    <t>Multnomah Building</t>
  </si>
  <si>
    <t>M323</t>
  </si>
  <si>
    <t>Enforcement Administration</t>
  </si>
  <si>
    <t>M323A</t>
  </si>
  <si>
    <t>HANSEN</t>
  </si>
  <si>
    <t>12240 NE GLISAN ST</t>
  </si>
  <si>
    <t>Logistics</t>
  </si>
  <si>
    <t>M323B</t>
  </si>
  <si>
    <t>327/01</t>
  </si>
  <si>
    <t>Penumbra Kelly</t>
  </si>
  <si>
    <t>4735 E BURNSIDE ST</t>
  </si>
  <si>
    <t>Civil Process</t>
  </si>
  <si>
    <t>M323C</t>
  </si>
  <si>
    <t>Concealed Handguns</t>
  </si>
  <si>
    <t>M323D</t>
  </si>
  <si>
    <t>Alarms</t>
  </si>
  <si>
    <t>M323E</t>
  </si>
  <si>
    <t>Enforcement Records</t>
  </si>
  <si>
    <t>M323F</t>
  </si>
  <si>
    <t>Special Investigations</t>
  </si>
  <si>
    <t>M324</t>
  </si>
  <si>
    <t>M325</t>
  </si>
  <si>
    <t>M326</t>
  </si>
  <si>
    <t>Commissary</t>
  </si>
  <si>
    <t>M350</t>
  </si>
  <si>
    <t>101/01/0136</t>
  </si>
  <si>
    <t>M351</t>
  </si>
  <si>
    <t>IDD</t>
  </si>
  <si>
    <t>DD10 ADM 48</t>
  </si>
  <si>
    <t>M381</t>
  </si>
  <si>
    <t>119/00/0307</t>
  </si>
  <si>
    <t>PORTLAND BLDG</t>
  </si>
  <si>
    <t>1120 SW 5TH</t>
  </si>
  <si>
    <t>Corrections</t>
  </si>
  <si>
    <t>MCDC</t>
  </si>
  <si>
    <t>M393</t>
  </si>
  <si>
    <t>Inverness Jail</t>
  </si>
  <si>
    <t>M395</t>
  </si>
  <si>
    <t>314/00/0000</t>
  </si>
  <si>
    <t>INVERNESS JAIL</t>
  </si>
  <si>
    <t>11540 NE INVERNESS DR</t>
  </si>
  <si>
    <t>M396</t>
  </si>
  <si>
    <t>526/00/0000</t>
  </si>
  <si>
    <t>Troutdale Police Community Center</t>
  </si>
  <si>
    <t>234 SW Kendall Ct</t>
  </si>
  <si>
    <t>M401</t>
  </si>
  <si>
    <t>119/02/0201</t>
  </si>
  <si>
    <t>Corrections Records</t>
  </si>
  <si>
    <t>M411</t>
  </si>
  <si>
    <t>119/209</t>
  </si>
  <si>
    <t>Classification</t>
  </si>
  <si>
    <t>M430</t>
  </si>
  <si>
    <t>165/02</t>
  </si>
  <si>
    <t>STD PROGRAM</t>
  </si>
  <si>
    <t>M440</t>
  </si>
  <si>
    <t>M445</t>
  </si>
  <si>
    <t>COMMUNICABLE DISEASE SERVICES</t>
  </si>
  <si>
    <t>OID</t>
  </si>
  <si>
    <t>M451</t>
  </si>
  <si>
    <t>261/00/0000</t>
  </si>
  <si>
    <t>ROOSEVELT SBHC</t>
  </si>
  <si>
    <t>6941 N CENTRAL</t>
  </si>
  <si>
    <t>M452</t>
  </si>
  <si>
    <t>429/00/0000</t>
  </si>
  <si>
    <t>CLEVELAND SBHC</t>
  </si>
  <si>
    <t>3400 SE 26TH</t>
  </si>
  <si>
    <t>M453</t>
  </si>
  <si>
    <t>251/00/0000</t>
  </si>
  <si>
    <t>JEFFERSON SBHC</t>
  </si>
  <si>
    <t>5210 N KERBY</t>
  </si>
  <si>
    <t>M454</t>
  </si>
  <si>
    <t>5404 SE WOODWARD</t>
  </si>
  <si>
    <t>FRANKLIN SBHC</t>
  </si>
  <si>
    <t>M40 44570-GF</t>
  </si>
  <si>
    <t>M455</t>
  </si>
  <si>
    <t>305/00/0000</t>
  </si>
  <si>
    <t>PARKROSE SBHC</t>
  </si>
  <si>
    <t>11717 NE SHAVER</t>
  </si>
  <si>
    <t>M456</t>
  </si>
  <si>
    <t>431/00/0000</t>
  </si>
  <si>
    <t>MADISON SBHC</t>
  </si>
  <si>
    <t>2735 NE 82ND</t>
  </si>
  <si>
    <t>MADISON SBHC (306 at 431)</t>
  </si>
  <si>
    <t>M460</t>
  </si>
  <si>
    <t>294/01/DTC</t>
  </si>
  <si>
    <t>DAVID DOUGLAS SBHC</t>
  </si>
  <si>
    <t>1034 SE 130th Avenue</t>
  </si>
  <si>
    <t>M461</t>
  </si>
  <si>
    <t>CLOSED</t>
  </si>
  <si>
    <t>LANE SBHC</t>
  </si>
  <si>
    <t>M40 44520-10-10010</t>
  </si>
  <si>
    <t>M465</t>
  </si>
  <si>
    <t>448/02/000</t>
  </si>
  <si>
    <t>GATEWAY CHILDRENS CENTER</t>
  </si>
  <si>
    <t>10317 E. BURNSIDE</t>
  </si>
  <si>
    <t>SBHC ADMIN.</t>
  </si>
  <si>
    <t>M466</t>
  </si>
  <si>
    <t>HARRISON PARK SBHC</t>
  </si>
  <si>
    <t>M40 44575-GF</t>
  </si>
  <si>
    <t>M472</t>
  </si>
  <si>
    <t>NE NFP, East NFP, Healthy Homes</t>
  </si>
  <si>
    <t>M40 44711-GF</t>
  </si>
  <si>
    <t>M478</t>
  </si>
  <si>
    <t>POSTAGE USED</t>
  </si>
  <si>
    <t>M481</t>
  </si>
  <si>
    <t>COMMUNICABLE DISEASE/TB</t>
  </si>
  <si>
    <t>M485</t>
  </si>
  <si>
    <t>M490</t>
  </si>
  <si>
    <t>322/1</t>
  </si>
  <si>
    <t>ECS STATE HEALTHY START</t>
  </si>
  <si>
    <t>M40 44755-GF</t>
  </si>
  <si>
    <t>M492</t>
  </si>
  <si>
    <t>HEALTHY BIRTH INITIATIVE</t>
  </si>
  <si>
    <t>G40 0001 12 F19</t>
  </si>
  <si>
    <t>M494</t>
  </si>
  <si>
    <t>CAPACITATION CENTER</t>
  </si>
  <si>
    <t>CHW PROGRAM &amp; CAPACITATION CTR</t>
  </si>
  <si>
    <t>M495</t>
  </si>
  <si>
    <t>165/01/Vaccine</t>
  </si>
  <si>
    <t>HD-BQ-Contracts</t>
  </si>
  <si>
    <t>MCCOY VACCINE DEPOT</t>
  </si>
  <si>
    <t>M501</t>
  </si>
  <si>
    <t>DCS Director</t>
  </si>
  <si>
    <t>M504</t>
  </si>
  <si>
    <t>439/01/DVCRU</t>
  </si>
  <si>
    <t>10225 E Burnside St</t>
  </si>
  <si>
    <t>Youth &amp; Family Services Division</t>
  </si>
  <si>
    <t>Domestic Violence DVERT</t>
  </si>
  <si>
    <t>SCPCPS.CGF</t>
  </si>
  <si>
    <t>M506</t>
  </si>
  <si>
    <t>425/00/0000</t>
  </si>
  <si>
    <t>YEON BLDG</t>
  </si>
  <si>
    <t>1620 SE 190TH GRESHAM</t>
  </si>
  <si>
    <t>FLEET</t>
  </si>
  <si>
    <t>FLEET SERVICES</t>
  </si>
  <si>
    <t>M522</t>
  </si>
  <si>
    <t>455/00/0000</t>
  </si>
  <si>
    <t>YEON ANNEX</t>
  </si>
  <si>
    <t>1600 SE 190TH GRESHAM</t>
  </si>
  <si>
    <t>LAND USE PLANNING</t>
  </si>
  <si>
    <t>M531</t>
  </si>
  <si>
    <t>YFS - Domestic Violence</t>
  </si>
  <si>
    <t>SCP.DV CRD.CGF</t>
  </si>
  <si>
    <t>M538</t>
  </si>
  <si>
    <t>TRANSPORTATION</t>
  </si>
  <si>
    <t>TRANSPORTATION DIVISION</t>
  </si>
  <si>
    <t>M539</t>
  </si>
  <si>
    <t>446/00/0000</t>
  </si>
  <si>
    <t xml:space="preserve">BRIDGE SHOP </t>
  </si>
  <si>
    <t>1403 SE WATER AVE</t>
  </si>
  <si>
    <t>BRIDGES-ENGINEERING</t>
  </si>
  <si>
    <t>M558</t>
  </si>
  <si>
    <t xml:space="preserve">YFS  </t>
  </si>
  <si>
    <t>M25 SCPCPS.CGF</t>
  </si>
  <si>
    <t>M560</t>
  </si>
  <si>
    <t>503/05/500</t>
  </si>
  <si>
    <t>COUNTY ATTORNEY</t>
  </si>
  <si>
    <t>OFFICE OF THE COUNTY ATTORNEY</t>
  </si>
  <si>
    <t>M570</t>
  </si>
  <si>
    <t>503/01/0000</t>
  </si>
  <si>
    <t>1,2</t>
  </si>
  <si>
    <t>ASSESSMENT &amp; TAXATION</t>
  </si>
  <si>
    <t>A&amp;T RECORDS MANAGEMENT</t>
  </si>
  <si>
    <t>M571</t>
  </si>
  <si>
    <t>Public Health</t>
  </si>
  <si>
    <t>Breastfeeding Peer Counseling Program</t>
  </si>
  <si>
    <t>G40 0010 07 S40B</t>
  </si>
  <si>
    <t>M593</t>
  </si>
  <si>
    <t>401 N DIXON</t>
  </si>
  <si>
    <t>FACILITIES</t>
  </si>
  <si>
    <t>ELECTRONIC SERVICES</t>
  </si>
  <si>
    <t>M600</t>
  </si>
  <si>
    <t>McCoy Bldg</t>
  </si>
  <si>
    <t>426 SW STARK</t>
  </si>
  <si>
    <t>DENTAL DIRECTOR'S OFFICE</t>
  </si>
  <si>
    <t>M601</t>
  </si>
  <si>
    <t>HIV Clinic Services</t>
  </si>
  <si>
    <t>M611</t>
  </si>
  <si>
    <t>420/00/LAB</t>
  </si>
  <si>
    <t>M612</t>
  </si>
  <si>
    <t>ICS-Administration</t>
  </si>
  <si>
    <t>M613</t>
  </si>
  <si>
    <t>535/01</t>
  </si>
  <si>
    <t>Oak Street Building</t>
  </si>
  <si>
    <t>721 SW Oak St</t>
  </si>
  <si>
    <t>JOINT OFFICE OF HOMELESS SERVICES</t>
  </si>
  <si>
    <t>A HOME FOR EVERYONE/JOINT OFFICE</t>
  </si>
  <si>
    <t>M10 JOHS AD CGF</t>
  </si>
  <si>
    <t>M615</t>
  </si>
  <si>
    <t>388/00/0000</t>
  </si>
  <si>
    <t>M621</t>
  </si>
  <si>
    <t>437/03/0000</t>
  </si>
  <si>
    <t>437/03/LAB</t>
  </si>
  <si>
    <t>M624</t>
  </si>
  <si>
    <t>EAST COUNTY WIC</t>
  </si>
  <si>
    <t>M630</t>
  </si>
  <si>
    <t>322/02/0000</t>
  </si>
  <si>
    <t>NORTHEAST DENTAL CLINIC</t>
  </si>
  <si>
    <t>M631</t>
  </si>
  <si>
    <t>322/02/LAB</t>
  </si>
  <si>
    <t>M632</t>
  </si>
  <si>
    <t>G40 0019 01</t>
  </si>
  <si>
    <t>M634</t>
  </si>
  <si>
    <t>NEHC WIC</t>
  </si>
  <si>
    <t>M636</t>
  </si>
  <si>
    <t>ROCKWOOD HEALTH CLINIC DENTAL</t>
  </si>
  <si>
    <t>M641</t>
  </si>
  <si>
    <t>325/00/0000</t>
  </si>
  <si>
    <t>325/00/LAB</t>
  </si>
  <si>
    <t>M643</t>
  </si>
  <si>
    <t>EAST COUNTY DENTAL</t>
  </si>
  <si>
    <t>M645</t>
  </si>
  <si>
    <t>OFFICE OF DIVERSITY &amp; EQUITY</t>
  </si>
  <si>
    <t>M655</t>
  </si>
  <si>
    <t>TAX TITLE</t>
  </si>
  <si>
    <t>M661</t>
  </si>
  <si>
    <t>BRIDGES-MAINTENANCE</t>
  </si>
  <si>
    <t>M668</t>
  </si>
  <si>
    <t>165/09</t>
  </si>
  <si>
    <t>Health Information Services</t>
  </si>
  <si>
    <t>M671</t>
  </si>
  <si>
    <t>430/00/CLIN</t>
  </si>
  <si>
    <t>430/00/LAB</t>
  </si>
  <si>
    <t>M672</t>
  </si>
  <si>
    <t>165/05</t>
  </si>
  <si>
    <t>Contracts, Procurement, Strategic Operations</t>
  </si>
  <si>
    <t>M674</t>
  </si>
  <si>
    <t>397/01/0000</t>
  </si>
  <si>
    <t>Professional Plaza 102</t>
  </si>
  <si>
    <t>131 NE 102ND, BLDG 1</t>
  </si>
  <si>
    <t>Gateway WIC</t>
  </si>
  <si>
    <t>M690</t>
  </si>
  <si>
    <t>503/04/0000</t>
  </si>
  <si>
    <t>EMERGENCY MGMT</t>
  </si>
  <si>
    <t>M700</t>
  </si>
  <si>
    <t>Dept of Comm Svc</t>
  </si>
  <si>
    <t>M703</t>
  </si>
  <si>
    <t>CENTRAL CALL CENTER</t>
  </si>
  <si>
    <t>G40 0028 07</t>
  </si>
  <si>
    <t>M714</t>
  </si>
  <si>
    <t>338/00/0000</t>
  </si>
  <si>
    <t>LA CLINICA</t>
  </si>
  <si>
    <t>6736 NE KILLINGSWORTH ST.</t>
  </si>
  <si>
    <t>LA CLINICA DE BUENA SALUD</t>
  </si>
  <si>
    <t>338/00/LAB</t>
  </si>
  <si>
    <t>M717</t>
  </si>
  <si>
    <t>M727</t>
  </si>
  <si>
    <t>437/01/0100</t>
  </si>
  <si>
    <t>600 NE 8TH ST, ROOM 100</t>
  </si>
  <si>
    <t>ADVSD LTSS EAST</t>
  </si>
  <si>
    <t>ADSDIVLTCEDXIX</t>
  </si>
  <si>
    <t>M732</t>
  </si>
  <si>
    <t>Central Accounts Payable</t>
  </si>
  <si>
    <t>M734</t>
  </si>
  <si>
    <t>Benefits; Central AP and Payroll</t>
  </si>
  <si>
    <t>M736</t>
  </si>
  <si>
    <t>DCA-Department HR</t>
  </si>
  <si>
    <t>DCA-DEPT HR</t>
  </si>
  <si>
    <t>M739</t>
  </si>
  <si>
    <t>BOARD OF PROPERTY TAX APPEALS</t>
  </si>
  <si>
    <t>M741</t>
  </si>
  <si>
    <t>503/05/0531</t>
  </si>
  <si>
    <t>CFO</t>
  </si>
  <si>
    <t>M743</t>
  </si>
  <si>
    <t>Central Payroll</t>
  </si>
  <si>
    <t>M744</t>
  </si>
  <si>
    <t>Central Purchasing</t>
  </si>
  <si>
    <t>M745</t>
  </si>
  <si>
    <t>CENTRAL HUMAN RESOURCES</t>
  </si>
  <si>
    <t>HR Benefits</t>
  </si>
  <si>
    <t>M746</t>
  </si>
  <si>
    <t>M748</t>
  </si>
  <si>
    <t>M749</t>
  </si>
  <si>
    <t>Risk Mgmt-Worker's Comp</t>
  </si>
  <si>
    <t>M750</t>
  </si>
  <si>
    <t>503/03/300</t>
  </si>
  <si>
    <t>Central HR, Labor Relations, Talent Development, Class Comp</t>
  </si>
  <si>
    <t>M756</t>
  </si>
  <si>
    <t>A&amp;T ADMIN</t>
  </si>
  <si>
    <t>M757</t>
  </si>
  <si>
    <t>A&amp;T DOCUMENT RECORDING</t>
  </si>
  <si>
    <t>M758</t>
  </si>
  <si>
    <t>A&amp;T PROPERTY ASSESSMENT</t>
  </si>
  <si>
    <t>M763</t>
  </si>
  <si>
    <t>TAX REVENUE MGMT</t>
  </si>
  <si>
    <t>M764</t>
  </si>
  <si>
    <t>425/00/RECORDS</t>
  </si>
  <si>
    <t>RECORDS</t>
  </si>
  <si>
    <t>M766</t>
  </si>
  <si>
    <t>A&amp;T BUSINESS APPS SUPPORT</t>
  </si>
  <si>
    <t>M769</t>
  </si>
  <si>
    <t>414/00/0000</t>
  </si>
  <si>
    <t>ELECTIONS</t>
  </si>
  <si>
    <t>1040 SE MORRISON</t>
  </si>
  <si>
    <t>DCS-Elections-Admin</t>
  </si>
  <si>
    <t>ELECTIONS DIVISION</t>
  </si>
  <si>
    <t>M772</t>
  </si>
  <si>
    <t>DCS-Elections-General Election</t>
  </si>
  <si>
    <t>M774</t>
  </si>
  <si>
    <t>DCS-Elections-May Election</t>
  </si>
  <si>
    <t>M778</t>
  </si>
  <si>
    <t>NOV SPECIAL ELECTION</t>
  </si>
  <si>
    <t>M783</t>
  </si>
  <si>
    <t>DCA Finance Hub</t>
  </si>
  <si>
    <t>DCA FINANCE HUB</t>
  </si>
  <si>
    <t>M784</t>
  </si>
  <si>
    <t>M785</t>
  </si>
  <si>
    <t>DCA Contracts &amp; Strategic Sourcing</t>
  </si>
  <si>
    <t>DCA CONTRACTS</t>
  </si>
  <si>
    <t>M786</t>
  </si>
  <si>
    <t>274/00/0000</t>
  </si>
  <si>
    <t>BLANCHARD F&amp;PM</t>
  </si>
  <si>
    <t>Inside</t>
  </si>
  <si>
    <t>FACILITIES &amp; PROPERTY MGMT.</t>
  </si>
  <si>
    <t>ADMINISTRATION</t>
  </si>
  <si>
    <t>M791</t>
  </si>
  <si>
    <t>DCA Budget, Rates, and Capital</t>
  </si>
  <si>
    <t>DCA BUDGET</t>
  </si>
  <si>
    <t>M793</t>
  </si>
  <si>
    <t>IT</t>
  </si>
  <si>
    <t>IT Admin</t>
  </si>
  <si>
    <t>M811</t>
  </si>
  <si>
    <t>SOUTHEAST DENTAL CLINIC</t>
  </si>
  <si>
    <t>M812</t>
  </si>
  <si>
    <t>146/03/0380</t>
  </si>
  <si>
    <t>BILLI ODEGAARD DENTAL</t>
  </si>
  <si>
    <t>33 NW BROADWAY</t>
  </si>
  <si>
    <t>BILLI ODEGAARD DENTAL CLINIC</t>
  </si>
  <si>
    <t>M813</t>
  </si>
  <si>
    <t>448/00/0000</t>
  </si>
  <si>
    <t>SCHOOL COMMUNITY DENTAL HEALTH</t>
  </si>
  <si>
    <t>M814</t>
  </si>
  <si>
    <t>MID-COUNTY DENTAL CLINIC</t>
  </si>
  <si>
    <t>M835</t>
  </si>
  <si>
    <t>Survey</t>
  </si>
  <si>
    <t>M847</t>
  </si>
  <si>
    <t>M852</t>
  </si>
  <si>
    <t>165/08/LAB mail</t>
  </si>
  <si>
    <t>LAB</t>
  </si>
  <si>
    <t>M853</t>
  </si>
  <si>
    <t>165/08/LAB</t>
  </si>
  <si>
    <t>3,4</t>
  </si>
  <si>
    <t>M854</t>
  </si>
  <si>
    <t>ACCOUNTS PAYABLE</t>
  </si>
  <si>
    <t>M882</t>
  </si>
  <si>
    <t>GRANTS MGT. &amp; ACCOUNTING</t>
  </si>
  <si>
    <t>M900</t>
  </si>
  <si>
    <t>324/00/0000</t>
  </si>
  <si>
    <t>ANIMAL CONTROL</t>
  </si>
  <si>
    <t>24450 W COLUMBIA HWY,TRTDL</t>
  </si>
  <si>
    <t>DCS-Animal Control-Shelter Op</t>
  </si>
  <si>
    <t>ANIMAL SERVICES</t>
  </si>
  <si>
    <t>M900A</t>
  </si>
  <si>
    <t>528/01/0000</t>
  </si>
  <si>
    <t>I-84 Corporate Center</t>
  </si>
  <si>
    <t>1020 NW Corporate Dr.,Troutdale, OR 97060</t>
  </si>
  <si>
    <t>FIELD SERVICES</t>
  </si>
  <si>
    <t>M902</t>
  </si>
  <si>
    <t>503/06/0000</t>
  </si>
  <si>
    <t>COUNTY AUDITOR</t>
  </si>
  <si>
    <t>M903</t>
  </si>
  <si>
    <t>COMMUNITY INVOLVEMENT</t>
  </si>
  <si>
    <t>OFFICE OF COMMUNITY INVOLVEMENT</t>
  </si>
  <si>
    <t>M904</t>
  </si>
  <si>
    <t>Postage only</t>
  </si>
  <si>
    <t>TSCC</t>
  </si>
  <si>
    <t>TAX SUPERVISING COMMISSION</t>
  </si>
  <si>
    <t>M918</t>
  </si>
  <si>
    <t>BOARD CLERK</t>
  </si>
  <si>
    <t>Centralized Board Room Expenses</t>
  </si>
  <si>
    <t>M920</t>
  </si>
  <si>
    <t>Chair's Office</t>
  </si>
  <si>
    <t>County Chair</t>
  </si>
  <si>
    <t>M923</t>
  </si>
  <si>
    <t>County Commissioner District 1</t>
  </si>
  <si>
    <t>DISTRICT 1</t>
  </si>
  <si>
    <t>M924</t>
  </si>
  <si>
    <t>County Commissioner District 2</t>
  </si>
  <si>
    <t>DISTRICT 2</t>
  </si>
  <si>
    <t>M925</t>
  </si>
  <si>
    <t>County Commissioner District 3</t>
  </si>
  <si>
    <t>DISTRICT 3</t>
  </si>
  <si>
    <t>M927</t>
  </si>
  <si>
    <t>County Commissioner District 4</t>
  </si>
  <si>
    <t>DISTRICT 4</t>
  </si>
  <si>
    <t>M935</t>
  </si>
  <si>
    <t>M938</t>
  </si>
  <si>
    <t>COMMUNICATIONS OFFICE</t>
  </si>
  <si>
    <t>M951</t>
  </si>
  <si>
    <t>119/04/LAB</t>
  </si>
  <si>
    <t>CORRECTIONS MCDC</t>
  </si>
  <si>
    <t>M952</t>
  </si>
  <si>
    <t>311/00/MED</t>
  </si>
  <si>
    <t>1401 NE 68TH</t>
  </si>
  <si>
    <t>CORRECTIONS JDH</t>
  </si>
  <si>
    <t>M975</t>
  </si>
  <si>
    <t>TBD</t>
  </si>
  <si>
    <t>Medical Examiner</t>
  </si>
  <si>
    <t>FY21 Total</t>
  </si>
  <si>
    <t>FY20 Total</t>
  </si>
  <si>
    <t xml:space="preserve">Assumed 3 Years to Buydown of Distribution BWC </t>
  </si>
  <si>
    <t>For Year 3 (FY21), use the same $ amount as determined for Year 1 (FY19).</t>
  </si>
  <si>
    <t>Subtract Year 1 Contingency  10% = Adjusted BWC</t>
  </si>
  <si>
    <t>Divide Adjusted BWC by 3 for Annual Buydown</t>
  </si>
  <si>
    <t>FY19 Year 1 Buydown amount</t>
  </si>
  <si>
    <t>FY21 ISR Stop Point Total</t>
  </si>
  <si>
    <t>FY21 Buydown per Stop Point</t>
  </si>
  <si>
    <t>FY21 Fixed Cost of Business</t>
  </si>
  <si>
    <t>Excl. "Capital Equipment" (acct 60550)</t>
  </si>
  <si>
    <t>FY21 Fixed Cost per Stop Point</t>
  </si>
  <si>
    <t>FY21 Adjusted Fixed Cost per Stop Point</t>
  </si>
  <si>
    <t>TOTAL Distribution 
60460 Fixed Stop 
+ Pass-Through</t>
  </si>
  <si>
    <t>Total Pass-Through</t>
  </si>
  <si>
    <t>Rate</t>
  </si>
  <si>
    <t>Amount</t>
  </si>
  <si>
    <t>Description</t>
  </si>
  <si>
    <t xml:space="preserve">Stop Point </t>
  </si>
  <si>
    <t xml:space="preserve">Annual fee for 1 stop point to recover fixed cost of business. </t>
  </si>
  <si>
    <t xml:space="preserve">Year 1 BWC Buy down </t>
  </si>
  <si>
    <t>Amount of Beginning Working Capital applied per Stop Point.</t>
  </si>
  <si>
    <t xml:space="preserve">Special Delivery </t>
  </si>
  <si>
    <t>Hourly rate for non-standard deliveries.</t>
  </si>
  <si>
    <t>StopID
(BLDG/FLR/SUITE)</t>
  </si>
  <si>
    <t>STOP BASE
(stops / day)</t>
  </si>
  <si>
    <t>Stop Share %
(% share of stop or pro-ration for partial yr)</t>
  </si>
  <si>
    <t>TOTAL STOP BASE                   
(J x K)</t>
  </si>
  <si>
    <t>IO Volume
(Y= Stop base #)
(N=0)</t>
  </si>
  <si>
    <t>Medical
(Y = 2x Stop base #)
(N = 0)
(H = Hard coded allocation)</t>
  </si>
  <si>
    <t xml:space="preserve">Total Stop Points
(Base + IO Vol + USPS + Medical)
</t>
  </si>
  <si>
    <t>Monthly Charge
(V/12)</t>
  </si>
  <si>
    <t>Pitney Bowes Postage</t>
  </si>
  <si>
    <t>Pitney Bowes Piece Count</t>
  </si>
  <si>
    <r>
      <t xml:space="preserve">This workbook contains Distribution's internal service charges for FY 2021 budget requests.
</t>
    </r>
    <r>
      <rPr>
        <b/>
        <sz val="11"/>
        <color theme="1"/>
        <rFont val="Calibri"/>
        <family val="2"/>
        <scheme val="minor"/>
      </rPr>
      <t>Please notify dca.budget@multco.us if you plan to budget a different amount and provide detail with explanation.</t>
    </r>
    <r>
      <rPr>
        <sz val="11"/>
        <color theme="1"/>
        <rFont val="Calibri"/>
        <family val="2"/>
        <scheme val="minor"/>
      </rPr>
      <t xml:space="preserve">  You may be directed to Distribution Division for follow up, however, the DCA Budget Hub should be the initial point of contact to better align DCA and client departments' budgets in the final submissions to the Budget Office.</t>
    </r>
  </si>
  <si>
    <t>Shown broken out into Fixed and Pass-Through. Total figure departments should budget for Distribution internal services in FY 2021 under Cost Element 60460 is in column W.</t>
  </si>
  <si>
    <t>FY21 Mail Stop</t>
  </si>
  <si>
    <t>Year 3 of Buy Down</t>
  </si>
  <si>
    <t>FY21 Adjusted Mail Stop</t>
  </si>
  <si>
    <t>Use same $ amount for Year 3 buy-down</t>
  </si>
  <si>
    <t>Determine FY21 BWC from FY19 CYE</t>
  </si>
  <si>
    <t xml:space="preserve">Net FY2021 fee for 1 stop point </t>
  </si>
  <si>
    <t xml:space="preserve">Adjusted FY2021 Stop Point </t>
  </si>
  <si>
    <t>Result is Year 1 Buydown amount to be allocated across total FY21 Stop Points</t>
  </si>
  <si>
    <t>FY 2021 Published Distribution Internal Service 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</si>
</sst>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 #,##0.0_);_(* \(#,##0.0\);_(* &quot;-&quot;??_);_(@_)"/>
    <numFmt numFmtId="168" formatCode="&quot;$&quot;#,##0"/>
    <numFmt numFmtId="169" formatCode="&quot;$&quot;#,##0.00"/>
  </numFmts>
  <fonts count="32"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sz val="12"/>
      <color theme="0"/>
      <name val="Calibri"/>
      <family val="2"/>
      <scheme val="minor"/>
    </font>
    <font>
      <sz val="11"/>
      <name val="Calibri"/>
      <family val="2"/>
      <scheme val="minor"/>
    </font>
    <font>
      <sz val="12"/>
      <name val="Arial"/>
      <family val="2"/>
    </font>
    <font>
      <b/>
      <sz val="16"/>
      <name val="Calibri"/>
      <family val="2"/>
      <scheme val="minor"/>
    </font>
    <font>
      <b/>
      <sz val="12"/>
      <color rgb="FF0070C0"/>
      <name val="Calibri"/>
      <family val="2"/>
      <scheme val="minor"/>
    </font>
    <font>
      <sz val="12"/>
      <color rgb="FF00B050"/>
      <name val="Calibri"/>
      <family val="2"/>
      <scheme val="minor"/>
    </font>
    <font>
      <sz val="10"/>
      <name val="Arial"/>
      <family val="2"/>
    </font>
    <font>
      <sz val="10"/>
      <color theme="1"/>
      <name val="Calibri"/>
      <family val="2"/>
      <scheme val="minor"/>
    </font>
    <font>
      <sz val="10"/>
      <name val="Calibri"/>
      <family val="2"/>
      <scheme val="minor"/>
    </font>
    <font>
      <i/>
      <sz val="10"/>
      <name val="Calibri"/>
      <family val="2"/>
      <scheme val="minor"/>
    </font>
    <font>
      <b/>
      <sz val="10"/>
      <name val="Calibri"/>
      <family val="2"/>
      <scheme val="minor"/>
    </font>
    <font>
      <b/>
      <sz val="11"/>
      <name val="Calibri"/>
      <family val="2"/>
      <scheme val="minor"/>
    </font>
    <font>
      <i/>
      <sz val="10"/>
      <color theme="0" tint="-0.499984740745262"/>
      <name val="Calibri"/>
      <family val="2"/>
      <scheme val="minor"/>
    </font>
    <font>
      <sz val="16"/>
      <color theme="1"/>
      <name val="Calibri"/>
      <family val="2"/>
      <scheme val="minor"/>
    </font>
    <font>
      <b/>
      <sz val="14"/>
      <name val="Calibri"/>
      <family val="2"/>
      <scheme val="minor"/>
    </font>
    <font>
      <b/>
      <sz val="9"/>
      <color indexed="81"/>
      <name val="Tahoma"/>
      <family val="2"/>
    </font>
    <font>
      <sz val="9"/>
      <color indexed="81"/>
      <name val="Tahoma"/>
      <family val="2"/>
    </font>
    <font>
      <sz val="10"/>
      <name val="Courier"/>
      <family val="3"/>
    </font>
    <font>
      <sz val="11"/>
      <color theme="1"/>
      <name val="Arial"/>
      <family val="2"/>
    </font>
    <font>
      <strike/>
      <sz val="11"/>
      <name val="Calibri"/>
      <family val="2"/>
      <scheme val="minor"/>
    </font>
    <font>
      <b/>
      <sz val="11"/>
      <color rgb="FF0070C0"/>
      <name val="Calibri"/>
      <family val="2"/>
      <scheme val="minor"/>
    </font>
    <font>
      <sz val="11"/>
      <name val="Calibri"/>
      <family val="2"/>
    </font>
    <font>
      <b/>
      <u/>
      <sz val="12"/>
      <name val="Calibri"/>
      <family val="2"/>
      <scheme val="minor"/>
    </font>
  </fonts>
  <fills count="16">
    <fill>
      <patternFill patternType="none"/>
    </fill>
    <fill>
      <patternFill patternType="gray125"/>
    </fill>
    <fill>
      <patternFill patternType="solid">
        <fgColor theme="0"/>
        <bgColor indexed="64"/>
      </patternFill>
    </fill>
    <fill>
      <patternFill patternType="solid">
        <fgColor rgb="FF1F497D"/>
        <bgColor indexed="64"/>
      </patternFill>
    </fill>
    <fill>
      <patternFill patternType="solid">
        <fgColor theme="8" tint="-0.249977111117893"/>
        <bgColor indexed="64"/>
      </patternFill>
    </fill>
    <fill>
      <patternFill patternType="solid">
        <fgColor theme="4" tint="0.59999389629810485"/>
        <bgColor indexed="64"/>
      </patternFill>
    </fill>
    <fill>
      <patternFill patternType="solid">
        <fgColor theme="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CCFFCC"/>
        <bgColor indexed="64"/>
      </patternFill>
    </fill>
    <fill>
      <patternFill patternType="solid">
        <fgColor rgb="FF00FF0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3366CC"/>
        <bgColor indexed="64"/>
      </patternFill>
    </fill>
  </fills>
  <borders count="20">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
      <left style="thin">
        <color theme="0"/>
      </left>
      <right/>
      <top/>
      <bottom/>
      <diagonal/>
    </border>
    <border>
      <left style="thin">
        <color theme="0"/>
      </left>
      <right style="thin">
        <color theme="0"/>
      </right>
      <top/>
      <bottom style="double">
        <color indexed="64"/>
      </bottom>
      <diagonal/>
    </border>
    <border>
      <left style="thin">
        <color theme="0"/>
      </left>
      <right/>
      <top/>
      <bottom style="double">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1" fillId="0" borderId="0"/>
    <xf numFmtId="0" fontId="15" fillId="0" borderId="0"/>
    <xf numFmtId="44" fontId="1" fillId="0" borderId="0" applyFont="0" applyFill="0" applyBorder="0" applyAlignment="0" applyProtection="0"/>
    <xf numFmtId="0" fontId="26" fillId="0" borderId="0"/>
    <xf numFmtId="0" fontId="1" fillId="0" borderId="0"/>
  </cellStyleXfs>
  <cellXfs count="233">
    <xf numFmtId="0" fontId="0" fillId="0" borderId="0" xfId="0"/>
    <xf numFmtId="0" fontId="6" fillId="2" borderId="0" xfId="0" applyFont="1" applyFill="1"/>
    <xf numFmtId="0" fontId="7" fillId="2" borderId="0" xfId="0" applyFont="1" applyFill="1"/>
    <xf numFmtId="0" fontId="8" fillId="2" borderId="0" xfId="0" applyFont="1" applyFill="1"/>
    <xf numFmtId="0" fontId="1" fillId="0" borderId="0" xfId="0" applyFont="1"/>
    <xf numFmtId="0" fontId="1" fillId="2" borderId="0" xfId="0" applyFont="1" applyFill="1" applyAlignment="1">
      <alignment horizontal="left"/>
    </xf>
    <xf numFmtId="0" fontId="9" fillId="3" borderId="1" xfId="0" applyFont="1" applyFill="1" applyBorder="1" applyAlignment="1">
      <alignment horizontal="center"/>
    </xf>
    <xf numFmtId="0" fontId="9" fillId="3" borderId="2" xfId="0" applyFont="1" applyFill="1" applyBorder="1" applyAlignment="1">
      <alignment horizontal="center" vertical="center"/>
    </xf>
    <xf numFmtId="0" fontId="0" fillId="0" borderId="3" xfId="0" applyFont="1" applyBorder="1" applyAlignment="1">
      <alignment horizontal="left" vertical="center" wrapText="1" indent="1"/>
    </xf>
    <xf numFmtId="0" fontId="1" fillId="0" borderId="3" xfId="0" applyFont="1" applyBorder="1" applyAlignment="1">
      <alignment horizontal="left" vertical="center" wrapText="1" indent="1"/>
    </xf>
    <xf numFmtId="0" fontId="7" fillId="2" borderId="0" xfId="0" applyFont="1" applyFill="1" applyAlignment="1">
      <alignment horizontal="left" indent="1"/>
    </xf>
    <xf numFmtId="0" fontId="0" fillId="0" borderId="0" xfId="0" applyAlignment="1">
      <alignment horizontal="left" indent="1"/>
    </xf>
    <xf numFmtId="0" fontId="10" fillId="0" borderId="3" xfId="0" applyFont="1" applyBorder="1" applyAlignment="1">
      <alignment horizontal="left" vertical="center" wrapText="1" indent="1"/>
    </xf>
    <xf numFmtId="0" fontId="0" fillId="2" borderId="0" xfId="0" applyFill="1" applyAlignment="1">
      <alignment horizontal="left" indent="1"/>
    </xf>
    <xf numFmtId="0" fontId="0" fillId="2" borderId="0" xfId="0" applyFill="1"/>
    <xf numFmtId="0" fontId="3" fillId="4" borderId="4" xfId="4" applyFont="1" applyFill="1" applyBorder="1" applyAlignment="1">
      <alignment horizontal="left" vertical="center"/>
    </xf>
    <xf numFmtId="0" fontId="3" fillId="4" borderId="4" xfId="4" applyFont="1" applyFill="1" applyBorder="1" applyAlignment="1">
      <alignment horizontal="center" vertical="center"/>
    </xf>
    <xf numFmtId="0" fontId="3" fillId="4" borderId="0" xfId="4" applyFont="1" applyFill="1" applyBorder="1" applyAlignment="1">
      <alignment horizontal="center" vertical="center"/>
    </xf>
    <xf numFmtId="0" fontId="3" fillId="2" borderId="0" xfId="4" applyFont="1" applyFill="1" applyBorder="1" applyAlignment="1">
      <alignment horizontal="center" vertical="center"/>
    </xf>
    <xf numFmtId="43" fontId="3" fillId="4" borderId="4" xfId="1" applyFont="1" applyFill="1" applyBorder="1" applyAlignment="1">
      <alignment horizontal="center" vertical="center"/>
    </xf>
    <xf numFmtId="0" fontId="4" fillId="2" borderId="0" xfId="0" applyFont="1" applyFill="1" applyBorder="1"/>
    <xf numFmtId="0" fontId="4" fillId="2" borderId="0" xfId="0" applyFont="1" applyFill="1"/>
    <xf numFmtId="0" fontId="3" fillId="4" borderId="5" xfId="5" applyFont="1" applyFill="1" applyBorder="1" applyAlignment="1">
      <alignment horizontal="center" vertical="center" wrapText="1"/>
    </xf>
    <xf numFmtId="0" fontId="3" fillId="4" borderId="6" xfId="4"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5" xfId="4"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4" borderId="7" xfId="4" applyFont="1" applyFill="1" applyBorder="1" applyAlignment="1">
      <alignment horizontal="center" vertical="center" wrapText="1"/>
    </xf>
    <xf numFmtId="0" fontId="4" fillId="2" borderId="0" xfId="0" applyFont="1" applyFill="1" applyBorder="1" applyAlignment="1">
      <alignment vertical="center"/>
    </xf>
    <xf numFmtId="0" fontId="4" fillId="2" borderId="0" xfId="0" applyFont="1" applyFill="1" applyAlignment="1">
      <alignment vertical="center"/>
    </xf>
    <xf numFmtId="0" fontId="16" fillId="2" borderId="6" xfId="0" applyFont="1" applyFill="1" applyBorder="1" applyAlignment="1">
      <alignment horizontal="left"/>
    </xf>
    <xf numFmtId="43" fontId="17" fillId="2" borderId="6" xfId="1" applyNumberFormat="1" applyFont="1" applyFill="1" applyBorder="1" applyAlignment="1">
      <alignment vertical="center"/>
    </xf>
    <xf numFmtId="164" fontId="17" fillId="2" borderId="6" xfId="6" applyNumberFormat="1" applyFont="1" applyFill="1" applyBorder="1" applyAlignment="1">
      <alignment vertical="center"/>
    </xf>
    <xf numFmtId="165" fontId="17" fillId="2" borderId="6" xfId="3" applyNumberFormat="1" applyFont="1" applyFill="1" applyBorder="1" applyAlignment="1">
      <alignment vertical="center"/>
    </xf>
    <xf numFmtId="165" fontId="17" fillId="2" borderId="0" xfId="3" applyNumberFormat="1" applyFont="1" applyFill="1" applyBorder="1" applyAlignment="1">
      <alignment vertical="center"/>
    </xf>
    <xf numFmtId="166" fontId="18" fillId="2" borderId="6" xfId="1" applyNumberFormat="1" applyFont="1" applyFill="1" applyBorder="1" applyAlignment="1">
      <alignment vertical="center"/>
    </xf>
    <xf numFmtId="166" fontId="16" fillId="2" borderId="0" xfId="0" applyNumberFormat="1" applyFont="1" applyFill="1" applyBorder="1"/>
    <xf numFmtId="0" fontId="16" fillId="2" borderId="0" xfId="0" applyFont="1" applyFill="1"/>
    <xf numFmtId="166" fontId="16" fillId="2" borderId="0" xfId="0" applyNumberFormat="1" applyFont="1" applyFill="1"/>
    <xf numFmtId="0" fontId="16" fillId="5" borderId="6" xfId="0" applyFont="1" applyFill="1" applyBorder="1" applyAlignment="1">
      <alignment horizontal="left"/>
    </xf>
    <xf numFmtId="43" fontId="19" fillId="5" borderId="6" xfId="1" applyNumberFormat="1" applyFont="1" applyFill="1" applyBorder="1" applyAlignment="1">
      <alignment vertical="center"/>
    </xf>
    <xf numFmtId="43" fontId="17" fillId="5" borderId="6" xfId="1" applyNumberFormat="1" applyFont="1" applyFill="1" applyBorder="1" applyAlignment="1">
      <alignment vertical="center"/>
    </xf>
    <xf numFmtId="164" fontId="17" fillId="5" borderId="6" xfId="6" applyNumberFormat="1" applyFont="1" applyFill="1" applyBorder="1" applyAlignment="1">
      <alignment vertical="center"/>
    </xf>
    <xf numFmtId="165" fontId="17" fillId="5" borderId="6" xfId="3" applyNumberFormat="1" applyFont="1" applyFill="1" applyBorder="1" applyAlignment="1">
      <alignment vertical="center"/>
    </xf>
    <xf numFmtId="166" fontId="18" fillId="5" borderId="6" xfId="1" applyNumberFormat="1" applyFont="1" applyFill="1" applyBorder="1" applyAlignment="1">
      <alignment vertical="center"/>
    </xf>
    <xf numFmtId="0" fontId="16" fillId="2" borderId="0" xfId="0" applyFont="1" applyFill="1" applyBorder="1"/>
    <xf numFmtId="43" fontId="19" fillId="2" borderId="6" xfId="1" applyNumberFormat="1" applyFont="1" applyFill="1" applyBorder="1" applyAlignment="1">
      <alignment vertical="center"/>
    </xf>
    <xf numFmtId="0" fontId="5" fillId="4" borderId="6" xfId="0" applyFont="1" applyFill="1" applyBorder="1" applyAlignment="1">
      <alignment horizontal="right"/>
    </xf>
    <xf numFmtId="43" fontId="5" fillId="4" borderId="6" xfId="1" applyFont="1" applyFill="1" applyBorder="1" applyAlignment="1">
      <alignment horizontal="right"/>
    </xf>
    <xf numFmtId="164" fontId="5" fillId="4" borderId="6" xfId="6" applyNumberFormat="1" applyFont="1" applyFill="1" applyBorder="1"/>
    <xf numFmtId="165" fontId="5" fillId="4" borderId="6" xfId="3" applyNumberFormat="1" applyFont="1" applyFill="1" applyBorder="1"/>
    <xf numFmtId="165" fontId="20" fillId="2" borderId="0" xfId="3" applyNumberFormat="1" applyFont="1" applyFill="1" applyBorder="1"/>
    <xf numFmtId="166" fontId="5" fillId="4" borderId="6" xfId="1" applyNumberFormat="1" applyFont="1" applyFill="1" applyBorder="1" applyAlignment="1">
      <alignment horizontal="right"/>
    </xf>
    <xf numFmtId="167" fontId="5" fillId="4" borderId="6" xfId="1" applyNumberFormat="1" applyFont="1" applyFill="1" applyBorder="1" applyAlignment="1">
      <alignment horizontal="right"/>
    </xf>
    <xf numFmtId="0" fontId="1" fillId="2" borderId="0" xfId="0" applyFont="1" applyFill="1" applyBorder="1"/>
    <xf numFmtId="0" fontId="1" fillId="2" borderId="0" xfId="0" applyFont="1" applyFill="1"/>
    <xf numFmtId="0" fontId="3" fillId="2" borderId="0" xfId="0" applyFont="1" applyFill="1" applyBorder="1" applyAlignment="1">
      <alignment horizontal="center" vertical="top" wrapText="1"/>
    </xf>
    <xf numFmtId="0" fontId="4" fillId="2" borderId="0" xfId="0" applyFont="1" applyFill="1" applyBorder="1" applyAlignment="1">
      <alignment vertical="top"/>
    </xf>
    <xf numFmtId="43" fontId="17" fillId="2" borderId="6" xfId="1" applyFont="1" applyFill="1" applyBorder="1" applyAlignment="1">
      <alignment vertical="center"/>
    </xf>
    <xf numFmtId="167" fontId="18" fillId="2" borderId="6" xfId="1" applyNumberFormat="1" applyFont="1" applyFill="1" applyBorder="1" applyAlignment="1">
      <alignment vertical="center"/>
    </xf>
    <xf numFmtId="43" fontId="17" fillId="5" borderId="6" xfId="1" applyFont="1" applyFill="1" applyBorder="1" applyAlignment="1">
      <alignment vertical="center"/>
    </xf>
    <xf numFmtId="167" fontId="18" fillId="5" borderId="6" xfId="1" applyNumberFormat="1" applyFont="1" applyFill="1" applyBorder="1" applyAlignment="1">
      <alignment vertical="center"/>
    </xf>
    <xf numFmtId="0" fontId="5" fillId="6" borderId="6" xfId="0" applyFont="1" applyFill="1" applyBorder="1" applyAlignment="1">
      <alignment horizontal="right"/>
    </xf>
    <xf numFmtId="43" fontId="5" fillId="6" borderId="6" xfId="1" applyFont="1" applyFill="1" applyBorder="1" applyAlignment="1">
      <alignment horizontal="right"/>
    </xf>
    <xf numFmtId="164" fontId="5" fillId="6" borderId="6" xfId="6" applyNumberFormat="1" applyFont="1" applyFill="1" applyBorder="1"/>
    <xf numFmtId="165" fontId="5" fillId="6" borderId="6" xfId="3" applyNumberFormat="1" applyFont="1" applyFill="1" applyBorder="1"/>
    <xf numFmtId="166" fontId="5" fillId="6" borderId="6" xfId="1" applyNumberFormat="1" applyFont="1" applyFill="1" applyBorder="1" applyAlignment="1">
      <alignment horizontal="right"/>
    </xf>
    <xf numFmtId="2" fontId="10" fillId="7" borderId="3" xfId="7" applyNumberFormat="1" applyFont="1" applyFill="1" applyBorder="1" applyAlignment="1" applyProtection="1">
      <alignment horizontal="center" vertical="center" wrapText="1"/>
    </xf>
    <xf numFmtId="0" fontId="10" fillId="7" borderId="3" xfId="7" applyFont="1" applyFill="1" applyBorder="1" applyAlignment="1" applyProtection="1">
      <alignment horizontal="center" vertical="center" wrapText="1"/>
    </xf>
    <xf numFmtId="0" fontId="10" fillId="9" borderId="3" xfId="7" applyFont="1" applyFill="1" applyBorder="1" applyAlignment="1" applyProtection="1">
      <alignment horizontal="center" vertical="center" wrapText="1"/>
    </xf>
    <xf numFmtId="164" fontId="10" fillId="10" borderId="3" xfId="2" applyNumberFormat="1" applyFont="1" applyFill="1" applyBorder="1" applyAlignment="1" applyProtection="1">
      <alignment horizontal="center" vertical="center" wrapText="1"/>
    </xf>
    <xf numFmtId="164" fontId="20" fillId="11" borderId="3" xfId="2" applyNumberFormat="1" applyFont="1" applyFill="1" applyBorder="1" applyAlignment="1" applyProtection="1">
      <alignment horizontal="center" vertical="center" wrapText="1"/>
    </xf>
    <xf numFmtId="3" fontId="27" fillId="7" borderId="3" xfId="2" applyNumberFormat="1" applyFont="1" applyFill="1" applyBorder="1" applyAlignment="1">
      <alignment horizontal="center" vertical="center" wrapText="1"/>
    </xf>
    <xf numFmtId="3" fontId="27" fillId="0" borderId="3" xfId="1" applyNumberFormat="1" applyFont="1" applyFill="1" applyBorder="1" applyAlignment="1">
      <alignment horizontal="center" vertical="center" wrapText="1"/>
    </xf>
    <xf numFmtId="0" fontId="10" fillId="7" borderId="3" xfId="0" applyFont="1" applyFill="1" applyBorder="1" applyAlignment="1">
      <alignment horizontal="center" vertical="center" wrapText="1"/>
    </xf>
    <xf numFmtId="3" fontId="10"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168" fontId="10" fillId="7" borderId="3" xfId="0" applyNumberFormat="1" applyFont="1" applyFill="1" applyBorder="1" applyAlignment="1">
      <alignment horizontal="center" vertical="center" wrapText="1"/>
    </xf>
    <xf numFmtId="3" fontId="10" fillId="0" borderId="8" xfId="0" applyNumberFormat="1" applyFont="1" applyBorder="1" applyAlignment="1">
      <alignment horizontal="center" vertical="center" wrapText="1"/>
    </xf>
    <xf numFmtId="168" fontId="10" fillId="0" borderId="3" xfId="0" applyNumberFormat="1" applyFont="1" applyBorder="1" applyAlignment="1">
      <alignment horizontal="center" vertical="center" wrapText="1"/>
    </xf>
    <xf numFmtId="0" fontId="10" fillId="0" borderId="0" xfId="0" applyFont="1" applyAlignment="1">
      <alignment horizontal="center" vertical="center" wrapText="1"/>
    </xf>
    <xf numFmtId="168" fontId="10" fillId="0" borderId="3" xfId="0" applyNumberFormat="1" applyFont="1" applyFill="1" applyBorder="1" applyAlignment="1">
      <alignment vertical="top"/>
    </xf>
    <xf numFmtId="3" fontId="10" fillId="0" borderId="3" xfId="0" applyNumberFormat="1" applyFont="1" applyFill="1" applyBorder="1" applyAlignment="1">
      <alignment vertical="top"/>
    </xf>
    <xf numFmtId="0" fontId="10" fillId="0" borderId="0" xfId="0" applyFont="1" applyFill="1" applyAlignment="1">
      <alignment vertical="top"/>
    </xf>
    <xf numFmtId="0" fontId="28" fillId="0" borderId="0" xfId="0" applyFont="1" applyFill="1" applyAlignment="1">
      <alignment vertical="top"/>
    </xf>
    <xf numFmtId="2" fontId="20" fillId="0" borderId="0" xfId="0" applyNumberFormat="1" applyFont="1" applyFill="1" applyBorder="1" applyAlignment="1" applyProtection="1">
      <alignment vertical="top"/>
    </xf>
    <xf numFmtId="0" fontId="20" fillId="0" borderId="0" xfId="0" applyFont="1" applyFill="1" applyBorder="1" applyAlignment="1" applyProtection="1">
      <alignment horizontal="left" vertical="top"/>
    </xf>
    <xf numFmtId="0" fontId="20" fillId="0" borderId="0" xfId="0" applyFont="1" applyFill="1" applyBorder="1" applyAlignment="1" applyProtection="1">
      <alignment vertical="top"/>
    </xf>
    <xf numFmtId="43" fontId="20" fillId="0" borderId="0" xfId="1" applyFont="1" applyFill="1" applyBorder="1" applyAlignment="1" applyProtection="1">
      <alignment horizontal="right" vertical="top" wrapText="1"/>
      <protection locked="0"/>
    </xf>
    <xf numFmtId="165" fontId="20" fillId="0" borderId="0" xfId="3" applyNumberFormat="1" applyFont="1" applyFill="1" applyBorder="1" applyAlignment="1" applyProtection="1">
      <alignment horizontal="right" vertical="top" wrapText="1"/>
    </xf>
    <xf numFmtId="43" fontId="20" fillId="0" borderId="0" xfId="1" applyFont="1" applyFill="1" applyBorder="1" applyAlignment="1" applyProtection="1">
      <alignment horizontal="right" vertical="top" wrapText="1"/>
    </xf>
    <xf numFmtId="43" fontId="20" fillId="0" borderId="0" xfId="1" applyFont="1" applyFill="1" applyBorder="1" applyAlignment="1" applyProtection="1">
      <alignment horizontal="center" vertical="top" wrapText="1"/>
    </xf>
    <xf numFmtId="0" fontId="1" fillId="0" borderId="0" xfId="0" applyFont="1" applyFill="1" applyBorder="1" applyAlignment="1">
      <alignment vertical="top"/>
    </xf>
    <xf numFmtId="0" fontId="1" fillId="0" borderId="0" xfId="0" applyFont="1" applyBorder="1" applyAlignment="1">
      <alignment vertical="top"/>
    </xf>
    <xf numFmtId="3" fontId="1" fillId="0" borderId="0" xfId="0" applyNumberFormat="1" applyFont="1" applyBorder="1" applyAlignment="1">
      <alignment vertical="top"/>
    </xf>
    <xf numFmtId="168" fontId="1" fillId="0" borderId="0" xfId="0" applyNumberFormat="1" applyFont="1" applyBorder="1" applyAlignment="1">
      <alignment vertical="top"/>
    </xf>
    <xf numFmtId="43" fontId="2" fillId="0" borderId="14" xfId="0" applyNumberFormat="1" applyFont="1" applyFill="1" applyBorder="1" applyAlignment="1">
      <alignment horizontal="right" vertical="top"/>
    </xf>
    <xf numFmtId="2" fontId="1" fillId="0" borderId="0" xfId="0" applyNumberFormat="1" applyFont="1" applyBorder="1" applyAlignment="1" applyProtection="1">
      <alignment horizontal="left" vertical="top"/>
    </xf>
    <xf numFmtId="0" fontId="1" fillId="0" borderId="0" xfId="0" applyFont="1" applyBorder="1" applyAlignment="1" applyProtection="1">
      <alignment horizontal="left" vertical="top"/>
    </xf>
    <xf numFmtId="0" fontId="1" fillId="0" borderId="0" xfId="0" applyFont="1" applyBorder="1" applyAlignment="1">
      <alignment horizontal="center" vertical="top"/>
    </xf>
    <xf numFmtId="0" fontId="1" fillId="0" borderId="0" xfId="0" applyFont="1" applyFill="1" applyBorder="1" applyAlignment="1">
      <alignment horizontal="center" vertical="top"/>
    </xf>
    <xf numFmtId="2" fontId="1" fillId="0" borderId="0" xfId="0" applyNumberFormat="1"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lignment horizontal="center" vertical="top"/>
    </xf>
    <xf numFmtId="0" fontId="1" fillId="0" borderId="0" xfId="0" applyFont="1" applyAlignment="1">
      <alignment vertical="top"/>
    </xf>
    <xf numFmtId="3" fontId="1" fillId="0" borderId="0" xfId="0" applyNumberFormat="1" applyFont="1" applyAlignment="1">
      <alignment vertical="top"/>
    </xf>
    <xf numFmtId="168" fontId="1" fillId="0" borderId="0" xfId="0" applyNumberFormat="1" applyFont="1" applyAlignment="1">
      <alignment vertical="top"/>
    </xf>
    <xf numFmtId="0" fontId="4" fillId="0" borderId="0" xfId="8" applyFont="1"/>
    <xf numFmtId="169" fontId="0" fillId="0" borderId="0" xfId="0" applyNumberFormat="1"/>
    <xf numFmtId="0" fontId="29" fillId="0" borderId="0" xfId="8" applyFont="1"/>
    <xf numFmtId="0" fontId="1" fillId="0" borderId="0" xfId="8" applyFont="1" applyAlignment="1">
      <alignment horizontal="left" indent="1"/>
    </xf>
    <xf numFmtId="0" fontId="1" fillId="0" borderId="0" xfId="8" applyFont="1"/>
    <xf numFmtId="168" fontId="0" fillId="12" borderId="0" xfId="0" applyNumberFormat="1" applyFill="1"/>
    <xf numFmtId="0" fontId="29" fillId="0" borderId="0" xfId="0" applyFont="1" applyAlignment="1">
      <alignment horizontal="center"/>
    </xf>
    <xf numFmtId="0" fontId="0" fillId="0" borderId="15" xfId="0" applyBorder="1"/>
    <xf numFmtId="2" fontId="0" fillId="0" borderId="15" xfId="0" applyNumberFormat="1" applyBorder="1"/>
    <xf numFmtId="0" fontId="0" fillId="0" borderId="0" xfId="0" applyFill="1" applyBorder="1"/>
    <xf numFmtId="168" fontId="0" fillId="0" borderId="0" xfId="0" applyNumberFormat="1"/>
    <xf numFmtId="0" fontId="0" fillId="0" borderId="15" xfId="0" applyFill="1" applyBorder="1"/>
    <xf numFmtId="169" fontId="0" fillId="0" borderId="15" xfId="0" applyNumberFormat="1" applyBorder="1"/>
    <xf numFmtId="0" fontId="10" fillId="5" borderId="3" xfId="7" applyFont="1" applyFill="1" applyBorder="1" applyAlignment="1" applyProtection="1">
      <alignment horizontal="center" vertical="center" wrapText="1"/>
    </xf>
    <xf numFmtId="168" fontId="10" fillId="5" borderId="3" xfId="0" applyNumberFormat="1" applyFont="1" applyFill="1" applyBorder="1" applyAlignment="1">
      <alignment horizontal="center" vertical="center" wrapText="1"/>
    </xf>
    <xf numFmtId="168" fontId="1" fillId="13" borderId="14" xfId="1" applyNumberFormat="1" applyFont="1" applyFill="1" applyBorder="1" applyAlignment="1">
      <alignment vertical="top"/>
    </xf>
    <xf numFmtId="168" fontId="1" fillId="13" borderId="14" xfId="0" applyNumberFormat="1" applyFont="1" applyFill="1" applyBorder="1" applyAlignment="1">
      <alignment vertical="top"/>
    </xf>
    <xf numFmtId="3" fontId="1" fillId="13" borderId="14" xfId="0" applyNumberFormat="1" applyFont="1" applyFill="1" applyBorder="1" applyAlignment="1">
      <alignment vertical="top"/>
    </xf>
    <xf numFmtId="168" fontId="1" fillId="8" borderId="14" xfId="0" applyNumberFormat="1" applyFont="1" applyFill="1" applyBorder="1" applyAlignment="1">
      <alignment vertical="top"/>
    </xf>
    <xf numFmtId="3" fontId="1" fillId="8" borderId="14" xfId="0" applyNumberFormat="1" applyFont="1" applyFill="1" applyBorder="1" applyAlignment="1">
      <alignment vertical="top"/>
    </xf>
    <xf numFmtId="4" fontId="1" fillId="8" borderId="14" xfId="0" applyNumberFormat="1" applyFont="1" applyFill="1" applyBorder="1" applyAlignment="1">
      <alignment vertical="top"/>
    </xf>
    <xf numFmtId="3" fontId="1" fillId="8" borderId="14" xfId="1" applyNumberFormat="1" applyFont="1" applyFill="1" applyBorder="1" applyAlignment="1">
      <alignment vertical="top"/>
    </xf>
    <xf numFmtId="0" fontId="2" fillId="0" borderId="16" xfId="0" applyFont="1" applyFill="1" applyBorder="1" applyAlignment="1">
      <alignment horizontal="right" vertical="top"/>
    </xf>
    <xf numFmtId="168" fontId="1" fillId="8" borderId="16" xfId="0" applyNumberFormat="1" applyFont="1" applyFill="1" applyBorder="1" applyAlignment="1">
      <alignment vertical="top"/>
    </xf>
    <xf numFmtId="168" fontId="1" fillId="13" borderId="16" xfId="0" applyNumberFormat="1" applyFont="1" applyFill="1" applyBorder="1" applyAlignment="1">
      <alignment vertical="top"/>
    </xf>
    <xf numFmtId="3" fontId="1" fillId="13" borderId="16" xfId="0" applyNumberFormat="1" applyFont="1" applyFill="1" applyBorder="1" applyAlignment="1">
      <alignment vertical="top"/>
    </xf>
    <xf numFmtId="3" fontId="1" fillId="8" borderId="16" xfId="0" applyNumberFormat="1" applyFont="1" applyFill="1" applyBorder="1" applyAlignment="1">
      <alignment vertical="top"/>
    </xf>
    <xf numFmtId="4" fontId="1" fillId="8" borderId="16" xfId="0" applyNumberFormat="1" applyFont="1" applyFill="1" applyBorder="1" applyAlignment="1">
      <alignment vertical="top"/>
    </xf>
    <xf numFmtId="3" fontId="1" fillId="8" borderId="16" xfId="1" applyNumberFormat="1" applyFont="1" applyFill="1" applyBorder="1" applyAlignment="1">
      <alignment vertical="top"/>
    </xf>
    <xf numFmtId="168" fontId="1" fillId="13" borderId="16" xfId="1" applyNumberFormat="1" applyFont="1" applyFill="1" applyBorder="1" applyAlignment="1">
      <alignment vertical="top"/>
    </xf>
    <xf numFmtId="2" fontId="20" fillId="0" borderId="14" xfId="0" applyNumberFormat="1" applyFont="1" applyBorder="1" applyAlignment="1" applyProtection="1">
      <alignment horizontal="left" vertical="top"/>
    </xf>
    <xf numFmtId="2" fontId="10" fillId="0" borderId="0" xfId="0" applyNumberFormat="1" applyFont="1" applyBorder="1" applyAlignment="1" applyProtection="1">
      <alignment horizontal="left" vertical="top"/>
    </xf>
    <xf numFmtId="2" fontId="20" fillId="0" borderId="16" xfId="0" applyNumberFormat="1" applyFont="1" applyBorder="1" applyAlignment="1" applyProtection="1">
      <alignment horizontal="left" vertical="top"/>
    </xf>
    <xf numFmtId="0" fontId="16" fillId="2" borderId="6" xfId="0" quotePrefix="1" applyFont="1" applyFill="1" applyBorder="1" applyAlignment="1">
      <alignment vertical="top" wrapText="1"/>
    </xf>
    <xf numFmtId="164" fontId="16" fillId="2" borderId="6" xfId="2" quotePrefix="1" applyNumberFormat="1" applyFont="1" applyFill="1" applyBorder="1" applyAlignment="1">
      <alignment vertical="top"/>
    </xf>
    <xf numFmtId="0" fontId="16" fillId="2" borderId="17" xfId="0" quotePrefix="1" applyFont="1" applyFill="1" applyBorder="1" applyAlignment="1">
      <alignment horizontal="left" vertical="top" wrapText="1"/>
    </xf>
    <xf numFmtId="0" fontId="8" fillId="14" borderId="6" xfId="0" quotePrefix="1" applyFont="1" applyFill="1" applyBorder="1" applyAlignment="1">
      <alignment vertical="top" wrapText="1"/>
    </xf>
    <xf numFmtId="164" fontId="8" fillId="14" borderId="6" xfId="2" quotePrefix="1" applyNumberFormat="1" applyFont="1" applyFill="1" applyBorder="1" applyAlignment="1">
      <alignment vertical="top"/>
    </xf>
    <xf numFmtId="0" fontId="8" fillId="14" borderId="17" xfId="0" quotePrefix="1" applyFont="1" applyFill="1" applyBorder="1" applyAlignment="1">
      <alignment horizontal="left" vertical="top" wrapText="1"/>
    </xf>
    <xf numFmtId="0" fontId="8" fillId="14" borderId="18" xfId="0" quotePrefix="1" applyFont="1" applyFill="1" applyBorder="1" applyAlignment="1">
      <alignment vertical="top" wrapText="1"/>
    </xf>
    <xf numFmtId="164" fontId="8" fillId="14" borderId="18" xfId="2" quotePrefix="1" applyNumberFormat="1" applyFont="1" applyFill="1" applyBorder="1" applyAlignment="1">
      <alignment vertical="top"/>
    </xf>
    <xf numFmtId="0" fontId="8" fillId="14" borderId="19" xfId="0" quotePrefix="1" applyFont="1" applyFill="1" applyBorder="1" applyAlignment="1">
      <alignment horizontal="left" vertical="top" wrapText="1"/>
    </xf>
    <xf numFmtId="0" fontId="7" fillId="0" borderId="0" xfId="0" quotePrefix="1" applyFont="1" applyFill="1" applyBorder="1" applyAlignment="1">
      <alignment vertical="top" wrapText="1"/>
    </xf>
    <xf numFmtId="164" fontId="7" fillId="0" borderId="0" xfId="2" quotePrefix="1" applyNumberFormat="1" applyFont="1" applyFill="1" applyBorder="1" applyAlignment="1">
      <alignment vertical="top"/>
    </xf>
    <xf numFmtId="0" fontId="7" fillId="0" borderId="0" xfId="0" quotePrefix="1" applyFont="1" applyFill="1" applyBorder="1" applyAlignment="1">
      <alignment horizontal="left" vertical="top" wrapText="1"/>
    </xf>
    <xf numFmtId="0" fontId="30" fillId="0" borderId="9" xfId="0" applyFont="1" applyFill="1" applyBorder="1" applyAlignment="1">
      <alignment horizontal="left" vertical="top"/>
    </xf>
    <xf numFmtId="2" fontId="30" fillId="0" borderId="9" xfId="0" applyNumberFormat="1" applyFont="1" applyFill="1" applyBorder="1" applyAlignment="1">
      <alignment vertical="top"/>
    </xf>
    <xf numFmtId="0" fontId="30" fillId="0" borderId="9" xfId="0" applyFont="1" applyFill="1" applyBorder="1" applyAlignment="1">
      <alignment vertical="top"/>
    </xf>
    <xf numFmtId="43" fontId="30" fillId="0" borderId="9" xfId="0" applyNumberFormat="1" applyFont="1" applyFill="1" applyBorder="1" applyAlignment="1">
      <alignment horizontal="right" vertical="top" wrapText="1"/>
    </xf>
    <xf numFmtId="165" fontId="30" fillId="0" borderId="9" xfId="0" applyNumberFormat="1" applyFont="1" applyFill="1" applyBorder="1" applyAlignment="1">
      <alignment horizontal="right" vertical="top" wrapText="1"/>
    </xf>
    <xf numFmtId="43" fontId="30" fillId="0" borderId="9" xfId="0" applyNumberFormat="1" applyFont="1" applyFill="1" applyBorder="1" applyAlignment="1">
      <alignment horizontal="center" vertical="top" wrapText="1"/>
    </xf>
    <xf numFmtId="43" fontId="30" fillId="0" borderId="10" xfId="0" applyNumberFormat="1" applyFont="1" applyFill="1" applyBorder="1" applyAlignment="1">
      <alignment horizontal="right" vertical="top" wrapText="1"/>
    </xf>
    <xf numFmtId="0" fontId="30" fillId="0" borderId="9" xfId="0" applyFont="1" applyFill="1" applyBorder="1" applyAlignment="1">
      <alignment horizontal="left" vertical="top" wrapText="1"/>
    </xf>
    <xf numFmtId="2" fontId="30" fillId="0" borderId="9" xfId="0" applyNumberFormat="1" applyFont="1" applyFill="1" applyBorder="1" applyAlignment="1">
      <alignment horizontal="left" vertical="top" wrapText="1"/>
    </xf>
    <xf numFmtId="0" fontId="30" fillId="0" borderId="9" xfId="0" applyFont="1" applyFill="1" applyBorder="1" applyAlignment="1">
      <alignment vertical="top" wrapText="1"/>
    </xf>
    <xf numFmtId="0" fontId="30" fillId="0" borderId="11" xfId="0" applyFont="1" applyFill="1" applyBorder="1" applyAlignment="1">
      <alignment horizontal="left" vertical="top"/>
    </xf>
    <xf numFmtId="43" fontId="30" fillId="0" borderId="11" xfId="0" applyNumberFormat="1" applyFont="1" applyFill="1" applyBorder="1" applyAlignment="1">
      <alignment horizontal="right" vertical="top" wrapText="1"/>
    </xf>
    <xf numFmtId="0" fontId="30" fillId="0" borderId="12" xfId="0" applyFont="1" applyFill="1" applyBorder="1" applyAlignment="1">
      <alignment horizontal="left" vertical="top" wrapText="1"/>
    </xf>
    <xf numFmtId="0" fontId="30" fillId="0" borderId="13" xfId="0" applyFont="1" applyFill="1" applyBorder="1" applyAlignment="1">
      <alignment horizontal="left" vertical="top" wrapText="1"/>
    </xf>
    <xf numFmtId="43" fontId="30" fillId="0" borderId="13" xfId="0" applyNumberFormat="1" applyFont="1" applyFill="1" applyBorder="1" applyAlignment="1">
      <alignment horizontal="right" vertical="top" wrapText="1"/>
    </xf>
    <xf numFmtId="2" fontId="30" fillId="0" borderId="9" xfId="0" applyNumberFormat="1" applyFont="1" applyFill="1" applyBorder="1" applyAlignment="1">
      <alignment vertical="top" wrapText="1"/>
    </xf>
    <xf numFmtId="2" fontId="30" fillId="0" borderId="9" xfId="0" applyNumberFormat="1" applyFont="1" applyFill="1" applyBorder="1" applyAlignment="1">
      <alignment vertical="center"/>
    </xf>
    <xf numFmtId="0" fontId="30" fillId="0" borderId="9" xfId="0" applyFont="1" applyFill="1" applyBorder="1" applyAlignment="1">
      <alignment horizontal="left" vertical="center" wrapText="1"/>
    </xf>
    <xf numFmtId="49" fontId="30" fillId="0" borderId="9" xfId="0" applyNumberFormat="1" applyFont="1" applyFill="1" applyBorder="1" applyAlignment="1">
      <alignment horizontal="left" vertical="center"/>
    </xf>
    <xf numFmtId="0" fontId="30" fillId="0" borderId="9" xfId="0" applyFont="1" applyFill="1" applyBorder="1" applyAlignment="1">
      <alignment vertical="center" wrapText="1"/>
    </xf>
    <xf numFmtId="43" fontId="30" fillId="0" borderId="9" xfId="0" applyNumberFormat="1" applyFont="1" applyFill="1" applyBorder="1" applyAlignment="1">
      <alignment horizontal="right" vertical="center" wrapText="1"/>
    </xf>
    <xf numFmtId="165" fontId="30" fillId="0" borderId="9" xfId="0" applyNumberFormat="1" applyFont="1" applyFill="1" applyBorder="1" applyAlignment="1">
      <alignment horizontal="right" vertical="center" wrapText="1"/>
    </xf>
    <xf numFmtId="43" fontId="30" fillId="0" borderId="9" xfId="0" applyNumberFormat="1" applyFont="1" applyFill="1" applyBorder="1" applyAlignment="1">
      <alignment horizontal="center" vertical="center" wrapText="1"/>
    </xf>
    <xf numFmtId="43" fontId="30" fillId="0" borderId="10" xfId="0" applyNumberFormat="1" applyFont="1" applyFill="1" applyBorder="1" applyAlignment="1">
      <alignment horizontal="right" vertical="center" wrapText="1"/>
    </xf>
    <xf numFmtId="0" fontId="30" fillId="0" borderId="9" xfId="0" applyFont="1" applyFill="1" applyBorder="1" applyAlignment="1">
      <alignment horizontal="left" vertical="center"/>
    </xf>
    <xf numFmtId="0" fontId="30" fillId="0" borderId="9" xfId="0" applyFont="1" applyFill="1" applyBorder="1" applyAlignment="1">
      <alignment vertical="center"/>
    </xf>
    <xf numFmtId="49" fontId="30" fillId="0" borderId="9" xfId="0" applyNumberFormat="1" applyFont="1" applyFill="1" applyBorder="1" applyAlignment="1">
      <alignment horizontal="left" vertical="center" wrapText="1"/>
    </xf>
    <xf numFmtId="0" fontId="30" fillId="0" borderId="11" xfId="0" applyFont="1" applyFill="1" applyBorder="1" applyAlignment="1">
      <alignment horizontal="left" vertical="top" wrapText="1"/>
    </xf>
    <xf numFmtId="0" fontId="30" fillId="0" borderId="11" xfId="0" applyFont="1" applyFill="1" applyBorder="1" applyAlignment="1">
      <alignment vertical="top" wrapText="1"/>
    </xf>
    <xf numFmtId="2" fontId="30" fillId="0" borderId="11" xfId="0" applyNumberFormat="1" applyFont="1" applyFill="1" applyBorder="1" applyAlignment="1">
      <alignment vertical="top"/>
    </xf>
    <xf numFmtId="2" fontId="30" fillId="0" borderId="11" xfId="0" applyNumberFormat="1" applyFont="1" applyFill="1" applyBorder="1" applyAlignment="1">
      <alignment horizontal="right" vertical="top"/>
    </xf>
    <xf numFmtId="2" fontId="30" fillId="0" borderId="9" xfId="0" applyNumberFormat="1" applyFont="1" applyFill="1" applyBorder="1" applyAlignment="1">
      <alignment horizontal="right" vertical="top"/>
    </xf>
    <xf numFmtId="2" fontId="30" fillId="0" borderId="11" xfId="0" applyNumberFormat="1" applyFont="1" applyFill="1" applyBorder="1" applyAlignment="1">
      <alignment vertical="top" wrapText="1"/>
    </xf>
    <xf numFmtId="2" fontId="30" fillId="0" borderId="13" xfId="0" applyNumberFormat="1" applyFont="1" applyFill="1" applyBorder="1" applyAlignment="1">
      <alignment vertical="top"/>
    </xf>
    <xf numFmtId="0" fontId="30" fillId="0" borderId="12" xfId="0" applyFont="1" applyFill="1" applyBorder="1" applyAlignment="1">
      <alignment vertical="top" wrapText="1"/>
    </xf>
    <xf numFmtId="43" fontId="30" fillId="0" borderId="9" xfId="0" applyNumberFormat="1" applyFont="1" applyFill="1" applyBorder="1" applyAlignment="1">
      <alignment horizontal="center" vertical="top"/>
    </xf>
    <xf numFmtId="43" fontId="30" fillId="0" borderId="9" xfId="0" applyNumberFormat="1" applyFont="1" applyFill="1" applyBorder="1" applyAlignment="1">
      <alignment horizontal="right" vertical="top"/>
    </xf>
    <xf numFmtId="43" fontId="30" fillId="0" borderId="10" xfId="0" applyNumberFormat="1" applyFont="1" applyFill="1" applyBorder="1" applyAlignment="1">
      <alignment horizontal="right" vertical="top"/>
    </xf>
    <xf numFmtId="2" fontId="30" fillId="0" borderId="9" xfId="0" applyNumberFormat="1" applyFont="1" applyFill="1" applyBorder="1" applyAlignment="1">
      <alignment horizontal="left" vertical="center" wrapText="1"/>
    </xf>
    <xf numFmtId="0" fontId="30" fillId="0" borderId="9" xfId="0" applyFont="1" applyFill="1" applyBorder="1" applyAlignment="1">
      <alignment horizontal="center" vertical="top" wrapText="1"/>
    </xf>
    <xf numFmtId="0" fontId="30" fillId="0" borderId="10" xfId="0" applyFont="1" applyFill="1" applyBorder="1" applyAlignment="1">
      <alignment horizontal="center" vertical="top" wrapText="1"/>
    </xf>
    <xf numFmtId="2" fontId="30" fillId="0" borderId="9" xfId="0" applyNumberFormat="1" applyFont="1" applyFill="1" applyBorder="1" applyAlignment="1">
      <alignment horizontal="left" vertical="top"/>
    </xf>
    <xf numFmtId="0" fontId="30" fillId="0" borderId="9" xfId="0" applyFont="1" applyFill="1" applyBorder="1" applyAlignment="1">
      <alignment horizontal="center" vertical="top"/>
    </xf>
    <xf numFmtId="0" fontId="30" fillId="0" borderId="10" xfId="0" applyFont="1" applyFill="1" applyBorder="1" applyAlignment="1">
      <alignment horizontal="center" vertical="top"/>
    </xf>
    <xf numFmtId="0" fontId="31" fillId="7" borderId="3" xfId="4" applyFont="1" applyFill="1" applyBorder="1" applyAlignment="1">
      <alignment horizontal="center" vertical="top" wrapText="1"/>
    </xf>
    <xf numFmtId="0" fontId="12" fillId="2" borderId="0" xfId="4" applyFont="1" applyFill="1" applyBorder="1" applyAlignment="1"/>
    <xf numFmtId="0" fontId="13" fillId="2" borderId="0" xfId="0" applyFont="1" applyFill="1" applyAlignment="1">
      <alignment horizontal="center"/>
    </xf>
    <xf numFmtId="0" fontId="14" fillId="2" borderId="0" xfId="0" applyFont="1" applyFill="1" applyAlignment="1">
      <alignment horizontal="center"/>
    </xf>
    <xf numFmtId="0" fontId="7" fillId="2" borderId="0" xfId="0" applyFont="1" applyFill="1" applyAlignment="1">
      <alignment horizontal="center"/>
    </xf>
    <xf numFmtId="0" fontId="14" fillId="2" borderId="0" xfId="0" applyFont="1" applyFill="1"/>
    <xf numFmtId="43" fontId="14" fillId="2" borderId="0" xfId="1" applyFont="1" applyFill="1"/>
    <xf numFmtId="10" fontId="5" fillId="4" borderId="6" xfId="3" applyNumberFormat="1" applyFont="1" applyFill="1" applyBorder="1"/>
    <xf numFmtId="0" fontId="21" fillId="2" borderId="0" xfId="0" applyFont="1" applyFill="1" applyAlignment="1">
      <alignment horizontal="center" vertical="top"/>
    </xf>
    <xf numFmtId="164" fontId="21" fillId="2" borderId="0" xfId="0" applyNumberFormat="1" applyFont="1" applyFill="1" applyAlignment="1">
      <alignment horizontal="center" vertical="top"/>
    </xf>
    <xf numFmtId="0" fontId="7" fillId="2" borderId="0" xfId="0" applyFont="1" applyFill="1" applyAlignment="1">
      <alignment wrapText="1"/>
    </xf>
    <xf numFmtId="0" fontId="12" fillId="2" borderId="0" xfId="4" applyFont="1" applyFill="1"/>
    <xf numFmtId="0" fontId="22" fillId="2" borderId="0" xfId="0" applyFont="1" applyFill="1"/>
    <xf numFmtId="0" fontId="23" fillId="2" borderId="0" xfId="4" applyFont="1" applyFill="1" applyBorder="1" applyAlignment="1"/>
    <xf numFmtId="0" fontId="23" fillId="2" borderId="0" xfId="4" applyFont="1" applyFill="1"/>
    <xf numFmtId="43" fontId="23" fillId="2" borderId="0" xfId="1" applyFont="1" applyFill="1"/>
    <xf numFmtId="0" fontId="3" fillId="15" borderId="4" xfId="4" applyFont="1" applyFill="1" applyBorder="1" applyAlignment="1">
      <alignment horizontal="left" vertical="center"/>
    </xf>
    <xf numFmtId="0" fontId="3" fillId="15" borderId="4" xfId="4" applyFont="1" applyFill="1" applyBorder="1" applyAlignment="1">
      <alignment horizontal="center" vertical="center"/>
    </xf>
    <xf numFmtId="0" fontId="3" fillId="15" borderId="0" xfId="4" applyFont="1" applyFill="1" applyBorder="1" applyAlignment="1">
      <alignment horizontal="center" vertical="center"/>
    </xf>
    <xf numFmtId="0" fontId="3" fillId="15" borderId="5" xfId="5" applyFont="1" applyFill="1" applyBorder="1" applyAlignment="1">
      <alignment horizontal="center" vertical="center" wrapText="1"/>
    </xf>
    <xf numFmtId="0" fontId="3" fillId="15" borderId="6" xfId="4" applyFont="1" applyFill="1" applyBorder="1" applyAlignment="1">
      <alignment horizontal="center" vertical="top" wrapText="1"/>
    </xf>
    <xf numFmtId="0" fontId="3" fillId="15" borderId="6" xfId="0" applyFont="1" applyFill="1" applyBorder="1" applyAlignment="1">
      <alignment horizontal="center" vertical="center" wrapText="1"/>
    </xf>
    <xf numFmtId="0" fontId="3" fillId="15" borderId="6" xfId="4" applyFont="1" applyFill="1" applyBorder="1" applyAlignment="1">
      <alignment horizontal="center" vertical="center" wrapText="1"/>
    </xf>
    <xf numFmtId="0" fontId="3" fillId="15" borderId="5" xfId="4" applyFont="1" applyFill="1" applyBorder="1" applyAlignment="1">
      <alignment horizontal="center" vertical="center" wrapText="1"/>
    </xf>
    <xf numFmtId="0" fontId="3" fillId="15" borderId="7" xfId="4" applyFont="1" applyFill="1" applyBorder="1" applyAlignment="1">
      <alignment horizontal="center" vertical="top" wrapText="1"/>
    </xf>
    <xf numFmtId="43" fontId="3" fillId="15" borderId="7" xfId="1" applyFont="1" applyFill="1" applyBorder="1" applyAlignment="1">
      <alignment horizontal="center" vertical="top" wrapText="1"/>
    </xf>
    <xf numFmtId="0" fontId="3" fillId="15" borderId="7" xfId="4" applyFont="1" applyFill="1" applyBorder="1" applyAlignment="1">
      <alignment horizontal="centerContinuous" vertical="top" wrapText="1"/>
    </xf>
    <xf numFmtId="0" fontId="3" fillId="15" borderId="7" xfId="0" applyFont="1" applyFill="1" applyBorder="1" applyAlignment="1">
      <alignment horizontal="center" vertical="top" wrapText="1"/>
    </xf>
    <xf numFmtId="43" fontId="18" fillId="2" borderId="6" xfId="1" applyFont="1" applyFill="1" applyBorder="1" applyAlignment="1">
      <alignment vertical="center"/>
    </xf>
    <xf numFmtId="43" fontId="18" fillId="5" borderId="6" xfId="1" applyFont="1" applyFill="1" applyBorder="1" applyAlignment="1">
      <alignment vertical="center"/>
    </xf>
    <xf numFmtId="0" fontId="0" fillId="0" borderId="0" xfId="8" applyFont="1" applyAlignment="1">
      <alignment horizontal="left" indent="1"/>
    </xf>
    <xf numFmtId="0" fontId="0" fillId="2" borderId="0" xfId="0" applyFont="1" applyFill="1" applyAlignment="1">
      <alignment horizontal="left" wrapText="1"/>
    </xf>
    <xf numFmtId="0" fontId="1" fillId="2" borderId="0" xfId="0" applyFont="1" applyFill="1" applyAlignment="1">
      <alignment horizontal="left" wrapText="1"/>
    </xf>
    <xf numFmtId="0" fontId="1" fillId="2" borderId="0" xfId="0" applyFont="1" applyFill="1" applyAlignment="1">
      <alignment horizontal="left"/>
    </xf>
    <xf numFmtId="0" fontId="1" fillId="2" borderId="0" xfId="0" applyFont="1" applyFill="1" applyAlignment="1">
      <alignment horizontal="left" vertical="top" wrapText="1"/>
    </xf>
    <xf numFmtId="0" fontId="3" fillId="4" borderId="4" xfId="4" applyFont="1" applyFill="1" applyBorder="1" applyAlignment="1">
      <alignment horizontal="center" vertical="center"/>
    </xf>
    <xf numFmtId="0" fontId="3" fillId="15" borderId="4" xfId="4" applyFont="1" applyFill="1" applyBorder="1" applyAlignment="1">
      <alignment horizontal="center" vertical="center"/>
    </xf>
  </cellXfs>
  <cellStyles count="9">
    <cellStyle name="Comma" xfId="1" builtinId="3"/>
    <cellStyle name="Currency" xfId="2" builtinId="4"/>
    <cellStyle name="Currency 7 2" xfId="6"/>
    <cellStyle name="Normal" xfId="0" builtinId="0"/>
    <cellStyle name="Normal 10" xfId="8"/>
    <cellStyle name="Normal 2 2" xfId="5"/>
    <cellStyle name="Normal 9 2" xfId="4"/>
    <cellStyle name="Normal_STOP" xfId="7"/>
    <cellStyle name="Percent" xfId="3" builtinId="5"/>
  </cellStyles>
  <dxfs count="12">
    <dxf>
      <fill>
        <patternFill>
          <bgColor theme="3" tint="0.59996337778862885"/>
        </patternFill>
      </fill>
    </dxf>
    <dxf>
      <fill>
        <patternFill>
          <bgColor theme="3" tint="0.59996337778862885"/>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bgColor theme="3"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0"/>
  <sheetViews>
    <sheetView tabSelected="1" topLeftCell="A4" workbookViewId="0">
      <selection activeCell="A9" sqref="A9:C9"/>
    </sheetView>
  </sheetViews>
  <sheetFormatPr defaultRowHeight="15" x14ac:dyDescent="0.25"/>
  <cols>
    <col min="1" max="1" width="29.5703125" customWidth="1"/>
    <col min="2" max="2" width="63.140625" customWidth="1"/>
    <col min="3" max="3" width="32.140625" customWidth="1"/>
  </cols>
  <sheetData>
    <row r="1" spans="1:3" ht="21" x14ac:dyDescent="0.35">
      <c r="A1" s="1" t="s">
        <v>0</v>
      </c>
      <c r="B1" s="2"/>
      <c r="C1" s="2"/>
    </row>
    <row r="2" spans="1:3" ht="88.5" customHeight="1" x14ac:dyDescent="0.25">
      <c r="A2" s="227" t="s">
        <v>849</v>
      </c>
      <c r="B2" s="228"/>
      <c r="C2" s="228"/>
    </row>
    <row r="3" spans="1:3" ht="15.75" x14ac:dyDescent="0.25">
      <c r="A3" s="2"/>
      <c r="B3" s="2"/>
      <c r="C3" s="2"/>
    </row>
    <row r="4" spans="1:3" ht="21" x14ac:dyDescent="0.35">
      <c r="A4" s="1" t="s">
        <v>1</v>
      </c>
      <c r="B4" s="2"/>
      <c r="C4" s="2"/>
    </row>
    <row r="5" spans="1:3" ht="15.75" x14ac:dyDescent="0.25">
      <c r="A5" s="3" t="s">
        <v>2</v>
      </c>
      <c r="B5" s="2"/>
      <c r="C5" s="2"/>
    </row>
    <row r="6" spans="1:3" s="4" customFormat="1" ht="34.5" customHeight="1" x14ac:dyDescent="0.25">
      <c r="A6" s="227" t="s">
        <v>850</v>
      </c>
      <c r="B6" s="228"/>
      <c r="C6" s="228"/>
    </row>
    <row r="7" spans="1:3" ht="15.75" x14ac:dyDescent="0.25">
      <c r="A7" s="2"/>
      <c r="B7" s="2"/>
      <c r="C7" s="2"/>
    </row>
    <row r="8" spans="1:3" ht="15.75" x14ac:dyDescent="0.25">
      <c r="A8" s="3" t="s">
        <v>3</v>
      </c>
      <c r="B8" s="2"/>
      <c r="C8" s="2"/>
    </row>
    <row r="9" spans="1:3" s="4" customFormat="1" ht="15" customHeight="1" x14ac:dyDescent="0.25">
      <c r="A9" s="229" t="s">
        <v>4</v>
      </c>
      <c r="B9" s="229"/>
      <c r="C9" s="229"/>
    </row>
    <row r="10" spans="1:3" s="4" customFormat="1" ht="9.75" customHeight="1" x14ac:dyDescent="0.25">
      <c r="A10" s="5"/>
      <c r="B10" s="5"/>
      <c r="C10" s="5"/>
    </row>
    <row r="11" spans="1:3" ht="15.75" x14ac:dyDescent="0.25">
      <c r="A11" s="3" t="s">
        <v>5</v>
      </c>
      <c r="B11" s="2"/>
      <c r="C11" s="2"/>
    </row>
    <row r="12" spans="1:3" x14ac:dyDescent="0.25">
      <c r="A12" s="230" t="s">
        <v>6</v>
      </c>
      <c r="B12" s="230"/>
      <c r="C12" s="230"/>
    </row>
    <row r="13" spans="1:3" ht="15.75" x14ac:dyDescent="0.25">
      <c r="A13" s="2"/>
      <c r="B13" s="2"/>
      <c r="C13" s="2"/>
    </row>
    <row r="14" spans="1:3" ht="15.75" x14ac:dyDescent="0.25">
      <c r="A14" s="3" t="s">
        <v>7</v>
      </c>
      <c r="B14" s="2"/>
      <c r="C14" s="2"/>
    </row>
    <row r="15" spans="1:3" x14ac:dyDescent="0.25">
      <c r="A15" s="229" t="s">
        <v>8</v>
      </c>
      <c r="B15" s="229"/>
      <c r="C15" s="229"/>
    </row>
    <row r="16" spans="1:3" ht="15.75" x14ac:dyDescent="0.25">
      <c r="A16" s="2"/>
      <c r="B16" s="2"/>
      <c r="C16" s="2"/>
    </row>
    <row r="17" spans="1:3" ht="21" x14ac:dyDescent="0.35">
      <c r="A17" s="1" t="s">
        <v>9</v>
      </c>
      <c r="B17" s="2"/>
      <c r="C17" s="2"/>
    </row>
    <row r="18" spans="1:3" ht="16.5" thickBot="1" x14ac:dyDescent="0.3">
      <c r="A18" s="2"/>
      <c r="B18" s="2"/>
      <c r="C18" s="2"/>
    </row>
    <row r="19" spans="1:3" ht="15.75" x14ac:dyDescent="0.25">
      <c r="A19" s="6" t="s">
        <v>10</v>
      </c>
      <c r="B19" s="7" t="s">
        <v>11</v>
      </c>
      <c r="C19" s="2"/>
    </row>
    <row r="20" spans="1:3" s="11" customFormat="1" ht="15.75" x14ac:dyDescent="0.25">
      <c r="A20" s="8" t="s">
        <v>851</v>
      </c>
      <c r="B20" s="9" t="s">
        <v>12</v>
      </c>
      <c r="C20" s="10"/>
    </row>
    <row r="21" spans="1:3" s="11" customFormat="1" ht="15.75" x14ac:dyDescent="0.25">
      <c r="A21" s="8" t="s">
        <v>852</v>
      </c>
      <c r="B21" s="8" t="s">
        <v>852</v>
      </c>
      <c r="C21" s="10"/>
    </row>
    <row r="22" spans="1:3" s="11" customFormat="1" ht="15.75" x14ac:dyDescent="0.25">
      <c r="A22" s="8" t="s">
        <v>34</v>
      </c>
      <c r="B22" s="8" t="s">
        <v>853</v>
      </c>
      <c r="C22" s="10"/>
    </row>
    <row r="23" spans="1:3" s="11" customFormat="1" ht="15.75" x14ac:dyDescent="0.25">
      <c r="A23" s="9" t="s">
        <v>13</v>
      </c>
      <c r="B23" s="9" t="s">
        <v>14</v>
      </c>
      <c r="C23" s="10"/>
    </row>
    <row r="24" spans="1:3" s="11" customFormat="1" ht="15.75" x14ac:dyDescent="0.25">
      <c r="A24" s="9" t="s">
        <v>15</v>
      </c>
      <c r="B24" s="9" t="s">
        <v>16</v>
      </c>
      <c r="C24" s="10"/>
    </row>
    <row r="25" spans="1:3" s="11" customFormat="1" ht="15.75" x14ac:dyDescent="0.25">
      <c r="A25" s="12" t="s">
        <v>17</v>
      </c>
      <c r="B25" s="9" t="s">
        <v>18</v>
      </c>
      <c r="C25" s="10"/>
    </row>
    <row r="26" spans="1:3" s="11" customFormat="1" ht="15.75" x14ac:dyDescent="0.25">
      <c r="A26" s="9" t="s">
        <v>19</v>
      </c>
      <c r="B26" s="9" t="s">
        <v>20</v>
      </c>
      <c r="C26" s="10"/>
    </row>
    <row r="27" spans="1:3" s="11" customFormat="1" x14ac:dyDescent="0.25">
      <c r="A27" s="9" t="s">
        <v>21</v>
      </c>
      <c r="B27" s="9" t="s">
        <v>22</v>
      </c>
      <c r="C27" s="13"/>
    </row>
    <row r="28" spans="1:3" s="11" customFormat="1" x14ac:dyDescent="0.25">
      <c r="A28" s="9" t="s">
        <v>23</v>
      </c>
      <c r="B28" s="9" t="s">
        <v>23</v>
      </c>
      <c r="C28" s="13"/>
    </row>
    <row r="29" spans="1:3" s="11" customFormat="1" x14ac:dyDescent="0.25">
      <c r="A29" s="9" t="s">
        <v>24</v>
      </c>
      <c r="B29" s="9" t="s">
        <v>24</v>
      </c>
      <c r="C29" s="13"/>
    </row>
    <row r="30" spans="1:3" x14ac:dyDescent="0.25">
      <c r="A30" s="14"/>
      <c r="B30" s="14"/>
      <c r="C30" s="14"/>
    </row>
  </sheetData>
  <mergeCells count="5">
    <mergeCell ref="A2:C2"/>
    <mergeCell ref="A6:C6"/>
    <mergeCell ref="A9:C9"/>
    <mergeCell ref="A12:C12"/>
    <mergeCell ref="A15:C15"/>
  </mergeCells>
  <pageMargins left="0.7" right="0.7" top="0.75" bottom="0.75" header="0.3" footer="0.3"/>
  <pageSetup scale="91"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30"/>
  <sheetViews>
    <sheetView zoomScaleNormal="100" workbookViewId="0">
      <pane ySplit="4" topLeftCell="A5" activePane="bottomLeft" state="frozen"/>
      <selection activeCell="A6" sqref="A6:C6"/>
      <selection pane="bottomLeft" activeCell="G2" sqref="G2"/>
    </sheetView>
  </sheetViews>
  <sheetFormatPr defaultRowHeight="15" x14ac:dyDescent="0.25"/>
  <cols>
    <col min="1" max="3" width="10.85546875" customWidth="1"/>
    <col min="4" max="4" width="11.5703125" customWidth="1"/>
    <col min="5" max="5" width="10.85546875" customWidth="1"/>
    <col min="6" max="6" width="11.5703125" bestFit="1" customWidth="1"/>
    <col min="7" max="8" width="10.85546875" customWidth="1"/>
    <col min="9" max="9" width="2.7109375" style="116" customWidth="1"/>
    <col min="10" max="14" width="10.85546875" customWidth="1"/>
    <col min="15" max="15" width="11.42578125" customWidth="1"/>
    <col min="16" max="20" width="10.85546875" customWidth="1"/>
    <col min="21" max="21" width="2.7109375" customWidth="1"/>
    <col min="22" max="22" width="10.85546875" customWidth="1"/>
    <col min="23" max="23" width="11.7109375" customWidth="1"/>
    <col min="24" max="25" width="10.85546875" customWidth="1"/>
  </cols>
  <sheetData>
    <row r="1" spans="1:27" s="2" customFormat="1" ht="21" x14ac:dyDescent="0.35">
      <c r="A1" s="197" t="s">
        <v>859</v>
      </c>
      <c r="M1" s="198"/>
      <c r="N1" s="198"/>
    </row>
    <row r="2" spans="1:27" s="2" customFormat="1" ht="15.75" x14ac:dyDescent="0.25">
      <c r="B2" s="199"/>
      <c r="C2" s="200"/>
      <c r="D2" s="198"/>
      <c r="E2" s="198"/>
      <c r="F2" s="200"/>
      <c r="G2" s="200"/>
      <c r="H2" s="200"/>
      <c r="K2" s="201"/>
      <c r="L2" s="202"/>
      <c r="M2" s="198"/>
      <c r="N2" s="198"/>
      <c r="O2" s="198"/>
      <c r="P2" s="198"/>
      <c r="Q2" s="198"/>
    </row>
    <row r="3" spans="1:27" s="21" customFormat="1" ht="21.75" customHeight="1" x14ac:dyDescent="0.25">
      <c r="A3" s="15"/>
      <c r="B3" s="15" t="s">
        <v>26</v>
      </c>
      <c r="C3" s="16"/>
      <c r="D3" s="16"/>
      <c r="E3" s="16"/>
      <c r="F3" s="16"/>
      <c r="G3" s="16"/>
      <c r="H3" s="17"/>
      <c r="I3" s="18"/>
      <c r="J3" s="16"/>
      <c r="K3" s="16"/>
      <c r="L3" s="19"/>
      <c r="M3" s="15" t="s">
        <v>27</v>
      </c>
      <c r="N3" s="16"/>
      <c r="O3" s="16"/>
      <c r="P3" s="16"/>
      <c r="Q3" s="16"/>
      <c r="R3" s="16"/>
      <c r="S3" s="16"/>
      <c r="T3" s="16"/>
      <c r="U3" s="20"/>
      <c r="V3" s="231" t="s">
        <v>28</v>
      </c>
      <c r="W3" s="231"/>
      <c r="X3" s="231"/>
      <c r="Y3" s="231"/>
    </row>
    <row r="4" spans="1:27" s="29" customFormat="1" ht="60" x14ac:dyDescent="0.25">
      <c r="A4" s="22" t="s">
        <v>29</v>
      </c>
      <c r="B4" s="23" t="s">
        <v>30</v>
      </c>
      <c r="C4" s="24" t="s">
        <v>31</v>
      </c>
      <c r="D4" s="23" t="s">
        <v>32</v>
      </c>
      <c r="E4" s="23" t="s">
        <v>33</v>
      </c>
      <c r="F4" s="23" t="s">
        <v>34</v>
      </c>
      <c r="G4" s="25" t="s">
        <v>35</v>
      </c>
      <c r="H4" s="25" t="s">
        <v>36</v>
      </c>
      <c r="I4" s="26"/>
      <c r="J4" s="22" t="s">
        <v>29</v>
      </c>
      <c r="K4" s="27" t="s">
        <v>37</v>
      </c>
      <c r="L4" s="27" t="s">
        <v>38</v>
      </c>
      <c r="M4" s="27" t="s">
        <v>39</v>
      </c>
      <c r="N4" s="27" t="s">
        <v>40</v>
      </c>
      <c r="O4" s="27" t="s">
        <v>41</v>
      </c>
      <c r="P4" s="27" t="s">
        <v>42</v>
      </c>
      <c r="Q4" s="27" t="s">
        <v>43</v>
      </c>
      <c r="R4" s="27" t="s">
        <v>44</v>
      </c>
      <c r="S4" s="24" t="s">
        <v>45</v>
      </c>
      <c r="T4" s="24" t="s">
        <v>36</v>
      </c>
      <c r="U4" s="28"/>
      <c r="V4" s="22" t="s">
        <v>29</v>
      </c>
      <c r="W4" s="27" t="s">
        <v>46</v>
      </c>
      <c r="X4" s="27" t="s">
        <v>45</v>
      </c>
      <c r="Y4" s="24" t="s">
        <v>36</v>
      </c>
    </row>
    <row r="5" spans="1:27" s="37" customFormat="1" ht="12.75" x14ac:dyDescent="0.2">
      <c r="A5" s="30" t="s">
        <v>47</v>
      </c>
      <c r="B5" s="31">
        <v>11</v>
      </c>
      <c r="C5" s="31">
        <f t="shared" ref="C5:C14" si="0">B5-B20</f>
        <v>0</v>
      </c>
      <c r="D5" s="32">
        <v>78585.965066213743</v>
      </c>
      <c r="E5" s="32">
        <v>-9081.6751170413445</v>
      </c>
      <c r="F5" s="32">
        <f>D5+E5</f>
        <v>69504.289949172395</v>
      </c>
      <c r="G5" s="32">
        <f t="shared" ref="G5:G15" si="1">F5-F20</f>
        <v>4834.6899491724034</v>
      </c>
      <c r="H5" s="33">
        <f t="shared" ref="H5:H15" si="2">G5/F20</f>
        <v>7.4759855467985026E-2</v>
      </c>
      <c r="I5" s="34"/>
      <c r="J5" s="30" t="s">
        <v>47</v>
      </c>
      <c r="K5" s="35">
        <v>85850</v>
      </c>
      <c r="L5" s="59">
        <v>8</v>
      </c>
      <c r="M5" s="32">
        <v>46308.669750000001</v>
      </c>
      <c r="N5" s="32">
        <v>0</v>
      </c>
      <c r="O5" s="32">
        <v>189.76999999999998</v>
      </c>
      <c r="P5" s="32">
        <v>0</v>
      </c>
      <c r="Q5" s="32">
        <v>680</v>
      </c>
      <c r="R5" s="32">
        <f t="shared" ref="R5:R14" si="3">SUM(M5:Q5)</f>
        <v>47178.439749999998</v>
      </c>
      <c r="S5" s="32">
        <f t="shared" ref="S5:S14" si="4">R5-R20</f>
        <v>-4618.4855000000025</v>
      </c>
      <c r="T5" s="33">
        <f t="shared" ref="T5:T14" si="5">S5/R20</f>
        <v>-8.9165244417669418E-2</v>
      </c>
      <c r="U5" s="36"/>
      <c r="V5" s="30" t="s">
        <v>47</v>
      </c>
      <c r="W5" s="32">
        <f t="shared" ref="W5:W14" si="6">F5+R5</f>
        <v>116682.7296991724</v>
      </c>
      <c r="X5" s="32">
        <f t="shared" ref="X5:X14" si="7">W5-W20</f>
        <v>216.2044491724082</v>
      </c>
      <c r="Y5" s="33">
        <f t="shared" ref="Y5:Y14" si="8">X5/W20</f>
        <v>1.8563655840879328E-3</v>
      </c>
      <c r="AA5" s="38"/>
    </row>
    <row r="6" spans="1:27" s="37" customFormat="1" ht="12.75" x14ac:dyDescent="0.2">
      <c r="A6" s="39" t="s">
        <v>48</v>
      </c>
      <c r="B6" s="40">
        <v>9.379999999999999</v>
      </c>
      <c r="C6" s="41">
        <f t="shared" si="0"/>
        <v>0</v>
      </c>
      <c r="D6" s="42">
        <v>67012.395665553166</v>
      </c>
      <c r="E6" s="42">
        <v>-7744.1920543497999</v>
      </c>
      <c r="F6" s="42">
        <f t="shared" ref="F6:F14" si="9">D6+E6</f>
        <v>59268.203611203367</v>
      </c>
      <c r="G6" s="42">
        <f t="shared" si="1"/>
        <v>4122.6636112033666</v>
      </c>
      <c r="H6" s="43">
        <f t="shared" si="2"/>
        <v>7.4759692464764452E-2</v>
      </c>
      <c r="I6" s="34"/>
      <c r="J6" s="39" t="s">
        <v>48</v>
      </c>
      <c r="K6" s="44">
        <v>387</v>
      </c>
      <c r="L6" s="61">
        <v>4</v>
      </c>
      <c r="M6" s="42">
        <v>279.58924999999994</v>
      </c>
      <c r="N6" s="42">
        <v>0</v>
      </c>
      <c r="O6" s="42">
        <v>0</v>
      </c>
      <c r="P6" s="42">
        <v>81.920000000000016</v>
      </c>
      <c r="Q6" s="42">
        <v>340</v>
      </c>
      <c r="R6" s="42">
        <f t="shared" si="3"/>
        <v>701.50924999999995</v>
      </c>
      <c r="S6" s="42">
        <f t="shared" si="4"/>
        <v>136.09499999999991</v>
      </c>
      <c r="T6" s="43">
        <f t="shared" si="5"/>
        <v>0.24069962863511116</v>
      </c>
      <c r="U6" s="45"/>
      <c r="V6" s="39" t="s">
        <v>48</v>
      </c>
      <c r="W6" s="42">
        <f>F6+R6</f>
        <v>59969.71286120337</v>
      </c>
      <c r="X6" s="42">
        <f t="shared" si="7"/>
        <v>4258.7586112033678</v>
      </c>
      <c r="Y6" s="43">
        <f t="shared" si="8"/>
        <v>7.6443828122067528E-2</v>
      </c>
    </row>
    <row r="7" spans="1:27" s="37" customFormat="1" ht="12.75" x14ac:dyDescent="0.2">
      <c r="A7" s="30" t="s">
        <v>49</v>
      </c>
      <c r="B7" s="46">
        <v>10.126000000000001</v>
      </c>
      <c r="C7" s="31">
        <f t="shared" si="0"/>
        <v>0.40000000000000036</v>
      </c>
      <c r="D7" s="32">
        <v>72341.952932770932</v>
      </c>
      <c r="E7" s="32">
        <v>-8360.0947486509649</v>
      </c>
      <c r="F7" s="32">
        <f t="shared" si="9"/>
        <v>63981.858184119963</v>
      </c>
      <c r="G7" s="32">
        <f t="shared" si="1"/>
        <v>6802.1681841199679</v>
      </c>
      <c r="H7" s="33">
        <f t="shared" si="2"/>
        <v>0.11896126376550779</v>
      </c>
      <c r="I7" s="34"/>
      <c r="J7" s="30" t="s">
        <v>49</v>
      </c>
      <c r="K7" s="35">
        <v>135162</v>
      </c>
      <c r="L7" s="59">
        <v>5.5</v>
      </c>
      <c r="M7" s="32">
        <v>80168.86825</v>
      </c>
      <c r="N7" s="32">
        <v>3900.3094999999994</v>
      </c>
      <c r="O7" s="32">
        <v>979.07999999999981</v>
      </c>
      <c r="P7" s="32">
        <v>244.46999999999997</v>
      </c>
      <c r="Q7" s="32">
        <v>467.5</v>
      </c>
      <c r="R7" s="32">
        <f t="shared" si="3"/>
        <v>85760.227750000005</v>
      </c>
      <c r="S7" s="32">
        <f t="shared" si="4"/>
        <v>12592.14075000002</v>
      </c>
      <c r="T7" s="33">
        <f t="shared" si="5"/>
        <v>0.17209881064677859</v>
      </c>
      <c r="U7" s="45"/>
      <c r="V7" s="30" t="s">
        <v>49</v>
      </c>
      <c r="W7" s="32">
        <f>F7+R7</f>
        <v>149742.08593411997</v>
      </c>
      <c r="X7" s="32">
        <f t="shared" si="7"/>
        <v>19394.308934119996</v>
      </c>
      <c r="Y7" s="33">
        <f t="shared" si="8"/>
        <v>0.14878895045613244</v>
      </c>
    </row>
    <row r="8" spans="1:27" s="37" customFormat="1" ht="12.75" x14ac:dyDescent="0.2">
      <c r="A8" s="39" t="s">
        <v>50</v>
      </c>
      <c r="B8" s="40">
        <v>14</v>
      </c>
      <c r="C8" s="41">
        <f t="shared" si="0"/>
        <v>0</v>
      </c>
      <c r="D8" s="42">
        <v>100018.50099336295</v>
      </c>
      <c r="E8" s="42">
        <v>-11558.495603507163</v>
      </c>
      <c r="F8" s="42">
        <f t="shared" si="9"/>
        <v>88460.005389855782</v>
      </c>
      <c r="G8" s="42">
        <f t="shared" si="1"/>
        <v>6153.2253898557829</v>
      </c>
      <c r="H8" s="43">
        <f t="shared" si="2"/>
        <v>7.4759641792034426E-2</v>
      </c>
      <c r="I8" s="34"/>
      <c r="J8" s="39" t="s">
        <v>50</v>
      </c>
      <c r="K8" s="44">
        <v>9211</v>
      </c>
      <c r="L8" s="61">
        <v>7.75</v>
      </c>
      <c r="M8" s="42">
        <v>4392.0225</v>
      </c>
      <c r="N8" s="42">
        <v>25960.400499999996</v>
      </c>
      <c r="O8" s="42">
        <v>19.439999999999998</v>
      </c>
      <c r="P8" s="42">
        <v>22.3</v>
      </c>
      <c r="Q8" s="42">
        <v>658.75</v>
      </c>
      <c r="R8" s="42">
        <f>SUM(M8:Q8)</f>
        <v>31052.912999999993</v>
      </c>
      <c r="S8" s="42">
        <f t="shared" si="4"/>
        <v>-2508.4449999999997</v>
      </c>
      <c r="T8" s="43">
        <f t="shared" si="5"/>
        <v>-7.4742059007266631E-2</v>
      </c>
      <c r="U8" s="45"/>
      <c r="V8" s="39" t="s">
        <v>50</v>
      </c>
      <c r="W8" s="42">
        <f t="shared" si="6"/>
        <v>119512.91838985577</v>
      </c>
      <c r="X8" s="42">
        <f t="shared" si="7"/>
        <v>3644.7803898557759</v>
      </c>
      <c r="Y8" s="43">
        <f t="shared" si="8"/>
        <v>3.1456278255336909E-2</v>
      </c>
    </row>
    <row r="9" spans="1:27" s="37" customFormat="1" ht="12.75" x14ac:dyDescent="0.2">
      <c r="A9" s="30" t="s">
        <v>51</v>
      </c>
      <c r="B9" s="46">
        <v>10.84</v>
      </c>
      <c r="C9" s="31">
        <f t="shared" si="0"/>
        <v>0</v>
      </c>
      <c r="D9" s="32">
        <v>77442.896483432458</v>
      </c>
      <c r="E9" s="32">
        <v>-8949.578024429833</v>
      </c>
      <c r="F9" s="32">
        <f t="shared" si="9"/>
        <v>68493.318459002621</v>
      </c>
      <c r="G9" s="32">
        <f t="shared" si="1"/>
        <v>4764.3584590026148</v>
      </c>
      <c r="H9" s="33">
        <f t="shared" si="2"/>
        <v>7.4759708286509213E-2</v>
      </c>
      <c r="I9" s="34"/>
      <c r="J9" s="30" t="s">
        <v>51</v>
      </c>
      <c r="K9" s="35">
        <v>57413</v>
      </c>
      <c r="L9" s="59">
        <v>1.25</v>
      </c>
      <c r="M9" s="32">
        <v>40299.740499999985</v>
      </c>
      <c r="N9" s="32">
        <v>182718.49874999997</v>
      </c>
      <c r="O9" s="32">
        <v>4900.7800000000007</v>
      </c>
      <c r="P9" s="32">
        <v>15.579999999999998</v>
      </c>
      <c r="Q9" s="32">
        <v>106.25</v>
      </c>
      <c r="R9" s="32">
        <f t="shared" si="3"/>
        <v>228040.84924999994</v>
      </c>
      <c r="S9" s="32">
        <f t="shared" si="4"/>
        <v>2907.7937500000407</v>
      </c>
      <c r="T9" s="33">
        <f t="shared" si="5"/>
        <v>1.2915889865848873E-2</v>
      </c>
      <c r="U9" s="45"/>
      <c r="V9" s="30" t="s">
        <v>51</v>
      </c>
      <c r="W9" s="32">
        <f t="shared" si="6"/>
        <v>296534.16770900256</v>
      </c>
      <c r="X9" s="32">
        <f t="shared" si="7"/>
        <v>7672.152209002641</v>
      </c>
      <c r="Y9" s="33">
        <f t="shared" si="8"/>
        <v>2.6559920644888817E-2</v>
      </c>
    </row>
    <row r="10" spans="1:27" s="37" customFormat="1" ht="12.75" x14ac:dyDescent="0.2">
      <c r="A10" s="39" t="s">
        <v>52</v>
      </c>
      <c r="B10" s="40">
        <v>4.9000000000000004</v>
      </c>
      <c r="C10" s="41">
        <f t="shared" si="0"/>
        <v>0</v>
      </c>
      <c r="D10" s="42">
        <v>35006.475347677027</v>
      </c>
      <c r="E10" s="42">
        <v>-4045.4734612275079</v>
      </c>
      <c r="F10" s="42">
        <f t="shared" si="9"/>
        <v>30961.001886449521</v>
      </c>
      <c r="G10" s="42">
        <f t="shared" si="1"/>
        <v>2153.6318864495152</v>
      </c>
      <c r="H10" s="43">
        <f t="shared" si="2"/>
        <v>7.4759753717521402E-2</v>
      </c>
      <c r="I10" s="34"/>
      <c r="J10" s="39" t="s">
        <v>52</v>
      </c>
      <c r="K10" s="44">
        <v>111802</v>
      </c>
      <c r="L10" s="61">
        <v>0.25</v>
      </c>
      <c r="M10" s="42">
        <v>46853.826250000006</v>
      </c>
      <c r="N10" s="42">
        <v>20138.072499999995</v>
      </c>
      <c r="O10" s="42">
        <v>3116.58</v>
      </c>
      <c r="P10" s="42">
        <v>27.46</v>
      </c>
      <c r="Q10" s="42">
        <v>21.25</v>
      </c>
      <c r="R10" s="42">
        <f t="shared" si="3"/>
        <v>70157.188750000001</v>
      </c>
      <c r="S10" s="42">
        <f t="shared" si="4"/>
        <v>-11702.391749999995</v>
      </c>
      <c r="T10" s="43">
        <f t="shared" si="5"/>
        <v>-0.1429568986124965</v>
      </c>
      <c r="U10" s="45"/>
      <c r="V10" s="39" t="s">
        <v>52</v>
      </c>
      <c r="W10" s="42">
        <f t="shared" si="6"/>
        <v>101118.19063644952</v>
      </c>
      <c r="X10" s="42">
        <f t="shared" si="7"/>
        <v>-9548.7598635504837</v>
      </c>
      <c r="Y10" s="43">
        <f t="shared" si="8"/>
        <v>-8.6283753373600752E-2</v>
      </c>
    </row>
    <row r="11" spans="1:27" s="37" customFormat="1" ht="12.75" x14ac:dyDescent="0.2">
      <c r="A11" s="30" t="s">
        <v>53</v>
      </c>
      <c r="B11" s="46">
        <v>79.513000000000005</v>
      </c>
      <c r="C11" s="31">
        <f t="shared" si="0"/>
        <v>-0.74100000000001387</v>
      </c>
      <c r="D11" s="32">
        <v>568055.07639180508</v>
      </c>
      <c r="E11" s="32">
        <v>-65646.475780118941</v>
      </c>
      <c r="F11" s="32">
        <f t="shared" si="9"/>
        <v>502408.60061168612</v>
      </c>
      <c r="G11" s="32">
        <f t="shared" si="1"/>
        <v>30590.850611686183</v>
      </c>
      <c r="H11" s="33">
        <f t="shared" si="2"/>
        <v>6.4836158901792451E-2</v>
      </c>
      <c r="I11" s="34"/>
      <c r="J11" s="30" t="s">
        <v>53</v>
      </c>
      <c r="K11" s="35">
        <v>246964</v>
      </c>
      <c r="L11" s="59">
        <v>179.9</v>
      </c>
      <c r="M11" s="32">
        <v>121189.40925000004</v>
      </c>
      <c r="N11" s="32">
        <v>156.3535</v>
      </c>
      <c r="O11" s="32">
        <v>9555.2900000000009</v>
      </c>
      <c r="P11" s="32">
        <v>209.49</v>
      </c>
      <c r="Q11" s="32">
        <v>15291.5</v>
      </c>
      <c r="R11" s="32">
        <f t="shared" si="3"/>
        <v>146402.04275000002</v>
      </c>
      <c r="S11" s="32">
        <f t="shared" si="4"/>
        <v>-6155.1639999999898</v>
      </c>
      <c r="T11" s="33">
        <f t="shared" si="5"/>
        <v>-4.034659608107953E-2</v>
      </c>
      <c r="U11" s="45"/>
      <c r="V11" s="30" t="s">
        <v>53</v>
      </c>
      <c r="W11" s="32">
        <f>F11+R11</f>
        <v>648810.64336168615</v>
      </c>
      <c r="X11" s="32">
        <f t="shared" si="7"/>
        <v>24435.686611686251</v>
      </c>
      <c r="Y11" s="33">
        <f t="shared" si="8"/>
        <v>3.9136237524450092E-2</v>
      </c>
    </row>
    <row r="12" spans="1:27" s="37" customFormat="1" ht="12.75" x14ac:dyDescent="0.2">
      <c r="A12" s="39" t="s">
        <v>54</v>
      </c>
      <c r="B12" s="40">
        <v>1</v>
      </c>
      <c r="C12" s="41">
        <f t="shared" si="0"/>
        <v>0</v>
      </c>
      <c r="D12" s="42">
        <v>7144.1786423830672</v>
      </c>
      <c r="E12" s="42">
        <v>-825.60682882194033</v>
      </c>
      <c r="F12" s="42">
        <f t="shared" si="9"/>
        <v>6318.5718135611269</v>
      </c>
      <c r="G12" s="42">
        <f t="shared" si="1"/>
        <v>439.51181356112647</v>
      </c>
      <c r="H12" s="43">
        <f t="shared" si="2"/>
        <v>7.4758858314275825E-2</v>
      </c>
      <c r="I12" s="34"/>
      <c r="J12" s="39" t="s">
        <v>54</v>
      </c>
      <c r="K12" s="44">
        <v>15</v>
      </c>
      <c r="L12" s="61">
        <v>1.25</v>
      </c>
      <c r="M12" s="42">
        <v>19.239249999999998</v>
      </c>
      <c r="N12" s="42">
        <v>0</v>
      </c>
      <c r="O12" s="42">
        <v>0</v>
      </c>
      <c r="P12" s="42">
        <v>0</v>
      </c>
      <c r="Q12" s="42">
        <v>106.25</v>
      </c>
      <c r="R12" s="42">
        <f t="shared" si="3"/>
        <v>125.48925</v>
      </c>
      <c r="S12" s="42">
        <f t="shared" si="4"/>
        <v>12.351249999999993</v>
      </c>
      <c r="T12" s="43">
        <f t="shared" si="5"/>
        <v>0.10916977496508681</v>
      </c>
      <c r="U12" s="45"/>
      <c r="V12" s="39" t="s">
        <v>54</v>
      </c>
      <c r="W12" s="42">
        <f t="shared" si="6"/>
        <v>6444.0610635611265</v>
      </c>
      <c r="X12" s="42">
        <f t="shared" si="7"/>
        <v>451.86306356112618</v>
      </c>
      <c r="Y12" s="43">
        <f t="shared" si="8"/>
        <v>7.5408566866636606E-2</v>
      </c>
    </row>
    <row r="13" spans="1:27" s="37" customFormat="1" ht="12.75" x14ac:dyDescent="0.2">
      <c r="A13" s="30" t="s">
        <v>55</v>
      </c>
      <c r="B13" s="46">
        <v>13.52</v>
      </c>
      <c r="C13" s="31">
        <f t="shared" si="0"/>
        <v>1.5199999999999996</v>
      </c>
      <c r="D13" s="32">
        <v>96589.29524501905</v>
      </c>
      <c r="E13" s="32">
        <v>-11162.204325672632</v>
      </c>
      <c r="F13" s="32">
        <f t="shared" si="9"/>
        <v>85427.090919346418</v>
      </c>
      <c r="G13" s="32">
        <f t="shared" si="1"/>
        <v>14878.390919346435</v>
      </c>
      <c r="H13" s="33">
        <f t="shared" si="2"/>
        <v>0.21089532364659361</v>
      </c>
      <c r="I13" s="34"/>
      <c r="J13" s="30" t="s">
        <v>55</v>
      </c>
      <c r="K13" s="35">
        <v>45130</v>
      </c>
      <c r="L13" s="59">
        <v>7</v>
      </c>
      <c r="M13" s="32">
        <v>25811.498749999995</v>
      </c>
      <c r="N13" s="32">
        <v>0</v>
      </c>
      <c r="O13" s="32">
        <v>8.8099999999999987</v>
      </c>
      <c r="P13" s="32">
        <v>279.59000000000003</v>
      </c>
      <c r="Q13" s="32">
        <v>595</v>
      </c>
      <c r="R13" s="32">
        <f t="shared" si="3"/>
        <v>26694.898749999997</v>
      </c>
      <c r="S13" s="32">
        <f t="shared" si="4"/>
        <v>-7076.6420000000035</v>
      </c>
      <c r="T13" s="33">
        <f t="shared" si="5"/>
        <v>-0.20954454084242524</v>
      </c>
      <c r="U13" s="45"/>
      <c r="V13" s="30" t="s">
        <v>55</v>
      </c>
      <c r="W13" s="32">
        <f t="shared" si="6"/>
        <v>112121.98966934641</v>
      </c>
      <c r="X13" s="32">
        <f t="shared" si="7"/>
        <v>7801.748919346428</v>
      </c>
      <c r="Y13" s="33">
        <f t="shared" si="8"/>
        <v>7.4786531005455237E-2</v>
      </c>
    </row>
    <row r="14" spans="1:27" s="37" customFormat="1" ht="12.75" x14ac:dyDescent="0.2">
      <c r="A14" s="39" t="s">
        <v>56</v>
      </c>
      <c r="B14" s="40">
        <v>5.2799999999999994</v>
      </c>
      <c r="C14" s="41">
        <f t="shared" si="0"/>
        <v>0</v>
      </c>
      <c r="D14" s="42">
        <v>37721.263231782592</v>
      </c>
      <c r="E14" s="42">
        <v>-4359.2040561798449</v>
      </c>
      <c r="F14" s="42">
        <f t="shared" si="9"/>
        <v>33362.05917560275</v>
      </c>
      <c r="G14" s="42">
        <f t="shared" si="1"/>
        <v>2320.6591756027447</v>
      </c>
      <c r="H14" s="43">
        <f t="shared" si="2"/>
        <v>7.4760132455454473E-2</v>
      </c>
      <c r="I14" s="34"/>
      <c r="J14" s="39" t="s">
        <v>56</v>
      </c>
      <c r="K14" s="44">
        <v>2076</v>
      </c>
      <c r="L14" s="61">
        <v>1.5</v>
      </c>
      <c r="M14" s="42">
        <v>1977.0302499999998</v>
      </c>
      <c r="N14" s="42">
        <v>14713.024249999997</v>
      </c>
      <c r="O14" s="42">
        <v>0</v>
      </c>
      <c r="P14" s="42">
        <v>6.05</v>
      </c>
      <c r="Q14" s="42">
        <v>127.5</v>
      </c>
      <c r="R14" s="42">
        <f t="shared" si="3"/>
        <v>16823.604499999998</v>
      </c>
      <c r="S14" s="42">
        <f t="shared" si="4"/>
        <v>5703.3472499999989</v>
      </c>
      <c r="T14" s="43">
        <f t="shared" si="5"/>
        <v>0.5128790748073746</v>
      </c>
      <c r="U14" s="45"/>
      <c r="V14" s="39" t="s">
        <v>56</v>
      </c>
      <c r="W14" s="42">
        <f t="shared" si="6"/>
        <v>50185.663675602744</v>
      </c>
      <c r="X14" s="42">
        <f t="shared" si="7"/>
        <v>8024.0064256027399</v>
      </c>
      <c r="Y14" s="43">
        <f t="shared" si="8"/>
        <v>0.19031525203157756</v>
      </c>
    </row>
    <row r="15" spans="1:27" s="55" customFormat="1" x14ac:dyDescent="0.25">
      <c r="A15" s="47" t="s">
        <v>57</v>
      </c>
      <c r="B15" s="48">
        <f t="shared" ref="B15:F15" si="10">SUM(B5:B14)</f>
        <v>159.55900000000003</v>
      </c>
      <c r="C15" s="48">
        <f t="shared" si="10"/>
        <v>1.1789999999999861</v>
      </c>
      <c r="D15" s="49">
        <f t="shared" si="10"/>
        <v>1139918</v>
      </c>
      <c r="E15" s="49">
        <f t="shared" si="10"/>
        <v>-131732.99999999997</v>
      </c>
      <c r="F15" s="49">
        <f t="shared" si="10"/>
        <v>1008185.0000000001</v>
      </c>
      <c r="G15" s="49">
        <f t="shared" si="1"/>
        <v>77060.15000000014</v>
      </c>
      <c r="H15" s="50">
        <f t="shared" si="2"/>
        <v>8.2760276454870843E-2</v>
      </c>
      <c r="I15" s="51"/>
      <c r="J15" s="47" t="s">
        <v>57</v>
      </c>
      <c r="K15" s="52">
        <f t="shared" ref="K15:S15" si="11">SUM(K5:K14)</f>
        <v>694010</v>
      </c>
      <c r="L15" s="53">
        <f t="shared" si="11"/>
        <v>216.4</v>
      </c>
      <c r="M15" s="49">
        <f t="shared" si="11"/>
        <v>367299.89399999997</v>
      </c>
      <c r="N15" s="49">
        <f t="shared" si="11"/>
        <v>247586.65899999993</v>
      </c>
      <c r="O15" s="49">
        <f t="shared" si="11"/>
        <v>18769.750000000004</v>
      </c>
      <c r="P15" s="49">
        <f t="shared" si="11"/>
        <v>886.86</v>
      </c>
      <c r="Q15" s="49">
        <f t="shared" si="11"/>
        <v>18394</v>
      </c>
      <c r="R15" s="49">
        <f>SUM(R5:R14)</f>
        <v>652937.16300000006</v>
      </c>
      <c r="S15" s="49">
        <f t="shared" si="11"/>
        <v>-10709.40024999993</v>
      </c>
      <c r="T15" s="50">
        <f>(R15-R30)/R30</f>
        <v>-1.6137204414280445E-2</v>
      </c>
      <c r="U15" s="54"/>
      <c r="V15" s="47" t="s">
        <v>57</v>
      </c>
      <c r="W15" s="49">
        <f>SUM(W5:W14)</f>
        <v>1661122.1630000002</v>
      </c>
      <c r="X15" s="49">
        <f>SUM(X5:X14)</f>
        <v>66350.74975000025</v>
      </c>
      <c r="Y15" s="203">
        <f>(W15-W30)/W30</f>
        <v>4.1605178772789513E-2</v>
      </c>
    </row>
    <row r="16" spans="1:27" s="2" customFormat="1" ht="43.5" customHeight="1" x14ac:dyDescent="0.25">
      <c r="B16" s="204"/>
      <c r="C16" s="204"/>
      <c r="D16" s="204"/>
      <c r="E16" s="204"/>
      <c r="F16" s="204"/>
      <c r="G16" s="204"/>
      <c r="H16" s="204"/>
      <c r="K16" s="204"/>
      <c r="L16" s="204"/>
      <c r="M16" s="205"/>
      <c r="N16" s="205"/>
      <c r="O16" s="204"/>
      <c r="P16" s="204"/>
      <c r="Q16" s="204"/>
      <c r="R16" s="204"/>
      <c r="S16" s="204"/>
      <c r="T16" s="204"/>
      <c r="W16" s="204"/>
      <c r="X16" s="204"/>
      <c r="Y16" s="204"/>
      <c r="Z16" s="206"/>
    </row>
    <row r="17" spans="1:27" s="2" customFormat="1" ht="21.75" customHeight="1" x14ac:dyDescent="0.35">
      <c r="A17" s="197" t="s">
        <v>58</v>
      </c>
      <c r="B17" s="207"/>
      <c r="C17" s="207"/>
      <c r="D17" s="197"/>
      <c r="E17" s="197"/>
      <c r="F17" s="197"/>
      <c r="G17" s="208"/>
      <c r="H17" s="209"/>
      <c r="I17" s="210"/>
      <c r="J17" s="209"/>
      <c r="K17" s="209"/>
      <c r="L17" s="211"/>
      <c r="M17" s="210"/>
      <c r="N17" s="210"/>
      <c r="T17" s="210"/>
    </row>
    <row r="18" spans="1:27" s="21" customFormat="1" ht="18.75" customHeight="1" x14ac:dyDescent="0.25">
      <c r="A18" s="212"/>
      <c r="B18" s="212" t="s">
        <v>59</v>
      </c>
      <c r="C18" s="213"/>
      <c r="D18" s="213"/>
      <c r="E18" s="213"/>
      <c r="F18" s="213"/>
      <c r="G18" s="213"/>
      <c r="H18" s="214"/>
      <c r="I18" s="18"/>
      <c r="J18" s="232" t="s">
        <v>60</v>
      </c>
      <c r="K18" s="232"/>
      <c r="L18" s="232"/>
      <c r="M18" s="232"/>
      <c r="N18" s="232"/>
      <c r="O18" s="232"/>
      <c r="P18" s="232"/>
      <c r="Q18" s="232"/>
      <c r="R18" s="232"/>
      <c r="S18" s="213"/>
      <c r="T18" s="213"/>
      <c r="U18" s="20"/>
      <c r="V18" s="232" t="s">
        <v>61</v>
      </c>
      <c r="W18" s="232"/>
      <c r="X18" s="232"/>
      <c r="Y18" s="232"/>
    </row>
    <row r="19" spans="1:27" s="21" customFormat="1" ht="60" x14ac:dyDescent="0.25">
      <c r="A19" s="215" t="s">
        <v>29</v>
      </c>
      <c r="B19" s="216" t="s">
        <v>30</v>
      </c>
      <c r="C19" s="217" t="s">
        <v>62</v>
      </c>
      <c r="D19" s="218" t="s">
        <v>63</v>
      </c>
      <c r="E19" s="218" t="s">
        <v>64</v>
      </c>
      <c r="F19" s="218" t="s">
        <v>65</v>
      </c>
      <c r="G19" s="219" t="s">
        <v>66</v>
      </c>
      <c r="H19" s="219" t="s">
        <v>67</v>
      </c>
      <c r="I19" s="56"/>
      <c r="J19" s="215" t="s">
        <v>29</v>
      </c>
      <c r="K19" s="220" t="s">
        <v>68</v>
      </c>
      <c r="L19" s="221" t="s">
        <v>38</v>
      </c>
      <c r="M19" s="220" t="s">
        <v>39</v>
      </c>
      <c r="N19" s="222" t="s">
        <v>40</v>
      </c>
      <c r="O19" s="220" t="s">
        <v>41</v>
      </c>
      <c r="P19" s="220" t="s">
        <v>42</v>
      </c>
      <c r="Q19" s="220" t="s">
        <v>43</v>
      </c>
      <c r="R19" s="220" t="s">
        <v>44</v>
      </c>
      <c r="S19" s="223" t="s">
        <v>69</v>
      </c>
      <c r="T19" s="223" t="s">
        <v>70</v>
      </c>
      <c r="U19" s="57"/>
      <c r="V19" s="215" t="s">
        <v>29</v>
      </c>
      <c r="W19" s="220" t="s">
        <v>46</v>
      </c>
      <c r="X19" s="220" t="s">
        <v>69</v>
      </c>
      <c r="Y19" s="220" t="s">
        <v>71</v>
      </c>
    </row>
    <row r="20" spans="1:27" s="37" customFormat="1" ht="12.75" x14ac:dyDescent="0.2">
      <c r="A20" s="30" t="s">
        <v>47</v>
      </c>
      <c r="B20" s="58">
        <v>11</v>
      </c>
      <c r="C20" s="31">
        <v>0</v>
      </c>
      <c r="D20" s="32">
        <v>73818.899999999994</v>
      </c>
      <c r="E20" s="32">
        <v>-9149.2999999999993</v>
      </c>
      <c r="F20" s="32">
        <v>64669.599999999991</v>
      </c>
      <c r="G20" s="32">
        <v>-1156.7137830996362</v>
      </c>
      <c r="H20" s="33">
        <v>-1.7572209601635223E-2</v>
      </c>
      <c r="I20" s="34"/>
      <c r="J20" s="30" t="s">
        <v>47</v>
      </c>
      <c r="K20" s="35">
        <v>94884</v>
      </c>
      <c r="L20" s="224">
        <v>3</v>
      </c>
      <c r="M20" s="32">
        <v>51364.195249999997</v>
      </c>
      <c r="N20" s="32">
        <v>0</v>
      </c>
      <c r="O20" s="32">
        <v>173.67999999999998</v>
      </c>
      <c r="P20" s="32">
        <v>4.05</v>
      </c>
      <c r="Q20" s="32">
        <v>255</v>
      </c>
      <c r="R20" s="32">
        <v>51796.92525</v>
      </c>
      <c r="S20" s="32">
        <v>667.56524999999965</v>
      </c>
      <c r="T20" s="33">
        <v>1.3056397537540067E-2</v>
      </c>
      <c r="U20" s="36"/>
      <c r="V20" s="30" t="s">
        <v>47</v>
      </c>
      <c r="W20" s="32">
        <v>116466.52524999999</v>
      </c>
      <c r="X20" s="32">
        <v>-489.14853309963655</v>
      </c>
      <c r="Y20" s="33">
        <v>-4.182341200537119E-3</v>
      </c>
      <c r="AA20" s="38"/>
    </row>
    <row r="21" spans="1:27" s="37" customFormat="1" ht="12.75" x14ac:dyDescent="0.2">
      <c r="A21" s="39" t="s">
        <v>48</v>
      </c>
      <c r="B21" s="60">
        <v>9.379999999999999</v>
      </c>
      <c r="C21" s="41">
        <v>0</v>
      </c>
      <c r="D21" s="42">
        <v>62947.39</v>
      </c>
      <c r="E21" s="42">
        <v>-7801.85</v>
      </c>
      <c r="F21" s="42">
        <v>55145.54</v>
      </c>
      <c r="G21" s="42">
        <v>-986.35302595223038</v>
      </c>
      <c r="H21" s="43">
        <v>-1.7572060601914782E-2</v>
      </c>
      <c r="I21" s="34"/>
      <c r="J21" s="39" t="s">
        <v>48</v>
      </c>
      <c r="K21" s="44">
        <v>475</v>
      </c>
      <c r="L21" s="225">
        <v>0.5</v>
      </c>
      <c r="M21" s="42">
        <v>298.65425000000005</v>
      </c>
      <c r="N21" s="42">
        <v>0</v>
      </c>
      <c r="O21" s="42">
        <v>0</v>
      </c>
      <c r="P21" s="42">
        <v>224.26</v>
      </c>
      <c r="Q21" s="42">
        <v>42.5</v>
      </c>
      <c r="R21" s="42">
        <v>565.41425000000004</v>
      </c>
      <c r="S21" s="42">
        <v>-10548.965750000001</v>
      </c>
      <c r="T21" s="43">
        <v>-0.94912768413532744</v>
      </c>
      <c r="U21" s="45"/>
      <c r="V21" s="39" t="s">
        <v>48</v>
      </c>
      <c r="W21" s="42">
        <v>55710.954250000003</v>
      </c>
      <c r="X21" s="42">
        <v>-11535.318775952233</v>
      </c>
      <c r="Y21" s="43">
        <v>-0.17153841033688852</v>
      </c>
    </row>
    <row r="22" spans="1:27" s="37" customFormat="1" ht="12.75" x14ac:dyDescent="0.2">
      <c r="A22" s="30" t="s">
        <v>49</v>
      </c>
      <c r="B22" s="58">
        <v>9.7260000000000009</v>
      </c>
      <c r="C22" s="31">
        <v>-0.99999999999999822</v>
      </c>
      <c r="D22" s="32">
        <v>65269.329999999994</v>
      </c>
      <c r="E22" s="32">
        <v>-8089.64</v>
      </c>
      <c r="F22" s="32">
        <v>57179.689999999995</v>
      </c>
      <c r="G22" s="32">
        <v>-7006.9501488660608</v>
      </c>
      <c r="H22" s="33">
        <v>-0.10916524268313564</v>
      </c>
      <c r="I22" s="34"/>
      <c r="J22" s="30" t="s">
        <v>49</v>
      </c>
      <c r="K22" s="35">
        <v>117552</v>
      </c>
      <c r="L22" s="224">
        <v>7</v>
      </c>
      <c r="M22" s="32">
        <v>68650.615249999988</v>
      </c>
      <c r="N22" s="32">
        <v>2720.8317499999998</v>
      </c>
      <c r="O22" s="32">
        <v>966.05000000000007</v>
      </c>
      <c r="P22" s="32">
        <v>235.59000000000006</v>
      </c>
      <c r="Q22" s="32">
        <v>595</v>
      </c>
      <c r="R22" s="32">
        <v>73168.086999999985</v>
      </c>
      <c r="S22" s="32">
        <v>-17770.553000000014</v>
      </c>
      <c r="T22" s="33">
        <v>-0.19541256609951518</v>
      </c>
      <c r="U22" s="45"/>
      <c r="V22" s="30" t="s">
        <v>49</v>
      </c>
      <c r="W22" s="32">
        <v>130347.77699999997</v>
      </c>
      <c r="X22" s="32">
        <v>-24777.50314886609</v>
      </c>
      <c r="Y22" s="33">
        <v>-0.15972575923852222</v>
      </c>
    </row>
    <row r="23" spans="1:27" s="37" customFormat="1" ht="12.75" x14ac:dyDescent="0.2">
      <c r="A23" s="39" t="s">
        <v>50</v>
      </c>
      <c r="B23" s="60">
        <v>14</v>
      </c>
      <c r="C23" s="41">
        <v>-1.0000000000000018</v>
      </c>
      <c r="D23" s="42">
        <v>93951.33</v>
      </c>
      <c r="E23" s="42">
        <v>-11644.55</v>
      </c>
      <c r="F23" s="42">
        <v>82306.78</v>
      </c>
      <c r="G23" s="42">
        <v>-7456.3751587722218</v>
      </c>
      <c r="H23" s="43">
        <v>-8.3067213330274045E-2</v>
      </c>
      <c r="I23" s="34"/>
      <c r="J23" s="39" t="s">
        <v>50</v>
      </c>
      <c r="K23" s="44">
        <v>16355</v>
      </c>
      <c r="L23" s="225">
        <v>6.5</v>
      </c>
      <c r="M23" s="42">
        <v>7634.8047499999993</v>
      </c>
      <c r="N23" s="42">
        <v>25257.363249999995</v>
      </c>
      <c r="O23" s="42">
        <v>80.720000000000013</v>
      </c>
      <c r="P23" s="42">
        <v>35.97</v>
      </c>
      <c r="Q23" s="42">
        <v>552.5</v>
      </c>
      <c r="R23" s="42">
        <v>33561.357999999993</v>
      </c>
      <c r="S23" s="42">
        <v>331.71799999999348</v>
      </c>
      <c r="T23" s="43">
        <v>9.9825938529575844E-3</v>
      </c>
      <c r="U23" s="45"/>
      <c r="V23" s="39" t="s">
        <v>50</v>
      </c>
      <c r="W23" s="42">
        <v>115868.13799999999</v>
      </c>
      <c r="X23" s="42">
        <v>-7124.6571587722283</v>
      </c>
      <c r="Y23" s="43">
        <v>-5.7927435095486375E-2</v>
      </c>
    </row>
    <row r="24" spans="1:27" s="37" customFormat="1" ht="12.75" x14ac:dyDescent="0.2">
      <c r="A24" s="30" t="s">
        <v>51</v>
      </c>
      <c r="B24" s="58">
        <v>10.84</v>
      </c>
      <c r="C24" s="31">
        <v>0</v>
      </c>
      <c r="D24" s="32">
        <v>72745.180000000008</v>
      </c>
      <c r="E24" s="32">
        <v>-9016.2199999999993</v>
      </c>
      <c r="F24" s="32">
        <v>63728.960000000006</v>
      </c>
      <c r="G24" s="32">
        <v>-1139.880128072713</v>
      </c>
      <c r="H24" s="33">
        <v>-1.7572075064425534E-2</v>
      </c>
      <c r="I24" s="34"/>
      <c r="J24" s="30" t="s">
        <v>51</v>
      </c>
      <c r="K24" s="35">
        <v>71294</v>
      </c>
      <c r="L24" s="224">
        <v>4.75</v>
      </c>
      <c r="M24" s="32">
        <v>44232.009499999986</v>
      </c>
      <c r="N24" s="32">
        <v>176014.47599999994</v>
      </c>
      <c r="O24" s="32">
        <v>4442.9599999999991</v>
      </c>
      <c r="P24" s="32">
        <v>39.86</v>
      </c>
      <c r="Q24" s="32">
        <v>403.75</v>
      </c>
      <c r="R24" s="32">
        <v>225133.0554999999</v>
      </c>
      <c r="S24" s="32">
        <v>4640.4454999998561</v>
      </c>
      <c r="T24" s="33">
        <v>2.1045809653211758E-2</v>
      </c>
      <c r="U24" s="45"/>
      <c r="V24" s="30" t="s">
        <v>51</v>
      </c>
      <c r="W24" s="32">
        <v>288862.01549999992</v>
      </c>
      <c r="X24" s="32">
        <v>3500.565371927165</v>
      </c>
      <c r="Y24" s="33">
        <v>1.2267127779018784E-2</v>
      </c>
    </row>
    <row r="25" spans="1:27" s="37" customFormat="1" ht="12.75" x14ac:dyDescent="0.2">
      <c r="A25" s="39" t="s">
        <v>52</v>
      </c>
      <c r="B25" s="60">
        <v>4.9000000000000004</v>
      </c>
      <c r="C25" s="41">
        <v>0</v>
      </c>
      <c r="D25" s="42">
        <v>32882.950000000004</v>
      </c>
      <c r="E25" s="42">
        <v>-4075.58</v>
      </c>
      <c r="F25" s="42">
        <v>28807.370000000006</v>
      </c>
      <c r="G25" s="42">
        <v>-515.26068519891487</v>
      </c>
      <c r="H25" s="43">
        <v>-1.757211659249254E-2</v>
      </c>
      <c r="I25" s="34"/>
      <c r="J25" s="39" t="s">
        <v>52</v>
      </c>
      <c r="K25" s="44">
        <v>139751</v>
      </c>
      <c r="L25" s="225">
        <v>0</v>
      </c>
      <c r="M25" s="42">
        <v>55000.423750000002</v>
      </c>
      <c r="N25" s="42">
        <v>21633.106749999999</v>
      </c>
      <c r="O25" s="42">
        <v>5138.3599999999997</v>
      </c>
      <c r="P25" s="42">
        <v>87.69</v>
      </c>
      <c r="Q25" s="42">
        <v>0</v>
      </c>
      <c r="R25" s="42">
        <v>81859.580499999996</v>
      </c>
      <c r="S25" s="42">
        <v>13204.680499999988</v>
      </c>
      <c r="T25" s="43">
        <v>0.19233413055732346</v>
      </c>
      <c r="U25" s="45"/>
      <c r="V25" s="39" t="s">
        <v>52</v>
      </c>
      <c r="W25" s="42">
        <v>110666.95050000001</v>
      </c>
      <c r="X25" s="42">
        <v>12689.419814801076</v>
      </c>
      <c r="Y25" s="43">
        <v>0.12951357036719049</v>
      </c>
    </row>
    <row r="26" spans="1:27" s="37" customFormat="1" ht="12.75" x14ac:dyDescent="0.2">
      <c r="A26" s="30" t="s">
        <v>53</v>
      </c>
      <c r="B26" s="58">
        <v>80.254000000000019</v>
      </c>
      <c r="C26" s="31">
        <v>-1.4399999999999977</v>
      </c>
      <c r="D26" s="32">
        <v>538569.28999999992</v>
      </c>
      <c r="E26" s="32">
        <v>-66751.539999999994</v>
      </c>
      <c r="F26" s="32">
        <v>471817.74999999994</v>
      </c>
      <c r="G26" s="32">
        <v>-17056.329836049408</v>
      </c>
      <c r="H26" s="33">
        <v>-3.4889004223274594E-2</v>
      </c>
      <c r="I26" s="34"/>
      <c r="J26" s="30" t="s">
        <v>53</v>
      </c>
      <c r="K26" s="35">
        <v>283924</v>
      </c>
      <c r="L26" s="224">
        <v>168.75</v>
      </c>
      <c r="M26" s="32">
        <v>130398.573</v>
      </c>
      <c r="N26" s="32">
        <v>7403.1137499999995</v>
      </c>
      <c r="O26" s="32">
        <v>139.29000000000002</v>
      </c>
      <c r="P26" s="32">
        <v>272.48</v>
      </c>
      <c r="Q26" s="32">
        <v>14343.75</v>
      </c>
      <c r="R26" s="32">
        <v>152557.20675000001</v>
      </c>
      <c r="S26" s="32">
        <v>35089.416749999975</v>
      </c>
      <c r="T26" s="33">
        <v>0.29871522014673096</v>
      </c>
      <c r="U26" s="45"/>
      <c r="V26" s="30" t="s">
        <v>53</v>
      </c>
      <c r="W26" s="32">
        <v>624374.9567499999</v>
      </c>
      <c r="X26" s="32">
        <v>18033.086913950508</v>
      </c>
      <c r="Y26" s="33">
        <v>2.9740791146134322E-2</v>
      </c>
    </row>
    <row r="27" spans="1:27" s="37" customFormat="1" ht="12.75" x14ac:dyDescent="0.2">
      <c r="A27" s="39" t="s">
        <v>54</v>
      </c>
      <c r="B27" s="60">
        <v>1</v>
      </c>
      <c r="C27" s="41">
        <v>0</v>
      </c>
      <c r="D27" s="42">
        <v>6710.81</v>
      </c>
      <c r="E27" s="42">
        <v>-831.75</v>
      </c>
      <c r="F27" s="42">
        <v>5879.06</v>
      </c>
      <c r="G27" s="42">
        <v>-105.15034391814788</v>
      </c>
      <c r="H27" s="43">
        <v>-1.7571298112041452E-2</v>
      </c>
      <c r="I27" s="34"/>
      <c r="J27" s="39" t="s">
        <v>54</v>
      </c>
      <c r="K27" s="44">
        <v>6</v>
      </c>
      <c r="L27" s="225">
        <v>1.25</v>
      </c>
      <c r="M27" s="42">
        <v>6.887999999999999</v>
      </c>
      <c r="N27" s="42">
        <v>0</v>
      </c>
      <c r="O27" s="42">
        <v>0</v>
      </c>
      <c r="P27" s="42">
        <v>0</v>
      </c>
      <c r="Q27" s="42">
        <v>106.25</v>
      </c>
      <c r="R27" s="42">
        <v>113.13800000000001</v>
      </c>
      <c r="S27" s="42">
        <v>69.548000000000002</v>
      </c>
      <c r="T27" s="43">
        <v>1.5955035558614361</v>
      </c>
      <c r="U27" s="45"/>
      <c r="V27" s="39" t="s">
        <v>54</v>
      </c>
      <c r="W27" s="42">
        <v>5992.1980000000003</v>
      </c>
      <c r="X27" s="42">
        <v>-35.602343918148108</v>
      </c>
      <c r="Y27" s="43">
        <v>-5.9063575246100673E-3</v>
      </c>
    </row>
    <row r="28" spans="1:27" s="37" customFormat="1" ht="12.75" x14ac:dyDescent="0.2">
      <c r="A28" s="30" t="s">
        <v>55</v>
      </c>
      <c r="B28" s="58">
        <v>12</v>
      </c>
      <c r="C28" s="31">
        <v>-1.5199999999999996</v>
      </c>
      <c r="D28" s="32">
        <v>80529.719999999987</v>
      </c>
      <c r="E28" s="32">
        <v>-9981.02</v>
      </c>
      <c r="F28" s="32">
        <v>70548.699999999983</v>
      </c>
      <c r="G28" s="32">
        <v>-10357.823849773384</v>
      </c>
      <c r="H28" s="33">
        <v>-0.12802210942847717</v>
      </c>
      <c r="I28" s="34"/>
      <c r="J28" s="30" t="s">
        <v>55</v>
      </c>
      <c r="K28" s="35">
        <v>48349</v>
      </c>
      <c r="L28" s="224">
        <v>8.5</v>
      </c>
      <c r="M28" s="32">
        <v>32855.79075</v>
      </c>
      <c r="N28" s="32">
        <v>0</v>
      </c>
      <c r="O28" s="32">
        <v>18.810000000000002</v>
      </c>
      <c r="P28" s="32">
        <v>174.44000000000005</v>
      </c>
      <c r="Q28" s="32">
        <v>722.5</v>
      </c>
      <c r="R28" s="32">
        <v>33771.54075</v>
      </c>
      <c r="S28" s="32">
        <v>-5431.9692500000019</v>
      </c>
      <c r="T28" s="33">
        <v>-0.13855823751495724</v>
      </c>
      <c r="U28" s="45"/>
      <c r="V28" s="30" t="s">
        <v>55</v>
      </c>
      <c r="W28" s="32">
        <v>104320.24074999998</v>
      </c>
      <c r="X28" s="32">
        <v>-15789.793099773393</v>
      </c>
      <c r="Y28" s="33">
        <v>-0.13146106610478808</v>
      </c>
    </row>
    <row r="29" spans="1:27" s="37" customFormat="1" ht="12.75" x14ac:dyDescent="0.2">
      <c r="A29" s="39" t="s">
        <v>56</v>
      </c>
      <c r="B29" s="60">
        <v>5.2799999999999994</v>
      </c>
      <c r="C29" s="41">
        <v>0</v>
      </c>
      <c r="D29" s="42">
        <v>35433.090000000004</v>
      </c>
      <c r="E29" s="42">
        <v>-4391.6899999999996</v>
      </c>
      <c r="F29" s="42">
        <v>31041.400000000005</v>
      </c>
      <c r="G29" s="42">
        <v>-555.23061588780547</v>
      </c>
      <c r="H29" s="43">
        <v>-1.7572462793188384E-2</v>
      </c>
      <c r="I29" s="34"/>
      <c r="J29" s="39" t="s">
        <v>56</v>
      </c>
      <c r="K29" s="44">
        <v>2150</v>
      </c>
      <c r="L29" s="225">
        <v>7.5</v>
      </c>
      <c r="M29" s="42">
        <v>2036.7775000000004</v>
      </c>
      <c r="N29" s="42">
        <v>8061.4097499999989</v>
      </c>
      <c r="O29" s="42">
        <v>384.57</v>
      </c>
      <c r="P29" s="42">
        <v>0</v>
      </c>
      <c r="Q29" s="42">
        <v>637.5</v>
      </c>
      <c r="R29" s="42">
        <v>11120.257249999999</v>
      </c>
      <c r="S29" s="42">
        <v>7492.4972499999985</v>
      </c>
      <c r="T29" s="43">
        <v>2.0653232986746639</v>
      </c>
      <c r="U29" s="45"/>
      <c r="V29" s="39" t="s">
        <v>56</v>
      </c>
      <c r="W29" s="42">
        <v>42161.657250000004</v>
      </c>
      <c r="X29" s="42">
        <v>6937.2666341121949</v>
      </c>
      <c r="Y29" s="43">
        <v>0.19694497229948305</v>
      </c>
    </row>
    <row r="30" spans="1:27" s="55" customFormat="1" x14ac:dyDescent="0.25">
      <c r="A30" s="62" t="s">
        <v>57</v>
      </c>
      <c r="B30" s="63">
        <v>158.38000000000002</v>
      </c>
      <c r="C30" s="63">
        <v>-4.9599999999999973</v>
      </c>
      <c r="D30" s="64">
        <v>1062857.99</v>
      </c>
      <c r="E30" s="64">
        <v>-131733.14000000001</v>
      </c>
      <c r="F30" s="64">
        <v>931124.85</v>
      </c>
      <c r="G30" s="64">
        <v>-46336.067575590452</v>
      </c>
      <c r="H30" s="65">
        <v>-4.7404522004335918E-2</v>
      </c>
      <c r="I30" s="51"/>
      <c r="J30" s="62" t="s">
        <v>57</v>
      </c>
      <c r="K30" s="66">
        <v>774740</v>
      </c>
      <c r="L30" s="63">
        <v>207.75</v>
      </c>
      <c r="M30" s="64">
        <v>392478.73200000002</v>
      </c>
      <c r="N30" s="64">
        <v>241090.30124999993</v>
      </c>
      <c r="O30" s="64">
        <v>11344.439999999999</v>
      </c>
      <c r="P30" s="64">
        <v>1074.3400000000001</v>
      </c>
      <c r="Q30" s="64">
        <v>17658.75</v>
      </c>
      <c r="R30" s="64">
        <v>663646.56325000001</v>
      </c>
      <c r="S30" s="64">
        <v>27744.383249999788</v>
      </c>
      <c r="T30" s="65">
        <v>4.362995461031436E-2</v>
      </c>
      <c r="U30" s="54"/>
      <c r="V30" s="62" t="s">
        <v>57</v>
      </c>
      <c r="W30" s="64">
        <v>1594771.4132499998</v>
      </c>
      <c r="X30" s="64">
        <v>-18591.684325590784</v>
      </c>
      <c r="Y30" s="65">
        <v>-1.1523558679090004E-2</v>
      </c>
    </row>
  </sheetData>
  <mergeCells count="3">
    <mergeCell ref="V3:Y3"/>
    <mergeCell ref="J18:R18"/>
    <mergeCell ref="V18:Y18"/>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239"/>
  <sheetViews>
    <sheetView zoomScale="96" zoomScaleNormal="96" workbookViewId="0">
      <pane ySplit="1" topLeftCell="A201" activePane="bottomLeft" state="frozen"/>
      <selection pane="bottomLeft" activeCell="X229" activeCellId="1" sqref="AB229 X229"/>
    </sheetView>
  </sheetViews>
  <sheetFormatPr defaultColWidth="26.85546875" defaultRowHeight="15" x14ac:dyDescent="0.25"/>
  <cols>
    <col min="1" max="1" width="6.5703125" style="102" bestFit="1" customWidth="1"/>
    <col min="2" max="2" width="15.28515625" style="101" bestFit="1" customWidth="1"/>
    <col min="3" max="3" width="20.5703125" style="102" customWidth="1"/>
    <col min="4" max="4" width="35.85546875" style="102" customWidth="1"/>
    <col min="5" max="5" width="24" style="102" customWidth="1"/>
    <col min="6" max="6" width="12.7109375" style="102" customWidth="1"/>
    <col min="7" max="7" width="26.28515625" style="102" customWidth="1"/>
    <col min="8" max="8" width="63.42578125" style="102" bestFit="1" customWidth="1"/>
    <col min="9" max="9" width="23.140625" style="102" customWidth="1"/>
    <col min="10" max="10" width="10.5703125" style="103" customWidth="1"/>
    <col min="11" max="11" width="17.28515625" style="103" customWidth="1"/>
    <col min="12" max="13" width="12.7109375" style="103" customWidth="1"/>
    <col min="14" max="14" width="14.140625" style="103" customWidth="1"/>
    <col min="15" max="19" width="12.7109375" style="103" customWidth="1"/>
    <col min="20" max="23" width="12.7109375" style="104" customWidth="1"/>
    <col min="24" max="25" width="12.7109375" style="105" customWidth="1"/>
    <col min="26" max="26" width="12.7109375" style="104" customWidth="1"/>
    <col min="27" max="27" width="12.7109375" style="105" customWidth="1"/>
    <col min="28" max="30" width="12.7109375" style="104" customWidth="1"/>
    <col min="31" max="32" width="12.7109375" style="106" customWidth="1"/>
    <col min="33" max="34" width="12.7109375" style="105" customWidth="1"/>
    <col min="35" max="36" width="12.7109375" style="106" customWidth="1"/>
    <col min="37" max="37" width="17.85546875" style="104" bestFit="1" customWidth="1"/>
    <col min="38" max="16384" width="26.85546875" style="104"/>
  </cols>
  <sheetData>
    <row r="1" spans="1:37" s="80" customFormat="1" ht="105" x14ac:dyDescent="0.25">
      <c r="A1" s="67" t="s">
        <v>76</v>
      </c>
      <c r="B1" s="67" t="s">
        <v>72</v>
      </c>
      <c r="C1" s="68" t="s">
        <v>839</v>
      </c>
      <c r="D1" s="68" t="s">
        <v>73</v>
      </c>
      <c r="E1" s="68" t="s">
        <v>74</v>
      </c>
      <c r="F1" s="68" t="s">
        <v>75</v>
      </c>
      <c r="G1" s="68" t="s">
        <v>77</v>
      </c>
      <c r="H1" s="68" t="s">
        <v>78</v>
      </c>
      <c r="I1" s="68" t="s">
        <v>79</v>
      </c>
      <c r="J1" s="69" t="s">
        <v>840</v>
      </c>
      <c r="K1" s="69" t="s">
        <v>841</v>
      </c>
      <c r="L1" s="68" t="s">
        <v>842</v>
      </c>
      <c r="M1" s="68" t="s">
        <v>80</v>
      </c>
      <c r="N1" s="68" t="s">
        <v>843</v>
      </c>
      <c r="O1" s="68" t="s">
        <v>81</v>
      </c>
      <c r="P1" s="68" t="s">
        <v>82</v>
      </c>
      <c r="Q1" s="68" t="s">
        <v>844</v>
      </c>
      <c r="R1" s="68" t="s">
        <v>83</v>
      </c>
      <c r="S1" s="120" t="s">
        <v>845</v>
      </c>
      <c r="T1" s="70" t="s">
        <v>84</v>
      </c>
      <c r="U1" s="70" t="s">
        <v>85</v>
      </c>
      <c r="V1" s="71" t="s">
        <v>86</v>
      </c>
      <c r="W1" s="70" t="s">
        <v>846</v>
      </c>
      <c r="X1" s="72" t="s">
        <v>847</v>
      </c>
      <c r="Y1" s="73" t="s">
        <v>848</v>
      </c>
      <c r="Z1" s="74" t="s">
        <v>87</v>
      </c>
      <c r="AA1" s="75" t="s">
        <v>88</v>
      </c>
      <c r="AB1" s="74" t="s">
        <v>24</v>
      </c>
      <c r="AC1" s="76" t="s">
        <v>15</v>
      </c>
      <c r="AD1" s="74" t="s">
        <v>23</v>
      </c>
      <c r="AE1" s="77" t="s">
        <v>89</v>
      </c>
      <c r="AF1" s="77" t="s">
        <v>20</v>
      </c>
      <c r="AG1" s="75" t="s">
        <v>90</v>
      </c>
      <c r="AH1" s="78" t="s">
        <v>91</v>
      </c>
      <c r="AI1" s="121" t="s">
        <v>92</v>
      </c>
      <c r="AJ1" s="79" t="s">
        <v>829</v>
      </c>
      <c r="AK1" s="76" t="s">
        <v>828</v>
      </c>
    </row>
    <row r="2" spans="1:37" s="83" customFormat="1" x14ac:dyDescent="0.25">
      <c r="A2" s="152" t="s">
        <v>48</v>
      </c>
      <c r="B2" s="153" t="s">
        <v>93</v>
      </c>
      <c r="C2" s="152" t="s">
        <v>94</v>
      </c>
      <c r="D2" s="154" t="s">
        <v>94</v>
      </c>
      <c r="E2" s="152" t="s">
        <v>95</v>
      </c>
      <c r="F2" s="152"/>
      <c r="G2" s="152" t="s">
        <v>96</v>
      </c>
      <c r="H2" s="152" t="s">
        <v>97</v>
      </c>
      <c r="I2" s="152">
        <v>709000</v>
      </c>
      <c r="J2" s="155">
        <v>0</v>
      </c>
      <c r="K2" s="156">
        <v>0</v>
      </c>
      <c r="L2" s="155">
        <f t="shared" ref="L2:L65" si="0">J2*K2</f>
        <v>0</v>
      </c>
      <c r="M2" s="157" t="s">
        <v>25</v>
      </c>
      <c r="N2" s="155">
        <v>0</v>
      </c>
      <c r="O2" s="157" t="s">
        <v>25</v>
      </c>
      <c r="P2" s="155">
        <v>0</v>
      </c>
      <c r="Q2" s="157" t="s">
        <v>25</v>
      </c>
      <c r="R2" s="158">
        <v>0</v>
      </c>
      <c r="S2" s="155">
        <f t="shared" ref="S2:S65" si="1">L2+N2+P2+R2</f>
        <v>0</v>
      </c>
      <c r="T2" s="81">
        <f>'Distribution Rates'!B2*S2</f>
        <v>0</v>
      </c>
      <c r="U2" s="81">
        <f>'Distribution Rates'!B3*S2</f>
        <v>0</v>
      </c>
      <c r="V2" s="81">
        <f t="shared" ref="V2:V65" si="2">T2+U2</f>
        <v>0</v>
      </c>
      <c r="W2" s="81">
        <f t="shared" ref="W2:W65" si="3">ROUND(V2/12,2)</f>
        <v>0</v>
      </c>
      <c r="X2" s="81">
        <v>3.53</v>
      </c>
      <c r="Y2" s="82">
        <v>8</v>
      </c>
      <c r="Z2" s="81">
        <v>0</v>
      </c>
      <c r="AA2" s="82">
        <v>0</v>
      </c>
      <c r="AB2" s="81">
        <v>0</v>
      </c>
      <c r="AC2" s="82">
        <v>0</v>
      </c>
      <c r="AD2" s="81">
        <v>0</v>
      </c>
      <c r="AE2" s="81">
        <v>0</v>
      </c>
      <c r="AF2" s="81"/>
      <c r="AG2" s="82"/>
      <c r="AH2" s="82">
        <f t="shared" ref="AH2:AH65" si="4">SUM(Y2,AA2,AG2)</f>
        <v>8</v>
      </c>
      <c r="AI2" s="81">
        <v>0</v>
      </c>
      <c r="AJ2" s="81">
        <f>SUM(X2,Z2,AB2,AD2,AE2,AF2,AI2)</f>
        <v>3.53</v>
      </c>
      <c r="AK2" s="81">
        <f>AJ2+V2</f>
        <v>3.53</v>
      </c>
    </row>
    <row r="3" spans="1:37" s="83" customFormat="1" x14ac:dyDescent="0.25">
      <c r="A3" s="159" t="s">
        <v>53</v>
      </c>
      <c r="B3" s="160" t="s">
        <v>98</v>
      </c>
      <c r="C3" s="159" t="s">
        <v>99</v>
      </c>
      <c r="D3" s="161" t="s">
        <v>100</v>
      </c>
      <c r="E3" s="159" t="s">
        <v>101</v>
      </c>
      <c r="F3" s="159">
        <v>2</v>
      </c>
      <c r="G3" s="159" t="s">
        <v>102</v>
      </c>
      <c r="H3" s="159" t="s">
        <v>103</v>
      </c>
      <c r="I3" s="152">
        <v>400001</v>
      </c>
      <c r="J3" s="155">
        <v>1</v>
      </c>
      <c r="K3" s="156">
        <v>0.1429</v>
      </c>
      <c r="L3" s="155">
        <f t="shared" si="0"/>
        <v>0.1429</v>
      </c>
      <c r="M3" s="157" t="s">
        <v>25</v>
      </c>
      <c r="N3" s="155">
        <v>0</v>
      </c>
      <c r="O3" s="157" t="s">
        <v>25</v>
      </c>
      <c r="P3" s="155">
        <v>0</v>
      </c>
      <c r="Q3" s="157" t="s">
        <v>25</v>
      </c>
      <c r="R3" s="158">
        <v>0</v>
      </c>
      <c r="S3" s="155">
        <f t="shared" si="1"/>
        <v>0.1429</v>
      </c>
      <c r="T3" s="81">
        <f>'Distribution Rates'!B2*S3</f>
        <v>1020.9031279965403</v>
      </c>
      <c r="U3" s="81">
        <f>'Distribution Rates'!B3*S3</f>
        <v>-117.97921583865528</v>
      </c>
      <c r="V3" s="81">
        <f t="shared" si="2"/>
        <v>902.92391215788507</v>
      </c>
      <c r="W3" s="81">
        <f t="shared" si="3"/>
        <v>75.239999999999995</v>
      </c>
      <c r="X3" s="81">
        <v>4.4499999999999993</v>
      </c>
      <c r="Y3" s="82">
        <v>6</v>
      </c>
      <c r="Z3" s="81">
        <v>7.25</v>
      </c>
      <c r="AA3" s="82">
        <v>1</v>
      </c>
      <c r="AB3" s="81">
        <v>0</v>
      </c>
      <c r="AC3" s="82">
        <v>0</v>
      </c>
      <c r="AD3" s="81">
        <v>0</v>
      </c>
      <c r="AE3" s="81">
        <v>0</v>
      </c>
      <c r="AF3" s="81"/>
      <c r="AG3" s="82"/>
      <c r="AH3" s="82">
        <f t="shared" si="4"/>
        <v>7</v>
      </c>
      <c r="AI3" s="81">
        <v>0</v>
      </c>
      <c r="AJ3" s="81">
        <f t="shared" ref="AJ3:AJ65" si="5">SUM(X3,Z3,AB3,AD3,AE3,AF3,AI3)</f>
        <v>11.7</v>
      </c>
      <c r="AK3" s="81">
        <f t="shared" ref="AK3:AK66" si="6">AJ3+V3</f>
        <v>914.62391215788512</v>
      </c>
    </row>
    <row r="4" spans="1:37" s="83" customFormat="1" ht="30" x14ac:dyDescent="0.25">
      <c r="A4" s="159" t="s">
        <v>53</v>
      </c>
      <c r="B4" s="160" t="s">
        <v>104</v>
      </c>
      <c r="C4" s="159" t="s">
        <v>94</v>
      </c>
      <c r="D4" s="161" t="s">
        <v>100</v>
      </c>
      <c r="E4" s="159" t="s">
        <v>101</v>
      </c>
      <c r="F4" s="159">
        <v>2</v>
      </c>
      <c r="G4" s="159" t="s">
        <v>105</v>
      </c>
      <c r="H4" s="159"/>
      <c r="I4" s="152">
        <v>407002</v>
      </c>
      <c r="J4" s="155">
        <v>0</v>
      </c>
      <c r="K4" s="156">
        <v>0</v>
      </c>
      <c r="L4" s="155">
        <f t="shared" si="0"/>
        <v>0</v>
      </c>
      <c r="M4" s="157" t="s">
        <v>25</v>
      </c>
      <c r="N4" s="155">
        <v>0</v>
      </c>
      <c r="O4" s="157" t="s">
        <v>25</v>
      </c>
      <c r="P4" s="155">
        <v>0</v>
      </c>
      <c r="Q4" s="157" t="s">
        <v>25</v>
      </c>
      <c r="R4" s="158">
        <v>0</v>
      </c>
      <c r="S4" s="155">
        <f t="shared" si="1"/>
        <v>0</v>
      </c>
      <c r="T4" s="81">
        <f>'Distribution Rates'!B2*S4</f>
        <v>0</v>
      </c>
      <c r="U4" s="81">
        <f>'Distribution Rates'!B3*S4</f>
        <v>0</v>
      </c>
      <c r="V4" s="81">
        <f t="shared" si="2"/>
        <v>0</v>
      </c>
      <c r="W4" s="81">
        <f t="shared" si="3"/>
        <v>0</v>
      </c>
      <c r="X4" s="81">
        <v>0</v>
      </c>
      <c r="Y4" s="82">
        <v>0</v>
      </c>
      <c r="Z4" s="81">
        <v>0</v>
      </c>
      <c r="AA4" s="82">
        <v>0</v>
      </c>
      <c r="AB4" s="81">
        <v>0</v>
      </c>
      <c r="AC4" s="82">
        <v>0</v>
      </c>
      <c r="AD4" s="81">
        <v>0</v>
      </c>
      <c r="AE4" s="81">
        <v>0</v>
      </c>
      <c r="AF4" s="81"/>
      <c r="AG4" s="82"/>
      <c r="AH4" s="82">
        <f t="shared" si="4"/>
        <v>0</v>
      </c>
      <c r="AI4" s="81">
        <v>0</v>
      </c>
      <c r="AJ4" s="81">
        <f t="shared" si="5"/>
        <v>0</v>
      </c>
      <c r="AK4" s="81">
        <f t="shared" si="6"/>
        <v>0</v>
      </c>
    </row>
    <row r="5" spans="1:37" s="83" customFormat="1" ht="30" x14ac:dyDescent="0.25">
      <c r="A5" s="159" t="s">
        <v>53</v>
      </c>
      <c r="B5" s="160" t="s">
        <v>106</v>
      </c>
      <c r="C5" s="159" t="s">
        <v>107</v>
      </c>
      <c r="D5" s="161" t="s">
        <v>108</v>
      </c>
      <c r="E5" s="159" t="s">
        <v>109</v>
      </c>
      <c r="F5" s="159">
        <v>3</v>
      </c>
      <c r="G5" s="159" t="s">
        <v>105</v>
      </c>
      <c r="H5" s="159" t="s">
        <v>110</v>
      </c>
      <c r="I5" s="152">
        <v>408245</v>
      </c>
      <c r="J5" s="155">
        <v>0</v>
      </c>
      <c r="K5" s="156">
        <v>1</v>
      </c>
      <c r="L5" s="155">
        <f t="shared" si="0"/>
        <v>0</v>
      </c>
      <c r="M5" s="157" t="s">
        <v>25</v>
      </c>
      <c r="N5" s="155">
        <v>0</v>
      </c>
      <c r="O5" s="157" t="s">
        <v>25</v>
      </c>
      <c r="P5" s="155">
        <v>0</v>
      </c>
      <c r="Q5" s="157" t="s">
        <v>111</v>
      </c>
      <c r="R5" s="158">
        <v>2</v>
      </c>
      <c r="S5" s="155">
        <f t="shared" si="1"/>
        <v>2</v>
      </c>
      <c r="T5" s="81">
        <f>'Distribution Rates'!B2*S5</f>
        <v>14288.357284766134</v>
      </c>
      <c r="U5" s="81">
        <f>'Distribution Rates'!B3*S5</f>
        <v>-1651.2136576438807</v>
      </c>
      <c r="V5" s="81">
        <f t="shared" si="2"/>
        <v>12637.143627122254</v>
      </c>
      <c r="W5" s="81">
        <f t="shared" si="3"/>
        <v>1053.0999999999999</v>
      </c>
      <c r="X5" s="81">
        <v>1.1299999999999999</v>
      </c>
      <c r="Y5" s="82">
        <v>3</v>
      </c>
      <c r="Z5" s="81">
        <v>0</v>
      </c>
      <c r="AA5" s="82">
        <v>0</v>
      </c>
      <c r="AB5" s="81">
        <v>0</v>
      </c>
      <c r="AC5" s="82">
        <v>0</v>
      </c>
      <c r="AD5" s="81">
        <v>0</v>
      </c>
      <c r="AE5" s="81">
        <v>0</v>
      </c>
      <c r="AF5" s="81"/>
      <c r="AG5" s="82"/>
      <c r="AH5" s="82">
        <f t="shared" si="4"/>
        <v>3</v>
      </c>
      <c r="AI5" s="81">
        <v>0</v>
      </c>
      <c r="AJ5" s="81">
        <f t="shared" si="5"/>
        <v>1.1299999999999999</v>
      </c>
      <c r="AK5" s="81">
        <f t="shared" si="6"/>
        <v>12638.273627122253</v>
      </c>
    </row>
    <row r="6" spans="1:37" s="83" customFormat="1" x14ac:dyDescent="0.25">
      <c r="A6" s="152" t="s">
        <v>49</v>
      </c>
      <c r="B6" s="153" t="s">
        <v>112</v>
      </c>
      <c r="C6" s="152" t="s">
        <v>94</v>
      </c>
      <c r="D6" s="154" t="s">
        <v>94</v>
      </c>
      <c r="E6" s="154" t="s">
        <v>94</v>
      </c>
      <c r="F6" s="152"/>
      <c r="G6" s="152" t="s">
        <v>113</v>
      </c>
      <c r="H6" s="162" t="s">
        <v>114</v>
      </c>
      <c r="I6" s="152" t="s">
        <v>115</v>
      </c>
      <c r="J6" s="163">
        <v>0</v>
      </c>
      <c r="K6" s="156">
        <v>0</v>
      </c>
      <c r="L6" s="155">
        <f t="shared" si="0"/>
        <v>0</v>
      </c>
      <c r="M6" s="157" t="s">
        <v>25</v>
      </c>
      <c r="N6" s="155">
        <v>0</v>
      </c>
      <c r="O6" s="157" t="s">
        <v>25</v>
      </c>
      <c r="P6" s="155">
        <v>0</v>
      </c>
      <c r="Q6" s="157" t="s">
        <v>25</v>
      </c>
      <c r="R6" s="158">
        <v>0</v>
      </c>
      <c r="S6" s="155">
        <f t="shared" si="1"/>
        <v>0</v>
      </c>
      <c r="T6" s="81">
        <f>'Distribution Rates'!B2*S6</f>
        <v>0</v>
      </c>
      <c r="U6" s="81">
        <f>'Distribution Rates'!B3*S6</f>
        <v>0</v>
      </c>
      <c r="V6" s="81">
        <f t="shared" si="2"/>
        <v>0</v>
      </c>
      <c r="W6" s="81">
        <f t="shared" si="3"/>
        <v>0</v>
      </c>
      <c r="X6" s="81">
        <v>5.51</v>
      </c>
      <c r="Y6" s="82">
        <v>11</v>
      </c>
      <c r="Z6" s="81">
        <v>0</v>
      </c>
      <c r="AA6" s="82">
        <v>0</v>
      </c>
      <c r="AB6" s="81">
        <v>0</v>
      </c>
      <c r="AC6" s="82">
        <v>0</v>
      </c>
      <c r="AD6" s="81">
        <v>0</v>
      </c>
      <c r="AE6" s="81">
        <v>0</v>
      </c>
      <c r="AF6" s="81"/>
      <c r="AG6" s="82"/>
      <c r="AH6" s="82">
        <f t="shared" si="4"/>
        <v>11</v>
      </c>
      <c r="AI6" s="81">
        <v>0</v>
      </c>
      <c r="AJ6" s="81">
        <f t="shared" si="5"/>
        <v>5.51</v>
      </c>
      <c r="AK6" s="81">
        <f t="shared" si="6"/>
        <v>5.51</v>
      </c>
    </row>
    <row r="7" spans="1:37" s="83" customFormat="1" x14ac:dyDescent="0.25">
      <c r="A7" s="159" t="s">
        <v>49</v>
      </c>
      <c r="B7" s="153" t="s">
        <v>116</v>
      </c>
      <c r="C7" s="159" t="s">
        <v>117</v>
      </c>
      <c r="D7" s="161" t="s">
        <v>118</v>
      </c>
      <c r="E7" s="159" t="s">
        <v>119</v>
      </c>
      <c r="F7" s="159">
        <v>1</v>
      </c>
      <c r="G7" s="164" t="s">
        <v>120</v>
      </c>
      <c r="H7" s="165" t="s">
        <v>121</v>
      </c>
      <c r="I7" s="152" t="s">
        <v>122</v>
      </c>
      <c r="J7" s="166">
        <v>1</v>
      </c>
      <c r="K7" s="156">
        <v>0.5</v>
      </c>
      <c r="L7" s="155">
        <f t="shared" si="0"/>
        <v>0.5</v>
      </c>
      <c r="M7" s="157" t="s">
        <v>25</v>
      </c>
      <c r="N7" s="155">
        <v>0</v>
      </c>
      <c r="O7" s="157" t="s">
        <v>25</v>
      </c>
      <c r="P7" s="155">
        <v>0</v>
      </c>
      <c r="Q7" s="157" t="s">
        <v>25</v>
      </c>
      <c r="R7" s="158">
        <v>0</v>
      </c>
      <c r="S7" s="155">
        <f t="shared" si="1"/>
        <v>0.5</v>
      </c>
      <c r="T7" s="81">
        <f>'Distribution Rates'!B2*S7</f>
        <v>3572.0893211915336</v>
      </c>
      <c r="U7" s="81">
        <f>'Distribution Rates'!B3*S7</f>
        <v>-412.80341441097016</v>
      </c>
      <c r="V7" s="81">
        <f t="shared" si="2"/>
        <v>3159.2859067805634</v>
      </c>
      <c r="W7" s="81">
        <f t="shared" si="3"/>
        <v>263.27</v>
      </c>
      <c r="X7" s="81">
        <v>880.39</v>
      </c>
      <c r="Y7" s="82">
        <v>2200</v>
      </c>
      <c r="Z7" s="81">
        <v>0</v>
      </c>
      <c r="AA7" s="82">
        <v>0</v>
      </c>
      <c r="AB7" s="81">
        <v>0</v>
      </c>
      <c r="AC7" s="82">
        <v>0</v>
      </c>
      <c r="AD7" s="81">
        <v>0</v>
      </c>
      <c r="AE7" s="81">
        <v>0</v>
      </c>
      <c r="AF7" s="81"/>
      <c r="AG7" s="82"/>
      <c r="AH7" s="82">
        <f t="shared" si="4"/>
        <v>2200</v>
      </c>
      <c r="AI7" s="81">
        <v>397.56</v>
      </c>
      <c r="AJ7" s="81">
        <f t="shared" si="5"/>
        <v>1277.95</v>
      </c>
      <c r="AK7" s="81">
        <f t="shared" si="6"/>
        <v>4437.2359067805637</v>
      </c>
    </row>
    <row r="8" spans="1:37" s="83" customFormat="1" x14ac:dyDescent="0.25">
      <c r="A8" s="159" t="s">
        <v>53</v>
      </c>
      <c r="B8" s="160" t="s">
        <v>123</v>
      </c>
      <c r="C8" s="159" t="s">
        <v>124</v>
      </c>
      <c r="D8" s="161" t="s">
        <v>100</v>
      </c>
      <c r="E8" s="159" t="s">
        <v>101</v>
      </c>
      <c r="F8" s="159">
        <v>2</v>
      </c>
      <c r="G8" s="159" t="s">
        <v>125</v>
      </c>
      <c r="H8" s="159" t="s">
        <v>126</v>
      </c>
      <c r="I8" s="152">
        <v>403040</v>
      </c>
      <c r="J8" s="155">
        <v>1</v>
      </c>
      <c r="K8" s="156">
        <v>0.05</v>
      </c>
      <c r="L8" s="155">
        <f t="shared" si="0"/>
        <v>0.05</v>
      </c>
      <c r="M8" s="157" t="s">
        <v>25</v>
      </c>
      <c r="N8" s="155">
        <v>0</v>
      </c>
      <c r="O8" s="157" t="s">
        <v>25</v>
      </c>
      <c r="P8" s="155">
        <v>0</v>
      </c>
      <c r="Q8" s="157" t="s">
        <v>25</v>
      </c>
      <c r="R8" s="158">
        <v>0</v>
      </c>
      <c r="S8" s="155">
        <f t="shared" si="1"/>
        <v>0.05</v>
      </c>
      <c r="T8" s="81">
        <f>'Distribution Rates'!B2*S8</f>
        <v>357.20893211915336</v>
      </c>
      <c r="U8" s="81">
        <f>'Distribution Rates'!B3*S8</f>
        <v>-41.280341441097022</v>
      </c>
      <c r="V8" s="81">
        <f t="shared" si="2"/>
        <v>315.92859067805637</v>
      </c>
      <c r="W8" s="81">
        <f t="shared" si="3"/>
        <v>26.33</v>
      </c>
      <c r="X8" s="81">
        <v>7.64</v>
      </c>
      <c r="Y8" s="82">
        <v>7</v>
      </c>
      <c r="Z8" s="81">
        <v>31.5</v>
      </c>
      <c r="AA8" s="82">
        <v>9</v>
      </c>
      <c r="AB8" s="81">
        <v>0</v>
      </c>
      <c r="AC8" s="82">
        <v>0</v>
      </c>
      <c r="AD8" s="81">
        <v>0</v>
      </c>
      <c r="AE8" s="81">
        <v>0</v>
      </c>
      <c r="AF8" s="81"/>
      <c r="AG8" s="82"/>
      <c r="AH8" s="82">
        <f t="shared" si="4"/>
        <v>16</v>
      </c>
      <c r="AI8" s="81">
        <v>0</v>
      </c>
      <c r="AJ8" s="81">
        <f t="shared" si="5"/>
        <v>39.14</v>
      </c>
      <c r="AK8" s="81">
        <f t="shared" si="6"/>
        <v>355.06859067805635</v>
      </c>
    </row>
    <row r="9" spans="1:37" s="83" customFormat="1" x14ac:dyDescent="0.25">
      <c r="A9" s="159" t="s">
        <v>53</v>
      </c>
      <c r="B9" s="160" t="s">
        <v>127</v>
      </c>
      <c r="C9" s="159" t="s">
        <v>124</v>
      </c>
      <c r="D9" s="161" t="s">
        <v>100</v>
      </c>
      <c r="E9" s="159" t="s">
        <v>101</v>
      </c>
      <c r="F9" s="159">
        <v>2</v>
      </c>
      <c r="G9" s="159" t="s">
        <v>128</v>
      </c>
      <c r="H9" s="159" t="s">
        <v>128</v>
      </c>
      <c r="I9" s="152">
        <v>402100</v>
      </c>
      <c r="J9" s="155">
        <v>1</v>
      </c>
      <c r="K9" s="156">
        <v>0.05</v>
      </c>
      <c r="L9" s="155">
        <f t="shared" si="0"/>
        <v>0.05</v>
      </c>
      <c r="M9" s="157" t="s">
        <v>25</v>
      </c>
      <c r="N9" s="155">
        <v>0</v>
      </c>
      <c r="O9" s="157" t="s">
        <v>25</v>
      </c>
      <c r="P9" s="155">
        <v>0</v>
      </c>
      <c r="Q9" s="157" t="s">
        <v>25</v>
      </c>
      <c r="R9" s="158">
        <v>0</v>
      </c>
      <c r="S9" s="155">
        <f t="shared" si="1"/>
        <v>0.05</v>
      </c>
      <c r="T9" s="81">
        <f>'Distribution Rates'!B2*S9</f>
        <v>357.20893211915336</v>
      </c>
      <c r="U9" s="81">
        <f>'Distribution Rates'!B3*S9</f>
        <v>-41.280341441097022</v>
      </c>
      <c r="V9" s="81">
        <f t="shared" si="2"/>
        <v>315.92859067805637</v>
      </c>
      <c r="W9" s="81">
        <f t="shared" si="3"/>
        <v>26.33</v>
      </c>
      <c r="X9" s="81">
        <v>40.53</v>
      </c>
      <c r="Y9" s="82">
        <v>4</v>
      </c>
      <c r="Z9" s="81">
        <v>32.950000000000003</v>
      </c>
      <c r="AA9" s="82">
        <v>3</v>
      </c>
      <c r="AB9" s="81">
        <v>0</v>
      </c>
      <c r="AC9" s="82">
        <v>0</v>
      </c>
      <c r="AD9" s="81">
        <v>0</v>
      </c>
      <c r="AE9" s="81">
        <v>0</v>
      </c>
      <c r="AF9" s="81"/>
      <c r="AG9" s="82"/>
      <c r="AH9" s="82">
        <f t="shared" si="4"/>
        <v>7</v>
      </c>
      <c r="AI9" s="81">
        <v>0</v>
      </c>
      <c r="AJ9" s="81">
        <f t="shared" si="5"/>
        <v>73.48</v>
      </c>
      <c r="AK9" s="81">
        <f t="shared" si="6"/>
        <v>389.40859067805638</v>
      </c>
    </row>
    <row r="10" spans="1:37" s="83" customFormat="1" x14ac:dyDescent="0.25">
      <c r="A10" s="159" t="s">
        <v>53</v>
      </c>
      <c r="B10" s="160" t="s">
        <v>129</v>
      </c>
      <c r="C10" s="159" t="s">
        <v>130</v>
      </c>
      <c r="D10" s="161" t="s">
        <v>100</v>
      </c>
      <c r="E10" s="159" t="s">
        <v>101</v>
      </c>
      <c r="F10" s="159">
        <v>2</v>
      </c>
      <c r="G10" s="159" t="s">
        <v>131</v>
      </c>
      <c r="H10" s="159" t="s">
        <v>132</v>
      </c>
      <c r="I10" s="152" t="s">
        <v>133</v>
      </c>
      <c r="J10" s="155">
        <v>1</v>
      </c>
      <c r="K10" s="156">
        <v>0.33300000000000002</v>
      </c>
      <c r="L10" s="155">
        <f t="shared" si="0"/>
        <v>0.33300000000000002</v>
      </c>
      <c r="M10" s="157" t="s">
        <v>25</v>
      </c>
      <c r="N10" s="155">
        <v>0</v>
      </c>
      <c r="O10" s="157" t="s">
        <v>25</v>
      </c>
      <c r="P10" s="155">
        <v>0</v>
      </c>
      <c r="Q10" s="157" t="s">
        <v>25</v>
      </c>
      <c r="R10" s="158">
        <v>0</v>
      </c>
      <c r="S10" s="155">
        <f t="shared" si="1"/>
        <v>0.33300000000000002</v>
      </c>
      <c r="T10" s="81">
        <f>'Distribution Rates'!B2*S10</f>
        <v>2379.0114879135617</v>
      </c>
      <c r="U10" s="81">
        <f>'Distribution Rates'!B3*S10</f>
        <v>-274.92707399770615</v>
      </c>
      <c r="V10" s="81">
        <f t="shared" si="2"/>
        <v>2104.0844139158557</v>
      </c>
      <c r="W10" s="81">
        <f t="shared" si="3"/>
        <v>175.34</v>
      </c>
      <c r="X10" s="81">
        <v>815.97000000000025</v>
      </c>
      <c r="Y10" s="82">
        <v>2160</v>
      </c>
      <c r="Z10" s="81">
        <v>0</v>
      </c>
      <c r="AA10" s="82">
        <v>0</v>
      </c>
      <c r="AB10" s="81">
        <v>255</v>
      </c>
      <c r="AC10" s="82">
        <v>3</v>
      </c>
      <c r="AD10" s="81">
        <v>0</v>
      </c>
      <c r="AE10" s="81">
        <v>0</v>
      </c>
      <c r="AF10" s="81"/>
      <c r="AG10" s="82"/>
      <c r="AH10" s="82">
        <f t="shared" si="4"/>
        <v>2160</v>
      </c>
      <c r="AI10" s="81">
        <v>0</v>
      </c>
      <c r="AJ10" s="81">
        <f t="shared" si="5"/>
        <v>1070.9700000000003</v>
      </c>
      <c r="AK10" s="81">
        <f t="shared" si="6"/>
        <v>3175.054413915856</v>
      </c>
    </row>
    <row r="11" spans="1:37" s="83" customFormat="1" x14ac:dyDescent="0.25">
      <c r="A11" s="159" t="s">
        <v>53</v>
      </c>
      <c r="B11" s="160" t="s">
        <v>134</v>
      </c>
      <c r="C11" s="159" t="s">
        <v>135</v>
      </c>
      <c r="D11" s="161" t="s">
        <v>136</v>
      </c>
      <c r="E11" s="159" t="s">
        <v>137</v>
      </c>
      <c r="F11" s="159">
        <v>1</v>
      </c>
      <c r="G11" s="159" t="s">
        <v>131</v>
      </c>
      <c r="H11" s="159" t="s">
        <v>138</v>
      </c>
      <c r="I11" s="152">
        <v>403350</v>
      </c>
      <c r="J11" s="155">
        <v>1</v>
      </c>
      <c r="K11" s="156">
        <v>0.1</v>
      </c>
      <c r="L11" s="155">
        <f t="shared" si="0"/>
        <v>0.1</v>
      </c>
      <c r="M11" s="157" t="s">
        <v>25</v>
      </c>
      <c r="N11" s="155">
        <v>0</v>
      </c>
      <c r="O11" s="157" t="s">
        <v>25</v>
      </c>
      <c r="P11" s="155">
        <v>0</v>
      </c>
      <c r="Q11" s="157" t="s">
        <v>25</v>
      </c>
      <c r="R11" s="158">
        <v>0</v>
      </c>
      <c r="S11" s="155">
        <f t="shared" si="1"/>
        <v>0.1</v>
      </c>
      <c r="T11" s="81">
        <f>'Distribution Rates'!B2*S11</f>
        <v>714.41786423830672</v>
      </c>
      <c r="U11" s="81">
        <f>'Distribution Rates'!B3*S11</f>
        <v>-82.560682882194044</v>
      </c>
      <c r="V11" s="81">
        <f t="shared" si="2"/>
        <v>631.85718135611273</v>
      </c>
      <c r="W11" s="81">
        <f t="shared" si="3"/>
        <v>52.65</v>
      </c>
      <c r="X11" s="81">
        <v>3319.3600000000006</v>
      </c>
      <c r="Y11" s="82">
        <v>7096</v>
      </c>
      <c r="Z11" s="81">
        <v>103.64999999999999</v>
      </c>
      <c r="AA11" s="82">
        <v>11</v>
      </c>
      <c r="AB11" s="81">
        <v>0</v>
      </c>
      <c r="AC11" s="82">
        <v>0</v>
      </c>
      <c r="AD11" s="81">
        <v>11.67</v>
      </c>
      <c r="AE11" s="81">
        <v>0</v>
      </c>
      <c r="AF11" s="81"/>
      <c r="AG11" s="82"/>
      <c r="AH11" s="82">
        <f t="shared" si="4"/>
        <v>7107</v>
      </c>
      <c r="AI11" s="81">
        <v>236.44000000000003</v>
      </c>
      <c r="AJ11" s="81">
        <f t="shared" si="5"/>
        <v>3671.1200000000008</v>
      </c>
      <c r="AK11" s="81">
        <f t="shared" si="6"/>
        <v>4302.9771813561138</v>
      </c>
    </row>
    <row r="12" spans="1:37" s="83" customFormat="1" x14ac:dyDescent="0.25">
      <c r="A12" s="159" t="s">
        <v>53</v>
      </c>
      <c r="B12" s="160" t="s">
        <v>139</v>
      </c>
      <c r="C12" s="159" t="s">
        <v>124</v>
      </c>
      <c r="D12" s="161" t="s">
        <v>100</v>
      </c>
      <c r="E12" s="159" t="s">
        <v>101</v>
      </c>
      <c r="F12" s="159">
        <v>2</v>
      </c>
      <c r="G12" s="159" t="s">
        <v>128</v>
      </c>
      <c r="H12" s="159" t="s">
        <v>140</v>
      </c>
      <c r="I12" s="152">
        <v>402400</v>
      </c>
      <c r="J12" s="155">
        <v>1</v>
      </c>
      <c r="K12" s="156">
        <v>0.4</v>
      </c>
      <c r="L12" s="155">
        <f t="shared" si="0"/>
        <v>0.4</v>
      </c>
      <c r="M12" s="157" t="s">
        <v>25</v>
      </c>
      <c r="N12" s="155">
        <v>0</v>
      </c>
      <c r="O12" s="157" t="s">
        <v>25</v>
      </c>
      <c r="P12" s="155">
        <v>0</v>
      </c>
      <c r="Q12" s="157" t="s">
        <v>25</v>
      </c>
      <c r="R12" s="158">
        <v>0</v>
      </c>
      <c r="S12" s="155">
        <f t="shared" si="1"/>
        <v>0.4</v>
      </c>
      <c r="T12" s="81">
        <f>'Distribution Rates'!B2*S12</f>
        <v>2857.6714569532269</v>
      </c>
      <c r="U12" s="81">
        <f>'Distribution Rates'!B3*S12</f>
        <v>-330.24273152877618</v>
      </c>
      <c r="V12" s="81">
        <f t="shared" si="2"/>
        <v>2527.4287254244509</v>
      </c>
      <c r="W12" s="81">
        <f t="shared" si="3"/>
        <v>210.62</v>
      </c>
      <c r="X12" s="81">
        <v>121.31000000000002</v>
      </c>
      <c r="Y12" s="82">
        <v>284</v>
      </c>
      <c r="Z12" s="81">
        <v>30.549999999999997</v>
      </c>
      <c r="AA12" s="82">
        <v>5</v>
      </c>
      <c r="AB12" s="81">
        <v>42.5</v>
      </c>
      <c r="AC12" s="82">
        <v>0.5</v>
      </c>
      <c r="AD12" s="81">
        <v>35.92</v>
      </c>
      <c r="AE12" s="81">
        <v>0</v>
      </c>
      <c r="AF12" s="81"/>
      <c r="AG12" s="82"/>
      <c r="AH12" s="82">
        <f t="shared" si="4"/>
        <v>289</v>
      </c>
      <c r="AI12" s="81">
        <v>0</v>
      </c>
      <c r="AJ12" s="81">
        <f t="shared" si="5"/>
        <v>230.28000000000003</v>
      </c>
      <c r="AK12" s="81">
        <f t="shared" si="6"/>
        <v>2757.7087254244511</v>
      </c>
    </row>
    <row r="13" spans="1:37" s="83" customFormat="1" x14ac:dyDescent="0.25">
      <c r="A13" s="159" t="s">
        <v>53</v>
      </c>
      <c r="B13" s="160" t="s">
        <v>141</v>
      </c>
      <c r="C13" s="159" t="s">
        <v>142</v>
      </c>
      <c r="D13" s="161" t="s">
        <v>100</v>
      </c>
      <c r="E13" s="159" t="s">
        <v>101</v>
      </c>
      <c r="F13" s="159">
        <v>2</v>
      </c>
      <c r="G13" s="159" t="s">
        <v>143</v>
      </c>
      <c r="H13" s="159" t="s">
        <v>144</v>
      </c>
      <c r="I13" s="152">
        <v>409305</v>
      </c>
      <c r="J13" s="155">
        <v>1</v>
      </c>
      <c r="K13" s="156">
        <v>0.25</v>
      </c>
      <c r="L13" s="155">
        <f t="shared" si="0"/>
        <v>0.25</v>
      </c>
      <c r="M13" s="157" t="s">
        <v>25</v>
      </c>
      <c r="N13" s="155">
        <v>0</v>
      </c>
      <c r="O13" s="157" t="s">
        <v>25</v>
      </c>
      <c r="P13" s="155">
        <v>0</v>
      </c>
      <c r="Q13" s="157" t="s">
        <v>25</v>
      </c>
      <c r="R13" s="158">
        <v>0</v>
      </c>
      <c r="S13" s="155">
        <f t="shared" si="1"/>
        <v>0.25</v>
      </c>
      <c r="T13" s="81">
        <f>'Distribution Rates'!B2*S13</f>
        <v>1786.0446605957668</v>
      </c>
      <c r="U13" s="81">
        <f>'Distribution Rates'!B3*S13</f>
        <v>-206.40170720548508</v>
      </c>
      <c r="V13" s="81">
        <f t="shared" si="2"/>
        <v>1579.6429533902817</v>
      </c>
      <c r="W13" s="81">
        <f t="shared" si="3"/>
        <v>131.63999999999999</v>
      </c>
      <c r="X13" s="81">
        <v>3.14</v>
      </c>
      <c r="Y13" s="82">
        <v>2</v>
      </c>
      <c r="Z13" s="81">
        <v>0</v>
      </c>
      <c r="AA13" s="82">
        <v>0</v>
      </c>
      <c r="AB13" s="81">
        <v>0</v>
      </c>
      <c r="AC13" s="82">
        <v>0</v>
      </c>
      <c r="AD13" s="81">
        <v>0</v>
      </c>
      <c r="AE13" s="81">
        <v>0</v>
      </c>
      <c r="AF13" s="81"/>
      <c r="AG13" s="82"/>
      <c r="AH13" s="82">
        <f t="shared" si="4"/>
        <v>2</v>
      </c>
      <c r="AI13" s="81">
        <v>0</v>
      </c>
      <c r="AJ13" s="81">
        <f t="shared" si="5"/>
        <v>3.14</v>
      </c>
      <c r="AK13" s="81">
        <f t="shared" si="6"/>
        <v>1582.7829533902818</v>
      </c>
    </row>
    <row r="14" spans="1:37" s="83" customFormat="1" x14ac:dyDescent="0.25">
      <c r="A14" s="159" t="s">
        <v>53</v>
      </c>
      <c r="B14" s="167" t="s">
        <v>145</v>
      </c>
      <c r="C14" s="159" t="s">
        <v>94</v>
      </c>
      <c r="D14" s="161" t="s">
        <v>94</v>
      </c>
      <c r="E14" s="161" t="s">
        <v>94</v>
      </c>
      <c r="F14" s="159"/>
      <c r="G14" s="159"/>
      <c r="H14" s="159"/>
      <c r="I14" s="152">
        <v>407003</v>
      </c>
      <c r="J14" s="155">
        <v>0</v>
      </c>
      <c r="K14" s="156">
        <v>0</v>
      </c>
      <c r="L14" s="155">
        <f t="shared" si="0"/>
        <v>0</v>
      </c>
      <c r="M14" s="157" t="s">
        <v>25</v>
      </c>
      <c r="N14" s="155">
        <v>0</v>
      </c>
      <c r="O14" s="157" t="s">
        <v>25</v>
      </c>
      <c r="P14" s="155">
        <v>0</v>
      </c>
      <c r="Q14" s="157" t="s">
        <v>25</v>
      </c>
      <c r="R14" s="158">
        <v>0</v>
      </c>
      <c r="S14" s="155">
        <f t="shared" si="1"/>
        <v>0</v>
      </c>
      <c r="T14" s="81">
        <f>'Distribution Rates'!B2*S14</f>
        <v>0</v>
      </c>
      <c r="U14" s="81">
        <f>'Distribution Rates'!B3*S14</f>
        <v>0</v>
      </c>
      <c r="V14" s="81">
        <f t="shared" si="2"/>
        <v>0</v>
      </c>
      <c r="W14" s="81">
        <f t="shared" si="3"/>
        <v>0</v>
      </c>
      <c r="X14" s="81">
        <v>2.79</v>
      </c>
      <c r="Y14" s="82">
        <v>4</v>
      </c>
      <c r="Z14" s="81">
        <v>0</v>
      </c>
      <c r="AA14" s="82">
        <v>0</v>
      </c>
      <c r="AB14" s="81">
        <v>0</v>
      </c>
      <c r="AC14" s="82">
        <v>0</v>
      </c>
      <c r="AD14" s="81">
        <v>0</v>
      </c>
      <c r="AE14" s="81">
        <v>0</v>
      </c>
      <c r="AF14" s="81"/>
      <c r="AG14" s="82"/>
      <c r="AH14" s="82">
        <f t="shared" si="4"/>
        <v>4</v>
      </c>
      <c r="AI14" s="81">
        <v>0</v>
      </c>
      <c r="AJ14" s="81">
        <f t="shared" si="5"/>
        <v>2.79</v>
      </c>
      <c r="AK14" s="81">
        <f t="shared" si="6"/>
        <v>2.79</v>
      </c>
    </row>
    <row r="15" spans="1:37" s="83" customFormat="1" ht="30" x14ac:dyDescent="0.25">
      <c r="A15" s="159" t="s">
        <v>53</v>
      </c>
      <c r="B15" s="160" t="s">
        <v>146</v>
      </c>
      <c r="C15" s="159" t="s">
        <v>147</v>
      </c>
      <c r="D15" s="161" t="s">
        <v>148</v>
      </c>
      <c r="E15" s="159" t="s">
        <v>149</v>
      </c>
      <c r="F15" s="159">
        <v>1</v>
      </c>
      <c r="G15" s="159" t="s">
        <v>105</v>
      </c>
      <c r="H15" s="159" t="s">
        <v>150</v>
      </c>
      <c r="I15" s="152">
        <v>408220</v>
      </c>
      <c r="J15" s="155">
        <v>2</v>
      </c>
      <c r="K15" s="156">
        <v>1</v>
      </c>
      <c r="L15" s="155">
        <f t="shared" si="0"/>
        <v>2</v>
      </c>
      <c r="M15" s="157" t="s">
        <v>25</v>
      </c>
      <c r="N15" s="155">
        <v>0</v>
      </c>
      <c r="O15" s="157" t="s">
        <v>25</v>
      </c>
      <c r="P15" s="155">
        <v>0</v>
      </c>
      <c r="Q15" s="157" t="s">
        <v>25</v>
      </c>
      <c r="R15" s="158">
        <v>0</v>
      </c>
      <c r="S15" s="155">
        <f t="shared" si="1"/>
        <v>2</v>
      </c>
      <c r="T15" s="81">
        <f>'Distribution Rates'!B2*S15</f>
        <v>14288.357284766134</v>
      </c>
      <c r="U15" s="81">
        <f>'Distribution Rates'!B3*S15</f>
        <v>-1651.2136576438807</v>
      </c>
      <c r="V15" s="81">
        <f t="shared" si="2"/>
        <v>12637.143627122254</v>
      </c>
      <c r="W15" s="81">
        <f t="shared" si="3"/>
        <v>1053.0999999999999</v>
      </c>
      <c r="X15" s="81">
        <v>2.02</v>
      </c>
      <c r="Y15" s="82">
        <v>5</v>
      </c>
      <c r="Z15" s="81">
        <v>3.75</v>
      </c>
      <c r="AA15" s="82">
        <v>1</v>
      </c>
      <c r="AB15" s="81">
        <v>0</v>
      </c>
      <c r="AC15" s="82">
        <v>0</v>
      </c>
      <c r="AD15" s="81">
        <v>0</v>
      </c>
      <c r="AE15" s="81">
        <v>0</v>
      </c>
      <c r="AF15" s="81"/>
      <c r="AG15" s="82"/>
      <c r="AH15" s="82">
        <f t="shared" si="4"/>
        <v>6</v>
      </c>
      <c r="AI15" s="81">
        <v>0</v>
      </c>
      <c r="AJ15" s="81">
        <f t="shared" si="5"/>
        <v>5.77</v>
      </c>
      <c r="AK15" s="81">
        <f t="shared" si="6"/>
        <v>12642.913627122254</v>
      </c>
    </row>
    <row r="16" spans="1:37" s="83" customFormat="1" ht="30" x14ac:dyDescent="0.25">
      <c r="A16" s="159" t="s">
        <v>53</v>
      </c>
      <c r="B16" s="160" t="s">
        <v>151</v>
      </c>
      <c r="C16" s="159" t="s">
        <v>152</v>
      </c>
      <c r="D16" s="161" t="s">
        <v>153</v>
      </c>
      <c r="E16" s="159" t="s">
        <v>154</v>
      </c>
      <c r="F16" s="159">
        <v>3</v>
      </c>
      <c r="G16" s="159" t="s">
        <v>105</v>
      </c>
      <c r="H16" s="159" t="s">
        <v>155</v>
      </c>
      <c r="I16" s="152">
        <v>408225</v>
      </c>
      <c r="J16" s="155">
        <v>0</v>
      </c>
      <c r="K16" s="156">
        <v>1</v>
      </c>
      <c r="L16" s="155">
        <f t="shared" si="0"/>
        <v>0</v>
      </c>
      <c r="M16" s="157" t="s">
        <v>25</v>
      </c>
      <c r="N16" s="155">
        <v>0</v>
      </c>
      <c r="O16" s="157" t="s">
        <v>25</v>
      </c>
      <c r="P16" s="155">
        <v>0</v>
      </c>
      <c r="Q16" s="157" t="s">
        <v>111</v>
      </c>
      <c r="R16" s="158">
        <v>2</v>
      </c>
      <c r="S16" s="155">
        <f t="shared" si="1"/>
        <v>2</v>
      </c>
      <c r="T16" s="81">
        <f>'Distribution Rates'!B2*S16</f>
        <v>14288.357284766134</v>
      </c>
      <c r="U16" s="81">
        <f>'Distribution Rates'!B3*S16</f>
        <v>-1651.2136576438807</v>
      </c>
      <c r="V16" s="81">
        <f t="shared" si="2"/>
        <v>12637.143627122254</v>
      </c>
      <c r="W16" s="81">
        <f t="shared" si="3"/>
        <v>1053.0999999999999</v>
      </c>
      <c r="X16" s="81">
        <v>0</v>
      </c>
      <c r="Y16" s="82">
        <v>0</v>
      </c>
      <c r="Z16" s="81">
        <v>0</v>
      </c>
      <c r="AA16" s="82">
        <v>0</v>
      </c>
      <c r="AB16" s="81">
        <v>0</v>
      </c>
      <c r="AC16" s="82">
        <v>0</v>
      </c>
      <c r="AD16" s="81">
        <v>0</v>
      </c>
      <c r="AE16" s="81">
        <v>0</v>
      </c>
      <c r="AF16" s="81"/>
      <c r="AG16" s="82"/>
      <c r="AH16" s="82">
        <f t="shared" si="4"/>
        <v>0</v>
      </c>
      <c r="AI16" s="81">
        <v>0</v>
      </c>
      <c r="AJ16" s="81">
        <f t="shared" si="5"/>
        <v>0</v>
      </c>
      <c r="AK16" s="81">
        <f t="shared" si="6"/>
        <v>12637.143627122254</v>
      </c>
    </row>
    <row r="17" spans="1:37" s="83" customFormat="1" x14ac:dyDescent="0.25">
      <c r="A17" s="159" t="s">
        <v>53</v>
      </c>
      <c r="B17" s="167" t="s">
        <v>156</v>
      </c>
      <c r="C17" s="159" t="s">
        <v>99</v>
      </c>
      <c r="D17" s="161" t="s">
        <v>100</v>
      </c>
      <c r="E17" s="159" t="s">
        <v>101</v>
      </c>
      <c r="F17" s="159">
        <v>2</v>
      </c>
      <c r="G17" s="159" t="s">
        <v>157</v>
      </c>
      <c r="H17" s="159" t="s">
        <v>158</v>
      </c>
      <c r="I17" s="152">
        <v>403004</v>
      </c>
      <c r="J17" s="155">
        <v>1</v>
      </c>
      <c r="K17" s="156">
        <v>0.1429</v>
      </c>
      <c r="L17" s="155">
        <f t="shared" si="0"/>
        <v>0.1429</v>
      </c>
      <c r="M17" s="157" t="s">
        <v>25</v>
      </c>
      <c r="N17" s="155">
        <v>0</v>
      </c>
      <c r="O17" s="157" t="s">
        <v>25</v>
      </c>
      <c r="P17" s="155">
        <v>0</v>
      </c>
      <c r="Q17" s="157" t="s">
        <v>25</v>
      </c>
      <c r="R17" s="158">
        <v>0</v>
      </c>
      <c r="S17" s="155">
        <f t="shared" si="1"/>
        <v>0.1429</v>
      </c>
      <c r="T17" s="81">
        <f>'Distribution Rates'!B2*S17</f>
        <v>1020.9031279965403</v>
      </c>
      <c r="U17" s="81">
        <f>'Distribution Rates'!B3*S17</f>
        <v>-117.97921583865528</v>
      </c>
      <c r="V17" s="81">
        <f t="shared" si="2"/>
        <v>902.92391215788507</v>
      </c>
      <c r="W17" s="81">
        <f t="shared" si="3"/>
        <v>75.239999999999995</v>
      </c>
      <c r="X17" s="81">
        <v>73.5</v>
      </c>
      <c r="Y17" s="82">
        <v>210</v>
      </c>
      <c r="Z17" s="81">
        <v>0</v>
      </c>
      <c r="AA17" s="82">
        <v>0</v>
      </c>
      <c r="AB17" s="81">
        <v>0</v>
      </c>
      <c r="AC17" s="82">
        <v>0</v>
      </c>
      <c r="AD17" s="81">
        <v>0</v>
      </c>
      <c r="AE17" s="81">
        <v>0</v>
      </c>
      <c r="AF17" s="81"/>
      <c r="AG17" s="82"/>
      <c r="AH17" s="82">
        <f t="shared" si="4"/>
        <v>210</v>
      </c>
      <c r="AI17" s="81">
        <v>0</v>
      </c>
      <c r="AJ17" s="81">
        <f t="shared" si="5"/>
        <v>73.5</v>
      </c>
      <c r="AK17" s="81">
        <f t="shared" si="6"/>
        <v>976.42391215788507</v>
      </c>
    </row>
    <row r="18" spans="1:37" s="83" customFormat="1" ht="30" x14ac:dyDescent="0.25">
      <c r="A18" s="159" t="s">
        <v>53</v>
      </c>
      <c r="B18" s="160" t="s">
        <v>159</v>
      </c>
      <c r="C18" s="159" t="s">
        <v>160</v>
      </c>
      <c r="D18" s="161" t="s">
        <v>161</v>
      </c>
      <c r="E18" s="159" t="s">
        <v>162</v>
      </c>
      <c r="F18" s="159">
        <v>4</v>
      </c>
      <c r="G18" s="159" t="s">
        <v>105</v>
      </c>
      <c r="H18" s="159" t="s">
        <v>163</v>
      </c>
      <c r="I18" s="152">
        <v>408230</v>
      </c>
      <c r="J18" s="155">
        <v>0</v>
      </c>
      <c r="K18" s="156">
        <v>1</v>
      </c>
      <c r="L18" s="155">
        <f t="shared" si="0"/>
        <v>0</v>
      </c>
      <c r="M18" s="157" t="s">
        <v>25</v>
      </c>
      <c r="N18" s="155">
        <v>0</v>
      </c>
      <c r="O18" s="157" t="s">
        <v>25</v>
      </c>
      <c r="P18" s="155">
        <v>0</v>
      </c>
      <c r="Q18" s="157" t="s">
        <v>111</v>
      </c>
      <c r="R18" s="158">
        <v>2</v>
      </c>
      <c r="S18" s="155">
        <f t="shared" si="1"/>
        <v>2</v>
      </c>
      <c r="T18" s="81">
        <f>'Distribution Rates'!B2*S18</f>
        <v>14288.357284766134</v>
      </c>
      <c r="U18" s="81">
        <f>'Distribution Rates'!B3*S18</f>
        <v>-1651.2136576438807</v>
      </c>
      <c r="V18" s="81">
        <f t="shared" si="2"/>
        <v>12637.143627122254</v>
      </c>
      <c r="W18" s="81">
        <f t="shared" si="3"/>
        <v>1053.0999999999999</v>
      </c>
      <c r="X18" s="81">
        <v>0</v>
      </c>
      <c r="Y18" s="82">
        <v>0</v>
      </c>
      <c r="Z18" s="81">
        <v>0</v>
      </c>
      <c r="AA18" s="82">
        <v>0</v>
      </c>
      <c r="AB18" s="81">
        <v>0</v>
      </c>
      <c r="AC18" s="82">
        <v>0</v>
      </c>
      <c r="AD18" s="81">
        <v>0</v>
      </c>
      <c r="AE18" s="81">
        <v>0</v>
      </c>
      <c r="AF18" s="81"/>
      <c r="AG18" s="82"/>
      <c r="AH18" s="82">
        <f t="shared" si="4"/>
        <v>0</v>
      </c>
      <c r="AI18" s="81">
        <v>0</v>
      </c>
      <c r="AJ18" s="81">
        <f t="shared" si="5"/>
        <v>0</v>
      </c>
      <c r="AK18" s="81">
        <f t="shared" si="6"/>
        <v>12637.143627122254</v>
      </c>
    </row>
    <row r="19" spans="1:37" s="83" customFormat="1" ht="30" x14ac:dyDescent="0.25">
      <c r="A19" s="159" t="s">
        <v>53</v>
      </c>
      <c r="B19" s="160" t="s">
        <v>164</v>
      </c>
      <c r="C19" s="159" t="s">
        <v>165</v>
      </c>
      <c r="D19" s="161" t="s">
        <v>166</v>
      </c>
      <c r="E19" s="159" t="s">
        <v>167</v>
      </c>
      <c r="F19" s="159">
        <v>4</v>
      </c>
      <c r="G19" s="159" t="s">
        <v>105</v>
      </c>
      <c r="H19" s="159" t="s">
        <v>168</v>
      </c>
      <c r="I19" s="152">
        <v>408235</v>
      </c>
      <c r="J19" s="155">
        <v>0</v>
      </c>
      <c r="K19" s="156">
        <v>1</v>
      </c>
      <c r="L19" s="155">
        <f t="shared" si="0"/>
        <v>0</v>
      </c>
      <c r="M19" s="157" t="s">
        <v>25</v>
      </c>
      <c r="N19" s="155">
        <v>0</v>
      </c>
      <c r="O19" s="157" t="s">
        <v>25</v>
      </c>
      <c r="P19" s="155">
        <v>0</v>
      </c>
      <c r="Q19" s="157" t="s">
        <v>111</v>
      </c>
      <c r="R19" s="158">
        <v>2</v>
      </c>
      <c r="S19" s="155">
        <f t="shared" si="1"/>
        <v>2</v>
      </c>
      <c r="T19" s="81">
        <f>'Distribution Rates'!B2*S19</f>
        <v>14288.357284766134</v>
      </c>
      <c r="U19" s="81">
        <f>'Distribution Rates'!B3*S19</f>
        <v>-1651.2136576438807</v>
      </c>
      <c r="V19" s="81">
        <f t="shared" si="2"/>
        <v>12637.143627122254</v>
      </c>
      <c r="W19" s="81">
        <f t="shared" si="3"/>
        <v>1053.0999999999999</v>
      </c>
      <c r="X19" s="81">
        <v>0.38</v>
      </c>
      <c r="Y19" s="82">
        <v>1</v>
      </c>
      <c r="Z19" s="81">
        <v>0</v>
      </c>
      <c r="AA19" s="82">
        <v>0</v>
      </c>
      <c r="AB19" s="81">
        <v>0</v>
      </c>
      <c r="AC19" s="82">
        <v>0</v>
      </c>
      <c r="AD19" s="81">
        <v>0</v>
      </c>
      <c r="AE19" s="81">
        <v>0</v>
      </c>
      <c r="AF19" s="81"/>
      <c r="AG19" s="82"/>
      <c r="AH19" s="82">
        <f t="shared" si="4"/>
        <v>1</v>
      </c>
      <c r="AI19" s="81">
        <v>0</v>
      </c>
      <c r="AJ19" s="81">
        <f t="shared" si="5"/>
        <v>0.38</v>
      </c>
      <c r="AK19" s="81">
        <f t="shared" si="6"/>
        <v>12637.523627122253</v>
      </c>
    </row>
    <row r="20" spans="1:37" s="83" customFormat="1" ht="30" x14ac:dyDescent="0.25">
      <c r="A20" s="159" t="s">
        <v>53</v>
      </c>
      <c r="B20" s="160" t="s">
        <v>169</v>
      </c>
      <c r="C20" s="159" t="s">
        <v>170</v>
      </c>
      <c r="D20" s="161" t="s">
        <v>171</v>
      </c>
      <c r="E20" s="159" t="s">
        <v>172</v>
      </c>
      <c r="F20" s="159">
        <v>3</v>
      </c>
      <c r="G20" s="159" t="s">
        <v>105</v>
      </c>
      <c r="H20" s="159" t="s">
        <v>173</v>
      </c>
      <c r="I20" s="152">
        <v>408240</v>
      </c>
      <c r="J20" s="155">
        <v>0</v>
      </c>
      <c r="K20" s="156">
        <v>0.8</v>
      </c>
      <c r="L20" s="155">
        <f t="shared" si="0"/>
        <v>0</v>
      </c>
      <c r="M20" s="157" t="s">
        <v>25</v>
      </c>
      <c r="N20" s="155">
        <v>0</v>
      </c>
      <c r="O20" s="157" t="s">
        <v>25</v>
      </c>
      <c r="P20" s="155">
        <v>0</v>
      </c>
      <c r="Q20" s="157" t="s">
        <v>111</v>
      </c>
      <c r="R20" s="158">
        <v>1.6</v>
      </c>
      <c r="S20" s="155">
        <f t="shared" si="1"/>
        <v>1.6</v>
      </c>
      <c r="T20" s="81">
        <f>'Distribution Rates'!B2*S20</f>
        <v>11430.685827812908</v>
      </c>
      <c r="U20" s="81">
        <f>'Distribution Rates'!B3*S20</f>
        <v>-1320.9709261151047</v>
      </c>
      <c r="V20" s="81">
        <f t="shared" si="2"/>
        <v>10109.714901697804</v>
      </c>
      <c r="W20" s="81">
        <f t="shared" si="3"/>
        <v>842.48</v>
      </c>
      <c r="X20" s="81">
        <v>0</v>
      </c>
      <c r="Y20" s="82">
        <v>0</v>
      </c>
      <c r="Z20" s="81">
        <v>0</v>
      </c>
      <c r="AA20" s="82">
        <v>0</v>
      </c>
      <c r="AB20" s="81">
        <v>0</v>
      </c>
      <c r="AC20" s="82">
        <v>0</v>
      </c>
      <c r="AD20" s="81">
        <v>0</v>
      </c>
      <c r="AE20" s="81">
        <v>0</v>
      </c>
      <c r="AF20" s="81"/>
      <c r="AG20" s="82"/>
      <c r="AH20" s="82">
        <f t="shared" si="4"/>
        <v>0</v>
      </c>
      <c r="AI20" s="81">
        <v>0</v>
      </c>
      <c r="AJ20" s="81">
        <f t="shared" si="5"/>
        <v>0</v>
      </c>
      <c r="AK20" s="81">
        <f t="shared" si="6"/>
        <v>10109.714901697804</v>
      </c>
    </row>
    <row r="21" spans="1:37" s="83" customFormat="1" x14ac:dyDescent="0.25">
      <c r="A21" s="159" t="s">
        <v>53</v>
      </c>
      <c r="B21" s="167" t="s">
        <v>174</v>
      </c>
      <c r="C21" s="159" t="s">
        <v>135</v>
      </c>
      <c r="D21" s="161" t="s">
        <v>136</v>
      </c>
      <c r="E21" s="159" t="s">
        <v>137</v>
      </c>
      <c r="F21" s="159">
        <v>1</v>
      </c>
      <c r="G21" s="159" t="s">
        <v>175</v>
      </c>
      <c r="H21" s="159" t="s">
        <v>176</v>
      </c>
      <c r="I21" s="152" t="s">
        <v>177</v>
      </c>
      <c r="J21" s="155">
        <v>1</v>
      </c>
      <c r="K21" s="156">
        <v>0.1</v>
      </c>
      <c r="L21" s="155">
        <f t="shared" si="0"/>
        <v>0.1</v>
      </c>
      <c r="M21" s="157" t="s">
        <v>25</v>
      </c>
      <c r="N21" s="155">
        <v>0</v>
      </c>
      <c r="O21" s="157" t="s">
        <v>25</v>
      </c>
      <c r="P21" s="155">
        <v>0</v>
      </c>
      <c r="Q21" s="157" t="s">
        <v>25</v>
      </c>
      <c r="R21" s="158">
        <v>0</v>
      </c>
      <c r="S21" s="155">
        <f t="shared" si="1"/>
        <v>0.1</v>
      </c>
      <c r="T21" s="81">
        <f>'Distribution Rates'!B2*S21</f>
        <v>714.41786423830672</v>
      </c>
      <c r="U21" s="81">
        <f>'Distribution Rates'!B3*S21</f>
        <v>-82.560682882194044</v>
      </c>
      <c r="V21" s="81">
        <f t="shared" si="2"/>
        <v>631.85718135611273</v>
      </c>
      <c r="W21" s="81">
        <f t="shared" si="3"/>
        <v>52.65</v>
      </c>
      <c r="X21" s="81">
        <v>3291.66</v>
      </c>
      <c r="Y21" s="82">
        <v>5087</v>
      </c>
      <c r="Z21" s="81">
        <v>26.7</v>
      </c>
      <c r="AA21" s="82">
        <v>4</v>
      </c>
      <c r="AB21" s="81">
        <v>0</v>
      </c>
      <c r="AC21" s="82">
        <v>0</v>
      </c>
      <c r="AD21" s="81">
        <v>0</v>
      </c>
      <c r="AE21" s="81">
        <v>0</v>
      </c>
      <c r="AF21" s="81"/>
      <c r="AG21" s="82"/>
      <c r="AH21" s="82">
        <f t="shared" si="4"/>
        <v>5091</v>
      </c>
      <c r="AI21" s="81">
        <v>0</v>
      </c>
      <c r="AJ21" s="81">
        <f t="shared" si="5"/>
        <v>3318.3599999999997</v>
      </c>
      <c r="AK21" s="81">
        <f t="shared" si="6"/>
        <v>3950.2171813561126</v>
      </c>
    </row>
    <row r="22" spans="1:37" s="83" customFormat="1" x14ac:dyDescent="0.25">
      <c r="A22" s="159" t="s">
        <v>53</v>
      </c>
      <c r="B22" s="167" t="s">
        <v>178</v>
      </c>
      <c r="C22" s="159" t="s">
        <v>179</v>
      </c>
      <c r="D22" s="161" t="s">
        <v>153</v>
      </c>
      <c r="E22" s="159" t="s">
        <v>154</v>
      </c>
      <c r="F22" s="159">
        <v>3</v>
      </c>
      <c r="G22" s="159" t="s">
        <v>180</v>
      </c>
      <c r="H22" s="159" t="s">
        <v>181</v>
      </c>
      <c r="I22" s="152" t="s">
        <v>182</v>
      </c>
      <c r="J22" s="155">
        <v>1</v>
      </c>
      <c r="K22" s="156">
        <v>0.05</v>
      </c>
      <c r="L22" s="155">
        <f t="shared" si="0"/>
        <v>0.05</v>
      </c>
      <c r="M22" s="157" t="s">
        <v>25</v>
      </c>
      <c r="N22" s="155">
        <v>0</v>
      </c>
      <c r="O22" s="157" t="s">
        <v>25</v>
      </c>
      <c r="P22" s="155">
        <v>0</v>
      </c>
      <c r="Q22" s="157" t="s">
        <v>25</v>
      </c>
      <c r="R22" s="158">
        <v>0</v>
      </c>
      <c r="S22" s="155">
        <f t="shared" si="1"/>
        <v>0.05</v>
      </c>
      <c r="T22" s="81">
        <f>'Distribution Rates'!B2*S22</f>
        <v>357.20893211915336</v>
      </c>
      <c r="U22" s="81">
        <f>'Distribution Rates'!B3*S22</f>
        <v>-41.280341441097022</v>
      </c>
      <c r="V22" s="81">
        <f t="shared" si="2"/>
        <v>315.92859067805637</v>
      </c>
      <c r="W22" s="81">
        <f t="shared" si="3"/>
        <v>26.33</v>
      </c>
      <c r="X22" s="81">
        <v>0</v>
      </c>
      <c r="Y22" s="82">
        <v>0</v>
      </c>
      <c r="Z22" s="81">
        <v>0</v>
      </c>
      <c r="AA22" s="82">
        <v>0</v>
      </c>
      <c r="AB22" s="81">
        <v>0</v>
      </c>
      <c r="AC22" s="82">
        <v>0</v>
      </c>
      <c r="AD22" s="81">
        <v>0</v>
      </c>
      <c r="AE22" s="81">
        <v>0</v>
      </c>
      <c r="AF22" s="81"/>
      <c r="AG22" s="82"/>
      <c r="AH22" s="82">
        <f t="shared" si="4"/>
        <v>0</v>
      </c>
      <c r="AI22" s="81">
        <v>0</v>
      </c>
      <c r="AJ22" s="81">
        <f t="shared" si="5"/>
        <v>0</v>
      </c>
      <c r="AK22" s="81">
        <f t="shared" si="6"/>
        <v>315.92859067805637</v>
      </c>
    </row>
    <row r="23" spans="1:37" s="83" customFormat="1" x14ac:dyDescent="0.25">
      <c r="A23" s="159" t="s">
        <v>53</v>
      </c>
      <c r="B23" s="167" t="s">
        <v>183</v>
      </c>
      <c r="C23" s="159" t="s">
        <v>124</v>
      </c>
      <c r="D23" s="161" t="s">
        <v>100</v>
      </c>
      <c r="E23" s="159" t="s">
        <v>101</v>
      </c>
      <c r="F23" s="159">
        <v>2</v>
      </c>
      <c r="G23" s="159" t="s">
        <v>131</v>
      </c>
      <c r="H23" s="159" t="s">
        <v>184</v>
      </c>
      <c r="I23" s="152">
        <v>404002</v>
      </c>
      <c r="J23" s="155">
        <v>1</v>
      </c>
      <c r="K23" s="156">
        <v>0.25</v>
      </c>
      <c r="L23" s="155">
        <f t="shared" si="0"/>
        <v>0.25</v>
      </c>
      <c r="M23" s="157" t="s">
        <v>25</v>
      </c>
      <c r="N23" s="155">
        <v>0</v>
      </c>
      <c r="O23" s="157" t="s">
        <v>25</v>
      </c>
      <c r="P23" s="155">
        <v>0</v>
      </c>
      <c r="Q23" s="157" t="s">
        <v>25</v>
      </c>
      <c r="R23" s="158">
        <v>0</v>
      </c>
      <c r="S23" s="155">
        <f t="shared" si="1"/>
        <v>0.25</v>
      </c>
      <c r="T23" s="81">
        <f>'Distribution Rates'!B2*S23</f>
        <v>1786.0446605957668</v>
      </c>
      <c r="U23" s="81">
        <f>'Distribution Rates'!B3*S23</f>
        <v>-206.40170720548508</v>
      </c>
      <c r="V23" s="81">
        <f t="shared" si="2"/>
        <v>1579.6429533902817</v>
      </c>
      <c r="W23" s="81">
        <f t="shared" si="3"/>
        <v>131.63999999999999</v>
      </c>
      <c r="X23" s="81">
        <v>0</v>
      </c>
      <c r="Y23" s="82">
        <v>0</v>
      </c>
      <c r="Z23" s="81">
        <v>0</v>
      </c>
      <c r="AA23" s="82">
        <v>0</v>
      </c>
      <c r="AB23" s="81">
        <v>0</v>
      </c>
      <c r="AC23" s="82">
        <v>0</v>
      </c>
      <c r="AD23" s="81">
        <v>0</v>
      </c>
      <c r="AE23" s="81">
        <v>0</v>
      </c>
      <c r="AF23" s="81"/>
      <c r="AG23" s="82"/>
      <c r="AH23" s="82">
        <f t="shared" si="4"/>
        <v>0</v>
      </c>
      <c r="AI23" s="81">
        <v>0</v>
      </c>
      <c r="AJ23" s="81">
        <f t="shared" si="5"/>
        <v>0</v>
      </c>
      <c r="AK23" s="81">
        <f t="shared" si="6"/>
        <v>1579.6429533902817</v>
      </c>
    </row>
    <row r="24" spans="1:37" s="83" customFormat="1" x14ac:dyDescent="0.25">
      <c r="A24" s="159" t="s">
        <v>53</v>
      </c>
      <c r="B24" s="167" t="s">
        <v>185</v>
      </c>
      <c r="C24" s="159" t="s">
        <v>94</v>
      </c>
      <c r="D24" s="161" t="s">
        <v>94</v>
      </c>
      <c r="E24" s="161" t="s">
        <v>94</v>
      </c>
      <c r="F24" s="159"/>
      <c r="G24" s="159" t="s">
        <v>131</v>
      </c>
      <c r="H24" s="159" t="s">
        <v>186</v>
      </c>
      <c r="I24" s="152">
        <v>401615</v>
      </c>
      <c r="J24" s="155">
        <v>0</v>
      </c>
      <c r="K24" s="156">
        <v>0</v>
      </c>
      <c r="L24" s="155">
        <f t="shared" si="0"/>
        <v>0</v>
      </c>
      <c r="M24" s="157" t="s">
        <v>25</v>
      </c>
      <c r="N24" s="155">
        <v>0</v>
      </c>
      <c r="O24" s="157" t="s">
        <v>25</v>
      </c>
      <c r="P24" s="155">
        <v>0</v>
      </c>
      <c r="Q24" s="157" t="s">
        <v>25</v>
      </c>
      <c r="R24" s="158">
        <v>0</v>
      </c>
      <c r="S24" s="155">
        <f t="shared" si="1"/>
        <v>0</v>
      </c>
      <c r="T24" s="81">
        <f>'Distribution Rates'!B2*S24</f>
        <v>0</v>
      </c>
      <c r="U24" s="81">
        <f>'Distribution Rates'!B3*S24</f>
        <v>0</v>
      </c>
      <c r="V24" s="81">
        <f t="shared" si="2"/>
        <v>0</v>
      </c>
      <c r="W24" s="81">
        <f t="shared" si="3"/>
        <v>0</v>
      </c>
      <c r="X24" s="81">
        <v>0</v>
      </c>
      <c r="Y24" s="82">
        <v>0</v>
      </c>
      <c r="Z24" s="81">
        <v>0</v>
      </c>
      <c r="AA24" s="82">
        <v>0</v>
      </c>
      <c r="AB24" s="81">
        <v>0</v>
      </c>
      <c r="AC24" s="82">
        <v>0</v>
      </c>
      <c r="AD24" s="81">
        <v>0</v>
      </c>
      <c r="AE24" s="81">
        <v>0</v>
      </c>
      <c r="AF24" s="81"/>
      <c r="AG24" s="82"/>
      <c r="AH24" s="82">
        <f t="shared" si="4"/>
        <v>0</v>
      </c>
      <c r="AI24" s="81">
        <v>0</v>
      </c>
      <c r="AJ24" s="81">
        <f t="shared" si="5"/>
        <v>0</v>
      </c>
      <c r="AK24" s="81">
        <f t="shared" si="6"/>
        <v>0</v>
      </c>
    </row>
    <row r="25" spans="1:37" s="83" customFormat="1" x14ac:dyDescent="0.25">
      <c r="A25" s="159" t="s">
        <v>53</v>
      </c>
      <c r="B25" s="160" t="s">
        <v>187</v>
      </c>
      <c r="C25" s="159" t="s">
        <v>188</v>
      </c>
      <c r="D25" s="161" t="s">
        <v>189</v>
      </c>
      <c r="E25" s="159" t="s">
        <v>190</v>
      </c>
      <c r="F25" s="159">
        <v>3</v>
      </c>
      <c r="G25" s="159"/>
      <c r="H25" s="159" t="s">
        <v>189</v>
      </c>
      <c r="I25" s="152" t="s">
        <v>191</v>
      </c>
      <c r="J25" s="155">
        <v>1</v>
      </c>
      <c r="K25" s="156">
        <v>0.87</v>
      </c>
      <c r="L25" s="155">
        <f t="shared" si="0"/>
        <v>0.87</v>
      </c>
      <c r="M25" s="157" t="s">
        <v>25</v>
      </c>
      <c r="N25" s="155">
        <v>0</v>
      </c>
      <c r="O25" s="157" t="s">
        <v>25</v>
      </c>
      <c r="P25" s="155">
        <v>0</v>
      </c>
      <c r="Q25" s="157" t="s">
        <v>192</v>
      </c>
      <c r="R25" s="158">
        <v>0.87</v>
      </c>
      <c r="S25" s="155">
        <f t="shared" si="1"/>
        <v>1.74</v>
      </c>
      <c r="T25" s="81">
        <f>'Distribution Rates'!B2*S25</f>
        <v>12430.870837746537</v>
      </c>
      <c r="U25" s="81">
        <f>'Distribution Rates'!B3*S25</f>
        <v>-1436.5558821501761</v>
      </c>
      <c r="V25" s="81">
        <f t="shared" si="2"/>
        <v>10994.314955596361</v>
      </c>
      <c r="W25" s="81">
        <f t="shared" si="3"/>
        <v>916.19</v>
      </c>
      <c r="X25" s="81">
        <v>0</v>
      </c>
      <c r="Y25" s="82">
        <v>0</v>
      </c>
      <c r="Z25" s="81">
        <v>0</v>
      </c>
      <c r="AA25" s="82">
        <v>0</v>
      </c>
      <c r="AB25" s="81">
        <v>0</v>
      </c>
      <c r="AC25" s="82">
        <v>0</v>
      </c>
      <c r="AD25" s="81">
        <v>0</v>
      </c>
      <c r="AE25" s="81">
        <v>0</v>
      </c>
      <c r="AF25" s="81"/>
      <c r="AG25" s="82"/>
      <c r="AH25" s="82">
        <f t="shared" si="4"/>
        <v>0</v>
      </c>
      <c r="AI25" s="81">
        <v>0</v>
      </c>
      <c r="AJ25" s="81">
        <f t="shared" si="5"/>
        <v>0</v>
      </c>
      <c r="AK25" s="81">
        <f t="shared" si="6"/>
        <v>10994.314955596361</v>
      </c>
    </row>
    <row r="26" spans="1:37" s="83" customFormat="1" x14ac:dyDescent="0.25">
      <c r="A26" s="152" t="s">
        <v>56</v>
      </c>
      <c r="B26" s="153" t="s">
        <v>193</v>
      </c>
      <c r="C26" s="152" t="s">
        <v>94</v>
      </c>
      <c r="D26" s="154" t="s">
        <v>94</v>
      </c>
      <c r="E26" s="154" t="s">
        <v>94</v>
      </c>
      <c r="F26" s="152"/>
      <c r="G26" s="152" t="s">
        <v>194</v>
      </c>
      <c r="H26" s="152"/>
      <c r="I26" s="152" t="s">
        <v>195</v>
      </c>
      <c r="J26" s="155">
        <v>0</v>
      </c>
      <c r="K26" s="156">
        <v>0</v>
      </c>
      <c r="L26" s="155">
        <f t="shared" si="0"/>
        <v>0</v>
      </c>
      <c r="M26" s="157" t="s">
        <v>25</v>
      </c>
      <c r="N26" s="155">
        <v>0</v>
      </c>
      <c r="O26" s="157" t="s">
        <v>25</v>
      </c>
      <c r="P26" s="155">
        <v>0</v>
      </c>
      <c r="Q26" s="157" t="s">
        <v>25</v>
      </c>
      <c r="R26" s="158">
        <v>0</v>
      </c>
      <c r="S26" s="155">
        <f t="shared" si="1"/>
        <v>0</v>
      </c>
      <c r="T26" s="81">
        <f>'Distribution Rates'!B2*S26</f>
        <v>0</v>
      </c>
      <c r="U26" s="81">
        <f>'Distribution Rates'!B3*S26</f>
        <v>0</v>
      </c>
      <c r="V26" s="81">
        <f t="shared" si="2"/>
        <v>0</v>
      </c>
      <c r="W26" s="81">
        <f t="shared" si="3"/>
        <v>0</v>
      </c>
      <c r="X26" s="81">
        <v>0</v>
      </c>
      <c r="Y26" s="82">
        <v>0</v>
      </c>
      <c r="Z26" s="81">
        <v>0</v>
      </c>
      <c r="AA26" s="82">
        <v>0</v>
      </c>
      <c r="AB26" s="81">
        <v>0</v>
      </c>
      <c r="AC26" s="82">
        <v>0</v>
      </c>
      <c r="AD26" s="81">
        <v>0</v>
      </c>
      <c r="AE26" s="81">
        <v>0</v>
      </c>
      <c r="AF26" s="81"/>
      <c r="AG26" s="82"/>
      <c r="AH26" s="82">
        <f t="shared" si="4"/>
        <v>0</v>
      </c>
      <c r="AI26" s="81">
        <v>0</v>
      </c>
      <c r="AJ26" s="81">
        <f t="shared" si="5"/>
        <v>0</v>
      </c>
      <c r="AK26" s="81">
        <f t="shared" si="6"/>
        <v>0</v>
      </c>
    </row>
    <row r="27" spans="1:37" s="83" customFormat="1" ht="30" x14ac:dyDescent="0.25">
      <c r="A27" s="159" t="s">
        <v>53</v>
      </c>
      <c r="B27" s="160" t="s">
        <v>196</v>
      </c>
      <c r="C27" s="159" t="s">
        <v>197</v>
      </c>
      <c r="D27" s="161" t="s">
        <v>108</v>
      </c>
      <c r="E27" s="159" t="s">
        <v>109</v>
      </c>
      <c r="F27" s="159">
        <v>3</v>
      </c>
      <c r="G27" s="159" t="s">
        <v>105</v>
      </c>
      <c r="H27" s="159" t="s">
        <v>110</v>
      </c>
      <c r="I27" s="152">
        <v>407400</v>
      </c>
      <c r="J27" s="155">
        <v>2</v>
      </c>
      <c r="K27" s="156">
        <v>0.34</v>
      </c>
      <c r="L27" s="155">
        <f t="shared" si="0"/>
        <v>0.68</v>
      </c>
      <c r="M27" s="157" t="s">
        <v>25</v>
      </c>
      <c r="N27" s="155">
        <v>0</v>
      </c>
      <c r="O27" s="157" t="s">
        <v>25</v>
      </c>
      <c r="P27" s="155">
        <v>0</v>
      </c>
      <c r="Q27" s="157" t="s">
        <v>25</v>
      </c>
      <c r="R27" s="158">
        <v>0</v>
      </c>
      <c r="S27" s="155">
        <f t="shared" si="1"/>
        <v>0.68</v>
      </c>
      <c r="T27" s="81">
        <f>'Distribution Rates'!B2*S27</f>
        <v>4858.0414768204864</v>
      </c>
      <c r="U27" s="81">
        <f>'Distribution Rates'!B3*S27</f>
        <v>-561.41264359891943</v>
      </c>
      <c r="V27" s="81">
        <f t="shared" si="2"/>
        <v>4296.6288332215672</v>
      </c>
      <c r="W27" s="81">
        <f t="shared" si="3"/>
        <v>358.05</v>
      </c>
      <c r="X27" s="81">
        <v>3351.1</v>
      </c>
      <c r="Y27" s="82">
        <v>8717</v>
      </c>
      <c r="Z27" s="81">
        <v>3.66</v>
      </c>
      <c r="AA27" s="82">
        <v>1</v>
      </c>
      <c r="AB27" s="81">
        <v>0</v>
      </c>
      <c r="AC27" s="82">
        <v>0</v>
      </c>
      <c r="AD27" s="81">
        <v>0</v>
      </c>
      <c r="AE27" s="81">
        <v>0</v>
      </c>
      <c r="AF27" s="81"/>
      <c r="AG27" s="82"/>
      <c r="AH27" s="82">
        <f t="shared" si="4"/>
        <v>8718</v>
      </c>
      <c r="AI27" s="81">
        <v>0</v>
      </c>
      <c r="AJ27" s="81">
        <f t="shared" si="5"/>
        <v>3354.7599999999998</v>
      </c>
      <c r="AK27" s="81">
        <f t="shared" si="6"/>
        <v>7651.3888332215665</v>
      </c>
    </row>
    <row r="28" spans="1:37" s="83" customFormat="1" ht="30" x14ac:dyDescent="0.25">
      <c r="A28" s="159" t="s">
        <v>53</v>
      </c>
      <c r="B28" s="160" t="s">
        <v>196</v>
      </c>
      <c r="C28" s="159" t="s">
        <v>198</v>
      </c>
      <c r="D28" s="161" t="s">
        <v>108</v>
      </c>
      <c r="E28" s="159" t="s">
        <v>109</v>
      </c>
      <c r="F28" s="159">
        <v>3</v>
      </c>
      <c r="G28" s="159" t="s">
        <v>105</v>
      </c>
      <c r="H28" s="159" t="s">
        <v>110</v>
      </c>
      <c r="I28" s="152">
        <v>407400</v>
      </c>
      <c r="J28" s="155">
        <v>0</v>
      </c>
      <c r="K28" s="156">
        <v>1</v>
      </c>
      <c r="L28" s="155">
        <f t="shared" si="0"/>
        <v>0</v>
      </c>
      <c r="M28" s="157" t="s">
        <v>25</v>
      </c>
      <c r="N28" s="155">
        <v>0</v>
      </c>
      <c r="O28" s="157" t="s">
        <v>25</v>
      </c>
      <c r="P28" s="155">
        <v>0</v>
      </c>
      <c r="Q28" s="157" t="s">
        <v>111</v>
      </c>
      <c r="R28" s="158">
        <v>2</v>
      </c>
      <c r="S28" s="155">
        <f t="shared" si="1"/>
        <v>2</v>
      </c>
      <c r="T28" s="81">
        <f>'Distribution Rates'!B2*S28</f>
        <v>14288.357284766134</v>
      </c>
      <c r="U28" s="81">
        <f>'Distribution Rates'!B3*S28</f>
        <v>-1651.2136576438807</v>
      </c>
      <c r="V28" s="81">
        <f t="shared" si="2"/>
        <v>12637.143627122254</v>
      </c>
      <c r="W28" s="81">
        <f t="shared" si="3"/>
        <v>1053.0999999999999</v>
      </c>
      <c r="X28" s="81">
        <v>3351.1</v>
      </c>
      <c r="Y28" s="82">
        <v>8717</v>
      </c>
      <c r="Z28" s="81">
        <v>3.66</v>
      </c>
      <c r="AA28" s="82">
        <v>1</v>
      </c>
      <c r="AB28" s="81">
        <v>0</v>
      </c>
      <c r="AC28" s="82">
        <v>0</v>
      </c>
      <c r="AD28" s="81">
        <v>0</v>
      </c>
      <c r="AE28" s="81">
        <v>0</v>
      </c>
      <c r="AF28" s="81"/>
      <c r="AG28" s="82"/>
      <c r="AH28" s="82">
        <f t="shared" si="4"/>
        <v>8718</v>
      </c>
      <c r="AI28" s="81">
        <v>0</v>
      </c>
      <c r="AJ28" s="81">
        <f t="shared" si="5"/>
        <v>3354.7599999999998</v>
      </c>
      <c r="AK28" s="81">
        <f t="shared" si="6"/>
        <v>15991.903627122254</v>
      </c>
    </row>
    <row r="29" spans="1:37" s="83" customFormat="1" x14ac:dyDescent="0.25">
      <c r="A29" s="159" t="s">
        <v>53</v>
      </c>
      <c r="B29" s="167" t="s">
        <v>199</v>
      </c>
      <c r="C29" s="159" t="s">
        <v>124</v>
      </c>
      <c r="D29" s="161" t="s">
        <v>100</v>
      </c>
      <c r="E29" s="159" t="s">
        <v>101</v>
      </c>
      <c r="F29" s="159">
        <v>2</v>
      </c>
      <c r="G29" s="159" t="s">
        <v>131</v>
      </c>
      <c r="H29" s="159" t="s">
        <v>200</v>
      </c>
      <c r="I29" s="152">
        <v>403005</v>
      </c>
      <c r="J29" s="155">
        <v>1</v>
      </c>
      <c r="K29" s="156">
        <v>0.25</v>
      </c>
      <c r="L29" s="155">
        <f t="shared" si="0"/>
        <v>0.25</v>
      </c>
      <c r="M29" s="157" t="s">
        <v>25</v>
      </c>
      <c r="N29" s="155">
        <v>0</v>
      </c>
      <c r="O29" s="157" t="s">
        <v>25</v>
      </c>
      <c r="P29" s="155">
        <v>0</v>
      </c>
      <c r="Q29" s="157" t="s">
        <v>25</v>
      </c>
      <c r="R29" s="158">
        <v>0</v>
      </c>
      <c r="S29" s="155">
        <f t="shared" si="1"/>
        <v>0.25</v>
      </c>
      <c r="T29" s="81">
        <f>'Distribution Rates'!B2*S29</f>
        <v>1786.0446605957668</v>
      </c>
      <c r="U29" s="81">
        <f>'Distribution Rates'!B3*S29</f>
        <v>-206.40170720548508</v>
      </c>
      <c r="V29" s="81">
        <f t="shared" si="2"/>
        <v>1579.6429533902817</v>
      </c>
      <c r="W29" s="81">
        <f t="shared" si="3"/>
        <v>131.63999999999999</v>
      </c>
      <c r="X29" s="81"/>
      <c r="Y29" s="82"/>
      <c r="Z29" s="81"/>
      <c r="AA29" s="82"/>
      <c r="AB29" s="81"/>
      <c r="AC29" s="82"/>
      <c r="AD29" s="81"/>
      <c r="AE29" s="81">
        <v>0</v>
      </c>
      <c r="AF29" s="81"/>
      <c r="AG29" s="82"/>
      <c r="AH29" s="82"/>
      <c r="AI29" s="81"/>
      <c r="AJ29" s="81">
        <f t="shared" si="5"/>
        <v>0</v>
      </c>
      <c r="AK29" s="81">
        <f t="shared" si="6"/>
        <v>1579.6429533902817</v>
      </c>
    </row>
    <row r="30" spans="1:37" s="83" customFormat="1" x14ac:dyDescent="0.25">
      <c r="A30" s="159" t="s">
        <v>53</v>
      </c>
      <c r="B30" s="167" t="s">
        <v>201</v>
      </c>
      <c r="C30" s="159" t="s">
        <v>135</v>
      </c>
      <c r="D30" s="161" t="s">
        <v>136</v>
      </c>
      <c r="E30" s="159" t="s">
        <v>137</v>
      </c>
      <c r="F30" s="159">
        <v>1</v>
      </c>
      <c r="G30" s="159" t="s">
        <v>175</v>
      </c>
      <c r="H30" s="159" t="s">
        <v>186</v>
      </c>
      <c r="I30" s="152" t="s">
        <v>177</v>
      </c>
      <c r="J30" s="155">
        <v>1</v>
      </c>
      <c r="K30" s="156">
        <v>0.06</v>
      </c>
      <c r="L30" s="155">
        <f t="shared" si="0"/>
        <v>0.06</v>
      </c>
      <c r="M30" s="157" t="s">
        <v>25</v>
      </c>
      <c r="N30" s="155">
        <v>0</v>
      </c>
      <c r="O30" s="157" t="s">
        <v>25</v>
      </c>
      <c r="P30" s="155">
        <v>0</v>
      </c>
      <c r="Q30" s="157" t="s">
        <v>25</v>
      </c>
      <c r="R30" s="158">
        <v>0</v>
      </c>
      <c r="S30" s="155">
        <f t="shared" si="1"/>
        <v>0.06</v>
      </c>
      <c r="T30" s="81">
        <f>'Distribution Rates'!B2*S30</f>
        <v>428.65071854298401</v>
      </c>
      <c r="U30" s="81">
        <f>'Distribution Rates'!B3*S30</f>
        <v>-49.536409729316418</v>
      </c>
      <c r="V30" s="81">
        <f t="shared" si="2"/>
        <v>379.11430881366761</v>
      </c>
      <c r="W30" s="81">
        <f t="shared" si="3"/>
        <v>31.59</v>
      </c>
      <c r="X30" s="81">
        <v>172.74000000000004</v>
      </c>
      <c r="Y30" s="82">
        <v>431</v>
      </c>
      <c r="Z30" s="81">
        <v>22.45</v>
      </c>
      <c r="AA30" s="82">
        <v>3</v>
      </c>
      <c r="AB30" s="81">
        <v>0</v>
      </c>
      <c r="AC30" s="82">
        <v>0</v>
      </c>
      <c r="AD30" s="81">
        <v>6.89</v>
      </c>
      <c r="AE30" s="81">
        <v>0</v>
      </c>
      <c r="AF30" s="81"/>
      <c r="AG30" s="82"/>
      <c r="AH30" s="82">
        <f t="shared" si="4"/>
        <v>434</v>
      </c>
      <c r="AI30" s="81">
        <v>0</v>
      </c>
      <c r="AJ30" s="81">
        <f t="shared" si="5"/>
        <v>202.08</v>
      </c>
      <c r="AK30" s="81">
        <f t="shared" si="6"/>
        <v>581.19430881366759</v>
      </c>
    </row>
    <row r="31" spans="1:37" s="83" customFormat="1" x14ac:dyDescent="0.25">
      <c r="A31" s="159" t="s">
        <v>53</v>
      </c>
      <c r="B31" s="167" t="s">
        <v>202</v>
      </c>
      <c r="C31" s="159" t="s">
        <v>94</v>
      </c>
      <c r="D31" s="161" t="s">
        <v>94</v>
      </c>
      <c r="E31" s="161" t="s">
        <v>94</v>
      </c>
      <c r="F31" s="159"/>
      <c r="G31" s="159"/>
      <c r="H31" s="159"/>
      <c r="I31" s="152" t="s">
        <v>191</v>
      </c>
      <c r="J31" s="155">
        <v>0</v>
      </c>
      <c r="K31" s="156">
        <v>0</v>
      </c>
      <c r="L31" s="155">
        <f t="shared" si="0"/>
        <v>0</v>
      </c>
      <c r="M31" s="157" t="s">
        <v>25</v>
      </c>
      <c r="N31" s="155">
        <v>0</v>
      </c>
      <c r="O31" s="157" t="s">
        <v>25</v>
      </c>
      <c r="P31" s="155">
        <v>0</v>
      </c>
      <c r="Q31" s="157" t="s">
        <v>25</v>
      </c>
      <c r="R31" s="158">
        <v>0</v>
      </c>
      <c r="S31" s="155">
        <f t="shared" si="1"/>
        <v>0</v>
      </c>
      <c r="T31" s="81">
        <f>'Distribution Rates'!B2*S31</f>
        <v>0</v>
      </c>
      <c r="U31" s="81">
        <f>'Distribution Rates'!B3*S31</f>
        <v>0</v>
      </c>
      <c r="V31" s="81">
        <f t="shared" si="2"/>
        <v>0</v>
      </c>
      <c r="W31" s="81">
        <f t="shared" si="3"/>
        <v>0</v>
      </c>
      <c r="X31" s="81">
        <v>18.61</v>
      </c>
      <c r="Y31" s="82">
        <v>27</v>
      </c>
      <c r="Z31" s="81">
        <v>0</v>
      </c>
      <c r="AA31" s="82">
        <v>0</v>
      </c>
      <c r="AB31" s="81">
        <v>0</v>
      </c>
      <c r="AC31" s="82">
        <v>0</v>
      </c>
      <c r="AD31" s="81">
        <v>0</v>
      </c>
      <c r="AE31" s="81">
        <v>0</v>
      </c>
      <c r="AF31" s="81"/>
      <c r="AG31" s="82"/>
      <c r="AH31" s="82">
        <f t="shared" si="4"/>
        <v>27</v>
      </c>
      <c r="AI31" s="81">
        <v>0</v>
      </c>
      <c r="AJ31" s="81">
        <f t="shared" si="5"/>
        <v>18.61</v>
      </c>
      <c r="AK31" s="81">
        <f t="shared" si="6"/>
        <v>18.61</v>
      </c>
    </row>
    <row r="32" spans="1:37" s="83" customFormat="1" ht="30" x14ac:dyDescent="0.25">
      <c r="A32" s="159" t="s">
        <v>53</v>
      </c>
      <c r="B32" s="160" t="s">
        <v>203</v>
      </c>
      <c r="C32" s="159" t="s">
        <v>99</v>
      </c>
      <c r="D32" s="161" t="s">
        <v>100</v>
      </c>
      <c r="E32" s="159" t="s">
        <v>101</v>
      </c>
      <c r="F32" s="159">
        <v>2</v>
      </c>
      <c r="G32" s="159" t="s">
        <v>105</v>
      </c>
      <c r="H32" s="159" t="s">
        <v>204</v>
      </c>
      <c r="I32" s="152" t="s">
        <v>205</v>
      </c>
      <c r="J32" s="155">
        <v>1</v>
      </c>
      <c r="K32" s="156">
        <v>0.1429</v>
      </c>
      <c r="L32" s="155">
        <f t="shared" si="0"/>
        <v>0.1429</v>
      </c>
      <c r="M32" s="157" t="s">
        <v>25</v>
      </c>
      <c r="N32" s="155">
        <v>0</v>
      </c>
      <c r="O32" s="157" t="s">
        <v>25</v>
      </c>
      <c r="P32" s="155">
        <v>0</v>
      </c>
      <c r="Q32" s="157" t="s">
        <v>25</v>
      </c>
      <c r="R32" s="158">
        <v>0</v>
      </c>
      <c r="S32" s="155">
        <f t="shared" si="1"/>
        <v>0.1429</v>
      </c>
      <c r="T32" s="81">
        <f>'Distribution Rates'!B2*S32</f>
        <v>1020.9031279965403</v>
      </c>
      <c r="U32" s="81">
        <f>'Distribution Rates'!B3*S32</f>
        <v>-117.97921583865528</v>
      </c>
      <c r="V32" s="81">
        <f t="shared" si="2"/>
        <v>902.92391215788507</v>
      </c>
      <c r="W32" s="81">
        <f t="shared" si="3"/>
        <v>75.239999999999995</v>
      </c>
      <c r="X32" s="81">
        <v>1345.57</v>
      </c>
      <c r="Y32" s="82">
        <v>3431</v>
      </c>
      <c r="Z32" s="81">
        <v>17588.300000000003</v>
      </c>
      <c r="AA32" s="82">
        <v>4932</v>
      </c>
      <c r="AB32" s="81">
        <v>0</v>
      </c>
      <c r="AC32" s="82">
        <v>0</v>
      </c>
      <c r="AD32" s="81">
        <v>0</v>
      </c>
      <c r="AE32" s="81">
        <v>0</v>
      </c>
      <c r="AF32" s="81"/>
      <c r="AG32" s="82"/>
      <c r="AH32" s="82">
        <f t="shared" si="4"/>
        <v>8363</v>
      </c>
      <c r="AI32" s="81">
        <v>0</v>
      </c>
      <c r="AJ32" s="81">
        <f t="shared" si="5"/>
        <v>18933.870000000003</v>
      </c>
      <c r="AK32" s="81">
        <f t="shared" si="6"/>
        <v>19836.793912157889</v>
      </c>
    </row>
    <row r="33" spans="1:37" s="83" customFormat="1" ht="30" x14ac:dyDescent="0.25">
      <c r="A33" s="159" t="s">
        <v>53</v>
      </c>
      <c r="B33" s="160" t="s">
        <v>206</v>
      </c>
      <c r="C33" s="159" t="s">
        <v>99</v>
      </c>
      <c r="D33" s="161" t="s">
        <v>100</v>
      </c>
      <c r="E33" s="159" t="s">
        <v>101</v>
      </c>
      <c r="F33" s="159">
        <v>2</v>
      </c>
      <c r="G33" s="159" t="s">
        <v>105</v>
      </c>
      <c r="H33" s="159" t="s">
        <v>207</v>
      </c>
      <c r="I33" s="152">
        <v>407002</v>
      </c>
      <c r="J33" s="155">
        <v>1</v>
      </c>
      <c r="K33" s="156">
        <v>0.1429</v>
      </c>
      <c r="L33" s="155">
        <f t="shared" si="0"/>
        <v>0.1429</v>
      </c>
      <c r="M33" s="157" t="s">
        <v>25</v>
      </c>
      <c r="N33" s="155">
        <v>0</v>
      </c>
      <c r="O33" s="157" t="s">
        <v>25</v>
      </c>
      <c r="P33" s="155">
        <v>0</v>
      </c>
      <c r="Q33" s="157" t="s">
        <v>25</v>
      </c>
      <c r="R33" s="158">
        <v>0</v>
      </c>
      <c r="S33" s="155">
        <f t="shared" si="1"/>
        <v>0.1429</v>
      </c>
      <c r="T33" s="81">
        <f>'Distribution Rates'!B2*S33</f>
        <v>1020.9031279965403</v>
      </c>
      <c r="U33" s="81">
        <f>'Distribution Rates'!B3*S33</f>
        <v>-117.97921583865528</v>
      </c>
      <c r="V33" s="81">
        <f t="shared" si="2"/>
        <v>902.92391215788507</v>
      </c>
      <c r="W33" s="81">
        <f t="shared" si="3"/>
        <v>75.239999999999995</v>
      </c>
      <c r="X33" s="81">
        <v>1376.2100000000003</v>
      </c>
      <c r="Y33" s="82">
        <v>3604</v>
      </c>
      <c r="Z33" s="81">
        <v>0</v>
      </c>
      <c r="AA33" s="82">
        <v>0</v>
      </c>
      <c r="AB33" s="81">
        <v>0</v>
      </c>
      <c r="AC33" s="82">
        <v>0</v>
      </c>
      <c r="AD33" s="81">
        <v>0</v>
      </c>
      <c r="AE33" s="81">
        <v>0</v>
      </c>
      <c r="AF33" s="81"/>
      <c r="AG33" s="82"/>
      <c r="AH33" s="82">
        <f t="shared" si="4"/>
        <v>3604</v>
      </c>
      <c r="AI33" s="81">
        <v>0</v>
      </c>
      <c r="AJ33" s="81">
        <f t="shared" si="5"/>
        <v>1376.2100000000003</v>
      </c>
      <c r="AK33" s="81">
        <f t="shared" si="6"/>
        <v>2279.1339121578853</v>
      </c>
    </row>
    <row r="34" spans="1:37" s="83" customFormat="1" ht="30" x14ac:dyDescent="0.25">
      <c r="A34" s="159" t="s">
        <v>53</v>
      </c>
      <c r="B34" s="160" t="s">
        <v>208</v>
      </c>
      <c r="C34" s="159" t="s">
        <v>209</v>
      </c>
      <c r="D34" s="161" t="s">
        <v>100</v>
      </c>
      <c r="E34" s="159" t="s">
        <v>101</v>
      </c>
      <c r="F34" s="159">
        <v>2</v>
      </c>
      <c r="G34" s="159" t="s">
        <v>105</v>
      </c>
      <c r="H34" s="159" t="s">
        <v>207</v>
      </c>
      <c r="I34" s="152">
        <v>407002</v>
      </c>
      <c r="J34" s="155">
        <v>1</v>
      </c>
      <c r="K34" s="156">
        <v>0.33</v>
      </c>
      <c r="L34" s="155">
        <f t="shared" si="0"/>
        <v>0.33</v>
      </c>
      <c r="M34" s="157" t="s">
        <v>25</v>
      </c>
      <c r="N34" s="155">
        <v>0</v>
      </c>
      <c r="O34" s="157" t="s">
        <v>25</v>
      </c>
      <c r="P34" s="155">
        <v>0</v>
      </c>
      <c r="Q34" s="157" t="s">
        <v>25</v>
      </c>
      <c r="R34" s="158">
        <v>0</v>
      </c>
      <c r="S34" s="155">
        <f t="shared" si="1"/>
        <v>0.33</v>
      </c>
      <c r="T34" s="81">
        <f>'Distribution Rates'!B2*S34</f>
        <v>2357.5789519864124</v>
      </c>
      <c r="U34" s="81">
        <f>'Distribution Rates'!B3*S34</f>
        <v>-272.45025351124031</v>
      </c>
      <c r="V34" s="81">
        <f t="shared" si="2"/>
        <v>2085.1286984751723</v>
      </c>
      <c r="W34" s="81">
        <f t="shared" si="3"/>
        <v>173.76</v>
      </c>
      <c r="X34" s="81">
        <v>0</v>
      </c>
      <c r="Y34" s="82">
        <v>0</v>
      </c>
      <c r="Z34" s="81">
        <v>0</v>
      </c>
      <c r="AA34" s="82">
        <v>0</v>
      </c>
      <c r="AB34" s="81">
        <v>0</v>
      </c>
      <c r="AC34" s="82">
        <v>0</v>
      </c>
      <c r="AD34" s="81">
        <v>0</v>
      </c>
      <c r="AE34" s="81">
        <v>0</v>
      </c>
      <c r="AF34" s="81"/>
      <c r="AG34" s="82"/>
      <c r="AH34" s="82">
        <f t="shared" si="4"/>
        <v>0</v>
      </c>
      <c r="AI34" s="81">
        <v>0</v>
      </c>
      <c r="AJ34" s="81">
        <f t="shared" si="5"/>
        <v>0</v>
      </c>
      <c r="AK34" s="81">
        <f t="shared" si="6"/>
        <v>2085.1286984751723</v>
      </c>
    </row>
    <row r="35" spans="1:37" s="83" customFormat="1" x14ac:dyDescent="0.25">
      <c r="A35" s="159" t="s">
        <v>53</v>
      </c>
      <c r="B35" s="160" t="s">
        <v>210</v>
      </c>
      <c r="C35" s="159" t="s">
        <v>130</v>
      </c>
      <c r="D35" s="161" t="s">
        <v>100</v>
      </c>
      <c r="E35" s="159" t="s">
        <v>101</v>
      </c>
      <c r="F35" s="159">
        <v>2</v>
      </c>
      <c r="G35" s="159" t="s">
        <v>131</v>
      </c>
      <c r="H35" s="159" t="s">
        <v>211</v>
      </c>
      <c r="I35" s="152">
        <v>403900</v>
      </c>
      <c r="J35" s="155">
        <v>1</v>
      </c>
      <c r="K35" s="156">
        <v>0.33300000000000002</v>
      </c>
      <c r="L35" s="155">
        <f t="shared" si="0"/>
        <v>0.33300000000000002</v>
      </c>
      <c r="M35" s="157" t="s">
        <v>25</v>
      </c>
      <c r="N35" s="155">
        <v>0</v>
      </c>
      <c r="O35" s="157" t="s">
        <v>25</v>
      </c>
      <c r="P35" s="155">
        <v>0</v>
      </c>
      <c r="Q35" s="157" t="s">
        <v>25</v>
      </c>
      <c r="R35" s="158">
        <v>0</v>
      </c>
      <c r="S35" s="155">
        <f t="shared" si="1"/>
        <v>0.33300000000000002</v>
      </c>
      <c r="T35" s="81">
        <f>'Distribution Rates'!B2*S35</f>
        <v>2379.0114879135617</v>
      </c>
      <c r="U35" s="81">
        <f>'Distribution Rates'!B3*S35</f>
        <v>-274.92707399770615</v>
      </c>
      <c r="V35" s="81">
        <f t="shared" si="2"/>
        <v>2104.0844139158557</v>
      </c>
      <c r="W35" s="81">
        <f t="shared" si="3"/>
        <v>175.34</v>
      </c>
      <c r="X35" s="81">
        <v>1862.22</v>
      </c>
      <c r="Y35" s="82">
        <v>1812</v>
      </c>
      <c r="Z35" s="81">
        <v>46.12</v>
      </c>
      <c r="AA35" s="82">
        <v>8</v>
      </c>
      <c r="AB35" s="81">
        <v>0</v>
      </c>
      <c r="AC35" s="82">
        <v>0</v>
      </c>
      <c r="AD35" s="81">
        <v>0</v>
      </c>
      <c r="AE35" s="81">
        <v>0</v>
      </c>
      <c r="AF35" s="81"/>
      <c r="AG35" s="82"/>
      <c r="AH35" s="82">
        <f t="shared" si="4"/>
        <v>1820</v>
      </c>
      <c r="AI35" s="81">
        <v>0</v>
      </c>
      <c r="AJ35" s="81">
        <f t="shared" si="5"/>
        <v>1908.34</v>
      </c>
      <c r="AK35" s="81">
        <f t="shared" si="6"/>
        <v>4012.4244139158554</v>
      </c>
    </row>
    <row r="36" spans="1:37" s="83" customFormat="1" x14ac:dyDescent="0.25">
      <c r="A36" s="159" t="s">
        <v>47</v>
      </c>
      <c r="B36" s="153" t="s">
        <v>212</v>
      </c>
      <c r="C36" s="159" t="s">
        <v>213</v>
      </c>
      <c r="D36" s="161" t="s">
        <v>214</v>
      </c>
      <c r="E36" s="159" t="s">
        <v>215</v>
      </c>
      <c r="F36" s="159">
        <v>3</v>
      </c>
      <c r="G36" s="159" t="s">
        <v>216</v>
      </c>
      <c r="H36" s="159" t="s">
        <v>217</v>
      </c>
      <c r="I36" s="152">
        <v>152000</v>
      </c>
      <c r="J36" s="155">
        <v>1</v>
      </c>
      <c r="K36" s="156">
        <v>0.5</v>
      </c>
      <c r="L36" s="155">
        <f t="shared" si="0"/>
        <v>0.5</v>
      </c>
      <c r="M36" s="157" t="s">
        <v>25</v>
      </c>
      <c r="N36" s="155">
        <v>0</v>
      </c>
      <c r="O36" s="157" t="s">
        <v>25</v>
      </c>
      <c r="P36" s="155">
        <v>0</v>
      </c>
      <c r="Q36" s="157" t="s">
        <v>25</v>
      </c>
      <c r="R36" s="158">
        <v>0</v>
      </c>
      <c r="S36" s="155">
        <f t="shared" si="1"/>
        <v>0.5</v>
      </c>
      <c r="T36" s="81">
        <f>'Distribution Rates'!B2*S36</f>
        <v>3572.0893211915336</v>
      </c>
      <c r="U36" s="81">
        <f>'Distribution Rates'!B3*S36</f>
        <v>-412.80341441097016</v>
      </c>
      <c r="V36" s="81">
        <f t="shared" si="2"/>
        <v>3159.2859067805634</v>
      </c>
      <c r="W36" s="81">
        <f t="shared" si="3"/>
        <v>263.27</v>
      </c>
      <c r="X36" s="81">
        <v>0</v>
      </c>
      <c r="Y36" s="82">
        <v>0</v>
      </c>
      <c r="Z36" s="81">
        <v>0</v>
      </c>
      <c r="AA36" s="82">
        <v>0</v>
      </c>
      <c r="AB36" s="81">
        <v>0</v>
      </c>
      <c r="AC36" s="82">
        <v>0</v>
      </c>
      <c r="AD36" s="81">
        <v>0</v>
      </c>
      <c r="AE36" s="81">
        <v>0</v>
      </c>
      <c r="AF36" s="81"/>
      <c r="AG36" s="82"/>
      <c r="AH36" s="82">
        <f t="shared" si="4"/>
        <v>0</v>
      </c>
      <c r="AI36" s="81">
        <v>0</v>
      </c>
      <c r="AJ36" s="81">
        <f t="shared" si="5"/>
        <v>0</v>
      </c>
      <c r="AK36" s="81">
        <f t="shared" si="6"/>
        <v>3159.2859067805634</v>
      </c>
    </row>
    <row r="37" spans="1:37" s="83" customFormat="1" ht="30" x14ac:dyDescent="0.25">
      <c r="A37" s="159" t="s">
        <v>53</v>
      </c>
      <c r="B37" s="160" t="s">
        <v>218</v>
      </c>
      <c r="C37" s="159" t="s">
        <v>219</v>
      </c>
      <c r="D37" s="161" t="s">
        <v>100</v>
      </c>
      <c r="E37" s="159" t="s">
        <v>101</v>
      </c>
      <c r="F37" s="159">
        <v>4</v>
      </c>
      <c r="G37" s="159" t="s">
        <v>105</v>
      </c>
      <c r="H37" s="159" t="s">
        <v>220</v>
      </c>
      <c r="I37" s="152">
        <v>408200</v>
      </c>
      <c r="J37" s="155">
        <v>1</v>
      </c>
      <c r="K37" s="156">
        <v>1</v>
      </c>
      <c r="L37" s="155">
        <f t="shared" si="0"/>
        <v>1</v>
      </c>
      <c r="M37" s="157" t="s">
        <v>25</v>
      </c>
      <c r="N37" s="155">
        <v>0</v>
      </c>
      <c r="O37" s="157" t="s">
        <v>25</v>
      </c>
      <c r="P37" s="155">
        <v>0</v>
      </c>
      <c r="Q37" s="157" t="s">
        <v>25</v>
      </c>
      <c r="R37" s="158">
        <v>0</v>
      </c>
      <c r="S37" s="155">
        <f t="shared" si="1"/>
        <v>1</v>
      </c>
      <c r="T37" s="81">
        <f>'Distribution Rates'!B2*S37</f>
        <v>7144.1786423830672</v>
      </c>
      <c r="U37" s="81">
        <f>'Distribution Rates'!B3*S37</f>
        <v>-825.60682882194033</v>
      </c>
      <c r="V37" s="81">
        <f t="shared" si="2"/>
        <v>6318.5718135611269</v>
      </c>
      <c r="W37" s="81">
        <f t="shared" si="3"/>
        <v>526.54999999999995</v>
      </c>
      <c r="X37" s="81">
        <v>12.53</v>
      </c>
      <c r="Y37" s="82">
        <v>33</v>
      </c>
      <c r="Z37" s="81">
        <v>16.600000000000001</v>
      </c>
      <c r="AA37" s="82">
        <v>2</v>
      </c>
      <c r="AB37" s="81">
        <v>212.5</v>
      </c>
      <c r="AC37" s="82">
        <v>2.5</v>
      </c>
      <c r="AD37" s="81">
        <v>0</v>
      </c>
      <c r="AE37" s="81">
        <v>0</v>
      </c>
      <c r="AF37" s="81"/>
      <c r="AG37" s="82"/>
      <c r="AH37" s="82">
        <f t="shared" si="4"/>
        <v>35</v>
      </c>
      <c r="AI37" s="81">
        <v>0</v>
      </c>
      <c r="AJ37" s="81">
        <f t="shared" si="5"/>
        <v>241.63</v>
      </c>
      <c r="AK37" s="81">
        <f t="shared" si="6"/>
        <v>6560.201813561127</v>
      </c>
    </row>
    <row r="38" spans="1:37" s="83" customFormat="1" ht="30" x14ac:dyDescent="0.25">
      <c r="A38" s="159" t="s">
        <v>53</v>
      </c>
      <c r="B38" s="160" t="s">
        <v>218</v>
      </c>
      <c r="C38" s="159" t="s">
        <v>209</v>
      </c>
      <c r="D38" s="161" t="s">
        <v>100</v>
      </c>
      <c r="E38" s="159" t="s">
        <v>101</v>
      </c>
      <c r="F38" s="159">
        <v>2</v>
      </c>
      <c r="G38" s="159" t="s">
        <v>105</v>
      </c>
      <c r="H38" s="159" t="s">
        <v>220</v>
      </c>
      <c r="I38" s="152">
        <v>408200</v>
      </c>
      <c r="J38" s="155">
        <v>1</v>
      </c>
      <c r="K38" s="156">
        <v>0.33</v>
      </c>
      <c r="L38" s="155">
        <f t="shared" si="0"/>
        <v>0.33</v>
      </c>
      <c r="M38" s="157" t="s">
        <v>25</v>
      </c>
      <c r="N38" s="155">
        <v>0</v>
      </c>
      <c r="O38" s="157" t="s">
        <v>25</v>
      </c>
      <c r="P38" s="155">
        <v>0</v>
      </c>
      <c r="Q38" s="157" t="s">
        <v>25</v>
      </c>
      <c r="R38" s="158">
        <v>0</v>
      </c>
      <c r="S38" s="155">
        <f t="shared" si="1"/>
        <v>0.33</v>
      </c>
      <c r="T38" s="81">
        <f>'Distribution Rates'!B2*S38</f>
        <v>2357.5789519864124</v>
      </c>
      <c r="U38" s="81">
        <f>'Distribution Rates'!B3*S38</f>
        <v>-272.45025351124031</v>
      </c>
      <c r="V38" s="81">
        <f t="shared" si="2"/>
        <v>2085.1286984751723</v>
      </c>
      <c r="W38" s="81">
        <f t="shared" si="3"/>
        <v>173.76</v>
      </c>
      <c r="X38" s="81">
        <v>12.53</v>
      </c>
      <c r="Y38" s="82">
        <v>33</v>
      </c>
      <c r="Z38" s="81">
        <v>16.600000000000001</v>
      </c>
      <c r="AA38" s="82">
        <v>2</v>
      </c>
      <c r="AB38" s="81">
        <v>212.5</v>
      </c>
      <c r="AC38" s="82">
        <v>2.5</v>
      </c>
      <c r="AD38" s="81">
        <v>0</v>
      </c>
      <c r="AE38" s="81">
        <v>0</v>
      </c>
      <c r="AF38" s="81"/>
      <c r="AG38" s="82"/>
      <c r="AH38" s="82">
        <f t="shared" si="4"/>
        <v>35</v>
      </c>
      <c r="AI38" s="81">
        <v>0</v>
      </c>
      <c r="AJ38" s="81">
        <f t="shared" si="5"/>
        <v>241.63</v>
      </c>
      <c r="AK38" s="81">
        <f t="shared" si="6"/>
        <v>2326.7586984751724</v>
      </c>
    </row>
    <row r="39" spans="1:37" s="83" customFormat="1" x14ac:dyDescent="0.25">
      <c r="A39" s="159" t="s">
        <v>53</v>
      </c>
      <c r="B39" s="167" t="s">
        <v>221</v>
      </c>
      <c r="C39" s="159" t="s">
        <v>135</v>
      </c>
      <c r="D39" s="161" t="s">
        <v>136</v>
      </c>
      <c r="E39" s="159" t="s">
        <v>137</v>
      </c>
      <c r="F39" s="159">
        <v>1</v>
      </c>
      <c r="G39" s="159" t="s">
        <v>131</v>
      </c>
      <c r="H39" s="159" t="s">
        <v>222</v>
      </c>
      <c r="I39" s="152" t="s">
        <v>223</v>
      </c>
      <c r="J39" s="155">
        <v>1</v>
      </c>
      <c r="K39" s="156">
        <v>0.13</v>
      </c>
      <c r="L39" s="155">
        <f t="shared" si="0"/>
        <v>0.13</v>
      </c>
      <c r="M39" s="157" t="s">
        <v>25</v>
      </c>
      <c r="N39" s="155">
        <v>0</v>
      </c>
      <c r="O39" s="157" t="s">
        <v>25</v>
      </c>
      <c r="P39" s="155">
        <v>0</v>
      </c>
      <c r="Q39" s="157" t="s">
        <v>25</v>
      </c>
      <c r="R39" s="158">
        <v>0</v>
      </c>
      <c r="S39" s="155">
        <f t="shared" si="1"/>
        <v>0.13</v>
      </c>
      <c r="T39" s="81">
        <f>'Distribution Rates'!B2*S39</f>
        <v>928.74322350979878</v>
      </c>
      <c r="U39" s="81">
        <f>'Distribution Rates'!B3*S39</f>
        <v>-107.32888774685225</v>
      </c>
      <c r="V39" s="81">
        <f t="shared" si="2"/>
        <v>821.41433576294651</v>
      </c>
      <c r="W39" s="81">
        <f t="shared" si="3"/>
        <v>68.45</v>
      </c>
      <c r="X39" s="81">
        <v>0</v>
      </c>
      <c r="Y39" s="82">
        <v>0</v>
      </c>
      <c r="Z39" s="81">
        <v>0</v>
      </c>
      <c r="AA39" s="82">
        <v>0</v>
      </c>
      <c r="AB39" s="81">
        <v>0</v>
      </c>
      <c r="AC39" s="82">
        <v>0</v>
      </c>
      <c r="AD39" s="81">
        <v>0</v>
      </c>
      <c r="AE39" s="81">
        <v>0</v>
      </c>
      <c r="AF39" s="81"/>
      <c r="AG39" s="82"/>
      <c r="AH39" s="82">
        <f t="shared" si="4"/>
        <v>0</v>
      </c>
      <c r="AI39" s="81">
        <v>0</v>
      </c>
      <c r="AJ39" s="81">
        <f t="shared" si="5"/>
        <v>0</v>
      </c>
      <c r="AK39" s="81">
        <f t="shared" si="6"/>
        <v>821.41433576294651</v>
      </c>
    </row>
    <row r="40" spans="1:37" s="83" customFormat="1" x14ac:dyDescent="0.25">
      <c r="A40" s="159" t="s">
        <v>53</v>
      </c>
      <c r="B40" s="160" t="s">
        <v>224</v>
      </c>
      <c r="C40" s="159" t="s">
        <v>142</v>
      </c>
      <c r="D40" s="161" t="s">
        <v>100</v>
      </c>
      <c r="E40" s="159" t="s">
        <v>101</v>
      </c>
      <c r="F40" s="159">
        <v>2</v>
      </c>
      <c r="G40" s="159" t="s">
        <v>143</v>
      </c>
      <c r="H40" s="159" t="s">
        <v>225</v>
      </c>
      <c r="I40" s="152">
        <v>409300</v>
      </c>
      <c r="J40" s="163">
        <v>1</v>
      </c>
      <c r="K40" s="156">
        <v>0.75</v>
      </c>
      <c r="L40" s="155">
        <f t="shared" si="0"/>
        <v>0.75</v>
      </c>
      <c r="M40" s="157" t="s">
        <v>25</v>
      </c>
      <c r="N40" s="155">
        <v>0</v>
      </c>
      <c r="O40" s="157" t="s">
        <v>25</v>
      </c>
      <c r="P40" s="155">
        <v>0</v>
      </c>
      <c r="Q40" s="157" t="s">
        <v>25</v>
      </c>
      <c r="R40" s="158">
        <v>0</v>
      </c>
      <c r="S40" s="155">
        <f t="shared" si="1"/>
        <v>0.75</v>
      </c>
      <c r="T40" s="81">
        <f>'Distribution Rates'!B2*S40</f>
        <v>5358.1339817873004</v>
      </c>
      <c r="U40" s="81">
        <f>'Distribution Rates'!B3*S40</f>
        <v>-619.20512161645524</v>
      </c>
      <c r="V40" s="81">
        <f t="shared" si="2"/>
        <v>4738.9288601708449</v>
      </c>
      <c r="W40" s="81">
        <f t="shared" si="3"/>
        <v>394.91</v>
      </c>
      <c r="X40" s="81">
        <v>108.46000000000001</v>
      </c>
      <c r="Y40" s="82">
        <v>136</v>
      </c>
      <c r="Z40" s="81">
        <v>3.66</v>
      </c>
      <c r="AA40" s="82">
        <v>1</v>
      </c>
      <c r="AB40" s="81">
        <v>42.5</v>
      </c>
      <c r="AC40" s="82">
        <v>0.5</v>
      </c>
      <c r="AD40" s="81">
        <v>0</v>
      </c>
      <c r="AE40" s="81">
        <v>0</v>
      </c>
      <c r="AF40" s="81"/>
      <c r="AG40" s="82"/>
      <c r="AH40" s="82">
        <f t="shared" si="4"/>
        <v>137</v>
      </c>
      <c r="AI40" s="81">
        <v>0</v>
      </c>
      <c r="AJ40" s="81">
        <f t="shared" si="5"/>
        <v>154.62</v>
      </c>
      <c r="AK40" s="81">
        <f t="shared" si="6"/>
        <v>4893.5488601708448</v>
      </c>
    </row>
    <row r="41" spans="1:37" s="83" customFormat="1" x14ac:dyDescent="0.25">
      <c r="A41" s="159" t="s">
        <v>53</v>
      </c>
      <c r="B41" s="160" t="s">
        <v>226</v>
      </c>
      <c r="C41" s="159" t="s">
        <v>99</v>
      </c>
      <c r="D41" s="161" t="s">
        <v>100</v>
      </c>
      <c r="E41" s="159" t="s">
        <v>101</v>
      </c>
      <c r="F41" s="159">
        <v>2</v>
      </c>
      <c r="G41" s="159" t="s">
        <v>125</v>
      </c>
      <c r="H41" s="159" t="s">
        <v>227</v>
      </c>
      <c r="I41" s="152" t="s">
        <v>228</v>
      </c>
      <c r="J41" s="155">
        <v>1</v>
      </c>
      <c r="K41" s="156">
        <v>0.14280000000000001</v>
      </c>
      <c r="L41" s="155">
        <f t="shared" si="0"/>
        <v>0.14280000000000001</v>
      </c>
      <c r="M41" s="157" t="s">
        <v>25</v>
      </c>
      <c r="N41" s="155">
        <v>0</v>
      </c>
      <c r="O41" s="157" t="s">
        <v>25</v>
      </c>
      <c r="P41" s="155">
        <v>0</v>
      </c>
      <c r="Q41" s="157" t="s">
        <v>25</v>
      </c>
      <c r="R41" s="158">
        <v>0</v>
      </c>
      <c r="S41" s="155">
        <f t="shared" si="1"/>
        <v>0.14280000000000001</v>
      </c>
      <c r="T41" s="81">
        <f>'Distribution Rates'!B2*S41</f>
        <v>1020.188710132302</v>
      </c>
      <c r="U41" s="81">
        <f>'Distribution Rates'!B3*S41</f>
        <v>-117.89665515577309</v>
      </c>
      <c r="V41" s="81">
        <f t="shared" si="2"/>
        <v>902.29205497652902</v>
      </c>
      <c r="W41" s="81">
        <f t="shared" si="3"/>
        <v>75.19</v>
      </c>
      <c r="X41" s="81">
        <v>0</v>
      </c>
      <c r="Y41" s="82">
        <v>0</v>
      </c>
      <c r="Z41" s="81">
        <v>0</v>
      </c>
      <c r="AA41" s="82">
        <v>0</v>
      </c>
      <c r="AB41" s="81">
        <v>0</v>
      </c>
      <c r="AC41" s="82">
        <v>0</v>
      </c>
      <c r="AD41" s="81">
        <v>0</v>
      </c>
      <c r="AE41" s="81">
        <v>0</v>
      </c>
      <c r="AF41" s="81"/>
      <c r="AG41" s="82"/>
      <c r="AH41" s="82">
        <f t="shared" si="4"/>
        <v>0</v>
      </c>
      <c r="AI41" s="81">
        <v>0</v>
      </c>
      <c r="AJ41" s="81">
        <f t="shared" si="5"/>
        <v>0</v>
      </c>
      <c r="AK41" s="81">
        <f t="shared" si="6"/>
        <v>902.29205497652902</v>
      </c>
    </row>
    <row r="42" spans="1:37" s="83" customFormat="1" x14ac:dyDescent="0.25">
      <c r="A42" s="159" t="s">
        <v>50</v>
      </c>
      <c r="B42" s="153" t="s">
        <v>229</v>
      </c>
      <c r="C42" s="159" t="s">
        <v>230</v>
      </c>
      <c r="D42" s="161" t="s">
        <v>231</v>
      </c>
      <c r="E42" s="159" t="s">
        <v>95</v>
      </c>
      <c r="F42" s="159">
        <v>2</v>
      </c>
      <c r="G42" s="159" t="s">
        <v>232</v>
      </c>
      <c r="H42" s="159" t="s">
        <v>233</v>
      </c>
      <c r="I42" s="152">
        <v>509600</v>
      </c>
      <c r="J42" s="163">
        <v>2</v>
      </c>
      <c r="K42" s="156">
        <v>1</v>
      </c>
      <c r="L42" s="155">
        <f t="shared" si="0"/>
        <v>2</v>
      </c>
      <c r="M42" s="157" t="s">
        <v>25</v>
      </c>
      <c r="N42" s="155">
        <v>0</v>
      </c>
      <c r="O42" s="157" t="s">
        <v>192</v>
      </c>
      <c r="P42" s="155">
        <v>1</v>
      </c>
      <c r="Q42" s="157" t="s">
        <v>25</v>
      </c>
      <c r="R42" s="158">
        <v>0</v>
      </c>
      <c r="S42" s="155">
        <f t="shared" si="1"/>
        <v>3</v>
      </c>
      <c r="T42" s="81">
        <f>'Distribution Rates'!B2*S42</f>
        <v>21432.535927149202</v>
      </c>
      <c r="U42" s="81">
        <f>'Distribution Rates'!B3*S42</f>
        <v>-2476.820486465821</v>
      </c>
      <c r="V42" s="81">
        <f t="shared" si="2"/>
        <v>18955.71544068338</v>
      </c>
      <c r="W42" s="81">
        <f t="shared" si="3"/>
        <v>1579.64</v>
      </c>
      <c r="X42" s="81">
        <v>966.29000000000008</v>
      </c>
      <c r="Y42" s="82">
        <v>2425</v>
      </c>
      <c r="Z42" s="81">
        <v>84.71</v>
      </c>
      <c r="AA42" s="82">
        <v>20</v>
      </c>
      <c r="AB42" s="81">
        <v>42.5</v>
      </c>
      <c r="AC42" s="82">
        <v>0.5</v>
      </c>
      <c r="AD42" s="81">
        <v>0</v>
      </c>
      <c r="AE42" s="81">
        <v>25327.219999999998</v>
      </c>
      <c r="AF42" s="81"/>
      <c r="AG42" s="82"/>
      <c r="AH42" s="82">
        <f t="shared" si="4"/>
        <v>2445</v>
      </c>
      <c r="AI42" s="81">
        <v>19.439999999999998</v>
      </c>
      <c r="AJ42" s="81">
        <f t="shared" si="5"/>
        <v>26440.159999999996</v>
      </c>
      <c r="AK42" s="81">
        <f t="shared" si="6"/>
        <v>45395.875440683376</v>
      </c>
    </row>
    <row r="43" spans="1:37" s="83" customFormat="1" ht="30" x14ac:dyDescent="0.25">
      <c r="A43" s="159" t="s">
        <v>55</v>
      </c>
      <c r="B43" s="160" t="s">
        <v>234</v>
      </c>
      <c r="C43" s="159" t="s">
        <v>235</v>
      </c>
      <c r="D43" s="161" t="s">
        <v>236</v>
      </c>
      <c r="E43" s="159" t="s">
        <v>237</v>
      </c>
      <c r="F43" s="159">
        <v>4</v>
      </c>
      <c r="G43" s="159" t="s">
        <v>238</v>
      </c>
      <c r="H43" s="159" t="s">
        <v>239</v>
      </c>
      <c r="I43" s="152">
        <v>601640</v>
      </c>
      <c r="J43" s="163">
        <v>1</v>
      </c>
      <c r="K43" s="156">
        <v>1</v>
      </c>
      <c r="L43" s="155">
        <f t="shared" si="0"/>
        <v>1</v>
      </c>
      <c r="M43" s="157" t="s">
        <v>25</v>
      </c>
      <c r="N43" s="155">
        <v>0</v>
      </c>
      <c r="O43" s="157" t="s">
        <v>25</v>
      </c>
      <c r="P43" s="155">
        <v>0</v>
      </c>
      <c r="Q43" s="157" t="s">
        <v>25</v>
      </c>
      <c r="R43" s="158">
        <v>0</v>
      </c>
      <c r="S43" s="155">
        <f t="shared" si="1"/>
        <v>1</v>
      </c>
      <c r="T43" s="81">
        <f>'Distribution Rates'!B2*S43</f>
        <v>7144.1786423830672</v>
      </c>
      <c r="U43" s="81">
        <f>'Distribution Rates'!B3*S43</f>
        <v>-825.60682882194033</v>
      </c>
      <c r="V43" s="81">
        <f t="shared" si="2"/>
        <v>6318.5718135611269</v>
      </c>
      <c r="W43" s="81">
        <f t="shared" si="3"/>
        <v>526.54999999999995</v>
      </c>
      <c r="X43" s="81">
        <v>0</v>
      </c>
      <c r="Y43" s="82">
        <v>0</v>
      </c>
      <c r="Z43" s="81">
        <v>0</v>
      </c>
      <c r="AA43" s="82">
        <v>0</v>
      </c>
      <c r="AB43" s="81">
        <v>0</v>
      </c>
      <c r="AC43" s="82">
        <v>0</v>
      </c>
      <c r="AD43" s="81">
        <v>0</v>
      </c>
      <c r="AE43" s="81">
        <v>0</v>
      </c>
      <c r="AF43" s="81"/>
      <c r="AG43" s="82"/>
      <c r="AH43" s="82">
        <f t="shared" si="4"/>
        <v>0</v>
      </c>
      <c r="AI43" s="81">
        <v>0</v>
      </c>
      <c r="AJ43" s="81">
        <f t="shared" si="5"/>
        <v>0</v>
      </c>
      <c r="AK43" s="81">
        <f t="shared" si="6"/>
        <v>6318.5718135611269</v>
      </c>
    </row>
    <row r="44" spans="1:37" s="83" customFormat="1" x14ac:dyDescent="0.25">
      <c r="A44" s="152" t="s">
        <v>52</v>
      </c>
      <c r="B44" s="153" t="s">
        <v>240</v>
      </c>
      <c r="C44" s="152" t="s">
        <v>94</v>
      </c>
      <c r="D44" s="154" t="s">
        <v>94</v>
      </c>
      <c r="E44" s="154" t="s">
        <v>94</v>
      </c>
      <c r="F44" s="152"/>
      <c r="G44" s="159" t="s">
        <v>241</v>
      </c>
      <c r="H44" s="152" t="s">
        <v>242</v>
      </c>
      <c r="I44" s="152">
        <v>909010</v>
      </c>
      <c r="J44" s="155">
        <v>0</v>
      </c>
      <c r="K44" s="156">
        <v>0</v>
      </c>
      <c r="L44" s="155">
        <f t="shared" si="0"/>
        <v>0</v>
      </c>
      <c r="M44" s="157" t="s">
        <v>25</v>
      </c>
      <c r="N44" s="155">
        <v>0</v>
      </c>
      <c r="O44" s="157" t="s">
        <v>25</v>
      </c>
      <c r="P44" s="155">
        <v>0</v>
      </c>
      <c r="Q44" s="157" t="s">
        <v>25</v>
      </c>
      <c r="R44" s="158">
        <v>0</v>
      </c>
      <c r="S44" s="155">
        <f t="shared" si="1"/>
        <v>0</v>
      </c>
      <c r="T44" s="81">
        <f>'Distribution Rates'!B2*S44</f>
        <v>0</v>
      </c>
      <c r="U44" s="81">
        <f>'Distribution Rates'!B3*S44</f>
        <v>0</v>
      </c>
      <c r="V44" s="81">
        <f t="shared" si="2"/>
        <v>0</v>
      </c>
      <c r="W44" s="81">
        <f t="shared" si="3"/>
        <v>0</v>
      </c>
      <c r="X44" s="81">
        <v>0</v>
      </c>
      <c r="Y44" s="82">
        <v>0</v>
      </c>
      <c r="Z44" s="81">
        <v>0</v>
      </c>
      <c r="AA44" s="82">
        <v>0</v>
      </c>
      <c r="AB44" s="81">
        <v>0</v>
      </c>
      <c r="AC44" s="82">
        <v>0</v>
      </c>
      <c r="AD44" s="81">
        <v>0</v>
      </c>
      <c r="AE44" s="81">
        <v>0</v>
      </c>
      <c r="AF44" s="81"/>
      <c r="AG44" s="82"/>
      <c r="AH44" s="82">
        <f t="shared" si="4"/>
        <v>0</v>
      </c>
      <c r="AI44" s="81">
        <v>0</v>
      </c>
      <c r="AJ44" s="81">
        <f t="shared" si="5"/>
        <v>0</v>
      </c>
      <c r="AK44" s="81">
        <f t="shared" si="6"/>
        <v>0</v>
      </c>
    </row>
    <row r="45" spans="1:37" s="83" customFormat="1" x14ac:dyDescent="0.25">
      <c r="A45" s="159" t="s">
        <v>49</v>
      </c>
      <c r="B45" s="168" t="s">
        <v>243</v>
      </c>
      <c r="C45" s="169" t="s">
        <v>244</v>
      </c>
      <c r="D45" s="169" t="s">
        <v>245</v>
      </c>
      <c r="E45" s="169" t="s">
        <v>246</v>
      </c>
      <c r="F45" s="169">
        <v>1</v>
      </c>
      <c r="G45" s="169" t="s">
        <v>247</v>
      </c>
      <c r="H45" s="169" t="s">
        <v>248</v>
      </c>
      <c r="I45" s="152" t="s">
        <v>249</v>
      </c>
      <c r="J45" s="155">
        <v>1</v>
      </c>
      <c r="K45" s="156">
        <v>1</v>
      </c>
      <c r="L45" s="155">
        <f t="shared" si="0"/>
        <v>1</v>
      </c>
      <c r="M45" s="157" t="s">
        <v>25</v>
      </c>
      <c r="N45" s="155">
        <f>IF(M45="Y",L45,0)</f>
        <v>0</v>
      </c>
      <c r="O45" s="157" t="s">
        <v>25</v>
      </c>
      <c r="P45" s="155">
        <v>0</v>
      </c>
      <c r="Q45" s="157" t="s">
        <v>25</v>
      </c>
      <c r="R45" s="158">
        <v>0</v>
      </c>
      <c r="S45" s="155">
        <f t="shared" si="1"/>
        <v>1</v>
      </c>
      <c r="T45" s="81">
        <f>'Distribution Rates'!B2*S45</f>
        <v>7144.1786423830672</v>
      </c>
      <c r="U45" s="81">
        <f>'Distribution Rates'!B3*S45</f>
        <v>-825.60682882194033</v>
      </c>
      <c r="V45" s="81">
        <f t="shared" si="2"/>
        <v>6318.5718135611269</v>
      </c>
      <c r="W45" s="81">
        <f t="shared" si="3"/>
        <v>526.54999999999995</v>
      </c>
      <c r="X45" s="81">
        <v>0.38</v>
      </c>
      <c r="Y45" s="82">
        <v>1</v>
      </c>
      <c r="Z45" s="81">
        <v>0</v>
      </c>
      <c r="AA45" s="82">
        <v>0</v>
      </c>
      <c r="AB45" s="81">
        <v>0</v>
      </c>
      <c r="AC45" s="82">
        <v>0</v>
      </c>
      <c r="AD45" s="81">
        <v>0</v>
      </c>
      <c r="AE45" s="81">
        <v>0</v>
      </c>
      <c r="AF45" s="81"/>
      <c r="AG45" s="82"/>
      <c r="AH45" s="82">
        <f t="shared" si="4"/>
        <v>1</v>
      </c>
      <c r="AI45" s="81">
        <v>0</v>
      </c>
      <c r="AJ45" s="81">
        <f t="shared" si="5"/>
        <v>0.38</v>
      </c>
      <c r="AK45" s="81">
        <f t="shared" si="6"/>
        <v>6318.951813561127</v>
      </c>
    </row>
    <row r="46" spans="1:37" s="83" customFormat="1" x14ac:dyDescent="0.25">
      <c r="A46" s="159" t="s">
        <v>49</v>
      </c>
      <c r="B46" s="153" t="s">
        <v>250</v>
      </c>
      <c r="C46" s="159" t="s">
        <v>251</v>
      </c>
      <c r="D46" s="161" t="s">
        <v>118</v>
      </c>
      <c r="E46" s="159" t="s">
        <v>119</v>
      </c>
      <c r="F46" s="159">
        <v>1</v>
      </c>
      <c r="G46" s="159" t="s">
        <v>252</v>
      </c>
      <c r="H46" s="159" t="s">
        <v>253</v>
      </c>
      <c r="I46" s="152" t="s">
        <v>254</v>
      </c>
      <c r="J46" s="155">
        <v>1</v>
      </c>
      <c r="K46" s="156">
        <v>0.09</v>
      </c>
      <c r="L46" s="155">
        <f t="shared" si="0"/>
        <v>0.09</v>
      </c>
      <c r="M46" s="157" t="s">
        <v>192</v>
      </c>
      <c r="N46" s="155">
        <v>0.09</v>
      </c>
      <c r="O46" s="157" t="s">
        <v>25</v>
      </c>
      <c r="P46" s="155">
        <v>0</v>
      </c>
      <c r="Q46" s="157" t="s">
        <v>25</v>
      </c>
      <c r="R46" s="158">
        <v>0</v>
      </c>
      <c r="S46" s="155">
        <f t="shared" si="1"/>
        <v>0.18</v>
      </c>
      <c r="T46" s="81">
        <f>'Distribution Rates'!B2*S46</f>
        <v>1285.9521556289521</v>
      </c>
      <c r="U46" s="81">
        <f>'Distribution Rates'!B3*S46</f>
        <v>-148.60922918794924</v>
      </c>
      <c r="V46" s="81">
        <f t="shared" si="2"/>
        <v>1137.3429264410029</v>
      </c>
      <c r="W46" s="81">
        <f t="shared" si="3"/>
        <v>94.78</v>
      </c>
      <c r="X46" s="81">
        <v>40.31</v>
      </c>
      <c r="Y46" s="82">
        <v>106</v>
      </c>
      <c r="Z46" s="81">
        <v>7.35</v>
      </c>
      <c r="AA46" s="82">
        <v>1</v>
      </c>
      <c r="AB46" s="81">
        <v>42.5</v>
      </c>
      <c r="AC46" s="82">
        <v>0.5</v>
      </c>
      <c r="AD46" s="81">
        <v>0</v>
      </c>
      <c r="AE46" s="81">
        <v>0</v>
      </c>
      <c r="AF46" s="81"/>
      <c r="AG46" s="82"/>
      <c r="AH46" s="82">
        <f t="shared" si="4"/>
        <v>107</v>
      </c>
      <c r="AI46" s="81">
        <v>115.43999999999998</v>
      </c>
      <c r="AJ46" s="81">
        <f t="shared" si="5"/>
        <v>205.59999999999997</v>
      </c>
      <c r="AK46" s="81">
        <f t="shared" si="6"/>
        <v>1342.9429264410028</v>
      </c>
    </row>
    <row r="47" spans="1:37" s="83" customFormat="1" x14ac:dyDescent="0.25">
      <c r="A47" s="159" t="s">
        <v>53</v>
      </c>
      <c r="B47" s="160" t="s">
        <v>255</v>
      </c>
      <c r="C47" s="159" t="s">
        <v>256</v>
      </c>
      <c r="D47" s="161" t="s">
        <v>118</v>
      </c>
      <c r="E47" s="159" t="s">
        <v>119</v>
      </c>
      <c r="F47" s="159">
        <v>1</v>
      </c>
      <c r="G47" s="159" t="s">
        <v>257</v>
      </c>
      <c r="H47" s="159" t="s">
        <v>258</v>
      </c>
      <c r="I47" s="152" t="s">
        <v>259</v>
      </c>
      <c r="J47" s="155">
        <v>1</v>
      </c>
      <c r="K47" s="156">
        <v>0.24199999999999999</v>
      </c>
      <c r="L47" s="155">
        <f t="shared" si="0"/>
        <v>0.24199999999999999</v>
      </c>
      <c r="M47" s="157" t="s">
        <v>192</v>
      </c>
      <c r="N47" s="155">
        <v>0.24199999999999999</v>
      </c>
      <c r="O47" s="157" t="s">
        <v>25</v>
      </c>
      <c r="P47" s="155">
        <v>0</v>
      </c>
      <c r="Q47" s="157" t="s">
        <v>25</v>
      </c>
      <c r="R47" s="158">
        <v>0</v>
      </c>
      <c r="S47" s="155">
        <f t="shared" si="1"/>
        <v>0.48399999999999999</v>
      </c>
      <c r="T47" s="81">
        <f>'Distribution Rates'!B2*S47</f>
        <v>3457.7824629134043</v>
      </c>
      <c r="U47" s="81">
        <f>'Distribution Rates'!B3*S47</f>
        <v>-399.59370514981913</v>
      </c>
      <c r="V47" s="81">
        <f t="shared" si="2"/>
        <v>3058.1887577635853</v>
      </c>
      <c r="W47" s="81">
        <f t="shared" si="3"/>
        <v>254.85</v>
      </c>
      <c r="X47" s="81">
        <v>0</v>
      </c>
      <c r="Y47" s="82">
        <v>0</v>
      </c>
      <c r="Z47" s="81">
        <v>0</v>
      </c>
      <c r="AA47" s="82">
        <v>0</v>
      </c>
      <c r="AB47" s="81">
        <v>0</v>
      </c>
      <c r="AC47" s="82">
        <v>0</v>
      </c>
      <c r="AD47" s="81">
        <v>0</v>
      </c>
      <c r="AE47" s="81">
        <v>0</v>
      </c>
      <c r="AF47" s="81"/>
      <c r="AG47" s="82"/>
      <c r="AH47" s="82">
        <f t="shared" si="4"/>
        <v>0</v>
      </c>
      <c r="AI47" s="81">
        <v>0</v>
      </c>
      <c r="AJ47" s="81">
        <f t="shared" si="5"/>
        <v>0</v>
      </c>
      <c r="AK47" s="81">
        <f t="shared" si="6"/>
        <v>3058.1887577635853</v>
      </c>
    </row>
    <row r="48" spans="1:37" s="83" customFormat="1" x14ac:dyDescent="0.25">
      <c r="A48" s="159" t="s">
        <v>49</v>
      </c>
      <c r="B48" s="153" t="s">
        <v>260</v>
      </c>
      <c r="C48" s="159" t="s">
        <v>251</v>
      </c>
      <c r="D48" s="161" t="s">
        <v>118</v>
      </c>
      <c r="E48" s="159" t="s">
        <v>119</v>
      </c>
      <c r="F48" s="159">
        <v>1</v>
      </c>
      <c r="G48" s="159" t="s">
        <v>261</v>
      </c>
      <c r="H48" s="159" t="s">
        <v>262</v>
      </c>
      <c r="I48" s="152" t="s">
        <v>263</v>
      </c>
      <c r="J48" s="155">
        <v>1</v>
      </c>
      <c r="K48" s="156">
        <v>0.27100000000000002</v>
      </c>
      <c r="L48" s="155">
        <f t="shared" si="0"/>
        <v>0.27100000000000002</v>
      </c>
      <c r="M48" s="157" t="s">
        <v>192</v>
      </c>
      <c r="N48" s="155">
        <v>0.27100000000000002</v>
      </c>
      <c r="O48" s="157" t="s">
        <v>25</v>
      </c>
      <c r="P48" s="155">
        <v>0</v>
      </c>
      <c r="Q48" s="157" t="s">
        <v>25</v>
      </c>
      <c r="R48" s="158">
        <v>0</v>
      </c>
      <c r="S48" s="155">
        <f t="shared" si="1"/>
        <v>0.54200000000000004</v>
      </c>
      <c r="T48" s="81">
        <f>'Distribution Rates'!B2*S48</f>
        <v>3872.1448241716225</v>
      </c>
      <c r="U48" s="81">
        <f>'Distribution Rates'!B3*S48</f>
        <v>-447.4789012214917</v>
      </c>
      <c r="V48" s="81">
        <f t="shared" si="2"/>
        <v>3424.6659229501311</v>
      </c>
      <c r="W48" s="81">
        <f t="shared" si="3"/>
        <v>285.39</v>
      </c>
      <c r="X48" s="81">
        <v>11832.63</v>
      </c>
      <c r="Y48" s="82">
        <v>25393</v>
      </c>
      <c r="Z48" s="81">
        <v>706.58</v>
      </c>
      <c r="AA48" s="82">
        <v>98</v>
      </c>
      <c r="AB48" s="81">
        <v>85</v>
      </c>
      <c r="AC48" s="82">
        <v>1</v>
      </c>
      <c r="AD48" s="81">
        <v>12.11</v>
      </c>
      <c r="AE48" s="81">
        <v>0</v>
      </c>
      <c r="AF48" s="81"/>
      <c r="AG48" s="82"/>
      <c r="AH48" s="82">
        <f t="shared" si="4"/>
        <v>25491</v>
      </c>
      <c r="AI48" s="81">
        <v>7.8800000000000008</v>
      </c>
      <c r="AJ48" s="81">
        <f t="shared" si="5"/>
        <v>12644.199999999999</v>
      </c>
      <c r="AK48" s="81">
        <f t="shared" si="6"/>
        <v>16068.86592295013</v>
      </c>
    </row>
    <row r="49" spans="1:37" s="83" customFormat="1" x14ac:dyDescent="0.25">
      <c r="A49" s="159" t="s">
        <v>53</v>
      </c>
      <c r="B49" s="160" t="s">
        <v>264</v>
      </c>
      <c r="C49" s="159" t="s">
        <v>251</v>
      </c>
      <c r="D49" s="161" t="s">
        <v>118</v>
      </c>
      <c r="E49" s="159" t="s">
        <v>119</v>
      </c>
      <c r="F49" s="159">
        <v>1</v>
      </c>
      <c r="G49" s="159" t="s">
        <v>265</v>
      </c>
      <c r="H49" s="159" t="s">
        <v>266</v>
      </c>
      <c r="I49" s="152" t="s">
        <v>259</v>
      </c>
      <c r="J49" s="155">
        <v>1</v>
      </c>
      <c r="K49" s="156">
        <v>0.14499999999999999</v>
      </c>
      <c r="L49" s="155">
        <f t="shared" si="0"/>
        <v>0.14499999999999999</v>
      </c>
      <c r="M49" s="157" t="s">
        <v>192</v>
      </c>
      <c r="N49" s="155">
        <v>0.14499999999999999</v>
      </c>
      <c r="O49" s="157" t="s">
        <v>25</v>
      </c>
      <c r="P49" s="155">
        <v>0</v>
      </c>
      <c r="Q49" s="157" t="s">
        <v>25</v>
      </c>
      <c r="R49" s="158">
        <v>0</v>
      </c>
      <c r="S49" s="155">
        <f t="shared" si="1"/>
        <v>0.28999999999999998</v>
      </c>
      <c r="T49" s="81">
        <f>'Distribution Rates'!B2*S49</f>
        <v>2071.8118062910894</v>
      </c>
      <c r="U49" s="81">
        <f>'Distribution Rates'!B3*S49</f>
        <v>-239.42598035836266</v>
      </c>
      <c r="V49" s="81">
        <f t="shared" si="2"/>
        <v>1832.3858259327267</v>
      </c>
      <c r="W49" s="81">
        <f t="shared" si="3"/>
        <v>152.69999999999999</v>
      </c>
      <c r="X49" s="81">
        <v>276.05</v>
      </c>
      <c r="Y49" s="82">
        <v>539</v>
      </c>
      <c r="Z49" s="81">
        <v>123.05000000000001</v>
      </c>
      <c r="AA49" s="82">
        <v>17</v>
      </c>
      <c r="AB49" s="81">
        <v>0</v>
      </c>
      <c r="AC49" s="82">
        <v>0</v>
      </c>
      <c r="AD49" s="81">
        <v>0</v>
      </c>
      <c r="AE49" s="81">
        <v>0</v>
      </c>
      <c r="AF49" s="81"/>
      <c r="AG49" s="82"/>
      <c r="AH49" s="82">
        <f t="shared" si="4"/>
        <v>556</v>
      </c>
      <c r="AI49" s="81">
        <v>0</v>
      </c>
      <c r="AJ49" s="81">
        <f t="shared" si="5"/>
        <v>399.1</v>
      </c>
      <c r="AK49" s="81">
        <f t="shared" si="6"/>
        <v>2231.4858259327266</v>
      </c>
    </row>
    <row r="50" spans="1:37" s="83" customFormat="1" x14ac:dyDescent="0.25">
      <c r="A50" s="159" t="s">
        <v>53</v>
      </c>
      <c r="B50" s="167" t="s">
        <v>267</v>
      </c>
      <c r="C50" s="159" t="s">
        <v>94</v>
      </c>
      <c r="D50" s="161" t="s">
        <v>94</v>
      </c>
      <c r="E50" s="161" t="s">
        <v>94</v>
      </c>
      <c r="F50" s="159"/>
      <c r="G50" s="159"/>
      <c r="H50" s="159"/>
      <c r="I50" s="152" t="s">
        <v>259</v>
      </c>
      <c r="J50" s="155">
        <v>0</v>
      </c>
      <c r="K50" s="156">
        <v>0</v>
      </c>
      <c r="L50" s="155">
        <f t="shared" si="0"/>
        <v>0</v>
      </c>
      <c r="M50" s="157" t="s">
        <v>25</v>
      </c>
      <c r="N50" s="155">
        <v>0</v>
      </c>
      <c r="O50" s="157" t="s">
        <v>25</v>
      </c>
      <c r="P50" s="155">
        <v>0</v>
      </c>
      <c r="Q50" s="157" t="s">
        <v>25</v>
      </c>
      <c r="R50" s="158">
        <v>0</v>
      </c>
      <c r="S50" s="155">
        <f t="shared" si="1"/>
        <v>0</v>
      </c>
      <c r="T50" s="81">
        <f>'Distribution Rates'!B2*S50</f>
        <v>0</v>
      </c>
      <c r="U50" s="81">
        <f>'Distribution Rates'!B3*S50</f>
        <v>0</v>
      </c>
      <c r="V50" s="81">
        <f t="shared" si="2"/>
        <v>0</v>
      </c>
      <c r="W50" s="81">
        <f t="shared" si="3"/>
        <v>0</v>
      </c>
      <c r="X50" s="81">
        <v>566.39</v>
      </c>
      <c r="Y50" s="82">
        <v>728</v>
      </c>
      <c r="Z50" s="81">
        <v>22.9</v>
      </c>
      <c r="AA50" s="82">
        <v>3</v>
      </c>
      <c r="AB50" s="81">
        <v>0</v>
      </c>
      <c r="AC50" s="82">
        <v>0</v>
      </c>
      <c r="AD50" s="81">
        <v>0</v>
      </c>
      <c r="AE50" s="81">
        <v>0</v>
      </c>
      <c r="AF50" s="81"/>
      <c r="AG50" s="82"/>
      <c r="AH50" s="82">
        <f t="shared" si="4"/>
        <v>731</v>
      </c>
      <c r="AI50" s="81">
        <v>0</v>
      </c>
      <c r="AJ50" s="81">
        <f t="shared" si="5"/>
        <v>589.29</v>
      </c>
      <c r="AK50" s="81">
        <f t="shared" si="6"/>
        <v>589.29</v>
      </c>
    </row>
    <row r="51" spans="1:37" s="83" customFormat="1" x14ac:dyDescent="0.25">
      <c r="A51" s="152" t="s">
        <v>51</v>
      </c>
      <c r="B51" s="153" t="s">
        <v>268</v>
      </c>
      <c r="C51" s="152" t="s">
        <v>94</v>
      </c>
      <c r="D51" s="161" t="s">
        <v>231</v>
      </c>
      <c r="E51" s="159" t="s">
        <v>95</v>
      </c>
      <c r="F51" s="152"/>
      <c r="G51" s="159" t="s">
        <v>269</v>
      </c>
      <c r="H51" s="152" t="s">
        <v>270</v>
      </c>
      <c r="I51" s="152">
        <v>704050</v>
      </c>
      <c r="J51" s="155">
        <v>0</v>
      </c>
      <c r="K51" s="156">
        <v>0</v>
      </c>
      <c r="L51" s="155">
        <f t="shared" si="0"/>
        <v>0</v>
      </c>
      <c r="M51" s="157" t="s">
        <v>25</v>
      </c>
      <c r="N51" s="155">
        <v>0</v>
      </c>
      <c r="O51" s="157" t="s">
        <v>25</v>
      </c>
      <c r="P51" s="155">
        <v>0</v>
      </c>
      <c r="Q51" s="157" t="s">
        <v>25</v>
      </c>
      <c r="R51" s="158">
        <v>0</v>
      </c>
      <c r="S51" s="155">
        <f t="shared" si="1"/>
        <v>0</v>
      </c>
      <c r="T51" s="81">
        <f>'Distribution Rates'!B2*S51</f>
        <v>0</v>
      </c>
      <c r="U51" s="81">
        <f>'Distribution Rates'!B3*S51</f>
        <v>0</v>
      </c>
      <c r="V51" s="81">
        <f t="shared" si="2"/>
        <v>0</v>
      </c>
      <c r="W51" s="81">
        <f t="shared" si="3"/>
        <v>0</v>
      </c>
      <c r="X51" s="81">
        <v>0</v>
      </c>
      <c r="Y51" s="82">
        <v>0</v>
      </c>
      <c r="Z51" s="81">
        <v>0</v>
      </c>
      <c r="AA51" s="82">
        <v>0</v>
      </c>
      <c r="AB51" s="81">
        <v>0</v>
      </c>
      <c r="AC51" s="82">
        <v>0</v>
      </c>
      <c r="AD51" s="81">
        <v>0</v>
      </c>
      <c r="AE51" s="81">
        <v>0</v>
      </c>
      <c r="AF51" s="81"/>
      <c r="AG51" s="82"/>
      <c r="AH51" s="82">
        <f t="shared" si="4"/>
        <v>0</v>
      </c>
      <c r="AI51" s="81">
        <v>0</v>
      </c>
      <c r="AJ51" s="81">
        <f t="shared" si="5"/>
        <v>0</v>
      </c>
      <c r="AK51" s="81">
        <f t="shared" si="6"/>
        <v>0</v>
      </c>
    </row>
    <row r="52" spans="1:37" s="83" customFormat="1" x14ac:dyDescent="0.25">
      <c r="A52" s="159" t="s">
        <v>49</v>
      </c>
      <c r="B52" s="153" t="s">
        <v>271</v>
      </c>
      <c r="C52" s="159" t="s">
        <v>117</v>
      </c>
      <c r="D52" s="161" t="s">
        <v>118</v>
      </c>
      <c r="E52" s="159" t="s">
        <v>119</v>
      </c>
      <c r="F52" s="159">
        <v>1</v>
      </c>
      <c r="G52" s="159" t="s">
        <v>120</v>
      </c>
      <c r="H52" s="159" t="s">
        <v>272</v>
      </c>
      <c r="I52" s="152" t="s">
        <v>273</v>
      </c>
      <c r="J52" s="155">
        <v>1</v>
      </c>
      <c r="K52" s="156">
        <v>0.5</v>
      </c>
      <c r="L52" s="155">
        <f t="shared" si="0"/>
        <v>0.5</v>
      </c>
      <c r="M52" s="157" t="s">
        <v>25</v>
      </c>
      <c r="N52" s="155">
        <v>0</v>
      </c>
      <c r="O52" s="157" t="s">
        <v>25</v>
      </c>
      <c r="P52" s="155">
        <v>0</v>
      </c>
      <c r="Q52" s="157" t="s">
        <v>25</v>
      </c>
      <c r="R52" s="158">
        <v>0</v>
      </c>
      <c r="S52" s="155">
        <f t="shared" si="1"/>
        <v>0.5</v>
      </c>
      <c r="T52" s="81">
        <f>'Distribution Rates'!B2*S52</f>
        <v>3572.0893211915336</v>
      </c>
      <c r="U52" s="81">
        <f>'Distribution Rates'!B3*S52</f>
        <v>-412.80341441097016</v>
      </c>
      <c r="V52" s="81">
        <f t="shared" si="2"/>
        <v>3159.2859067805634</v>
      </c>
      <c r="W52" s="81">
        <f t="shared" si="3"/>
        <v>263.27</v>
      </c>
      <c r="X52" s="81">
        <v>28.22</v>
      </c>
      <c r="Y52" s="82">
        <v>70</v>
      </c>
      <c r="Z52" s="81">
        <v>0</v>
      </c>
      <c r="AA52" s="82">
        <v>0</v>
      </c>
      <c r="AB52" s="81">
        <v>0</v>
      </c>
      <c r="AC52" s="82">
        <v>0</v>
      </c>
      <c r="AD52" s="81">
        <v>0</v>
      </c>
      <c r="AE52" s="81">
        <v>0</v>
      </c>
      <c r="AF52" s="81"/>
      <c r="AG52" s="82"/>
      <c r="AH52" s="82">
        <f t="shared" si="4"/>
        <v>70</v>
      </c>
      <c r="AI52" s="81">
        <v>0</v>
      </c>
      <c r="AJ52" s="81">
        <f t="shared" si="5"/>
        <v>28.22</v>
      </c>
      <c r="AK52" s="81">
        <f t="shared" si="6"/>
        <v>3187.5059067805632</v>
      </c>
    </row>
    <row r="53" spans="1:37" s="83" customFormat="1" x14ac:dyDescent="0.25">
      <c r="A53" s="152" t="s">
        <v>49</v>
      </c>
      <c r="B53" s="153" t="s">
        <v>274</v>
      </c>
      <c r="C53" s="152" t="s">
        <v>94</v>
      </c>
      <c r="D53" s="154" t="s">
        <v>94</v>
      </c>
      <c r="E53" s="159" t="s">
        <v>275</v>
      </c>
      <c r="F53" s="152"/>
      <c r="G53" s="152" t="s">
        <v>113</v>
      </c>
      <c r="H53" s="152" t="s">
        <v>276</v>
      </c>
      <c r="I53" s="152" t="s">
        <v>277</v>
      </c>
      <c r="J53" s="155">
        <v>0</v>
      </c>
      <c r="K53" s="156">
        <v>0</v>
      </c>
      <c r="L53" s="155">
        <f t="shared" si="0"/>
        <v>0</v>
      </c>
      <c r="M53" s="157" t="s">
        <v>25</v>
      </c>
      <c r="N53" s="155">
        <v>0</v>
      </c>
      <c r="O53" s="157" t="s">
        <v>25</v>
      </c>
      <c r="P53" s="155">
        <v>0</v>
      </c>
      <c r="Q53" s="157" t="s">
        <v>25</v>
      </c>
      <c r="R53" s="158">
        <v>0</v>
      </c>
      <c r="S53" s="155">
        <f t="shared" si="1"/>
        <v>0</v>
      </c>
      <c r="T53" s="81">
        <f>'Distribution Rates'!B2*S53</f>
        <v>0</v>
      </c>
      <c r="U53" s="81">
        <f>'Distribution Rates'!B3*S53</f>
        <v>0</v>
      </c>
      <c r="V53" s="81">
        <f t="shared" si="2"/>
        <v>0</v>
      </c>
      <c r="W53" s="81">
        <f t="shared" si="3"/>
        <v>0</v>
      </c>
      <c r="X53" s="81">
        <v>0</v>
      </c>
      <c r="Y53" s="82">
        <v>0</v>
      </c>
      <c r="Z53" s="81">
        <v>0</v>
      </c>
      <c r="AA53" s="82">
        <v>0</v>
      </c>
      <c r="AB53" s="81">
        <v>0</v>
      </c>
      <c r="AC53" s="82">
        <v>0</v>
      </c>
      <c r="AD53" s="81">
        <v>0</v>
      </c>
      <c r="AE53" s="81">
        <v>0</v>
      </c>
      <c r="AF53" s="81"/>
      <c r="AG53" s="82"/>
      <c r="AH53" s="82">
        <f t="shared" si="4"/>
        <v>0</v>
      </c>
      <c r="AI53" s="81">
        <v>0</v>
      </c>
      <c r="AJ53" s="81">
        <f t="shared" si="5"/>
        <v>0</v>
      </c>
      <c r="AK53" s="81">
        <f t="shared" si="6"/>
        <v>0</v>
      </c>
    </row>
    <row r="54" spans="1:37" s="83" customFormat="1" x14ac:dyDescent="0.25">
      <c r="A54" s="159" t="s">
        <v>49</v>
      </c>
      <c r="B54" s="153" t="s">
        <v>278</v>
      </c>
      <c r="C54" s="159" t="s">
        <v>251</v>
      </c>
      <c r="D54" s="161" t="s">
        <v>118</v>
      </c>
      <c r="E54" s="159" t="s">
        <v>119</v>
      </c>
      <c r="F54" s="159">
        <v>1</v>
      </c>
      <c r="G54" s="159" t="s">
        <v>279</v>
      </c>
      <c r="H54" s="159" t="s">
        <v>280</v>
      </c>
      <c r="I54" s="152" t="s">
        <v>281</v>
      </c>
      <c r="J54" s="155">
        <v>1</v>
      </c>
      <c r="K54" s="156">
        <v>0.09</v>
      </c>
      <c r="L54" s="155">
        <f t="shared" si="0"/>
        <v>0.09</v>
      </c>
      <c r="M54" s="157" t="s">
        <v>192</v>
      </c>
      <c r="N54" s="155">
        <v>0.09</v>
      </c>
      <c r="O54" s="157" t="s">
        <v>25</v>
      </c>
      <c r="P54" s="155">
        <v>0</v>
      </c>
      <c r="Q54" s="157" t="s">
        <v>25</v>
      </c>
      <c r="R54" s="158">
        <v>0</v>
      </c>
      <c r="S54" s="155">
        <f t="shared" si="1"/>
        <v>0.18</v>
      </c>
      <c r="T54" s="81">
        <f>'Distribution Rates'!B2*S54</f>
        <v>1285.9521556289521</v>
      </c>
      <c r="U54" s="81">
        <f>'Distribution Rates'!B3*S54</f>
        <v>-148.60922918794924</v>
      </c>
      <c r="V54" s="81">
        <f t="shared" si="2"/>
        <v>1137.3429264410029</v>
      </c>
      <c r="W54" s="81">
        <f t="shared" si="3"/>
        <v>94.78</v>
      </c>
      <c r="X54" s="81">
        <v>3605.7499999999995</v>
      </c>
      <c r="Y54" s="82">
        <v>4813</v>
      </c>
      <c r="Z54" s="81">
        <v>506.84000000000003</v>
      </c>
      <c r="AA54" s="82">
        <v>65</v>
      </c>
      <c r="AB54" s="81">
        <v>0</v>
      </c>
      <c r="AC54" s="82">
        <v>0</v>
      </c>
      <c r="AD54" s="81">
        <v>58.82</v>
      </c>
      <c r="AE54" s="81">
        <v>0</v>
      </c>
      <c r="AF54" s="81"/>
      <c r="AG54" s="82"/>
      <c r="AH54" s="82">
        <f t="shared" si="4"/>
        <v>4878</v>
      </c>
      <c r="AI54" s="81">
        <v>433.77999999999992</v>
      </c>
      <c r="AJ54" s="81">
        <f t="shared" si="5"/>
        <v>4605.1899999999987</v>
      </c>
      <c r="AK54" s="81">
        <f t="shared" si="6"/>
        <v>5742.5329264410011</v>
      </c>
    </row>
    <row r="55" spans="1:37" s="83" customFormat="1" x14ac:dyDescent="0.25">
      <c r="A55" s="169" t="s">
        <v>49</v>
      </c>
      <c r="B55" s="168" t="s">
        <v>282</v>
      </c>
      <c r="C55" s="170" t="s">
        <v>283</v>
      </c>
      <c r="D55" s="171" t="s">
        <v>284</v>
      </c>
      <c r="E55" s="169" t="s">
        <v>285</v>
      </c>
      <c r="F55" s="169">
        <v>1</v>
      </c>
      <c r="G55" s="169" t="s">
        <v>279</v>
      </c>
      <c r="H55" s="169" t="s">
        <v>286</v>
      </c>
      <c r="I55" s="152" t="s">
        <v>287</v>
      </c>
      <c r="J55" s="172">
        <v>1</v>
      </c>
      <c r="K55" s="173">
        <v>0.5</v>
      </c>
      <c r="L55" s="155">
        <f t="shared" si="0"/>
        <v>0.5</v>
      </c>
      <c r="M55" s="174" t="s">
        <v>192</v>
      </c>
      <c r="N55" s="172">
        <v>0.5</v>
      </c>
      <c r="O55" s="174" t="s">
        <v>25</v>
      </c>
      <c r="P55" s="172">
        <v>0</v>
      </c>
      <c r="Q55" s="174" t="s">
        <v>25</v>
      </c>
      <c r="R55" s="175">
        <v>0</v>
      </c>
      <c r="S55" s="155">
        <f t="shared" si="1"/>
        <v>1</v>
      </c>
      <c r="T55" s="81">
        <f>'Distribution Rates'!B2*S55</f>
        <v>7144.1786423830672</v>
      </c>
      <c r="U55" s="81">
        <f>'Distribution Rates'!B3*S55</f>
        <v>-825.60682882194033</v>
      </c>
      <c r="V55" s="81">
        <f t="shared" si="2"/>
        <v>6318.5718135611269</v>
      </c>
      <c r="W55" s="81">
        <f t="shared" si="3"/>
        <v>526.54999999999995</v>
      </c>
      <c r="X55" s="81">
        <v>256.55999999999995</v>
      </c>
      <c r="Y55" s="82">
        <v>494</v>
      </c>
      <c r="Z55" s="81">
        <v>0</v>
      </c>
      <c r="AA55" s="82">
        <v>0</v>
      </c>
      <c r="AB55" s="81">
        <v>42.5</v>
      </c>
      <c r="AC55" s="82">
        <v>0.5</v>
      </c>
      <c r="AD55" s="81">
        <v>0</v>
      </c>
      <c r="AE55" s="81">
        <v>0</v>
      </c>
      <c r="AF55" s="81"/>
      <c r="AG55" s="82"/>
      <c r="AH55" s="82">
        <f t="shared" si="4"/>
        <v>494</v>
      </c>
      <c r="AI55" s="81">
        <v>0</v>
      </c>
      <c r="AJ55" s="81">
        <f t="shared" si="5"/>
        <v>299.05999999999995</v>
      </c>
      <c r="AK55" s="81">
        <f t="shared" si="6"/>
        <v>6617.6318135611273</v>
      </c>
    </row>
    <row r="56" spans="1:37" s="83" customFormat="1" ht="30" x14ac:dyDescent="0.25">
      <c r="A56" s="176" t="s">
        <v>49</v>
      </c>
      <c r="B56" s="168" t="s">
        <v>288</v>
      </c>
      <c r="C56" s="176" t="s">
        <v>94</v>
      </c>
      <c r="D56" s="177" t="s">
        <v>94</v>
      </c>
      <c r="E56" s="178" t="s">
        <v>289</v>
      </c>
      <c r="F56" s="169"/>
      <c r="G56" s="169" t="s">
        <v>279</v>
      </c>
      <c r="H56" s="170" t="s">
        <v>290</v>
      </c>
      <c r="I56" s="152" t="s">
        <v>291</v>
      </c>
      <c r="J56" s="172">
        <v>0</v>
      </c>
      <c r="K56" s="173">
        <v>0</v>
      </c>
      <c r="L56" s="155">
        <f t="shared" si="0"/>
        <v>0</v>
      </c>
      <c r="M56" s="174" t="s">
        <v>25</v>
      </c>
      <c r="N56" s="172">
        <v>0</v>
      </c>
      <c r="O56" s="174" t="s">
        <v>25</v>
      </c>
      <c r="P56" s="172">
        <v>0</v>
      </c>
      <c r="Q56" s="174" t="s">
        <v>25</v>
      </c>
      <c r="R56" s="175">
        <v>0</v>
      </c>
      <c r="S56" s="155">
        <f t="shared" si="1"/>
        <v>0</v>
      </c>
      <c r="T56" s="81">
        <f>'Distribution Rates'!B2*S56</f>
        <v>0</v>
      </c>
      <c r="U56" s="81">
        <f>'Distribution Rates'!B3*S56</f>
        <v>0</v>
      </c>
      <c r="V56" s="81">
        <f t="shared" si="2"/>
        <v>0</v>
      </c>
      <c r="W56" s="81">
        <f t="shared" si="3"/>
        <v>0</v>
      </c>
      <c r="X56" s="81">
        <v>3382.88</v>
      </c>
      <c r="Y56" s="82">
        <v>5820</v>
      </c>
      <c r="Z56" s="81">
        <v>0</v>
      </c>
      <c r="AA56" s="82">
        <v>0</v>
      </c>
      <c r="AB56" s="81">
        <v>0</v>
      </c>
      <c r="AC56" s="82">
        <v>0</v>
      </c>
      <c r="AD56" s="81">
        <v>0</v>
      </c>
      <c r="AE56" s="81">
        <v>0</v>
      </c>
      <c r="AF56" s="81"/>
      <c r="AG56" s="82"/>
      <c r="AH56" s="82">
        <f t="shared" si="4"/>
        <v>5820</v>
      </c>
      <c r="AI56" s="81">
        <v>0</v>
      </c>
      <c r="AJ56" s="81">
        <f t="shared" si="5"/>
        <v>3382.88</v>
      </c>
      <c r="AK56" s="81">
        <f t="shared" si="6"/>
        <v>3382.88</v>
      </c>
    </row>
    <row r="57" spans="1:37" s="83" customFormat="1" ht="30" x14ac:dyDescent="0.25">
      <c r="A57" s="169" t="s">
        <v>49</v>
      </c>
      <c r="B57" s="169" t="s">
        <v>292</v>
      </c>
      <c r="C57" s="170" t="s">
        <v>293</v>
      </c>
      <c r="D57" s="169" t="s">
        <v>294</v>
      </c>
      <c r="E57" s="169" t="s">
        <v>289</v>
      </c>
      <c r="F57" s="169">
        <v>1</v>
      </c>
      <c r="G57" s="169" t="s">
        <v>279</v>
      </c>
      <c r="H57" s="169" t="s">
        <v>295</v>
      </c>
      <c r="I57" s="152" t="s">
        <v>296</v>
      </c>
      <c r="J57" s="172">
        <v>1</v>
      </c>
      <c r="K57" s="173">
        <v>1</v>
      </c>
      <c r="L57" s="155">
        <f t="shared" si="0"/>
        <v>1</v>
      </c>
      <c r="M57" s="157" t="s">
        <v>25</v>
      </c>
      <c r="N57" s="155">
        <v>0</v>
      </c>
      <c r="O57" s="174" t="s">
        <v>25</v>
      </c>
      <c r="P57" s="172">
        <v>0</v>
      </c>
      <c r="Q57" s="174" t="s">
        <v>25</v>
      </c>
      <c r="R57" s="175">
        <v>0</v>
      </c>
      <c r="S57" s="155">
        <f t="shared" si="1"/>
        <v>1</v>
      </c>
      <c r="T57" s="81">
        <f>'Distribution Rates'!B2*S57</f>
        <v>7144.1786423830672</v>
      </c>
      <c r="U57" s="81">
        <f>'Distribution Rates'!B3*S57</f>
        <v>-825.60682882194033</v>
      </c>
      <c r="V57" s="81">
        <f t="shared" si="2"/>
        <v>6318.5718135611269</v>
      </c>
      <c r="W57" s="81">
        <f t="shared" si="3"/>
        <v>526.54999999999995</v>
      </c>
      <c r="X57" s="81">
        <v>14577.96</v>
      </c>
      <c r="Y57" s="82">
        <v>23650</v>
      </c>
      <c r="Z57" s="81">
        <v>52.2</v>
      </c>
      <c r="AA57" s="82">
        <v>7</v>
      </c>
      <c r="AB57" s="81">
        <v>63.75</v>
      </c>
      <c r="AC57" s="82">
        <v>0.75</v>
      </c>
      <c r="AD57" s="81">
        <v>0</v>
      </c>
      <c r="AE57" s="81">
        <v>0</v>
      </c>
      <c r="AF57" s="81"/>
      <c r="AG57" s="82"/>
      <c r="AH57" s="82">
        <f t="shared" si="4"/>
        <v>23657</v>
      </c>
      <c r="AI57" s="81">
        <v>3.51</v>
      </c>
      <c r="AJ57" s="81">
        <f t="shared" si="5"/>
        <v>14697.42</v>
      </c>
      <c r="AK57" s="81">
        <f t="shared" si="6"/>
        <v>21015.991813561126</v>
      </c>
    </row>
    <row r="58" spans="1:37" s="83" customFormat="1" x14ac:dyDescent="0.25">
      <c r="A58" s="152" t="s">
        <v>49</v>
      </c>
      <c r="B58" s="153" t="s">
        <v>297</v>
      </c>
      <c r="C58" s="152" t="s">
        <v>94</v>
      </c>
      <c r="D58" s="154" t="s">
        <v>94</v>
      </c>
      <c r="E58" s="159" t="s">
        <v>275</v>
      </c>
      <c r="F58" s="152"/>
      <c r="G58" s="159" t="s">
        <v>279</v>
      </c>
      <c r="H58" s="152" t="s">
        <v>298</v>
      </c>
      <c r="I58" s="152" t="s">
        <v>299</v>
      </c>
      <c r="J58" s="155">
        <v>0</v>
      </c>
      <c r="K58" s="156">
        <v>0</v>
      </c>
      <c r="L58" s="155">
        <f t="shared" si="0"/>
        <v>0</v>
      </c>
      <c r="M58" s="157" t="s">
        <v>25</v>
      </c>
      <c r="N58" s="155">
        <v>0</v>
      </c>
      <c r="O58" s="157" t="s">
        <v>25</v>
      </c>
      <c r="P58" s="155">
        <v>0</v>
      </c>
      <c r="Q58" s="157" t="s">
        <v>25</v>
      </c>
      <c r="R58" s="158">
        <v>0</v>
      </c>
      <c r="S58" s="155">
        <f t="shared" si="1"/>
        <v>0</v>
      </c>
      <c r="T58" s="81">
        <f>'Distribution Rates'!B2*S58</f>
        <v>0</v>
      </c>
      <c r="U58" s="81">
        <f>'Distribution Rates'!B3*S58</f>
        <v>0</v>
      </c>
      <c r="V58" s="81">
        <f t="shared" si="2"/>
        <v>0</v>
      </c>
      <c r="W58" s="81">
        <f t="shared" si="3"/>
        <v>0</v>
      </c>
      <c r="X58" s="81">
        <v>5534.05</v>
      </c>
      <c r="Y58" s="82">
        <v>9940</v>
      </c>
      <c r="Z58" s="81">
        <v>37.019999999999996</v>
      </c>
      <c r="AA58" s="82">
        <v>5</v>
      </c>
      <c r="AB58" s="81">
        <v>0</v>
      </c>
      <c r="AC58" s="82">
        <v>0</v>
      </c>
      <c r="AD58" s="81">
        <v>0</v>
      </c>
      <c r="AE58" s="81">
        <v>0</v>
      </c>
      <c r="AF58" s="81"/>
      <c r="AG58" s="82"/>
      <c r="AH58" s="82">
        <f t="shared" si="4"/>
        <v>9945</v>
      </c>
      <c r="AI58" s="81">
        <v>0</v>
      </c>
      <c r="AJ58" s="81">
        <f t="shared" si="5"/>
        <v>5571.0700000000006</v>
      </c>
      <c r="AK58" s="81">
        <f t="shared" si="6"/>
        <v>5571.0700000000006</v>
      </c>
    </row>
    <row r="59" spans="1:37" s="83" customFormat="1" x14ac:dyDescent="0.25">
      <c r="A59" s="169" t="s">
        <v>49</v>
      </c>
      <c r="B59" s="168" t="s">
        <v>300</v>
      </c>
      <c r="C59" s="170" t="s">
        <v>301</v>
      </c>
      <c r="D59" s="171" t="s">
        <v>161</v>
      </c>
      <c r="E59" s="169" t="s">
        <v>302</v>
      </c>
      <c r="F59" s="169">
        <v>4</v>
      </c>
      <c r="G59" s="169" t="s">
        <v>279</v>
      </c>
      <c r="H59" s="169" t="s">
        <v>303</v>
      </c>
      <c r="I59" s="152" t="s">
        <v>304</v>
      </c>
      <c r="J59" s="172">
        <v>1</v>
      </c>
      <c r="K59" s="173">
        <v>1</v>
      </c>
      <c r="L59" s="155">
        <f t="shared" si="0"/>
        <v>1</v>
      </c>
      <c r="M59" s="174" t="s">
        <v>25</v>
      </c>
      <c r="N59" s="172">
        <v>0</v>
      </c>
      <c r="O59" s="174" t="s">
        <v>25</v>
      </c>
      <c r="P59" s="172">
        <v>0</v>
      </c>
      <c r="Q59" s="174" t="s">
        <v>25</v>
      </c>
      <c r="R59" s="175">
        <v>0</v>
      </c>
      <c r="S59" s="155">
        <f t="shared" si="1"/>
        <v>1</v>
      </c>
      <c r="T59" s="81">
        <f>'Distribution Rates'!B2*S59</f>
        <v>7144.1786423830672</v>
      </c>
      <c r="U59" s="81">
        <f>'Distribution Rates'!B3*S59</f>
        <v>-825.60682882194033</v>
      </c>
      <c r="V59" s="81">
        <f t="shared" si="2"/>
        <v>6318.5718135611269</v>
      </c>
      <c r="W59" s="81">
        <f t="shared" si="3"/>
        <v>526.54999999999995</v>
      </c>
      <c r="X59" s="81">
        <v>7431.8</v>
      </c>
      <c r="Y59" s="82">
        <v>13422</v>
      </c>
      <c r="Z59" s="81">
        <v>20.81</v>
      </c>
      <c r="AA59" s="82">
        <v>4</v>
      </c>
      <c r="AB59" s="81">
        <v>85</v>
      </c>
      <c r="AC59" s="82">
        <v>1</v>
      </c>
      <c r="AD59" s="81">
        <v>0</v>
      </c>
      <c r="AE59" s="81">
        <v>0</v>
      </c>
      <c r="AF59" s="81"/>
      <c r="AG59" s="82"/>
      <c r="AH59" s="82">
        <f t="shared" si="4"/>
        <v>13426</v>
      </c>
      <c r="AI59" s="81">
        <v>0</v>
      </c>
      <c r="AJ59" s="81">
        <f t="shared" si="5"/>
        <v>7537.6100000000006</v>
      </c>
      <c r="AK59" s="81">
        <f t="shared" si="6"/>
        <v>13856.181813561128</v>
      </c>
    </row>
    <row r="60" spans="1:37" s="83" customFormat="1" x14ac:dyDescent="0.25">
      <c r="A60" s="169" t="s">
        <v>49</v>
      </c>
      <c r="B60" s="168" t="s">
        <v>305</v>
      </c>
      <c r="C60" s="170" t="s">
        <v>283</v>
      </c>
      <c r="D60" s="171" t="s">
        <v>284</v>
      </c>
      <c r="E60" s="169" t="s">
        <v>285</v>
      </c>
      <c r="F60" s="169">
        <v>1</v>
      </c>
      <c r="G60" s="169" t="s">
        <v>279</v>
      </c>
      <c r="H60" s="170" t="s">
        <v>306</v>
      </c>
      <c r="I60" s="152" t="s">
        <v>307</v>
      </c>
      <c r="J60" s="172">
        <v>1</v>
      </c>
      <c r="K60" s="173">
        <v>0.5</v>
      </c>
      <c r="L60" s="155">
        <f t="shared" si="0"/>
        <v>0.5</v>
      </c>
      <c r="M60" s="174" t="s">
        <v>192</v>
      </c>
      <c r="N60" s="172">
        <v>0.5</v>
      </c>
      <c r="O60" s="174" t="s">
        <v>25</v>
      </c>
      <c r="P60" s="172">
        <v>0</v>
      </c>
      <c r="Q60" s="174" t="s">
        <v>25</v>
      </c>
      <c r="R60" s="175">
        <v>0</v>
      </c>
      <c r="S60" s="155">
        <f t="shared" si="1"/>
        <v>1</v>
      </c>
      <c r="T60" s="81">
        <f>'Distribution Rates'!B2*S60</f>
        <v>7144.1786423830672</v>
      </c>
      <c r="U60" s="81">
        <f>'Distribution Rates'!B3*S60</f>
        <v>-825.60682882194033</v>
      </c>
      <c r="V60" s="81">
        <f t="shared" si="2"/>
        <v>6318.5718135611269</v>
      </c>
      <c r="W60" s="81">
        <f t="shared" si="3"/>
        <v>526.54999999999995</v>
      </c>
      <c r="X60" s="81">
        <v>8384.08</v>
      </c>
      <c r="Y60" s="82">
        <v>14098</v>
      </c>
      <c r="Z60" s="81">
        <v>44.989999999999995</v>
      </c>
      <c r="AA60" s="82">
        <v>9</v>
      </c>
      <c r="AB60" s="81">
        <v>0</v>
      </c>
      <c r="AC60" s="82">
        <v>0</v>
      </c>
      <c r="AD60" s="81">
        <v>0</v>
      </c>
      <c r="AE60" s="81">
        <v>0</v>
      </c>
      <c r="AF60" s="81"/>
      <c r="AG60" s="82"/>
      <c r="AH60" s="82">
        <f t="shared" si="4"/>
        <v>14107</v>
      </c>
      <c r="AI60" s="81">
        <v>20.91</v>
      </c>
      <c r="AJ60" s="81">
        <f t="shared" si="5"/>
        <v>8449.98</v>
      </c>
      <c r="AK60" s="81">
        <f t="shared" si="6"/>
        <v>14768.551813561127</v>
      </c>
    </row>
    <row r="61" spans="1:37" s="83" customFormat="1" x14ac:dyDescent="0.25">
      <c r="A61" s="152" t="s">
        <v>49</v>
      </c>
      <c r="B61" s="153" t="s">
        <v>308</v>
      </c>
      <c r="C61" s="152" t="s">
        <v>94</v>
      </c>
      <c r="D61" s="154" t="s">
        <v>94</v>
      </c>
      <c r="E61" s="159" t="s">
        <v>275</v>
      </c>
      <c r="F61" s="152"/>
      <c r="G61" s="159" t="s">
        <v>279</v>
      </c>
      <c r="H61" s="152" t="s">
        <v>309</v>
      </c>
      <c r="I61" s="152" t="s">
        <v>310</v>
      </c>
      <c r="J61" s="155">
        <v>0</v>
      </c>
      <c r="K61" s="156">
        <v>0</v>
      </c>
      <c r="L61" s="155">
        <f t="shared" si="0"/>
        <v>0</v>
      </c>
      <c r="M61" s="157" t="s">
        <v>25</v>
      </c>
      <c r="N61" s="155">
        <v>0</v>
      </c>
      <c r="O61" s="157" t="s">
        <v>25</v>
      </c>
      <c r="P61" s="155">
        <v>0</v>
      </c>
      <c r="Q61" s="157" t="s">
        <v>25</v>
      </c>
      <c r="R61" s="158">
        <v>0</v>
      </c>
      <c r="S61" s="155">
        <f t="shared" si="1"/>
        <v>0</v>
      </c>
      <c r="T61" s="81">
        <f>'Distribution Rates'!B2*S61</f>
        <v>0</v>
      </c>
      <c r="U61" s="81">
        <f>'Distribution Rates'!B3*S61</f>
        <v>0</v>
      </c>
      <c r="V61" s="81">
        <f t="shared" si="2"/>
        <v>0</v>
      </c>
      <c r="W61" s="81">
        <f t="shared" si="3"/>
        <v>0</v>
      </c>
      <c r="X61" s="81">
        <v>1160.6500000000001</v>
      </c>
      <c r="Y61" s="82">
        <v>2306</v>
      </c>
      <c r="Z61" s="81">
        <v>150.85999999999999</v>
      </c>
      <c r="AA61" s="82">
        <v>21</v>
      </c>
      <c r="AB61" s="81">
        <v>0</v>
      </c>
      <c r="AC61" s="82">
        <v>0</v>
      </c>
      <c r="AD61" s="81">
        <v>3.96</v>
      </c>
      <c r="AE61" s="81">
        <v>0</v>
      </c>
      <c r="AF61" s="81">
        <v>804.68</v>
      </c>
      <c r="AG61" s="82"/>
      <c r="AH61" s="82">
        <f t="shared" si="4"/>
        <v>2327</v>
      </c>
      <c r="AI61" s="81">
        <v>0</v>
      </c>
      <c r="AJ61" s="81">
        <f t="shared" si="5"/>
        <v>2120.15</v>
      </c>
      <c r="AK61" s="81">
        <f t="shared" si="6"/>
        <v>2120.15</v>
      </c>
    </row>
    <row r="62" spans="1:37" s="83" customFormat="1" x14ac:dyDescent="0.25">
      <c r="A62" s="169" t="s">
        <v>49</v>
      </c>
      <c r="B62" s="168" t="s">
        <v>311</v>
      </c>
      <c r="C62" s="169" t="s">
        <v>251</v>
      </c>
      <c r="D62" s="171" t="s">
        <v>118</v>
      </c>
      <c r="E62" s="169" t="s">
        <v>119</v>
      </c>
      <c r="F62" s="169">
        <v>1</v>
      </c>
      <c r="G62" s="169" t="s">
        <v>279</v>
      </c>
      <c r="H62" s="170" t="s">
        <v>312</v>
      </c>
      <c r="I62" s="152" t="s">
        <v>313</v>
      </c>
      <c r="J62" s="172">
        <v>1</v>
      </c>
      <c r="K62" s="173">
        <v>0.11899999999999999</v>
      </c>
      <c r="L62" s="155">
        <f t="shared" si="0"/>
        <v>0.11899999999999999</v>
      </c>
      <c r="M62" s="174" t="s">
        <v>192</v>
      </c>
      <c r="N62" s="172">
        <v>0.11899999999999999</v>
      </c>
      <c r="O62" s="174" t="s">
        <v>25</v>
      </c>
      <c r="P62" s="172">
        <v>0</v>
      </c>
      <c r="Q62" s="174" t="s">
        <v>25</v>
      </c>
      <c r="R62" s="175">
        <v>0</v>
      </c>
      <c r="S62" s="155">
        <f t="shared" si="1"/>
        <v>0.23799999999999999</v>
      </c>
      <c r="T62" s="81">
        <f>'Distribution Rates'!B2*S62</f>
        <v>1700.3145168871699</v>
      </c>
      <c r="U62" s="81">
        <f>'Distribution Rates'!B3*S62</f>
        <v>-196.49442525962178</v>
      </c>
      <c r="V62" s="81">
        <f t="shared" si="2"/>
        <v>1503.8200916275482</v>
      </c>
      <c r="W62" s="81">
        <f t="shared" si="3"/>
        <v>125.32</v>
      </c>
      <c r="X62" s="81">
        <v>3502.45</v>
      </c>
      <c r="Y62" s="82">
        <v>3947</v>
      </c>
      <c r="Z62" s="81">
        <v>30.85</v>
      </c>
      <c r="AA62" s="82">
        <v>5</v>
      </c>
      <c r="AB62" s="81">
        <v>0</v>
      </c>
      <c r="AC62" s="82">
        <v>0</v>
      </c>
      <c r="AD62" s="81">
        <v>0</v>
      </c>
      <c r="AE62" s="81">
        <v>3000.5</v>
      </c>
      <c r="AF62" s="81"/>
      <c r="AG62" s="82"/>
      <c r="AH62" s="82">
        <f t="shared" si="4"/>
        <v>3952</v>
      </c>
      <c r="AI62" s="81">
        <v>0</v>
      </c>
      <c r="AJ62" s="81">
        <f t="shared" si="5"/>
        <v>6533.7999999999993</v>
      </c>
      <c r="AK62" s="81">
        <f t="shared" si="6"/>
        <v>8037.6200916275475</v>
      </c>
    </row>
    <row r="63" spans="1:37" s="83" customFormat="1" x14ac:dyDescent="0.25">
      <c r="A63" s="159" t="s">
        <v>53</v>
      </c>
      <c r="B63" s="167" t="s">
        <v>314</v>
      </c>
      <c r="C63" s="159" t="s">
        <v>94</v>
      </c>
      <c r="D63" s="161" t="s">
        <v>94</v>
      </c>
      <c r="E63" s="161" t="s">
        <v>94</v>
      </c>
      <c r="F63" s="159"/>
      <c r="G63" s="159"/>
      <c r="H63" s="159"/>
      <c r="I63" s="152" t="s">
        <v>315</v>
      </c>
      <c r="J63" s="155">
        <v>0</v>
      </c>
      <c r="K63" s="156">
        <v>0</v>
      </c>
      <c r="L63" s="155">
        <f t="shared" si="0"/>
        <v>0</v>
      </c>
      <c r="M63" s="157" t="s">
        <v>25</v>
      </c>
      <c r="N63" s="155">
        <v>0</v>
      </c>
      <c r="O63" s="157" t="s">
        <v>25</v>
      </c>
      <c r="P63" s="155">
        <v>0</v>
      </c>
      <c r="Q63" s="157" t="s">
        <v>25</v>
      </c>
      <c r="R63" s="158">
        <v>0</v>
      </c>
      <c r="S63" s="155">
        <f t="shared" si="1"/>
        <v>0</v>
      </c>
      <c r="T63" s="81">
        <f>'Distribution Rates'!B2*S63</f>
        <v>0</v>
      </c>
      <c r="U63" s="81">
        <f>'Distribution Rates'!B3*S63</f>
        <v>0</v>
      </c>
      <c r="V63" s="81">
        <f t="shared" si="2"/>
        <v>0</v>
      </c>
      <c r="W63" s="81">
        <f t="shared" si="3"/>
        <v>0</v>
      </c>
      <c r="X63" s="81">
        <v>0</v>
      </c>
      <c r="Y63" s="82">
        <v>0</v>
      </c>
      <c r="Z63" s="81">
        <v>0</v>
      </c>
      <c r="AA63" s="82">
        <v>0</v>
      </c>
      <c r="AB63" s="81">
        <v>0</v>
      </c>
      <c r="AC63" s="82">
        <v>0</v>
      </c>
      <c r="AD63" s="81">
        <v>0</v>
      </c>
      <c r="AE63" s="81">
        <v>0</v>
      </c>
      <c r="AF63" s="81"/>
      <c r="AG63" s="82"/>
      <c r="AH63" s="82">
        <f t="shared" si="4"/>
        <v>0</v>
      </c>
      <c r="AI63" s="81">
        <v>0</v>
      </c>
      <c r="AJ63" s="81">
        <f t="shared" si="5"/>
        <v>0</v>
      </c>
      <c r="AK63" s="81">
        <f t="shared" si="6"/>
        <v>0</v>
      </c>
    </row>
    <row r="64" spans="1:37" s="83" customFormat="1" x14ac:dyDescent="0.25">
      <c r="A64" s="159" t="s">
        <v>50</v>
      </c>
      <c r="B64" s="153" t="s">
        <v>316</v>
      </c>
      <c r="C64" s="161" t="s">
        <v>317</v>
      </c>
      <c r="D64" s="161" t="s">
        <v>318</v>
      </c>
      <c r="E64" s="159" t="s">
        <v>319</v>
      </c>
      <c r="F64" s="159">
        <v>4</v>
      </c>
      <c r="G64" s="161" t="s">
        <v>320</v>
      </c>
      <c r="H64" s="161" t="s">
        <v>321</v>
      </c>
      <c r="I64" s="159">
        <v>503101</v>
      </c>
      <c r="J64" s="155">
        <v>1</v>
      </c>
      <c r="K64" s="156">
        <v>1</v>
      </c>
      <c r="L64" s="155">
        <f t="shared" si="0"/>
        <v>1</v>
      </c>
      <c r="M64" s="157" t="s">
        <v>25</v>
      </c>
      <c r="N64" s="155">
        <v>0</v>
      </c>
      <c r="O64" s="157" t="s">
        <v>25</v>
      </c>
      <c r="P64" s="155">
        <v>0</v>
      </c>
      <c r="Q64" s="157" t="s">
        <v>25</v>
      </c>
      <c r="R64" s="158">
        <v>0</v>
      </c>
      <c r="S64" s="155">
        <f t="shared" si="1"/>
        <v>1</v>
      </c>
      <c r="T64" s="81">
        <f>'Distribution Rates'!B2*S64</f>
        <v>7144.1786423830672</v>
      </c>
      <c r="U64" s="81">
        <f>'Distribution Rates'!B3*S64</f>
        <v>-825.60682882194033</v>
      </c>
      <c r="V64" s="81">
        <f t="shared" si="2"/>
        <v>6318.5718135611269</v>
      </c>
      <c r="W64" s="81">
        <f t="shared" si="3"/>
        <v>526.54999999999995</v>
      </c>
      <c r="X64" s="81">
        <v>179.58999999999997</v>
      </c>
      <c r="Y64" s="82">
        <v>377</v>
      </c>
      <c r="Z64" s="81">
        <v>74.150000000000006</v>
      </c>
      <c r="AA64" s="82">
        <v>10</v>
      </c>
      <c r="AB64" s="81">
        <v>191.25</v>
      </c>
      <c r="AC64" s="82">
        <v>2.25</v>
      </c>
      <c r="AD64" s="81">
        <v>0</v>
      </c>
      <c r="AE64" s="81">
        <v>0</v>
      </c>
      <c r="AF64" s="81"/>
      <c r="AG64" s="82"/>
      <c r="AH64" s="82">
        <f t="shared" si="4"/>
        <v>387</v>
      </c>
      <c r="AI64" s="81">
        <v>0</v>
      </c>
      <c r="AJ64" s="81">
        <f t="shared" si="5"/>
        <v>444.99</v>
      </c>
      <c r="AK64" s="81">
        <f t="shared" si="6"/>
        <v>6763.5618135611267</v>
      </c>
    </row>
    <row r="65" spans="1:37" s="83" customFormat="1" x14ac:dyDescent="0.25">
      <c r="A65" s="159" t="s">
        <v>50</v>
      </c>
      <c r="B65" s="153" t="s">
        <v>322</v>
      </c>
      <c r="C65" s="159" t="s">
        <v>94</v>
      </c>
      <c r="D65" s="154" t="s">
        <v>94</v>
      </c>
      <c r="E65" s="159" t="s">
        <v>323</v>
      </c>
      <c r="F65" s="159"/>
      <c r="G65" s="159" t="s">
        <v>320</v>
      </c>
      <c r="H65" s="159" t="s">
        <v>324</v>
      </c>
      <c r="I65" s="152">
        <v>503301</v>
      </c>
      <c r="J65" s="155">
        <v>0</v>
      </c>
      <c r="K65" s="156">
        <v>0</v>
      </c>
      <c r="L65" s="155">
        <f t="shared" si="0"/>
        <v>0</v>
      </c>
      <c r="M65" s="157" t="s">
        <v>25</v>
      </c>
      <c r="N65" s="155">
        <v>0</v>
      </c>
      <c r="O65" s="157" t="s">
        <v>25</v>
      </c>
      <c r="P65" s="155">
        <v>0</v>
      </c>
      <c r="Q65" s="157" t="s">
        <v>25</v>
      </c>
      <c r="R65" s="158">
        <v>0</v>
      </c>
      <c r="S65" s="155">
        <f t="shared" si="1"/>
        <v>0</v>
      </c>
      <c r="T65" s="81">
        <f>'Distribution Rates'!B2*S65</f>
        <v>0</v>
      </c>
      <c r="U65" s="81">
        <f>'Distribution Rates'!B3*S65</f>
        <v>0</v>
      </c>
      <c r="V65" s="81">
        <f t="shared" si="2"/>
        <v>0</v>
      </c>
      <c r="W65" s="81">
        <f t="shared" si="3"/>
        <v>0</v>
      </c>
      <c r="X65" s="81">
        <v>112.13</v>
      </c>
      <c r="Y65" s="82">
        <v>293</v>
      </c>
      <c r="Z65" s="81">
        <v>0</v>
      </c>
      <c r="AA65" s="82">
        <v>0</v>
      </c>
      <c r="AB65" s="81">
        <v>0</v>
      </c>
      <c r="AC65" s="82">
        <v>0</v>
      </c>
      <c r="AD65" s="81">
        <v>0</v>
      </c>
      <c r="AE65" s="81">
        <v>0</v>
      </c>
      <c r="AF65" s="81"/>
      <c r="AG65" s="82"/>
      <c r="AH65" s="82">
        <f t="shared" si="4"/>
        <v>293</v>
      </c>
      <c r="AI65" s="81">
        <v>0</v>
      </c>
      <c r="AJ65" s="81">
        <f t="shared" si="5"/>
        <v>112.13</v>
      </c>
      <c r="AK65" s="81">
        <f t="shared" si="6"/>
        <v>112.13</v>
      </c>
    </row>
    <row r="66" spans="1:37" s="83" customFormat="1" x14ac:dyDescent="0.25">
      <c r="A66" s="159" t="s">
        <v>50</v>
      </c>
      <c r="B66" s="153" t="s">
        <v>325</v>
      </c>
      <c r="C66" s="159" t="s">
        <v>326</v>
      </c>
      <c r="D66" s="161" t="s">
        <v>327</v>
      </c>
      <c r="E66" s="159" t="s">
        <v>328</v>
      </c>
      <c r="F66" s="159">
        <v>2</v>
      </c>
      <c r="G66" s="159" t="s">
        <v>320</v>
      </c>
      <c r="H66" s="159" t="s">
        <v>329</v>
      </c>
      <c r="I66" s="152">
        <v>502230</v>
      </c>
      <c r="J66" s="155">
        <v>2</v>
      </c>
      <c r="K66" s="156">
        <v>1</v>
      </c>
      <c r="L66" s="155">
        <f t="shared" ref="L66:L129" si="7">J66*K66</f>
        <v>2</v>
      </c>
      <c r="M66" s="157" t="s">
        <v>25</v>
      </c>
      <c r="N66" s="155">
        <v>0</v>
      </c>
      <c r="O66" s="157" t="s">
        <v>25</v>
      </c>
      <c r="P66" s="155">
        <v>0</v>
      </c>
      <c r="Q66" s="157" t="s">
        <v>25</v>
      </c>
      <c r="R66" s="158">
        <v>0</v>
      </c>
      <c r="S66" s="155">
        <f t="shared" ref="S66:S122" si="8">L66+N66+P66+R66</f>
        <v>2</v>
      </c>
      <c r="T66" s="81">
        <f>'Distribution Rates'!B2*S66</f>
        <v>14288.357284766134</v>
      </c>
      <c r="U66" s="81">
        <f>'Distribution Rates'!B3*S66</f>
        <v>-1651.2136576438807</v>
      </c>
      <c r="V66" s="81">
        <f t="shared" ref="V66:V129" si="9">T66+U66</f>
        <v>12637.143627122254</v>
      </c>
      <c r="W66" s="81">
        <f t="shared" ref="W66:W129" si="10">ROUND(V66/12,2)</f>
        <v>1053.0999999999999</v>
      </c>
      <c r="X66" s="81">
        <v>24.909999999999997</v>
      </c>
      <c r="Y66" s="82">
        <v>46</v>
      </c>
      <c r="Z66" s="81">
        <v>0</v>
      </c>
      <c r="AA66" s="82">
        <v>0</v>
      </c>
      <c r="AB66" s="81">
        <v>0</v>
      </c>
      <c r="AC66" s="82">
        <v>0</v>
      </c>
      <c r="AD66" s="81">
        <v>0</v>
      </c>
      <c r="AE66" s="81">
        <v>0</v>
      </c>
      <c r="AF66" s="81"/>
      <c r="AG66" s="82"/>
      <c r="AH66" s="82">
        <f t="shared" ref="AH66:AH129" si="11">SUM(Y66,AA66,AG66)</f>
        <v>46</v>
      </c>
      <c r="AI66" s="81">
        <v>0</v>
      </c>
      <c r="AJ66" s="81">
        <f t="shared" ref="AJ66:AJ129" si="12">SUM(X66,Z66,AB66,AD66,AE66,AF66,AI66)</f>
        <v>24.909999999999997</v>
      </c>
      <c r="AK66" s="81">
        <f t="shared" si="6"/>
        <v>12662.053627122254</v>
      </c>
    </row>
    <row r="67" spans="1:37" s="83" customFormat="1" x14ac:dyDescent="0.25">
      <c r="A67" s="159" t="s">
        <v>50</v>
      </c>
      <c r="B67" s="153" t="s">
        <v>330</v>
      </c>
      <c r="C67" s="159" t="s">
        <v>331</v>
      </c>
      <c r="D67" s="161" t="s">
        <v>332</v>
      </c>
      <c r="E67" s="159" t="s">
        <v>333</v>
      </c>
      <c r="F67" s="159">
        <v>2</v>
      </c>
      <c r="G67" s="159" t="s">
        <v>320</v>
      </c>
      <c r="H67" s="159" t="s">
        <v>334</v>
      </c>
      <c r="I67" s="152">
        <v>505911</v>
      </c>
      <c r="J67" s="155">
        <v>1</v>
      </c>
      <c r="K67" s="156">
        <v>0.5</v>
      </c>
      <c r="L67" s="155">
        <f t="shared" si="7"/>
        <v>0.5</v>
      </c>
      <c r="M67" s="157" t="s">
        <v>25</v>
      </c>
      <c r="N67" s="155">
        <v>0</v>
      </c>
      <c r="O67" s="157" t="s">
        <v>25</v>
      </c>
      <c r="P67" s="155">
        <v>0</v>
      </c>
      <c r="Q67" s="157" t="s">
        <v>25</v>
      </c>
      <c r="R67" s="158">
        <v>0</v>
      </c>
      <c r="S67" s="155">
        <f t="shared" si="8"/>
        <v>0.5</v>
      </c>
      <c r="T67" s="81">
        <f>'Distribution Rates'!B2*S67</f>
        <v>3572.0893211915336</v>
      </c>
      <c r="U67" s="81">
        <f>'Distribution Rates'!B3*S67</f>
        <v>-412.80341441097016</v>
      </c>
      <c r="V67" s="81">
        <f t="shared" si="9"/>
        <v>3159.2859067805634</v>
      </c>
      <c r="W67" s="81">
        <f t="shared" si="10"/>
        <v>263.27</v>
      </c>
      <c r="X67" s="81">
        <v>1.1499999999999999</v>
      </c>
      <c r="Y67" s="82">
        <v>1</v>
      </c>
      <c r="Z67" s="81">
        <v>0</v>
      </c>
      <c r="AA67" s="82">
        <v>0</v>
      </c>
      <c r="AB67" s="81">
        <v>0</v>
      </c>
      <c r="AC67" s="82">
        <v>0</v>
      </c>
      <c r="AD67" s="81">
        <v>0</v>
      </c>
      <c r="AE67" s="81">
        <v>0</v>
      </c>
      <c r="AF67" s="81"/>
      <c r="AG67" s="82"/>
      <c r="AH67" s="82">
        <f t="shared" si="11"/>
        <v>1</v>
      </c>
      <c r="AI67" s="81">
        <v>0</v>
      </c>
      <c r="AJ67" s="81">
        <f t="shared" si="12"/>
        <v>1.1499999999999999</v>
      </c>
      <c r="AK67" s="81">
        <f t="shared" ref="AK67:AK130" si="13">AJ67+V67</f>
        <v>3160.4359067805635</v>
      </c>
    </row>
    <row r="68" spans="1:37" s="83" customFormat="1" x14ac:dyDescent="0.25">
      <c r="A68" s="159" t="s">
        <v>53</v>
      </c>
      <c r="B68" s="160" t="s">
        <v>335</v>
      </c>
      <c r="C68" s="179" t="s">
        <v>135</v>
      </c>
      <c r="D68" s="180" t="s">
        <v>136</v>
      </c>
      <c r="E68" s="159" t="s">
        <v>137</v>
      </c>
      <c r="F68" s="159">
        <v>1</v>
      </c>
      <c r="G68" s="159" t="s">
        <v>131</v>
      </c>
      <c r="H68" s="179" t="s">
        <v>336</v>
      </c>
      <c r="I68" s="152">
        <v>403310</v>
      </c>
      <c r="J68" s="155">
        <v>1</v>
      </c>
      <c r="K68" s="156">
        <v>0.56000000000000005</v>
      </c>
      <c r="L68" s="155">
        <f t="shared" si="7"/>
        <v>0.56000000000000005</v>
      </c>
      <c r="M68" s="157" t="s">
        <v>25</v>
      </c>
      <c r="N68" s="155">
        <v>0</v>
      </c>
      <c r="O68" s="157" t="s">
        <v>25</v>
      </c>
      <c r="P68" s="155">
        <v>0</v>
      </c>
      <c r="Q68" s="157" t="s">
        <v>25</v>
      </c>
      <c r="R68" s="158">
        <v>0</v>
      </c>
      <c r="S68" s="155">
        <f t="shared" si="8"/>
        <v>0.56000000000000005</v>
      </c>
      <c r="T68" s="81">
        <f>'Distribution Rates'!B2*S68</f>
        <v>4000.7400397345182</v>
      </c>
      <c r="U68" s="81">
        <f>'Distribution Rates'!B3*S68</f>
        <v>-462.33982414028662</v>
      </c>
      <c r="V68" s="81">
        <f t="shared" si="9"/>
        <v>3538.4002155942317</v>
      </c>
      <c r="W68" s="81">
        <f t="shared" si="10"/>
        <v>294.87</v>
      </c>
      <c r="X68" s="81">
        <v>5266.8399999999992</v>
      </c>
      <c r="Y68" s="82">
        <v>13546</v>
      </c>
      <c r="Z68" s="81">
        <v>18.149999999999999</v>
      </c>
      <c r="AA68" s="82">
        <v>2</v>
      </c>
      <c r="AB68" s="81">
        <v>0</v>
      </c>
      <c r="AC68" s="82">
        <v>0</v>
      </c>
      <c r="AD68" s="81">
        <v>4.49</v>
      </c>
      <c r="AE68" s="81">
        <v>0</v>
      </c>
      <c r="AF68" s="81"/>
      <c r="AG68" s="82"/>
      <c r="AH68" s="82">
        <f t="shared" si="11"/>
        <v>13548</v>
      </c>
      <c r="AI68" s="81">
        <v>0</v>
      </c>
      <c r="AJ68" s="81">
        <f t="shared" si="12"/>
        <v>5289.4799999999987</v>
      </c>
      <c r="AK68" s="81">
        <f t="shared" si="13"/>
        <v>8827.8802155942303</v>
      </c>
    </row>
    <row r="69" spans="1:37" s="83" customFormat="1" x14ac:dyDescent="0.25">
      <c r="A69" s="159" t="s">
        <v>53</v>
      </c>
      <c r="B69" s="167" t="s">
        <v>337</v>
      </c>
      <c r="C69" s="159" t="s">
        <v>338</v>
      </c>
      <c r="D69" s="161" t="s">
        <v>339</v>
      </c>
      <c r="E69" s="159" t="s">
        <v>340</v>
      </c>
      <c r="F69" s="159">
        <v>4</v>
      </c>
      <c r="G69" s="159" t="s">
        <v>131</v>
      </c>
      <c r="H69" s="159" t="s">
        <v>341</v>
      </c>
      <c r="I69" s="152">
        <v>403320</v>
      </c>
      <c r="J69" s="155">
        <v>0.4</v>
      </c>
      <c r="K69" s="156">
        <v>1</v>
      </c>
      <c r="L69" s="155">
        <f t="shared" si="7"/>
        <v>0.4</v>
      </c>
      <c r="M69" s="157" t="s">
        <v>25</v>
      </c>
      <c r="N69" s="155">
        <v>0</v>
      </c>
      <c r="O69" s="157" t="s">
        <v>25</v>
      </c>
      <c r="P69" s="155">
        <v>0</v>
      </c>
      <c r="Q69" s="157" t="s">
        <v>25</v>
      </c>
      <c r="R69" s="158">
        <v>0</v>
      </c>
      <c r="S69" s="155">
        <f t="shared" si="8"/>
        <v>0.4</v>
      </c>
      <c r="T69" s="81">
        <f>'Distribution Rates'!B2*S69</f>
        <v>2857.6714569532269</v>
      </c>
      <c r="U69" s="81">
        <f>'Distribution Rates'!B3*S69</f>
        <v>-330.24273152877618</v>
      </c>
      <c r="V69" s="81">
        <f t="shared" si="9"/>
        <v>2527.4287254244509</v>
      </c>
      <c r="W69" s="81">
        <f t="shared" si="10"/>
        <v>210.62</v>
      </c>
      <c r="X69" s="81">
        <v>366.59999999999997</v>
      </c>
      <c r="Y69" s="82">
        <v>361</v>
      </c>
      <c r="Z69" s="81">
        <v>7.16</v>
      </c>
      <c r="AA69" s="82">
        <v>2</v>
      </c>
      <c r="AB69" s="81">
        <v>63.75</v>
      </c>
      <c r="AC69" s="82">
        <v>0.75</v>
      </c>
      <c r="AD69" s="81">
        <v>0</v>
      </c>
      <c r="AE69" s="81">
        <v>137.61000000000001</v>
      </c>
      <c r="AF69" s="81"/>
      <c r="AG69" s="82"/>
      <c r="AH69" s="82">
        <f t="shared" si="11"/>
        <v>363</v>
      </c>
      <c r="AI69" s="81">
        <v>0</v>
      </c>
      <c r="AJ69" s="81">
        <f t="shared" si="12"/>
        <v>575.12</v>
      </c>
      <c r="AK69" s="81">
        <f t="shared" si="13"/>
        <v>3102.5487254244508</v>
      </c>
    </row>
    <row r="70" spans="1:37" s="83" customFormat="1" ht="30" x14ac:dyDescent="0.25">
      <c r="A70" s="159" t="s">
        <v>53</v>
      </c>
      <c r="B70" s="160" t="s">
        <v>342</v>
      </c>
      <c r="C70" s="159" t="s">
        <v>343</v>
      </c>
      <c r="D70" s="161" t="s">
        <v>344</v>
      </c>
      <c r="E70" s="159" t="s">
        <v>345</v>
      </c>
      <c r="F70" s="159">
        <v>3</v>
      </c>
      <c r="G70" s="159" t="s">
        <v>265</v>
      </c>
      <c r="H70" s="159" t="s">
        <v>346</v>
      </c>
      <c r="I70" s="152" t="s">
        <v>347</v>
      </c>
      <c r="J70" s="155">
        <v>1</v>
      </c>
      <c r="K70" s="156">
        <v>0.5</v>
      </c>
      <c r="L70" s="155">
        <f t="shared" si="7"/>
        <v>0.5</v>
      </c>
      <c r="M70" s="157" t="s">
        <v>25</v>
      </c>
      <c r="N70" s="155">
        <v>0</v>
      </c>
      <c r="O70" s="157" t="s">
        <v>25</v>
      </c>
      <c r="P70" s="155">
        <v>0</v>
      </c>
      <c r="Q70" s="157" t="s">
        <v>25</v>
      </c>
      <c r="R70" s="158">
        <v>0</v>
      </c>
      <c r="S70" s="155">
        <f t="shared" si="8"/>
        <v>0.5</v>
      </c>
      <c r="T70" s="81">
        <f>'Distribution Rates'!B2*S70</f>
        <v>3572.0893211915336</v>
      </c>
      <c r="U70" s="81">
        <f>'Distribution Rates'!B3*S70</f>
        <v>-412.80341441097016</v>
      </c>
      <c r="V70" s="81">
        <f t="shared" si="9"/>
        <v>3159.2859067805634</v>
      </c>
      <c r="W70" s="81">
        <f t="shared" si="10"/>
        <v>263.27</v>
      </c>
      <c r="X70" s="81">
        <v>100.15</v>
      </c>
      <c r="Y70" s="82">
        <v>245</v>
      </c>
      <c r="Z70" s="81">
        <v>3.66</v>
      </c>
      <c r="AA70" s="82">
        <v>1</v>
      </c>
      <c r="AB70" s="81">
        <v>0</v>
      </c>
      <c r="AC70" s="82">
        <v>0</v>
      </c>
      <c r="AD70" s="81">
        <v>0</v>
      </c>
      <c r="AE70" s="81">
        <v>0</v>
      </c>
      <c r="AF70" s="81"/>
      <c r="AG70" s="82"/>
      <c r="AH70" s="82">
        <f t="shared" si="11"/>
        <v>246</v>
      </c>
      <c r="AI70" s="81">
        <v>0</v>
      </c>
      <c r="AJ70" s="81">
        <f t="shared" si="12"/>
        <v>103.81</v>
      </c>
      <c r="AK70" s="81">
        <f t="shared" si="13"/>
        <v>3263.0959067805634</v>
      </c>
    </row>
    <row r="71" spans="1:37" s="83" customFormat="1" x14ac:dyDescent="0.25">
      <c r="A71" s="152" t="s">
        <v>56</v>
      </c>
      <c r="B71" s="153" t="s">
        <v>348</v>
      </c>
      <c r="C71" s="152" t="s">
        <v>94</v>
      </c>
      <c r="D71" s="154" t="s">
        <v>94</v>
      </c>
      <c r="E71" s="154" t="s">
        <v>94</v>
      </c>
      <c r="F71" s="152"/>
      <c r="G71" s="152" t="s">
        <v>349</v>
      </c>
      <c r="H71" s="152"/>
      <c r="I71" s="152">
        <v>107200</v>
      </c>
      <c r="J71" s="155">
        <v>0</v>
      </c>
      <c r="K71" s="156">
        <v>0</v>
      </c>
      <c r="L71" s="155">
        <f t="shared" si="7"/>
        <v>0</v>
      </c>
      <c r="M71" s="157" t="s">
        <v>25</v>
      </c>
      <c r="N71" s="155">
        <v>0</v>
      </c>
      <c r="O71" s="157" t="s">
        <v>25</v>
      </c>
      <c r="P71" s="155">
        <v>0</v>
      </c>
      <c r="Q71" s="157" t="s">
        <v>25</v>
      </c>
      <c r="R71" s="158">
        <v>0</v>
      </c>
      <c r="S71" s="155">
        <f t="shared" si="8"/>
        <v>0</v>
      </c>
      <c r="T71" s="81">
        <f>'Distribution Rates'!B2*S71</f>
        <v>0</v>
      </c>
      <c r="U71" s="81">
        <f>'Distribution Rates'!B3*S71</f>
        <v>0</v>
      </c>
      <c r="V71" s="81">
        <f t="shared" si="9"/>
        <v>0</v>
      </c>
      <c r="W71" s="81">
        <f t="shared" si="10"/>
        <v>0</v>
      </c>
      <c r="X71" s="81">
        <v>0</v>
      </c>
      <c r="Y71" s="82">
        <v>0</v>
      </c>
      <c r="Z71" s="81">
        <v>0</v>
      </c>
      <c r="AA71" s="82">
        <v>0</v>
      </c>
      <c r="AB71" s="81">
        <v>0</v>
      </c>
      <c r="AC71" s="82">
        <v>0</v>
      </c>
      <c r="AD71" s="81">
        <v>0</v>
      </c>
      <c r="AE71" s="81">
        <v>0</v>
      </c>
      <c r="AF71" s="81"/>
      <c r="AG71" s="82"/>
      <c r="AH71" s="82">
        <f t="shared" si="11"/>
        <v>0</v>
      </c>
      <c r="AI71" s="81">
        <v>0</v>
      </c>
      <c r="AJ71" s="81">
        <f t="shared" si="12"/>
        <v>0</v>
      </c>
      <c r="AK71" s="81">
        <f t="shared" si="13"/>
        <v>0</v>
      </c>
    </row>
    <row r="72" spans="1:37" s="83" customFormat="1" x14ac:dyDescent="0.25">
      <c r="A72" s="159" t="s">
        <v>47</v>
      </c>
      <c r="B72" s="153" t="s">
        <v>350</v>
      </c>
      <c r="C72" s="159" t="s">
        <v>351</v>
      </c>
      <c r="D72" s="161" t="s">
        <v>327</v>
      </c>
      <c r="E72" s="159" t="s">
        <v>328</v>
      </c>
      <c r="F72" s="159">
        <v>2</v>
      </c>
      <c r="G72" s="159" t="s">
        <v>216</v>
      </c>
      <c r="H72" s="159" t="s">
        <v>352</v>
      </c>
      <c r="I72" s="152">
        <v>152000</v>
      </c>
      <c r="J72" s="155">
        <v>2</v>
      </c>
      <c r="K72" s="156">
        <v>1</v>
      </c>
      <c r="L72" s="155">
        <f t="shared" si="7"/>
        <v>2</v>
      </c>
      <c r="M72" s="157" t="s">
        <v>25</v>
      </c>
      <c r="N72" s="155">
        <v>0</v>
      </c>
      <c r="O72" s="157" t="s">
        <v>25</v>
      </c>
      <c r="P72" s="155">
        <v>0</v>
      </c>
      <c r="Q72" s="157" t="s">
        <v>25</v>
      </c>
      <c r="R72" s="158">
        <v>0</v>
      </c>
      <c r="S72" s="155">
        <f t="shared" si="8"/>
        <v>2</v>
      </c>
      <c r="T72" s="81">
        <f>'Distribution Rates'!B2*S72</f>
        <v>14288.357284766134</v>
      </c>
      <c r="U72" s="81">
        <f>'Distribution Rates'!B3*S72</f>
        <v>-1651.2136576438807</v>
      </c>
      <c r="V72" s="81">
        <f t="shared" si="9"/>
        <v>12637.143627122254</v>
      </c>
      <c r="W72" s="81">
        <f t="shared" si="10"/>
        <v>1053.0999999999999</v>
      </c>
      <c r="X72" s="81">
        <v>0</v>
      </c>
      <c r="Y72" s="82">
        <v>0</v>
      </c>
      <c r="Z72" s="81">
        <v>0</v>
      </c>
      <c r="AA72" s="82">
        <v>0</v>
      </c>
      <c r="AB72" s="81">
        <v>0</v>
      </c>
      <c r="AC72" s="82">
        <v>0</v>
      </c>
      <c r="AD72" s="81">
        <v>0</v>
      </c>
      <c r="AE72" s="81">
        <v>0</v>
      </c>
      <c r="AF72" s="81"/>
      <c r="AG72" s="82"/>
      <c r="AH72" s="82">
        <f t="shared" si="11"/>
        <v>0</v>
      </c>
      <c r="AI72" s="81">
        <v>0</v>
      </c>
      <c r="AJ72" s="81">
        <f t="shared" si="12"/>
        <v>0</v>
      </c>
      <c r="AK72" s="81">
        <f t="shared" si="13"/>
        <v>12637.143627122254</v>
      </c>
    </row>
    <row r="73" spans="1:37" s="83" customFormat="1" x14ac:dyDescent="0.25">
      <c r="A73" s="159" t="s">
        <v>47</v>
      </c>
      <c r="B73" s="153" t="s">
        <v>353</v>
      </c>
      <c r="C73" s="159"/>
      <c r="D73" s="161" t="s">
        <v>354</v>
      </c>
      <c r="E73" s="159" t="s">
        <v>355</v>
      </c>
      <c r="F73" s="159"/>
      <c r="G73" s="159" t="s">
        <v>356</v>
      </c>
      <c r="H73" s="161" t="s">
        <v>357</v>
      </c>
      <c r="I73" s="152">
        <v>150000</v>
      </c>
      <c r="J73" s="155">
        <v>3</v>
      </c>
      <c r="K73" s="156">
        <v>1</v>
      </c>
      <c r="L73" s="155">
        <f t="shared" si="7"/>
        <v>3</v>
      </c>
      <c r="M73" s="157" t="s">
        <v>25</v>
      </c>
      <c r="N73" s="155">
        <v>0</v>
      </c>
      <c r="O73" s="157" t="s">
        <v>25</v>
      </c>
      <c r="P73" s="155">
        <v>0</v>
      </c>
      <c r="Q73" s="157" t="s">
        <v>25</v>
      </c>
      <c r="R73" s="158">
        <v>0</v>
      </c>
      <c r="S73" s="155">
        <f t="shared" si="8"/>
        <v>3</v>
      </c>
      <c r="T73" s="81">
        <f>'Distribution Rates'!B2*S73</f>
        <v>21432.535927149202</v>
      </c>
      <c r="U73" s="81">
        <f>'Distribution Rates'!B3*S73</f>
        <v>-2476.820486465821</v>
      </c>
      <c r="V73" s="81">
        <f t="shared" si="9"/>
        <v>18955.71544068338</v>
      </c>
      <c r="W73" s="81">
        <f t="shared" si="10"/>
        <v>1579.64</v>
      </c>
      <c r="X73" s="81">
        <v>18946.47</v>
      </c>
      <c r="Y73" s="82">
        <v>44676</v>
      </c>
      <c r="Z73" s="81">
        <v>1118.95</v>
      </c>
      <c r="AA73" s="82">
        <v>236</v>
      </c>
      <c r="AB73" s="81">
        <v>658.75</v>
      </c>
      <c r="AC73" s="82">
        <v>7.75</v>
      </c>
      <c r="AD73" s="81">
        <v>0</v>
      </c>
      <c r="AE73" s="81">
        <v>0</v>
      </c>
      <c r="AF73" s="81"/>
      <c r="AG73" s="82"/>
      <c r="AH73" s="82">
        <f t="shared" si="11"/>
        <v>44912</v>
      </c>
      <c r="AI73" s="81">
        <v>14.26</v>
      </c>
      <c r="AJ73" s="81">
        <f t="shared" si="12"/>
        <v>20738.43</v>
      </c>
      <c r="AK73" s="81">
        <f t="shared" si="13"/>
        <v>39694.14544068338</v>
      </c>
    </row>
    <row r="74" spans="1:37" s="83" customFormat="1" x14ac:dyDescent="0.25">
      <c r="A74" s="159" t="s">
        <v>47</v>
      </c>
      <c r="B74" s="179" t="s">
        <v>358</v>
      </c>
      <c r="C74" s="179"/>
      <c r="D74" s="180" t="s">
        <v>359</v>
      </c>
      <c r="E74" s="179" t="s">
        <v>360</v>
      </c>
      <c r="F74" s="159"/>
      <c r="G74" s="153" t="s">
        <v>361</v>
      </c>
      <c r="H74" s="181" t="s">
        <v>362</v>
      </c>
      <c r="I74" s="152">
        <v>153100</v>
      </c>
      <c r="J74" s="182">
        <v>2</v>
      </c>
      <c r="K74" s="156">
        <v>0.5</v>
      </c>
      <c r="L74" s="155">
        <f t="shared" si="7"/>
        <v>1</v>
      </c>
      <c r="M74" s="157" t="s">
        <v>25</v>
      </c>
      <c r="N74" s="155">
        <v>0</v>
      </c>
      <c r="O74" s="157" t="s">
        <v>25</v>
      </c>
      <c r="P74" s="155">
        <v>0</v>
      </c>
      <c r="Q74" s="157" t="s">
        <v>25</v>
      </c>
      <c r="R74" s="158">
        <v>0</v>
      </c>
      <c r="S74" s="155">
        <f t="shared" si="8"/>
        <v>1</v>
      </c>
      <c r="T74" s="81">
        <f>'Distribution Rates'!B2*S74</f>
        <v>7144.1786423830672</v>
      </c>
      <c r="U74" s="81">
        <f>'Distribution Rates'!B3*S74</f>
        <v>-825.60682882194033</v>
      </c>
      <c r="V74" s="81">
        <f t="shared" si="9"/>
        <v>6318.5718135611269</v>
      </c>
      <c r="W74" s="81">
        <f t="shared" si="10"/>
        <v>526.54999999999995</v>
      </c>
      <c r="X74" s="81">
        <v>0</v>
      </c>
      <c r="Y74" s="82">
        <v>0</v>
      </c>
      <c r="Z74" s="81">
        <v>0</v>
      </c>
      <c r="AA74" s="82">
        <v>0</v>
      </c>
      <c r="AB74" s="81">
        <v>0</v>
      </c>
      <c r="AC74" s="82">
        <v>0</v>
      </c>
      <c r="AD74" s="81">
        <v>0</v>
      </c>
      <c r="AE74" s="81">
        <v>0</v>
      </c>
      <c r="AF74" s="81"/>
      <c r="AG74" s="82"/>
      <c r="AH74" s="82">
        <f t="shared" si="11"/>
        <v>0</v>
      </c>
      <c r="AI74" s="81">
        <v>0</v>
      </c>
      <c r="AJ74" s="81">
        <f t="shared" si="12"/>
        <v>0</v>
      </c>
      <c r="AK74" s="81">
        <f t="shared" si="13"/>
        <v>6318.5718135611269</v>
      </c>
    </row>
    <row r="75" spans="1:37" s="83" customFormat="1" x14ac:dyDescent="0.25">
      <c r="A75" s="159" t="s">
        <v>47</v>
      </c>
      <c r="B75" s="153" t="s">
        <v>363</v>
      </c>
      <c r="C75" s="159"/>
      <c r="D75" s="161" t="s">
        <v>354</v>
      </c>
      <c r="E75" s="159" t="s">
        <v>355</v>
      </c>
      <c r="F75" s="159"/>
      <c r="G75" s="159" t="s">
        <v>361</v>
      </c>
      <c r="H75" s="159" t="s">
        <v>364</v>
      </c>
      <c r="I75" s="152" t="s">
        <v>365</v>
      </c>
      <c r="J75" s="155">
        <v>2</v>
      </c>
      <c r="K75" s="156">
        <v>1</v>
      </c>
      <c r="L75" s="155">
        <f t="shared" si="7"/>
        <v>2</v>
      </c>
      <c r="M75" s="157" t="s">
        <v>25</v>
      </c>
      <c r="N75" s="155">
        <v>0</v>
      </c>
      <c r="O75" s="157" t="s">
        <v>25</v>
      </c>
      <c r="P75" s="155">
        <v>0</v>
      </c>
      <c r="Q75" s="157" t="s">
        <v>25</v>
      </c>
      <c r="R75" s="158">
        <v>0</v>
      </c>
      <c r="S75" s="155">
        <f t="shared" si="8"/>
        <v>2</v>
      </c>
      <c r="T75" s="81">
        <f>'Distribution Rates'!B2*S75</f>
        <v>14288.357284766134</v>
      </c>
      <c r="U75" s="81">
        <f>'Distribution Rates'!B3*S75</f>
        <v>-1651.2136576438807</v>
      </c>
      <c r="V75" s="81">
        <f t="shared" si="9"/>
        <v>12637.143627122254</v>
      </c>
      <c r="W75" s="81">
        <f t="shared" si="10"/>
        <v>1053.0999999999999</v>
      </c>
      <c r="X75" s="81">
        <v>14054.42</v>
      </c>
      <c r="Y75" s="82">
        <v>13250</v>
      </c>
      <c r="Z75" s="81">
        <v>303.20000000000005</v>
      </c>
      <c r="AA75" s="82">
        <v>39</v>
      </c>
      <c r="AB75" s="81">
        <v>21.25</v>
      </c>
      <c r="AC75" s="82">
        <v>0.25</v>
      </c>
      <c r="AD75" s="81">
        <v>0</v>
      </c>
      <c r="AE75" s="81">
        <v>0</v>
      </c>
      <c r="AF75" s="81"/>
      <c r="AG75" s="82"/>
      <c r="AH75" s="82">
        <f t="shared" si="11"/>
        <v>13289</v>
      </c>
      <c r="AI75" s="81">
        <v>175.51</v>
      </c>
      <c r="AJ75" s="81">
        <f t="shared" si="12"/>
        <v>14554.380000000001</v>
      </c>
      <c r="AK75" s="81">
        <f t="shared" si="13"/>
        <v>27191.523627122253</v>
      </c>
    </row>
    <row r="76" spans="1:37" s="83" customFormat="1" x14ac:dyDescent="0.25">
      <c r="A76" s="159" t="s">
        <v>47</v>
      </c>
      <c r="B76" s="159" t="s">
        <v>366</v>
      </c>
      <c r="C76" s="159"/>
      <c r="D76" s="161" t="s">
        <v>354</v>
      </c>
      <c r="E76" s="159" t="s">
        <v>355</v>
      </c>
      <c r="F76" s="159"/>
      <c r="G76" s="153" t="s">
        <v>356</v>
      </c>
      <c r="H76" s="153" t="s">
        <v>367</v>
      </c>
      <c r="I76" s="152">
        <v>150000</v>
      </c>
      <c r="J76" s="183">
        <v>2</v>
      </c>
      <c r="K76" s="156">
        <v>1</v>
      </c>
      <c r="L76" s="155">
        <f t="shared" si="7"/>
        <v>2</v>
      </c>
      <c r="M76" s="157" t="s">
        <v>25</v>
      </c>
      <c r="N76" s="155">
        <v>0</v>
      </c>
      <c r="O76" s="157" t="s">
        <v>25</v>
      </c>
      <c r="P76" s="155">
        <v>0</v>
      </c>
      <c r="Q76" s="157" t="s">
        <v>25</v>
      </c>
      <c r="R76" s="158">
        <v>0</v>
      </c>
      <c r="S76" s="155">
        <f t="shared" si="8"/>
        <v>2</v>
      </c>
      <c r="T76" s="81">
        <f>'Distribution Rates'!B2*S76</f>
        <v>14288.357284766134</v>
      </c>
      <c r="U76" s="81">
        <f>'Distribution Rates'!B3*S76</f>
        <v>-1651.2136576438807</v>
      </c>
      <c r="V76" s="81">
        <f t="shared" si="9"/>
        <v>12637.143627122254</v>
      </c>
      <c r="W76" s="81">
        <f t="shared" si="10"/>
        <v>1053.0999999999999</v>
      </c>
      <c r="X76" s="81">
        <v>10748.65</v>
      </c>
      <c r="Y76" s="82">
        <v>27647</v>
      </c>
      <c r="Z76" s="81">
        <v>7.5</v>
      </c>
      <c r="AA76" s="82">
        <v>2</v>
      </c>
      <c r="AB76" s="81">
        <v>0</v>
      </c>
      <c r="AC76" s="82">
        <v>0</v>
      </c>
      <c r="AD76" s="81">
        <v>0</v>
      </c>
      <c r="AE76" s="81">
        <v>0</v>
      </c>
      <c r="AF76" s="81"/>
      <c r="AG76" s="82"/>
      <c r="AH76" s="82">
        <f t="shared" si="11"/>
        <v>27649</v>
      </c>
      <c r="AI76" s="81">
        <v>0</v>
      </c>
      <c r="AJ76" s="81">
        <f t="shared" si="12"/>
        <v>10756.15</v>
      </c>
      <c r="AK76" s="81">
        <f t="shared" si="13"/>
        <v>23393.293627122253</v>
      </c>
    </row>
    <row r="77" spans="1:37" s="83" customFormat="1" x14ac:dyDescent="0.25">
      <c r="A77" s="159" t="s">
        <v>47</v>
      </c>
      <c r="B77" s="153" t="s">
        <v>368</v>
      </c>
      <c r="C77" s="159" t="s">
        <v>213</v>
      </c>
      <c r="D77" s="161" t="s">
        <v>214</v>
      </c>
      <c r="E77" s="159" t="s">
        <v>215</v>
      </c>
      <c r="F77" s="159">
        <v>3</v>
      </c>
      <c r="G77" s="159" t="s">
        <v>361</v>
      </c>
      <c r="H77" s="159" t="s">
        <v>369</v>
      </c>
      <c r="I77" s="152" t="s">
        <v>370</v>
      </c>
      <c r="J77" s="155">
        <v>1</v>
      </c>
      <c r="K77" s="156">
        <v>0.5</v>
      </c>
      <c r="L77" s="155">
        <f t="shared" si="7"/>
        <v>0.5</v>
      </c>
      <c r="M77" s="157" t="s">
        <v>25</v>
      </c>
      <c r="N77" s="155">
        <v>0</v>
      </c>
      <c r="O77" s="157" t="s">
        <v>25</v>
      </c>
      <c r="P77" s="155">
        <v>0</v>
      </c>
      <c r="Q77" s="157" t="s">
        <v>25</v>
      </c>
      <c r="R77" s="158">
        <v>0</v>
      </c>
      <c r="S77" s="155">
        <f t="shared" si="8"/>
        <v>0.5</v>
      </c>
      <c r="T77" s="81">
        <f>'Distribution Rates'!B2*S77</f>
        <v>3572.0893211915336</v>
      </c>
      <c r="U77" s="81">
        <f>'Distribution Rates'!B3*S77</f>
        <v>-412.80341441097016</v>
      </c>
      <c r="V77" s="81">
        <f t="shared" si="9"/>
        <v>3159.2859067805634</v>
      </c>
      <c r="W77" s="81">
        <f t="shared" si="10"/>
        <v>263.27</v>
      </c>
      <c r="X77" s="81">
        <v>0</v>
      </c>
      <c r="Y77" s="82">
        <v>0</v>
      </c>
      <c r="Z77" s="81">
        <v>0</v>
      </c>
      <c r="AA77" s="82">
        <v>0</v>
      </c>
      <c r="AB77" s="81">
        <v>0</v>
      </c>
      <c r="AC77" s="82">
        <v>0</v>
      </c>
      <c r="AD77" s="81">
        <v>0</v>
      </c>
      <c r="AE77" s="81">
        <v>0</v>
      </c>
      <c r="AF77" s="81"/>
      <c r="AG77" s="82"/>
      <c r="AH77" s="82">
        <f t="shared" si="11"/>
        <v>0</v>
      </c>
      <c r="AI77" s="81">
        <v>0</v>
      </c>
      <c r="AJ77" s="81">
        <f t="shared" si="12"/>
        <v>0</v>
      </c>
      <c r="AK77" s="81">
        <f t="shared" si="13"/>
        <v>3159.2859067805634</v>
      </c>
    </row>
    <row r="78" spans="1:37" s="83" customFormat="1" x14ac:dyDescent="0.25">
      <c r="A78" s="159" t="s">
        <v>50</v>
      </c>
      <c r="B78" s="153" t="s">
        <v>371</v>
      </c>
      <c r="C78" s="159" t="s">
        <v>372</v>
      </c>
      <c r="D78" s="161" t="s">
        <v>359</v>
      </c>
      <c r="E78" s="159" t="s">
        <v>360</v>
      </c>
      <c r="F78" s="159">
        <v>1</v>
      </c>
      <c r="G78" s="159" t="s">
        <v>373</v>
      </c>
      <c r="H78" s="159" t="s">
        <v>374</v>
      </c>
      <c r="I78" s="152">
        <v>509200</v>
      </c>
      <c r="J78" s="155">
        <v>2</v>
      </c>
      <c r="K78" s="156">
        <v>1</v>
      </c>
      <c r="L78" s="155">
        <f t="shared" si="7"/>
        <v>2</v>
      </c>
      <c r="M78" s="157" t="s">
        <v>25</v>
      </c>
      <c r="N78" s="155">
        <v>0</v>
      </c>
      <c r="O78" s="157" t="s">
        <v>25</v>
      </c>
      <c r="P78" s="155">
        <v>0</v>
      </c>
      <c r="Q78" s="157" t="s">
        <v>25</v>
      </c>
      <c r="R78" s="158">
        <v>0</v>
      </c>
      <c r="S78" s="155">
        <f t="shared" si="8"/>
        <v>2</v>
      </c>
      <c r="T78" s="81">
        <f>'Distribution Rates'!B2*S78</f>
        <v>14288.357284766134</v>
      </c>
      <c r="U78" s="81">
        <f>'Distribution Rates'!B3*S78</f>
        <v>-1651.2136576438807</v>
      </c>
      <c r="V78" s="81">
        <f t="shared" si="9"/>
        <v>12637.143627122254</v>
      </c>
      <c r="W78" s="81">
        <f t="shared" si="10"/>
        <v>1053.0999999999999</v>
      </c>
      <c r="X78" s="81">
        <v>1885.7800000000002</v>
      </c>
      <c r="Y78" s="82">
        <v>4605</v>
      </c>
      <c r="Z78" s="81">
        <v>147.35999999999999</v>
      </c>
      <c r="AA78" s="82">
        <v>18</v>
      </c>
      <c r="AB78" s="81">
        <v>425</v>
      </c>
      <c r="AC78" s="82">
        <v>5</v>
      </c>
      <c r="AD78" s="81">
        <v>22.3</v>
      </c>
      <c r="AE78" s="81">
        <v>0</v>
      </c>
      <c r="AF78" s="81"/>
      <c r="AG78" s="82"/>
      <c r="AH78" s="82">
        <f t="shared" si="11"/>
        <v>4623</v>
      </c>
      <c r="AI78" s="81">
        <v>0</v>
      </c>
      <c r="AJ78" s="81">
        <f t="shared" si="12"/>
        <v>2480.4400000000005</v>
      </c>
      <c r="AK78" s="81">
        <f t="shared" si="13"/>
        <v>15117.583627122254</v>
      </c>
    </row>
    <row r="79" spans="1:37" s="83" customFormat="1" x14ac:dyDescent="0.25">
      <c r="A79" s="159" t="s">
        <v>49</v>
      </c>
      <c r="B79" s="153" t="s">
        <v>375</v>
      </c>
      <c r="C79" s="159" t="s">
        <v>251</v>
      </c>
      <c r="D79" s="161" t="s">
        <v>118</v>
      </c>
      <c r="E79" s="159" t="s">
        <v>119</v>
      </c>
      <c r="F79" s="159">
        <v>1</v>
      </c>
      <c r="G79" s="159" t="s">
        <v>261</v>
      </c>
      <c r="H79" s="159" t="s">
        <v>376</v>
      </c>
      <c r="I79" s="152" t="s">
        <v>377</v>
      </c>
      <c r="J79" s="155">
        <v>1</v>
      </c>
      <c r="K79" s="156">
        <v>4.2999999999999997E-2</v>
      </c>
      <c r="L79" s="155">
        <f t="shared" si="7"/>
        <v>4.2999999999999997E-2</v>
      </c>
      <c r="M79" s="157" t="s">
        <v>192</v>
      </c>
      <c r="N79" s="155">
        <v>4.2999999999999997E-2</v>
      </c>
      <c r="O79" s="157" t="s">
        <v>25</v>
      </c>
      <c r="P79" s="155">
        <v>0</v>
      </c>
      <c r="Q79" s="157" t="s">
        <v>25</v>
      </c>
      <c r="R79" s="158">
        <v>0</v>
      </c>
      <c r="S79" s="155">
        <f t="shared" si="8"/>
        <v>8.5999999999999993E-2</v>
      </c>
      <c r="T79" s="81">
        <f>'Distribution Rates'!B2*S79</f>
        <v>614.39936324494374</v>
      </c>
      <c r="U79" s="81">
        <f>'Distribution Rates'!B3*S79</f>
        <v>-71.002187278686861</v>
      </c>
      <c r="V79" s="81">
        <f t="shared" si="9"/>
        <v>543.3971759662569</v>
      </c>
      <c r="W79" s="81">
        <f t="shared" si="10"/>
        <v>45.28</v>
      </c>
      <c r="X79" s="81">
        <v>0</v>
      </c>
      <c r="Y79" s="82">
        <v>0</v>
      </c>
      <c r="Z79" s="81">
        <v>0</v>
      </c>
      <c r="AA79" s="82">
        <v>0</v>
      </c>
      <c r="AB79" s="81">
        <v>0</v>
      </c>
      <c r="AC79" s="82">
        <v>0</v>
      </c>
      <c r="AD79" s="81">
        <v>0</v>
      </c>
      <c r="AE79" s="81">
        <v>0</v>
      </c>
      <c r="AF79" s="81"/>
      <c r="AG79" s="82"/>
      <c r="AH79" s="82">
        <f t="shared" si="11"/>
        <v>0</v>
      </c>
      <c r="AI79" s="81">
        <v>0</v>
      </c>
      <c r="AJ79" s="81">
        <f t="shared" si="12"/>
        <v>0</v>
      </c>
      <c r="AK79" s="81">
        <f t="shared" si="13"/>
        <v>543.3971759662569</v>
      </c>
    </row>
    <row r="80" spans="1:37" s="83" customFormat="1" x14ac:dyDescent="0.25">
      <c r="A80" s="159" t="s">
        <v>50</v>
      </c>
      <c r="B80" s="153" t="s">
        <v>378</v>
      </c>
      <c r="C80" s="159" t="s">
        <v>331</v>
      </c>
      <c r="D80" s="161" t="s">
        <v>332</v>
      </c>
      <c r="E80" s="159" t="s">
        <v>333</v>
      </c>
      <c r="F80" s="159">
        <v>2</v>
      </c>
      <c r="G80" s="159" t="s">
        <v>373</v>
      </c>
      <c r="H80" s="159" t="s">
        <v>379</v>
      </c>
      <c r="I80" s="152" t="s">
        <v>380</v>
      </c>
      <c r="J80" s="155">
        <v>1</v>
      </c>
      <c r="K80" s="156">
        <v>0.5</v>
      </c>
      <c r="L80" s="155">
        <f t="shared" si="7"/>
        <v>0.5</v>
      </c>
      <c r="M80" s="157" t="s">
        <v>25</v>
      </c>
      <c r="N80" s="155">
        <v>0</v>
      </c>
      <c r="O80" s="157" t="s">
        <v>25</v>
      </c>
      <c r="P80" s="155">
        <v>0</v>
      </c>
      <c r="Q80" s="157" t="s">
        <v>25</v>
      </c>
      <c r="R80" s="158">
        <v>0</v>
      </c>
      <c r="S80" s="155">
        <f t="shared" si="8"/>
        <v>0.5</v>
      </c>
      <c r="T80" s="81">
        <f>'Distribution Rates'!B2*S80</f>
        <v>3572.0893211915336</v>
      </c>
      <c r="U80" s="81">
        <f>'Distribution Rates'!B3*S80</f>
        <v>-412.80341441097016</v>
      </c>
      <c r="V80" s="81">
        <f t="shared" si="9"/>
        <v>3159.2859067805634</v>
      </c>
      <c r="W80" s="81">
        <f t="shared" si="10"/>
        <v>263.27</v>
      </c>
      <c r="X80" s="81">
        <v>283.29000000000002</v>
      </c>
      <c r="Y80" s="82">
        <v>652</v>
      </c>
      <c r="Z80" s="81">
        <v>0</v>
      </c>
      <c r="AA80" s="82">
        <v>0</v>
      </c>
      <c r="AB80" s="81">
        <v>0</v>
      </c>
      <c r="AC80" s="82">
        <v>0</v>
      </c>
      <c r="AD80" s="81">
        <v>0</v>
      </c>
      <c r="AE80" s="81">
        <v>0</v>
      </c>
      <c r="AF80" s="81"/>
      <c r="AG80" s="82"/>
      <c r="AH80" s="82">
        <f t="shared" si="11"/>
        <v>652</v>
      </c>
      <c r="AI80" s="81">
        <v>0</v>
      </c>
      <c r="AJ80" s="81">
        <f t="shared" si="12"/>
        <v>283.29000000000002</v>
      </c>
      <c r="AK80" s="81">
        <f t="shared" si="13"/>
        <v>3442.5759067805634</v>
      </c>
    </row>
    <row r="81" spans="1:37" s="83" customFormat="1" x14ac:dyDescent="0.25">
      <c r="A81" s="159" t="s">
        <v>50</v>
      </c>
      <c r="B81" s="153" t="s">
        <v>381</v>
      </c>
      <c r="C81" s="159" t="s">
        <v>382</v>
      </c>
      <c r="D81" s="161" t="s">
        <v>383</v>
      </c>
      <c r="E81" s="159" t="s">
        <v>384</v>
      </c>
      <c r="F81" s="159">
        <v>1</v>
      </c>
      <c r="G81" s="159" t="s">
        <v>320</v>
      </c>
      <c r="H81" s="159" t="s">
        <v>385</v>
      </c>
      <c r="I81" s="152">
        <v>504000</v>
      </c>
      <c r="J81" s="155">
        <v>2</v>
      </c>
      <c r="K81" s="156">
        <v>1</v>
      </c>
      <c r="L81" s="155">
        <f t="shared" si="7"/>
        <v>2</v>
      </c>
      <c r="M81" s="157" t="s">
        <v>25</v>
      </c>
      <c r="N81" s="155">
        <v>0</v>
      </c>
      <c r="O81" s="157" t="s">
        <v>25</v>
      </c>
      <c r="P81" s="155">
        <v>0</v>
      </c>
      <c r="Q81" s="157" t="s">
        <v>25</v>
      </c>
      <c r="R81" s="158">
        <v>0</v>
      </c>
      <c r="S81" s="155">
        <f t="shared" si="8"/>
        <v>2</v>
      </c>
      <c r="T81" s="81">
        <f>'Distribution Rates'!B2*S81</f>
        <v>14288.357284766134</v>
      </c>
      <c r="U81" s="81">
        <f>'Distribution Rates'!B3*S81</f>
        <v>-1651.2136576438807</v>
      </c>
      <c r="V81" s="81">
        <f t="shared" si="9"/>
        <v>12637.143627122254</v>
      </c>
      <c r="W81" s="81">
        <f t="shared" si="10"/>
        <v>1053.0999999999999</v>
      </c>
      <c r="X81" s="81">
        <v>333.06</v>
      </c>
      <c r="Y81" s="82">
        <v>573</v>
      </c>
      <c r="Z81" s="81">
        <v>97.56</v>
      </c>
      <c r="AA81" s="82">
        <v>13</v>
      </c>
      <c r="AB81" s="81">
        <v>0</v>
      </c>
      <c r="AC81" s="82">
        <v>0</v>
      </c>
      <c r="AD81" s="81">
        <v>0</v>
      </c>
      <c r="AE81" s="81">
        <v>0</v>
      </c>
      <c r="AF81" s="81"/>
      <c r="AG81" s="82"/>
      <c r="AH81" s="82">
        <f t="shared" si="11"/>
        <v>586</v>
      </c>
      <c r="AI81" s="81">
        <v>0</v>
      </c>
      <c r="AJ81" s="81">
        <f t="shared" si="12"/>
        <v>430.62</v>
      </c>
      <c r="AK81" s="81">
        <f t="shared" si="13"/>
        <v>13067.763627122255</v>
      </c>
    </row>
    <row r="82" spans="1:37" s="83" customFormat="1" x14ac:dyDescent="0.25">
      <c r="A82" s="159" t="s">
        <v>50</v>
      </c>
      <c r="B82" s="153" t="s">
        <v>386</v>
      </c>
      <c r="C82" s="159" t="s">
        <v>387</v>
      </c>
      <c r="D82" s="161" t="s">
        <v>388</v>
      </c>
      <c r="E82" s="159" t="s">
        <v>389</v>
      </c>
      <c r="F82" s="159">
        <v>3</v>
      </c>
      <c r="G82" s="159" t="s">
        <v>320</v>
      </c>
      <c r="H82" s="159" t="s">
        <v>390</v>
      </c>
      <c r="I82" s="152">
        <v>502700</v>
      </c>
      <c r="J82" s="155">
        <v>1</v>
      </c>
      <c r="K82" s="156">
        <v>1</v>
      </c>
      <c r="L82" s="155">
        <f t="shared" si="7"/>
        <v>1</v>
      </c>
      <c r="M82" s="157" t="s">
        <v>25</v>
      </c>
      <c r="N82" s="155">
        <v>0</v>
      </c>
      <c r="O82" s="157" t="s">
        <v>25</v>
      </c>
      <c r="P82" s="155">
        <v>0</v>
      </c>
      <c r="Q82" s="157" t="s">
        <v>25</v>
      </c>
      <c r="R82" s="158">
        <v>2</v>
      </c>
      <c r="S82" s="155">
        <f t="shared" si="8"/>
        <v>3</v>
      </c>
      <c r="T82" s="81">
        <f>'Distribution Rates'!B2*S82</f>
        <v>21432.535927149202</v>
      </c>
      <c r="U82" s="81">
        <f>'Distribution Rates'!B3*S82</f>
        <v>-2476.820486465821</v>
      </c>
      <c r="V82" s="81">
        <f t="shared" si="9"/>
        <v>18955.71544068338</v>
      </c>
      <c r="W82" s="81">
        <f t="shared" si="10"/>
        <v>1579.64</v>
      </c>
      <c r="X82" s="81">
        <v>81.319999999999993</v>
      </c>
      <c r="Y82" s="82">
        <v>176</v>
      </c>
      <c r="Z82" s="81">
        <v>13.6</v>
      </c>
      <c r="AA82" s="82">
        <v>2</v>
      </c>
      <c r="AB82" s="81">
        <v>0</v>
      </c>
      <c r="AC82" s="82">
        <v>0</v>
      </c>
      <c r="AD82" s="81">
        <v>0</v>
      </c>
      <c r="AE82" s="81">
        <v>0</v>
      </c>
      <c r="AF82" s="81"/>
      <c r="AG82" s="82"/>
      <c r="AH82" s="82">
        <f t="shared" si="11"/>
        <v>178</v>
      </c>
      <c r="AI82" s="81">
        <v>0</v>
      </c>
      <c r="AJ82" s="81">
        <f t="shared" si="12"/>
        <v>94.919999999999987</v>
      </c>
      <c r="AK82" s="81">
        <f t="shared" si="13"/>
        <v>19050.635440683378</v>
      </c>
    </row>
    <row r="83" spans="1:37" s="83" customFormat="1" x14ac:dyDescent="0.25">
      <c r="A83" s="159" t="s">
        <v>55</v>
      </c>
      <c r="B83" s="153" t="s">
        <v>391</v>
      </c>
      <c r="C83" s="152" t="s">
        <v>392</v>
      </c>
      <c r="D83" s="161" t="s">
        <v>393</v>
      </c>
      <c r="E83" s="152" t="s">
        <v>394</v>
      </c>
      <c r="F83" s="159">
        <v>4</v>
      </c>
      <c r="G83" s="152" t="s">
        <v>241</v>
      </c>
      <c r="H83" s="152" t="s">
        <v>395</v>
      </c>
      <c r="I83" s="152">
        <v>601390</v>
      </c>
      <c r="J83" s="155">
        <v>1</v>
      </c>
      <c r="K83" s="156">
        <v>0.75</v>
      </c>
      <c r="L83" s="155">
        <f t="shared" si="7"/>
        <v>0.75</v>
      </c>
      <c r="M83" s="157" t="s">
        <v>25</v>
      </c>
      <c r="N83" s="155">
        <v>0</v>
      </c>
      <c r="O83" s="157" t="s">
        <v>25</v>
      </c>
      <c r="P83" s="155">
        <v>0</v>
      </c>
      <c r="Q83" s="157" t="s">
        <v>25</v>
      </c>
      <c r="R83" s="158">
        <v>0</v>
      </c>
      <c r="S83" s="155">
        <f t="shared" si="8"/>
        <v>0.75</v>
      </c>
      <c r="T83" s="81">
        <f>'Distribution Rates'!B2*S83</f>
        <v>5358.1339817873004</v>
      </c>
      <c r="U83" s="81">
        <f>'Distribution Rates'!B3*S83</f>
        <v>-619.20512161645524</v>
      </c>
      <c r="V83" s="81">
        <f t="shared" si="9"/>
        <v>4738.9288601708449</v>
      </c>
      <c r="W83" s="81">
        <f t="shared" si="10"/>
        <v>394.91</v>
      </c>
      <c r="X83" s="81">
        <v>4.26</v>
      </c>
      <c r="Y83" s="82">
        <v>9</v>
      </c>
      <c r="Z83" s="81">
        <v>0</v>
      </c>
      <c r="AA83" s="82">
        <v>0</v>
      </c>
      <c r="AB83" s="81">
        <v>0</v>
      </c>
      <c r="AC83" s="82">
        <v>0</v>
      </c>
      <c r="AD83" s="81">
        <v>0</v>
      </c>
      <c r="AE83" s="81">
        <v>0</v>
      </c>
      <c r="AF83" s="81"/>
      <c r="AG83" s="82"/>
      <c r="AH83" s="82">
        <f t="shared" si="11"/>
        <v>9</v>
      </c>
      <c r="AI83" s="81">
        <v>0</v>
      </c>
      <c r="AJ83" s="81">
        <f t="shared" si="12"/>
        <v>4.26</v>
      </c>
      <c r="AK83" s="81">
        <f t="shared" si="13"/>
        <v>4743.1888601708451</v>
      </c>
    </row>
    <row r="84" spans="1:37" s="83" customFormat="1" x14ac:dyDescent="0.25">
      <c r="A84" s="159" t="s">
        <v>53</v>
      </c>
      <c r="B84" s="160" t="s">
        <v>396</v>
      </c>
      <c r="C84" s="159" t="s">
        <v>135</v>
      </c>
      <c r="D84" s="161" t="s">
        <v>136</v>
      </c>
      <c r="E84" s="159" t="s">
        <v>137</v>
      </c>
      <c r="F84" s="159">
        <v>1</v>
      </c>
      <c r="G84" s="159" t="s">
        <v>131</v>
      </c>
      <c r="H84" s="159" t="s">
        <v>397</v>
      </c>
      <c r="I84" s="152">
        <v>403305</v>
      </c>
      <c r="J84" s="155">
        <v>1</v>
      </c>
      <c r="K84" s="156">
        <v>0.02</v>
      </c>
      <c r="L84" s="155">
        <f t="shared" si="7"/>
        <v>0.02</v>
      </c>
      <c r="M84" s="157" t="s">
        <v>25</v>
      </c>
      <c r="N84" s="155">
        <v>0</v>
      </c>
      <c r="O84" s="157" t="s">
        <v>25</v>
      </c>
      <c r="P84" s="155">
        <v>0</v>
      </c>
      <c r="Q84" s="157" t="s">
        <v>25</v>
      </c>
      <c r="R84" s="158">
        <v>0</v>
      </c>
      <c r="S84" s="155">
        <f t="shared" si="8"/>
        <v>0.02</v>
      </c>
      <c r="T84" s="81">
        <f>'Distribution Rates'!B2*S84</f>
        <v>142.88357284766136</v>
      </c>
      <c r="U84" s="81">
        <f>'Distribution Rates'!B3*S84</f>
        <v>-16.512136576438806</v>
      </c>
      <c r="V84" s="81">
        <f t="shared" si="9"/>
        <v>126.37143627122255</v>
      </c>
      <c r="W84" s="81">
        <f t="shared" si="10"/>
        <v>10.53</v>
      </c>
      <c r="X84" s="81">
        <v>0</v>
      </c>
      <c r="Y84" s="82">
        <v>0</v>
      </c>
      <c r="Z84" s="81">
        <v>0</v>
      </c>
      <c r="AA84" s="82">
        <v>0</v>
      </c>
      <c r="AB84" s="81">
        <v>0</v>
      </c>
      <c r="AC84" s="82">
        <v>0</v>
      </c>
      <c r="AD84" s="81">
        <v>0</v>
      </c>
      <c r="AE84" s="81">
        <v>0</v>
      </c>
      <c r="AF84" s="81"/>
      <c r="AG84" s="82"/>
      <c r="AH84" s="82">
        <f t="shared" si="11"/>
        <v>0</v>
      </c>
      <c r="AI84" s="81">
        <v>0</v>
      </c>
      <c r="AJ84" s="81">
        <f t="shared" si="12"/>
        <v>0</v>
      </c>
      <c r="AK84" s="81">
        <f t="shared" si="13"/>
        <v>126.37143627122255</v>
      </c>
    </row>
    <row r="85" spans="1:37" s="83" customFormat="1" x14ac:dyDescent="0.25">
      <c r="A85" s="159" t="s">
        <v>53</v>
      </c>
      <c r="B85" s="167" t="s">
        <v>398</v>
      </c>
      <c r="C85" s="159" t="s">
        <v>94</v>
      </c>
      <c r="D85" s="161" t="s">
        <v>94</v>
      </c>
      <c r="E85" s="161" t="s">
        <v>94</v>
      </c>
      <c r="F85" s="159"/>
      <c r="G85" s="159" t="s">
        <v>399</v>
      </c>
      <c r="H85" s="159" t="s">
        <v>400</v>
      </c>
      <c r="I85" s="152" t="s">
        <v>401</v>
      </c>
      <c r="J85" s="155">
        <v>0</v>
      </c>
      <c r="K85" s="156">
        <v>0</v>
      </c>
      <c r="L85" s="155">
        <f t="shared" si="7"/>
        <v>0</v>
      </c>
      <c r="M85" s="157" t="s">
        <v>25</v>
      </c>
      <c r="N85" s="155">
        <v>0</v>
      </c>
      <c r="O85" s="157" t="s">
        <v>25</v>
      </c>
      <c r="P85" s="155">
        <v>0</v>
      </c>
      <c r="Q85" s="157" t="s">
        <v>25</v>
      </c>
      <c r="R85" s="158">
        <v>0</v>
      </c>
      <c r="S85" s="155">
        <f t="shared" si="8"/>
        <v>0</v>
      </c>
      <c r="T85" s="81">
        <f>'Distribution Rates'!B2*S85</f>
        <v>0</v>
      </c>
      <c r="U85" s="81">
        <f>'Distribution Rates'!B3*S85</f>
        <v>0</v>
      </c>
      <c r="V85" s="81">
        <f t="shared" si="9"/>
        <v>0</v>
      </c>
      <c r="W85" s="81">
        <f t="shared" si="10"/>
        <v>0</v>
      </c>
      <c r="X85" s="81">
        <v>43.86</v>
      </c>
      <c r="Y85" s="82">
        <v>116</v>
      </c>
      <c r="Z85" s="81">
        <v>0</v>
      </c>
      <c r="AA85" s="82">
        <v>0</v>
      </c>
      <c r="AB85" s="81">
        <v>0</v>
      </c>
      <c r="AC85" s="82">
        <v>0</v>
      </c>
      <c r="AD85" s="81">
        <v>0</v>
      </c>
      <c r="AE85" s="81">
        <v>0</v>
      </c>
      <c r="AF85" s="81"/>
      <c r="AG85" s="82"/>
      <c r="AH85" s="82">
        <f t="shared" si="11"/>
        <v>116</v>
      </c>
      <c r="AI85" s="81">
        <v>5406.22</v>
      </c>
      <c r="AJ85" s="81">
        <f t="shared" si="12"/>
        <v>5450.08</v>
      </c>
      <c r="AK85" s="81">
        <f t="shared" si="13"/>
        <v>5450.08</v>
      </c>
    </row>
    <row r="86" spans="1:37" s="83" customFormat="1" ht="30" x14ac:dyDescent="0.25">
      <c r="A86" s="159" t="s">
        <v>53</v>
      </c>
      <c r="B86" s="160" t="s">
        <v>402</v>
      </c>
      <c r="C86" s="159" t="s">
        <v>99</v>
      </c>
      <c r="D86" s="161" t="s">
        <v>100</v>
      </c>
      <c r="E86" s="159" t="s">
        <v>101</v>
      </c>
      <c r="F86" s="159">
        <v>2</v>
      </c>
      <c r="G86" s="159" t="s">
        <v>105</v>
      </c>
      <c r="H86" s="159" t="s">
        <v>207</v>
      </c>
      <c r="I86" s="152">
        <v>407002</v>
      </c>
      <c r="J86" s="155">
        <v>1</v>
      </c>
      <c r="K86" s="156">
        <v>0.14280000000000001</v>
      </c>
      <c r="L86" s="155">
        <f t="shared" si="7"/>
        <v>0.14280000000000001</v>
      </c>
      <c r="M86" s="157" t="s">
        <v>25</v>
      </c>
      <c r="N86" s="155">
        <v>0</v>
      </c>
      <c r="O86" s="157" t="s">
        <v>25</v>
      </c>
      <c r="P86" s="155">
        <v>0</v>
      </c>
      <c r="Q86" s="157" t="s">
        <v>25</v>
      </c>
      <c r="R86" s="158">
        <v>0</v>
      </c>
      <c r="S86" s="155">
        <f t="shared" si="8"/>
        <v>0.14280000000000001</v>
      </c>
      <c r="T86" s="81">
        <f>'Distribution Rates'!B2*S86</f>
        <v>1020.188710132302</v>
      </c>
      <c r="U86" s="81">
        <f>'Distribution Rates'!B3*S86</f>
        <v>-117.89665515577309</v>
      </c>
      <c r="V86" s="81">
        <f t="shared" si="9"/>
        <v>902.29205497652902</v>
      </c>
      <c r="W86" s="81">
        <f t="shared" si="10"/>
        <v>75.19</v>
      </c>
      <c r="X86" s="81">
        <v>0</v>
      </c>
      <c r="Y86" s="82">
        <v>0</v>
      </c>
      <c r="Z86" s="81">
        <v>0</v>
      </c>
      <c r="AA86" s="82">
        <v>0</v>
      </c>
      <c r="AB86" s="81">
        <v>0</v>
      </c>
      <c r="AC86" s="82">
        <v>0</v>
      </c>
      <c r="AD86" s="81">
        <v>0</v>
      </c>
      <c r="AE86" s="81">
        <v>0</v>
      </c>
      <c r="AF86" s="81"/>
      <c r="AG86" s="82"/>
      <c r="AH86" s="82">
        <f t="shared" si="11"/>
        <v>0</v>
      </c>
      <c r="AI86" s="81">
        <v>0</v>
      </c>
      <c r="AJ86" s="81">
        <f t="shared" si="12"/>
        <v>0</v>
      </c>
      <c r="AK86" s="81">
        <f t="shared" si="13"/>
        <v>902.29205497652902</v>
      </c>
    </row>
    <row r="87" spans="1:37" s="83" customFormat="1" x14ac:dyDescent="0.25">
      <c r="A87" s="159" t="s">
        <v>53</v>
      </c>
      <c r="B87" s="167" t="s">
        <v>403</v>
      </c>
      <c r="C87" s="159" t="s">
        <v>135</v>
      </c>
      <c r="D87" s="161" t="s">
        <v>136</v>
      </c>
      <c r="E87" s="159" t="s">
        <v>137</v>
      </c>
      <c r="F87" s="159">
        <v>1</v>
      </c>
      <c r="G87" s="159" t="s">
        <v>131</v>
      </c>
      <c r="H87" s="159" t="s">
        <v>404</v>
      </c>
      <c r="I87" s="152">
        <v>403070</v>
      </c>
      <c r="J87" s="155">
        <v>1</v>
      </c>
      <c r="K87" s="156">
        <v>0.03</v>
      </c>
      <c r="L87" s="155">
        <f t="shared" si="7"/>
        <v>0.03</v>
      </c>
      <c r="M87" s="157" t="s">
        <v>25</v>
      </c>
      <c r="N87" s="155">
        <v>0</v>
      </c>
      <c r="O87" s="157" t="s">
        <v>25</v>
      </c>
      <c r="P87" s="155">
        <v>0</v>
      </c>
      <c r="Q87" s="157" t="s">
        <v>25</v>
      </c>
      <c r="R87" s="158">
        <v>0</v>
      </c>
      <c r="S87" s="155">
        <f t="shared" si="8"/>
        <v>0.03</v>
      </c>
      <c r="T87" s="81">
        <f>'Distribution Rates'!B2*S87</f>
        <v>214.325359271492</v>
      </c>
      <c r="U87" s="81">
        <f>'Distribution Rates'!B3*S87</f>
        <v>-24.768204864658209</v>
      </c>
      <c r="V87" s="81">
        <f t="shared" si="9"/>
        <v>189.5571544068338</v>
      </c>
      <c r="W87" s="81">
        <f t="shared" si="10"/>
        <v>15.8</v>
      </c>
      <c r="X87" s="81">
        <v>403.90999999999997</v>
      </c>
      <c r="Y87" s="82">
        <v>1062</v>
      </c>
      <c r="Z87" s="81">
        <v>38.99</v>
      </c>
      <c r="AA87" s="82">
        <v>9</v>
      </c>
      <c r="AB87" s="81">
        <v>0</v>
      </c>
      <c r="AC87" s="82">
        <v>0</v>
      </c>
      <c r="AD87" s="81">
        <v>0</v>
      </c>
      <c r="AE87" s="81">
        <v>0</v>
      </c>
      <c r="AF87" s="81"/>
      <c r="AG87" s="82"/>
      <c r="AH87" s="82">
        <f t="shared" si="11"/>
        <v>1071</v>
      </c>
      <c r="AI87" s="81">
        <v>0</v>
      </c>
      <c r="AJ87" s="81">
        <f t="shared" si="12"/>
        <v>442.9</v>
      </c>
      <c r="AK87" s="81">
        <f t="shared" si="13"/>
        <v>632.45715440683375</v>
      </c>
    </row>
    <row r="88" spans="1:37" s="83" customFormat="1" x14ac:dyDescent="0.25">
      <c r="A88" s="159" t="s">
        <v>54</v>
      </c>
      <c r="B88" s="160" t="s">
        <v>405</v>
      </c>
      <c r="C88" s="159" t="s">
        <v>406</v>
      </c>
      <c r="D88" s="161" t="s">
        <v>407</v>
      </c>
      <c r="E88" s="159" t="s">
        <v>408</v>
      </c>
      <c r="F88" s="159">
        <v>4</v>
      </c>
      <c r="G88" s="159" t="s">
        <v>409</v>
      </c>
      <c r="H88" s="159" t="s">
        <v>410</v>
      </c>
      <c r="I88" s="152">
        <v>803410</v>
      </c>
      <c r="J88" s="155">
        <v>1</v>
      </c>
      <c r="K88" s="156">
        <v>1</v>
      </c>
      <c r="L88" s="155">
        <f t="shared" si="7"/>
        <v>1</v>
      </c>
      <c r="M88" s="157" t="s">
        <v>25</v>
      </c>
      <c r="N88" s="155">
        <v>0</v>
      </c>
      <c r="O88" s="157" t="s">
        <v>25</v>
      </c>
      <c r="P88" s="155">
        <v>0</v>
      </c>
      <c r="Q88" s="157" t="s">
        <v>25</v>
      </c>
      <c r="R88" s="158">
        <v>0</v>
      </c>
      <c r="S88" s="155">
        <f t="shared" si="8"/>
        <v>1</v>
      </c>
      <c r="T88" s="81">
        <f>'Distribution Rates'!B2*S88</f>
        <v>7144.1786423830672</v>
      </c>
      <c r="U88" s="81">
        <f>'Distribution Rates'!B3*S88</f>
        <v>-825.60682882194033</v>
      </c>
      <c r="V88" s="81">
        <f t="shared" si="9"/>
        <v>6318.5718135611269</v>
      </c>
      <c r="W88" s="81">
        <f t="shared" si="10"/>
        <v>526.54999999999995</v>
      </c>
      <c r="X88" s="81">
        <v>8.02</v>
      </c>
      <c r="Y88" s="82">
        <v>12</v>
      </c>
      <c r="Z88" s="81">
        <v>10.75</v>
      </c>
      <c r="AA88" s="82">
        <v>3</v>
      </c>
      <c r="AB88" s="81">
        <v>106.25</v>
      </c>
      <c r="AC88" s="82">
        <v>1.25</v>
      </c>
      <c r="AD88" s="81">
        <v>0</v>
      </c>
      <c r="AE88" s="81">
        <v>0</v>
      </c>
      <c r="AF88" s="81"/>
      <c r="AG88" s="82"/>
      <c r="AH88" s="82">
        <f t="shared" si="11"/>
        <v>15</v>
      </c>
      <c r="AI88" s="81">
        <v>0</v>
      </c>
      <c r="AJ88" s="81">
        <f t="shared" si="12"/>
        <v>125.02</v>
      </c>
      <c r="AK88" s="81">
        <f t="shared" si="13"/>
        <v>6443.5918135611273</v>
      </c>
    </row>
    <row r="89" spans="1:37" s="83" customFormat="1" x14ac:dyDescent="0.25">
      <c r="A89" s="159" t="s">
        <v>53</v>
      </c>
      <c r="B89" s="184" t="s">
        <v>411</v>
      </c>
      <c r="C89" s="159" t="s">
        <v>412</v>
      </c>
      <c r="D89" s="161" t="s">
        <v>148</v>
      </c>
      <c r="E89" s="159" t="s">
        <v>149</v>
      </c>
      <c r="F89" s="159">
        <v>1</v>
      </c>
      <c r="G89" s="159" t="s">
        <v>131</v>
      </c>
      <c r="H89" s="159" t="s">
        <v>413</v>
      </c>
      <c r="I89" s="152">
        <v>403500</v>
      </c>
      <c r="J89" s="155">
        <v>2</v>
      </c>
      <c r="K89" s="156">
        <v>0.5</v>
      </c>
      <c r="L89" s="155">
        <f t="shared" si="7"/>
        <v>1</v>
      </c>
      <c r="M89" s="157" t="s">
        <v>25</v>
      </c>
      <c r="N89" s="155">
        <v>0</v>
      </c>
      <c r="O89" s="157" t="s">
        <v>25</v>
      </c>
      <c r="P89" s="155">
        <v>0</v>
      </c>
      <c r="Q89" s="157" t="s">
        <v>25</v>
      </c>
      <c r="R89" s="155">
        <v>0</v>
      </c>
      <c r="S89" s="155">
        <f t="shared" si="8"/>
        <v>1</v>
      </c>
      <c r="T89" s="81">
        <f>'Distribution Rates'!B2*S89</f>
        <v>7144.1786423830672</v>
      </c>
      <c r="U89" s="81">
        <f>'Distribution Rates'!B3*S89</f>
        <v>-825.60682882194033</v>
      </c>
      <c r="V89" s="81">
        <f t="shared" si="9"/>
        <v>6318.5718135611269</v>
      </c>
      <c r="W89" s="81">
        <f t="shared" si="10"/>
        <v>526.54999999999995</v>
      </c>
      <c r="X89" s="81">
        <v>209.59</v>
      </c>
      <c r="Y89" s="82">
        <v>529</v>
      </c>
      <c r="Z89" s="81">
        <v>0</v>
      </c>
      <c r="AA89" s="82">
        <v>0</v>
      </c>
      <c r="AB89" s="81">
        <v>0</v>
      </c>
      <c r="AC89" s="82">
        <v>0</v>
      </c>
      <c r="AD89" s="81">
        <v>0</v>
      </c>
      <c r="AE89" s="81">
        <v>0</v>
      </c>
      <c r="AF89" s="81"/>
      <c r="AG89" s="82"/>
      <c r="AH89" s="82">
        <f t="shared" si="11"/>
        <v>529</v>
      </c>
      <c r="AI89" s="81">
        <v>1.31</v>
      </c>
      <c r="AJ89" s="81">
        <f t="shared" si="12"/>
        <v>210.9</v>
      </c>
      <c r="AK89" s="81">
        <f t="shared" si="13"/>
        <v>6529.4718135611265</v>
      </c>
    </row>
    <row r="90" spans="1:37" s="83" customFormat="1" x14ac:dyDescent="0.25">
      <c r="A90" s="164" t="s">
        <v>55</v>
      </c>
      <c r="B90" s="185" t="s">
        <v>414</v>
      </c>
      <c r="C90" s="152" t="s">
        <v>415</v>
      </c>
      <c r="D90" s="161" t="s">
        <v>231</v>
      </c>
      <c r="E90" s="159" t="s">
        <v>95</v>
      </c>
      <c r="F90" s="159">
        <v>2</v>
      </c>
      <c r="G90" s="152" t="s">
        <v>416</v>
      </c>
      <c r="H90" s="152" t="s">
        <v>417</v>
      </c>
      <c r="I90" s="152">
        <v>600001</v>
      </c>
      <c r="J90" s="155">
        <v>2</v>
      </c>
      <c r="K90" s="156">
        <v>1</v>
      </c>
      <c r="L90" s="155">
        <f t="shared" si="7"/>
        <v>2</v>
      </c>
      <c r="M90" s="157" t="s">
        <v>25</v>
      </c>
      <c r="N90" s="155">
        <v>0</v>
      </c>
      <c r="O90" s="157" t="s">
        <v>192</v>
      </c>
      <c r="P90" s="155">
        <v>1</v>
      </c>
      <c r="Q90" s="157" t="s">
        <v>25</v>
      </c>
      <c r="R90" s="155">
        <v>0</v>
      </c>
      <c r="S90" s="155">
        <f t="shared" si="8"/>
        <v>3</v>
      </c>
      <c r="T90" s="81">
        <f>'Distribution Rates'!B2*S90</f>
        <v>21432.535927149202</v>
      </c>
      <c r="U90" s="81">
        <f>'Distribution Rates'!B3*S90</f>
        <v>-2476.820486465821</v>
      </c>
      <c r="V90" s="81">
        <f t="shared" si="9"/>
        <v>18955.71544068338</v>
      </c>
      <c r="W90" s="81">
        <f t="shared" si="10"/>
        <v>1579.64</v>
      </c>
      <c r="X90" s="81">
        <v>1492.62</v>
      </c>
      <c r="Y90" s="82">
        <v>3616</v>
      </c>
      <c r="Z90" s="81">
        <v>84.62</v>
      </c>
      <c r="AA90" s="82">
        <v>14</v>
      </c>
      <c r="AB90" s="81">
        <v>63.75</v>
      </c>
      <c r="AC90" s="82">
        <v>0.75</v>
      </c>
      <c r="AD90" s="81">
        <v>0</v>
      </c>
      <c r="AE90" s="81">
        <v>0</v>
      </c>
      <c r="AF90" s="81"/>
      <c r="AG90" s="82"/>
      <c r="AH90" s="82">
        <f t="shared" si="11"/>
        <v>3630</v>
      </c>
      <c r="AI90" s="81">
        <v>0</v>
      </c>
      <c r="AJ90" s="81">
        <f t="shared" si="12"/>
        <v>1640.9899999999998</v>
      </c>
      <c r="AK90" s="81">
        <f t="shared" si="13"/>
        <v>20596.705440683378</v>
      </c>
    </row>
    <row r="91" spans="1:37" s="83" customFormat="1" x14ac:dyDescent="0.25">
      <c r="A91" s="164" t="s">
        <v>55</v>
      </c>
      <c r="B91" s="185" t="s">
        <v>418</v>
      </c>
      <c r="C91" s="152" t="s">
        <v>94</v>
      </c>
      <c r="D91" s="154" t="s">
        <v>94</v>
      </c>
      <c r="E91" s="154" t="s">
        <v>94</v>
      </c>
      <c r="F91" s="159"/>
      <c r="G91" s="152" t="s">
        <v>238</v>
      </c>
      <c r="H91" s="152" t="s">
        <v>419</v>
      </c>
      <c r="I91" s="152">
        <v>601600</v>
      </c>
      <c r="J91" s="155">
        <v>0</v>
      </c>
      <c r="K91" s="156">
        <v>0</v>
      </c>
      <c r="L91" s="155">
        <f t="shared" si="7"/>
        <v>0</v>
      </c>
      <c r="M91" s="157" t="s">
        <v>25</v>
      </c>
      <c r="N91" s="155">
        <v>0</v>
      </c>
      <c r="O91" s="157" t="s">
        <v>25</v>
      </c>
      <c r="P91" s="155">
        <v>0</v>
      </c>
      <c r="Q91" s="157" t="s">
        <v>25</v>
      </c>
      <c r="R91" s="155">
        <v>0</v>
      </c>
      <c r="S91" s="155">
        <f t="shared" si="8"/>
        <v>0</v>
      </c>
      <c r="T91" s="81">
        <f>'Distribution Rates'!B2*S91</f>
        <v>0</v>
      </c>
      <c r="U91" s="81">
        <f>'Distribution Rates'!B3*S91</f>
        <v>0</v>
      </c>
      <c r="V91" s="81">
        <f t="shared" si="9"/>
        <v>0</v>
      </c>
      <c r="W91" s="81">
        <f t="shared" si="10"/>
        <v>0</v>
      </c>
      <c r="X91" s="81">
        <v>1667.4299999999998</v>
      </c>
      <c r="Y91" s="82">
        <v>2481</v>
      </c>
      <c r="Z91" s="81">
        <v>87.36999999999999</v>
      </c>
      <c r="AA91" s="82">
        <v>21</v>
      </c>
      <c r="AB91" s="81">
        <v>42.5</v>
      </c>
      <c r="AC91" s="82">
        <v>0.5</v>
      </c>
      <c r="AD91" s="81">
        <v>5.48</v>
      </c>
      <c r="AE91" s="81">
        <v>0</v>
      </c>
      <c r="AF91" s="81"/>
      <c r="AG91" s="82"/>
      <c r="AH91" s="82">
        <f t="shared" si="11"/>
        <v>2502</v>
      </c>
      <c r="AI91" s="81">
        <v>8.8099999999999987</v>
      </c>
      <c r="AJ91" s="81">
        <f t="shared" si="12"/>
        <v>1811.5899999999997</v>
      </c>
      <c r="AK91" s="81">
        <f t="shared" si="13"/>
        <v>1811.5899999999997</v>
      </c>
    </row>
    <row r="92" spans="1:37" s="83" customFormat="1" x14ac:dyDescent="0.25">
      <c r="A92" s="186" t="s">
        <v>55</v>
      </c>
      <c r="B92" s="185" t="s">
        <v>420</v>
      </c>
      <c r="C92" s="152">
        <v>313</v>
      </c>
      <c r="D92" s="161" t="s">
        <v>421</v>
      </c>
      <c r="E92" s="154" t="s">
        <v>422</v>
      </c>
      <c r="F92" s="159">
        <v>4</v>
      </c>
      <c r="G92" s="154" t="s">
        <v>238</v>
      </c>
      <c r="H92" s="154" t="s">
        <v>423</v>
      </c>
      <c r="I92" s="152">
        <v>601203</v>
      </c>
      <c r="J92" s="155">
        <v>1</v>
      </c>
      <c r="K92" s="156">
        <v>0.52</v>
      </c>
      <c r="L92" s="155">
        <f t="shared" si="7"/>
        <v>0.52</v>
      </c>
      <c r="M92" s="157" t="s">
        <v>25</v>
      </c>
      <c r="N92" s="155">
        <v>0</v>
      </c>
      <c r="O92" s="157" t="s">
        <v>25</v>
      </c>
      <c r="P92" s="155">
        <v>0</v>
      </c>
      <c r="Q92" s="157" t="s">
        <v>25</v>
      </c>
      <c r="R92" s="155">
        <v>0</v>
      </c>
      <c r="S92" s="155">
        <f t="shared" si="8"/>
        <v>0.52</v>
      </c>
      <c r="T92" s="81">
        <f>'Distribution Rates'!B2*S92</f>
        <v>3714.9728940391951</v>
      </c>
      <c r="U92" s="81">
        <f>'Distribution Rates'!B3*S92</f>
        <v>-429.31555098740898</v>
      </c>
      <c r="V92" s="81">
        <f t="shared" si="9"/>
        <v>3285.657343051786</v>
      </c>
      <c r="W92" s="81">
        <f t="shared" si="10"/>
        <v>273.8</v>
      </c>
      <c r="X92" s="81">
        <v>0</v>
      </c>
      <c r="Y92" s="82">
        <v>0</v>
      </c>
      <c r="Z92" s="81">
        <v>0</v>
      </c>
      <c r="AA92" s="82">
        <v>0</v>
      </c>
      <c r="AB92" s="81">
        <v>0</v>
      </c>
      <c r="AC92" s="82">
        <v>0</v>
      </c>
      <c r="AD92" s="81">
        <v>0</v>
      </c>
      <c r="AE92" s="81">
        <v>0</v>
      </c>
      <c r="AF92" s="81"/>
      <c r="AG92" s="82"/>
      <c r="AH92" s="82">
        <f t="shared" si="11"/>
        <v>0</v>
      </c>
      <c r="AI92" s="81">
        <v>0</v>
      </c>
      <c r="AJ92" s="81">
        <f t="shared" si="12"/>
        <v>0</v>
      </c>
      <c r="AK92" s="81">
        <f t="shared" si="13"/>
        <v>3285.657343051786</v>
      </c>
    </row>
    <row r="93" spans="1:37" s="83" customFormat="1" x14ac:dyDescent="0.25">
      <c r="A93" s="186" t="s">
        <v>55</v>
      </c>
      <c r="B93" s="185" t="s">
        <v>424</v>
      </c>
      <c r="C93" s="152" t="s">
        <v>425</v>
      </c>
      <c r="D93" s="154" t="s">
        <v>426</v>
      </c>
      <c r="E93" s="152" t="s">
        <v>427</v>
      </c>
      <c r="F93" s="152">
        <v>1</v>
      </c>
      <c r="G93" s="152" t="s">
        <v>238</v>
      </c>
      <c r="H93" s="152" t="s">
        <v>428</v>
      </c>
      <c r="I93" s="152">
        <v>601690</v>
      </c>
      <c r="J93" s="172">
        <v>1</v>
      </c>
      <c r="K93" s="156">
        <v>0.2</v>
      </c>
      <c r="L93" s="155">
        <f t="shared" si="7"/>
        <v>0.2</v>
      </c>
      <c r="M93" s="157" t="s">
        <v>25</v>
      </c>
      <c r="N93" s="155">
        <v>0</v>
      </c>
      <c r="O93" s="187" t="s">
        <v>25</v>
      </c>
      <c r="P93" s="188">
        <v>0</v>
      </c>
      <c r="Q93" s="187" t="s">
        <v>25</v>
      </c>
      <c r="R93" s="188">
        <v>0</v>
      </c>
      <c r="S93" s="155">
        <f t="shared" si="8"/>
        <v>0.2</v>
      </c>
      <c r="T93" s="81">
        <f>'Distribution Rates'!B2*S93</f>
        <v>1428.8357284766134</v>
      </c>
      <c r="U93" s="81">
        <f>'Distribution Rates'!B3*S93</f>
        <v>-165.12136576438809</v>
      </c>
      <c r="V93" s="81">
        <f t="shared" si="9"/>
        <v>1263.7143627122255</v>
      </c>
      <c r="W93" s="81">
        <f t="shared" si="10"/>
        <v>105.31</v>
      </c>
      <c r="X93" s="81">
        <v>0</v>
      </c>
      <c r="Y93" s="82">
        <v>0</v>
      </c>
      <c r="Z93" s="81">
        <v>0</v>
      </c>
      <c r="AA93" s="82">
        <v>0</v>
      </c>
      <c r="AB93" s="81">
        <v>0</v>
      </c>
      <c r="AC93" s="82">
        <v>0</v>
      </c>
      <c r="AD93" s="81">
        <v>0</v>
      </c>
      <c r="AE93" s="81">
        <v>0</v>
      </c>
      <c r="AF93" s="81"/>
      <c r="AG93" s="82"/>
      <c r="AH93" s="82">
        <f t="shared" si="11"/>
        <v>0</v>
      </c>
      <c r="AI93" s="81">
        <v>0</v>
      </c>
      <c r="AJ93" s="81">
        <f t="shared" si="12"/>
        <v>0</v>
      </c>
      <c r="AK93" s="81">
        <f t="shared" si="13"/>
        <v>1263.7143627122255</v>
      </c>
    </row>
    <row r="94" spans="1:37" s="83" customFormat="1" x14ac:dyDescent="0.25">
      <c r="A94" s="161" t="s">
        <v>55</v>
      </c>
      <c r="B94" s="153" t="s">
        <v>429</v>
      </c>
      <c r="C94" s="152" t="s">
        <v>425</v>
      </c>
      <c r="D94" s="154" t="s">
        <v>426</v>
      </c>
      <c r="E94" s="152" t="s">
        <v>427</v>
      </c>
      <c r="F94" s="152">
        <v>1</v>
      </c>
      <c r="G94" s="152" t="s">
        <v>241</v>
      </c>
      <c r="H94" s="152" t="s">
        <v>430</v>
      </c>
      <c r="I94" s="152">
        <v>601775</v>
      </c>
      <c r="J94" s="172">
        <v>1</v>
      </c>
      <c r="K94" s="156">
        <v>0.2</v>
      </c>
      <c r="L94" s="155">
        <f t="shared" si="7"/>
        <v>0.2</v>
      </c>
      <c r="M94" s="157" t="s">
        <v>25</v>
      </c>
      <c r="N94" s="155">
        <v>0</v>
      </c>
      <c r="O94" s="187" t="s">
        <v>25</v>
      </c>
      <c r="P94" s="188">
        <v>0</v>
      </c>
      <c r="Q94" s="187" t="s">
        <v>25</v>
      </c>
      <c r="R94" s="189">
        <v>0</v>
      </c>
      <c r="S94" s="155">
        <f t="shared" si="8"/>
        <v>0.2</v>
      </c>
      <c r="T94" s="81">
        <f>'Distribution Rates'!B2*S94</f>
        <v>1428.8357284766134</v>
      </c>
      <c r="U94" s="81">
        <f>'Distribution Rates'!B3*S94</f>
        <v>-165.12136576438809</v>
      </c>
      <c r="V94" s="81">
        <f t="shared" si="9"/>
        <v>1263.7143627122255</v>
      </c>
      <c r="W94" s="81">
        <f t="shared" si="10"/>
        <v>105.31</v>
      </c>
      <c r="X94" s="81">
        <v>0</v>
      </c>
      <c r="Y94" s="82">
        <v>0</v>
      </c>
      <c r="Z94" s="81">
        <v>0</v>
      </c>
      <c r="AA94" s="82">
        <v>0</v>
      </c>
      <c r="AB94" s="81">
        <v>0</v>
      </c>
      <c r="AC94" s="82">
        <v>0</v>
      </c>
      <c r="AD94" s="81">
        <v>0</v>
      </c>
      <c r="AE94" s="81">
        <v>0</v>
      </c>
      <c r="AF94" s="81"/>
      <c r="AG94" s="82"/>
      <c r="AH94" s="82">
        <f t="shared" si="11"/>
        <v>0</v>
      </c>
      <c r="AI94" s="81">
        <v>0</v>
      </c>
      <c r="AJ94" s="81">
        <f t="shared" si="12"/>
        <v>0</v>
      </c>
      <c r="AK94" s="81">
        <f t="shared" si="13"/>
        <v>1263.7143627122255</v>
      </c>
    </row>
    <row r="95" spans="1:37" s="83" customFormat="1" x14ac:dyDescent="0.25">
      <c r="A95" s="161" t="s">
        <v>55</v>
      </c>
      <c r="B95" s="153" t="s">
        <v>431</v>
      </c>
      <c r="C95" s="152" t="s">
        <v>425</v>
      </c>
      <c r="D95" s="154" t="s">
        <v>426</v>
      </c>
      <c r="E95" s="152" t="s">
        <v>427</v>
      </c>
      <c r="F95" s="152">
        <v>1</v>
      </c>
      <c r="G95" s="152" t="s">
        <v>241</v>
      </c>
      <c r="H95" s="152" t="s">
        <v>432</v>
      </c>
      <c r="I95" s="152">
        <v>601774</v>
      </c>
      <c r="J95" s="172">
        <v>1</v>
      </c>
      <c r="K95" s="156">
        <v>0.2</v>
      </c>
      <c r="L95" s="155">
        <f t="shared" si="7"/>
        <v>0.2</v>
      </c>
      <c r="M95" s="157" t="s">
        <v>25</v>
      </c>
      <c r="N95" s="155">
        <v>0</v>
      </c>
      <c r="O95" s="187" t="s">
        <v>25</v>
      </c>
      <c r="P95" s="188">
        <v>0</v>
      </c>
      <c r="Q95" s="187" t="s">
        <v>25</v>
      </c>
      <c r="R95" s="189">
        <v>0</v>
      </c>
      <c r="S95" s="155">
        <f t="shared" si="8"/>
        <v>0.2</v>
      </c>
      <c r="T95" s="81">
        <f>'Distribution Rates'!B2*S95</f>
        <v>1428.8357284766134</v>
      </c>
      <c r="U95" s="81">
        <f>'Distribution Rates'!B3*S95</f>
        <v>-165.12136576438809</v>
      </c>
      <c r="V95" s="81">
        <f t="shared" si="9"/>
        <v>1263.7143627122255</v>
      </c>
      <c r="W95" s="81">
        <f t="shared" si="10"/>
        <v>105.31</v>
      </c>
      <c r="X95" s="81">
        <v>0</v>
      </c>
      <c r="Y95" s="82">
        <v>0</v>
      </c>
      <c r="Z95" s="81">
        <v>0</v>
      </c>
      <c r="AA95" s="82">
        <v>0</v>
      </c>
      <c r="AB95" s="81">
        <v>0</v>
      </c>
      <c r="AC95" s="82">
        <v>0</v>
      </c>
      <c r="AD95" s="81">
        <v>0</v>
      </c>
      <c r="AE95" s="81">
        <v>0</v>
      </c>
      <c r="AF95" s="81"/>
      <c r="AG95" s="82"/>
      <c r="AH95" s="82">
        <f t="shared" si="11"/>
        <v>0</v>
      </c>
      <c r="AI95" s="81">
        <v>0</v>
      </c>
      <c r="AJ95" s="81">
        <f t="shared" si="12"/>
        <v>0</v>
      </c>
      <c r="AK95" s="81">
        <f t="shared" si="13"/>
        <v>1263.7143627122255</v>
      </c>
    </row>
    <row r="96" spans="1:37" s="83" customFormat="1" x14ac:dyDescent="0.25">
      <c r="A96" s="161" t="s">
        <v>55</v>
      </c>
      <c r="B96" s="153" t="s">
        <v>433</v>
      </c>
      <c r="C96" s="152" t="s">
        <v>425</v>
      </c>
      <c r="D96" s="154" t="s">
        <v>426</v>
      </c>
      <c r="E96" s="152" t="s">
        <v>427</v>
      </c>
      <c r="F96" s="152">
        <v>1</v>
      </c>
      <c r="G96" s="152" t="s">
        <v>241</v>
      </c>
      <c r="H96" s="152" t="s">
        <v>434</v>
      </c>
      <c r="I96" s="152">
        <v>601773</v>
      </c>
      <c r="J96" s="172">
        <v>1</v>
      </c>
      <c r="K96" s="156">
        <v>0.2</v>
      </c>
      <c r="L96" s="155">
        <f t="shared" si="7"/>
        <v>0.2</v>
      </c>
      <c r="M96" s="157" t="s">
        <v>25</v>
      </c>
      <c r="N96" s="155">
        <v>0</v>
      </c>
      <c r="O96" s="187" t="s">
        <v>25</v>
      </c>
      <c r="P96" s="188">
        <v>0</v>
      </c>
      <c r="Q96" s="187" t="s">
        <v>25</v>
      </c>
      <c r="R96" s="189">
        <v>0</v>
      </c>
      <c r="S96" s="155">
        <f t="shared" si="8"/>
        <v>0.2</v>
      </c>
      <c r="T96" s="81">
        <f>'Distribution Rates'!B2*S96</f>
        <v>1428.8357284766134</v>
      </c>
      <c r="U96" s="81">
        <f>'Distribution Rates'!B3*S96</f>
        <v>-165.12136576438809</v>
      </c>
      <c r="V96" s="81">
        <f t="shared" si="9"/>
        <v>1263.7143627122255</v>
      </c>
      <c r="W96" s="81">
        <f t="shared" si="10"/>
        <v>105.31</v>
      </c>
      <c r="X96" s="81">
        <v>0</v>
      </c>
      <c r="Y96" s="82">
        <v>0</v>
      </c>
      <c r="Z96" s="81">
        <v>0</v>
      </c>
      <c r="AA96" s="82">
        <v>0</v>
      </c>
      <c r="AB96" s="81">
        <v>0</v>
      </c>
      <c r="AC96" s="82">
        <v>0</v>
      </c>
      <c r="AD96" s="81">
        <v>0</v>
      </c>
      <c r="AE96" s="81">
        <v>0</v>
      </c>
      <c r="AF96" s="81"/>
      <c r="AG96" s="82"/>
      <c r="AH96" s="82">
        <f t="shared" si="11"/>
        <v>0</v>
      </c>
      <c r="AI96" s="81">
        <v>0</v>
      </c>
      <c r="AJ96" s="81">
        <f t="shared" si="12"/>
        <v>0</v>
      </c>
      <c r="AK96" s="81">
        <f t="shared" si="13"/>
        <v>1263.7143627122255</v>
      </c>
    </row>
    <row r="97" spans="1:37" s="83" customFormat="1" x14ac:dyDescent="0.25">
      <c r="A97" s="161" t="s">
        <v>55</v>
      </c>
      <c r="B97" s="153" t="s">
        <v>435</v>
      </c>
      <c r="C97" s="152" t="s">
        <v>425</v>
      </c>
      <c r="D97" s="154" t="s">
        <v>426</v>
      </c>
      <c r="E97" s="152" t="s">
        <v>427</v>
      </c>
      <c r="F97" s="152">
        <v>1</v>
      </c>
      <c r="G97" s="152" t="s">
        <v>238</v>
      </c>
      <c r="H97" s="152" t="s">
        <v>436</v>
      </c>
      <c r="I97" s="152">
        <v>601650</v>
      </c>
      <c r="J97" s="172">
        <v>1</v>
      </c>
      <c r="K97" s="156">
        <v>0.2</v>
      </c>
      <c r="L97" s="155">
        <f t="shared" si="7"/>
        <v>0.2</v>
      </c>
      <c r="M97" s="157" t="s">
        <v>25</v>
      </c>
      <c r="N97" s="155">
        <v>0</v>
      </c>
      <c r="O97" s="187" t="s">
        <v>25</v>
      </c>
      <c r="P97" s="188">
        <v>0</v>
      </c>
      <c r="Q97" s="187" t="s">
        <v>25</v>
      </c>
      <c r="R97" s="189">
        <v>0</v>
      </c>
      <c r="S97" s="155">
        <f t="shared" si="8"/>
        <v>0.2</v>
      </c>
      <c r="T97" s="81">
        <f>'Distribution Rates'!B2*S97</f>
        <v>1428.8357284766134</v>
      </c>
      <c r="U97" s="81">
        <f>'Distribution Rates'!B3*S97</f>
        <v>-165.12136576438809</v>
      </c>
      <c r="V97" s="81">
        <f t="shared" si="9"/>
        <v>1263.7143627122255</v>
      </c>
      <c r="W97" s="81">
        <f t="shared" si="10"/>
        <v>105.31</v>
      </c>
      <c r="X97" s="81">
        <v>0</v>
      </c>
      <c r="Y97" s="82">
        <v>0</v>
      </c>
      <c r="Z97" s="81">
        <v>0</v>
      </c>
      <c r="AA97" s="82">
        <v>0</v>
      </c>
      <c r="AB97" s="81">
        <v>0</v>
      </c>
      <c r="AC97" s="82">
        <v>0</v>
      </c>
      <c r="AD97" s="81">
        <v>0</v>
      </c>
      <c r="AE97" s="81">
        <v>0</v>
      </c>
      <c r="AF97" s="81"/>
      <c r="AG97" s="82"/>
      <c r="AH97" s="82">
        <f t="shared" si="11"/>
        <v>0</v>
      </c>
      <c r="AI97" s="81">
        <v>0</v>
      </c>
      <c r="AJ97" s="81">
        <f t="shared" si="12"/>
        <v>0</v>
      </c>
      <c r="AK97" s="81">
        <f t="shared" si="13"/>
        <v>1263.7143627122255</v>
      </c>
    </row>
    <row r="98" spans="1:37" s="83" customFormat="1" x14ac:dyDescent="0.25">
      <c r="A98" s="152" t="s">
        <v>55</v>
      </c>
      <c r="B98" s="153" t="s">
        <v>437</v>
      </c>
      <c r="C98" s="152" t="s">
        <v>94</v>
      </c>
      <c r="D98" s="154" t="s">
        <v>94</v>
      </c>
      <c r="E98" s="154" t="s">
        <v>94</v>
      </c>
      <c r="F98" s="152"/>
      <c r="G98" s="152" t="s">
        <v>241</v>
      </c>
      <c r="H98" s="152" t="s">
        <v>432</v>
      </c>
      <c r="I98" s="152">
        <v>601774</v>
      </c>
      <c r="J98" s="155">
        <v>0</v>
      </c>
      <c r="K98" s="156">
        <v>0</v>
      </c>
      <c r="L98" s="155">
        <f t="shared" si="7"/>
        <v>0</v>
      </c>
      <c r="M98" s="157" t="s">
        <v>25</v>
      </c>
      <c r="N98" s="155">
        <v>0</v>
      </c>
      <c r="O98" s="157" t="s">
        <v>25</v>
      </c>
      <c r="P98" s="155">
        <v>0</v>
      </c>
      <c r="Q98" s="157" t="s">
        <v>25</v>
      </c>
      <c r="R98" s="158">
        <v>0</v>
      </c>
      <c r="S98" s="155">
        <f t="shared" si="8"/>
        <v>0</v>
      </c>
      <c r="T98" s="81">
        <f>'Distribution Rates'!B2*S98</f>
        <v>0</v>
      </c>
      <c r="U98" s="81">
        <f>'Distribution Rates'!B3*S98</f>
        <v>0</v>
      </c>
      <c r="V98" s="81">
        <f t="shared" si="9"/>
        <v>0</v>
      </c>
      <c r="W98" s="81">
        <f t="shared" si="10"/>
        <v>0</v>
      </c>
      <c r="X98" s="81">
        <v>5519.49</v>
      </c>
      <c r="Y98" s="82">
        <v>14439</v>
      </c>
      <c r="Z98" s="81">
        <v>0</v>
      </c>
      <c r="AA98" s="82">
        <v>0</v>
      </c>
      <c r="AB98" s="81">
        <v>0</v>
      </c>
      <c r="AC98" s="82">
        <v>0</v>
      </c>
      <c r="AD98" s="81">
        <v>0</v>
      </c>
      <c r="AE98" s="81">
        <v>0</v>
      </c>
      <c r="AF98" s="81"/>
      <c r="AG98" s="82"/>
      <c r="AH98" s="82">
        <f t="shared" si="11"/>
        <v>14439</v>
      </c>
      <c r="AI98" s="81">
        <v>0</v>
      </c>
      <c r="AJ98" s="81">
        <f t="shared" si="12"/>
        <v>5519.49</v>
      </c>
      <c r="AK98" s="81">
        <f t="shared" si="13"/>
        <v>5519.49</v>
      </c>
    </row>
    <row r="99" spans="1:37" s="83" customFormat="1" x14ac:dyDescent="0.25">
      <c r="A99" s="152" t="s">
        <v>55</v>
      </c>
      <c r="B99" s="153" t="s">
        <v>438</v>
      </c>
      <c r="C99" s="152" t="s">
        <v>94</v>
      </c>
      <c r="D99" s="154" t="s">
        <v>94</v>
      </c>
      <c r="E99" s="154" t="s">
        <v>94</v>
      </c>
      <c r="F99" s="152"/>
      <c r="G99" s="152" t="s">
        <v>241</v>
      </c>
      <c r="H99" s="152" t="s">
        <v>430</v>
      </c>
      <c r="I99" s="152">
        <v>601775</v>
      </c>
      <c r="J99" s="155">
        <v>0</v>
      </c>
      <c r="K99" s="156">
        <v>0</v>
      </c>
      <c r="L99" s="155">
        <f t="shared" si="7"/>
        <v>0</v>
      </c>
      <c r="M99" s="157" t="s">
        <v>25</v>
      </c>
      <c r="N99" s="155">
        <v>0</v>
      </c>
      <c r="O99" s="157" t="s">
        <v>25</v>
      </c>
      <c r="P99" s="155">
        <v>0</v>
      </c>
      <c r="Q99" s="157" t="s">
        <v>25</v>
      </c>
      <c r="R99" s="158">
        <v>0</v>
      </c>
      <c r="S99" s="155">
        <f t="shared" si="8"/>
        <v>0</v>
      </c>
      <c r="T99" s="81">
        <f>'Distribution Rates'!B2*S99</f>
        <v>0</v>
      </c>
      <c r="U99" s="81">
        <f>'Distribution Rates'!B3*S99</f>
        <v>0</v>
      </c>
      <c r="V99" s="81">
        <f t="shared" si="9"/>
        <v>0</v>
      </c>
      <c r="W99" s="81">
        <f t="shared" si="10"/>
        <v>0</v>
      </c>
      <c r="X99" s="81">
        <v>5280.7199999999993</v>
      </c>
      <c r="Y99" s="82">
        <v>8070</v>
      </c>
      <c r="Z99" s="81">
        <v>0</v>
      </c>
      <c r="AA99" s="82">
        <v>0</v>
      </c>
      <c r="AB99" s="81">
        <v>0</v>
      </c>
      <c r="AC99" s="82">
        <v>0</v>
      </c>
      <c r="AD99" s="81">
        <v>0</v>
      </c>
      <c r="AE99" s="81">
        <v>0</v>
      </c>
      <c r="AF99" s="81"/>
      <c r="AG99" s="82"/>
      <c r="AH99" s="82">
        <f t="shared" si="11"/>
        <v>8070</v>
      </c>
      <c r="AI99" s="81">
        <v>0</v>
      </c>
      <c r="AJ99" s="81">
        <f t="shared" si="12"/>
        <v>5280.7199999999993</v>
      </c>
      <c r="AK99" s="81">
        <f t="shared" si="13"/>
        <v>5280.7199999999993</v>
      </c>
    </row>
    <row r="100" spans="1:37" s="83" customFormat="1" x14ac:dyDescent="0.25">
      <c r="A100" s="159" t="s">
        <v>55</v>
      </c>
      <c r="B100" s="153" t="s">
        <v>439</v>
      </c>
      <c r="C100" s="152" t="s">
        <v>392</v>
      </c>
      <c r="D100" s="161" t="s">
        <v>393</v>
      </c>
      <c r="E100" s="152" t="s">
        <v>394</v>
      </c>
      <c r="F100" s="159">
        <v>4</v>
      </c>
      <c r="G100" s="152" t="s">
        <v>241</v>
      </c>
      <c r="H100" s="152" t="s">
        <v>440</v>
      </c>
      <c r="I100" s="152">
        <v>601380</v>
      </c>
      <c r="J100" s="155">
        <v>1</v>
      </c>
      <c r="K100" s="156">
        <v>0.25</v>
      </c>
      <c r="L100" s="155">
        <f t="shared" si="7"/>
        <v>0.25</v>
      </c>
      <c r="M100" s="157" t="s">
        <v>25</v>
      </c>
      <c r="N100" s="155">
        <v>0</v>
      </c>
      <c r="O100" s="157" t="s">
        <v>25</v>
      </c>
      <c r="P100" s="155">
        <v>0</v>
      </c>
      <c r="Q100" s="157" t="s">
        <v>25</v>
      </c>
      <c r="R100" s="158">
        <v>0</v>
      </c>
      <c r="S100" s="155">
        <f t="shared" si="8"/>
        <v>0.25</v>
      </c>
      <c r="T100" s="81">
        <f>'Distribution Rates'!B2*S100</f>
        <v>1786.0446605957668</v>
      </c>
      <c r="U100" s="81">
        <f>'Distribution Rates'!B3*S100</f>
        <v>-206.40170720548508</v>
      </c>
      <c r="V100" s="81">
        <f t="shared" si="9"/>
        <v>1579.6429533902817</v>
      </c>
      <c r="W100" s="81">
        <f t="shared" si="10"/>
        <v>131.63999999999999</v>
      </c>
      <c r="X100" s="81">
        <v>0</v>
      </c>
      <c r="Y100" s="82">
        <v>0</v>
      </c>
      <c r="Z100" s="81">
        <v>3.5</v>
      </c>
      <c r="AA100" s="82">
        <v>1</v>
      </c>
      <c r="AB100" s="81">
        <v>0</v>
      </c>
      <c r="AC100" s="82">
        <v>0</v>
      </c>
      <c r="AD100" s="81">
        <v>0</v>
      </c>
      <c r="AE100" s="81">
        <v>0</v>
      </c>
      <c r="AF100" s="81"/>
      <c r="AG100" s="82"/>
      <c r="AH100" s="82">
        <f t="shared" si="11"/>
        <v>1</v>
      </c>
      <c r="AI100" s="81">
        <v>0</v>
      </c>
      <c r="AJ100" s="81">
        <f t="shared" si="12"/>
        <v>3.5</v>
      </c>
      <c r="AK100" s="81">
        <f t="shared" si="13"/>
        <v>1583.1429533902817</v>
      </c>
    </row>
    <row r="101" spans="1:37" s="83" customFormat="1" x14ac:dyDescent="0.25">
      <c r="A101" s="159" t="s">
        <v>55</v>
      </c>
      <c r="B101" s="153" t="s">
        <v>441</v>
      </c>
      <c r="C101" s="152" t="s">
        <v>442</v>
      </c>
      <c r="D101" s="161" t="s">
        <v>332</v>
      </c>
      <c r="E101" s="152" t="s">
        <v>333</v>
      </c>
      <c r="F101" s="159">
        <v>2</v>
      </c>
      <c r="G101" s="152" t="s">
        <v>238</v>
      </c>
      <c r="H101" s="152" t="s">
        <v>428</v>
      </c>
      <c r="I101" s="152">
        <v>601690</v>
      </c>
      <c r="J101" s="155">
        <v>1</v>
      </c>
      <c r="K101" s="156">
        <v>1</v>
      </c>
      <c r="L101" s="155">
        <f t="shared" si="7"/>
        <v>1</v>
      </c>
      <c r="M101" s="157" t="s">
        <v>25</v>
      </c>
      <c r="N101" s="155">
        <v>0</v>
      </c>
      <c r="O101" s="157" t="s">
        <v>25</v>
      </c>
      <c r="P101" s="155">
        <v>0</v>
      </c>
      <c r="Q101" s="157" t="s">
        <v>25</v>
      </c>
      <c r="R101" s="158">
        <v>0</v>
      </c>
      <c r="S101" s="155">
        <f t="shared" si="8"/>
        <v>1</v>
      </c>
      <c r="T101" s="81">
        <f>'Distribution Rates'!B2*S101</f>
        <v>7144.1786423830672</v>
      </c>
      <c r="U101" s="81">
        <f>'Distribution Rates'!B3*S101</f>
        <v>-825.60682882194033</v>
      </c>
      <c r="V101" s="81">
        <f t="shared" si="9"/>
        <v>6318.5718135611269</v>
      </c>
      <c r="W101" s="81">
        <f t="shared" si="10"/>
        <v>526.54999999999995</v>
      </c>
      <c r="X101" s="81">
        <v>6984.0399999999981</v>
      </c>
      <c r="Y101" s="82">
        <v>9261</v>
      </c>
      <c r="Z101" s="81">
        <v>75.860000000000014</v>
      </c>
      <c r="AA101" s="82">
        <v>11</v>
      </c>
      <c r="AB101" s="81">
        <v>0</v>
      </c>
      <c r="AC101" s="82">
        <v>0</v>
      </c>
      <c r="AD101" s="81">
        <v>14.3</v>
      </c>
      <c r="AE101" s="81">
        <v>0</v>
      </c>
      <c r="AF101" s="81"/>
      <c r="AG101" s="82"/>
      <c r="AH101" s="82">
        <f t="shared" si="11"/>
        <v>9272</v>
      </c>
      <c r="AI101" s="81">
        <v>0</v>
      </c>
      <c r="AJ101" s="81">
        <f t="shared" si="12"/>
        <v>7074.199999999998</v>
      </c>
      <c r="AK101" s="81">
        <f t="shared" si="13"/>
        <v>13392.771813561125</v>
      </c>
    </row>
    <row r="102" spans="1:37" s="84" customFormat="1" ht="30" x14ac:dyDescent="0.25">
      <c r="A102" s="169" t="s">
        <v>49</v>
      </c>
      <c r="B102" s="190" t="s">
        <v>443</v>
      </c>
      <c r="C102" s="169" t="s">
        <v>343</v>
      </c>
      <c r="D102" s="171" t="s">
        <v>344</v>
      </c>
      <c r="E102" s="169" t="s">
        <v>345</v>
      </c>
      <c r="F102" s="169">
        <v>3</v>
      </c>
      <c r="G102" s="169" t="s">
        <v>444</v>
      </c>
      <c r="H102" s="169" t="s">
        <v>261</v>
      </c>
      <c r="I102" s="152" t="s">
        <v>445</v>
      </c>
      <c r="J102" s="172">
        <v>1</v>
      </c>
      <c r="K102" s="173">
        <v>0.5</v>
      </c>
      <c r="L102" s="155">
        <f t="shared" si="7"/>
        <v>0.5</v>
      </c>
      <c r="M102" s="174" t="s">
        <v>25</v>
      </c>
      <c r="N102" s="172">
        <v>0</v>
      </c>
      <c r="O102" s="174" t="s">
        <v>25</v>
      </c>
      <c r="P102" s="172">
        <v>0</v>
      </c>
      <c r="Q102" s="174" t="s">
        <v>25</v>
      </c>
      <c r="R102" s="175">
        <v>0</v>
      </c>
      <c r="S102" s="155">
        <f t="shared" si="8"/>
        <v>0.5</v>
      </c>
      <c r="T102" s="81">
        <f>'Distribution Rates'!B2*S102</f>
        <v>3572.0893211915336</v>
      </c>
      <c r="U102" s="81">
        <f>'Distribution Rates'!B3*S102</f>
        <v>-412.80341441097016</v>
      </c>
      <c r="V102" s="81">
        <f t="shared" si="9"/>
        <v>3159.2859067805634</v>
      </c>
      <c r="W102" s="81">
        <f t="shared" si="10"/>
        <v>263.27</v>
      </c>
      <c r="X102" s="81">
        <v>2498.48</v>
      </c>
      <c r="Y102" s="82">
        <v>4769</v>
      </c>
      <c r="Z102" s="81">
        <v>97.199999999999989</v>
      </c>
      <c r="AA102" s="82">
        <v>13</v>
      </c>
      <c r="AB102" s="81">
        <v>0</v>
      </c>
      <c r="AC102" s="82">
        <v>0</v>
      </c>
      <c r="AD102" s="81">
        <v>169.57999999999998</v>
      </c>
      <c r="AE102" s="81">
        <v>0</v>
      </c>
      <c r="AF102" s="81"/>
      <c r="AG102" s="82"/>
      <c r="AH102" s="82">
        <f t="shared" si="11"/>
        <v>4782</v>
      </c>
      <c r="AI102" s="81">
        <v>0</v>
      </c>
      <c r="AJ102" s="81">
        <f t="shared" si="12"/>
        <v>2765.2599999999998</v>
      </c>
      <c r="AK102" s="81">
        <f t="shared" si="13"/>
        <v>5924.5459067805632</v>
      </c>
    </row>
    <row r="103" spans="1:37" s="83" customFormat="1" x14ac:dyDescent="0.25">
      <c r="A103" s="159" t="s">
        <v>55</v>
      </c>
      <c r="B103" s="153" t="s">
        <v>446</v>
      </c>
      <c r="C103" s="159" t="s">
        <v>447</v>
      </c>
      <c r="D103" s="161" t="s">
        <v>448</v>
      </c>
      <c r="E103" s="159" t="s">
        <v>449</v>
      </c>
      <c r="F103" s="159">
        <v>2</v>
      </c>
      <c r="G103" s="159" t="s">
        <v>450</v>
      </c>
      <c r="H103" s="159" t="s">
        <v>451</v>
      </c>
      <c r="I103" s="152">
        <v>601410</v>
      </c>
      <c r="J103" s="155">
        <v>2</v>
      </c>
      <c r="K103" s="156">
        <v>1</v>
      </c>
      <c r="L103" s="155">
        <f t="shared" si="7"/>
        <v>2</v>
      </c>
      <c r="M103" s="157" t="s">
        <v>25</v>
      </c>
      <c r="N103" s="155">
        <v>0</v>
      </c>
      <c r="O103" s="157" t="s">
        <v>25</v>
      </c>
      <c r="P103" s="155">
        <v>0</v>
      </c>
      <c r="Q103" s="157" t="s">
        <v>25</v>
      </c>
      <c r="R103" s="158">
        <v>0</v>
      </c>
      <c r="S103" s="155">
        <f t="shared" si="8"/>
        <v>2</v>
      </c>
      <c r="T103" s="81">
        <f>'Distribution Rates'!B2*S103</f>
        <v>14288.357284766134</v>
      </c>
      <c r="U103" s="81">
        <f>'Distribution Rates'!B3*S103</f>
        <v>-1651.2136576438807</v>
      </c>
      <c r="V103" s="81">
        <f t="shared" si="9"/>
        <v>12637.143627122254</v>
      </c>
      <c r="W103" s="81">
        <f t="shared" si="10"/>
        <v>1053.0999999999999</v>
      </c>
      <c r="X103" s="81">
        <v>11.440000000000003</v>
      </c>
      <c r="Y103" s="82">
        <v>176</v>
      </c>
      <c r="Z103" s="81">
        <v>0</v>
      </c>
      <c r="AA103" s="82">
        <v>0</v>
      </c>
      <c r="AB103" s="81">
        <v>42.5</v>
      </c>
      <c r="AC103" s="82">
        <v>0.5</v>
      </c>
      <c r="AD103" s="81">
        <v>0</v>
      </c>
      <c r="AE103" s="81">
        <v>0</v>
      </c>
      <c r="AF103" s="81"/>
      <c r="AG103" s="82"/>
      <c r="AH103" s="82">
        <f t="shared" si="11"/>
        <v>176</v>
      </c>
      <c r="AI103" s="81">
        <v>0</v>
      </c>
      <c r="AJ103" s="81">
        <f t="shared" si="12"/>
        <v>53.940000000000005</v>
      </c>
      <c r="AK103" s="81">
        <f t="shared" si="13"/>
        <v>12691.083627122254</v>
      </c>
    </row>
    <row r="104" spans="1:37" s="83" customFormat="1" x14ac:dyDescent="0.25">
      <c r="A104" s="152" t="s">
        <v>55</v>
      </c>
      <c r="B104" s="153" t="s">
        <v>452</v>
      </c>
      <c r="C104" s="152" t="s">
        <v>94</v>
      </c>
      <c r="D104" s="154" t="s">
        <v>94</v>
      </c>
      <c r="E104" s="154" t="s">
        <v>94</v>
      </c>
      <c r="F104" s="152"/>
      <c r="G104" s="152" t="s">
        <v>450</v>
      </c>
      <c r="H104" s="152" t="s">
        <v>453</v>
      </c>
      <c r="I104" s="152">
        <v>601422</v>
      </c>
      <c r="J104" s="155">
        <v>0</v>
      </c>
      <c r="K104" s="156">
        <v>0</v>
      </c>
      <c r="L104" s="155">
        <f t="shared" si="7"/>
        <v>0</v>
      </c>
      <c r="M104" s="157" t="s">
        <v>25</v>
      </c>
      <c r="N104" s="155">
        <v>0</v>
      </c>
      <c r="O104" s="157" t="s">
        <v>25</v>
      </c>
      <c r="P104" s="155">
        <v>0</v>
      </c>
      <c r="Q104" s="157" t="s">
        <v>25</v>
      </c>
      <c r="R104" s="158">
        <v>0</v>
      </c>
      <c r="S104" s="155">
        <f t="shared" si="8"/>
        <v>0</v>
      </c>
      <c r="T104" s="81">
        <f>'Distribution Rates'!B2*S104</f>
        <v>0</v>
      </c>
      <c r="U104" s="81">
        <f>'Distribution Rates'!B3*S104</f>
        <v>0</v>
      </c>
      <c r="V104" s="81">
        <f t="shared" si="9"/>
        <v>0</v>
      </c>
      <c r="W104" s="81">
        <f t="shared" si="10"/>
        <v>0</v>
      </c>
      <c r="X104" s="81">
        <v>0</v>
      </c>
      <c r="Y104" s="82">
        <v>0</v>
      </c>
      <c r="Z104" s="81">
        <v>0</v>
      </c>
      <c r="AA104" s="82">
        <v>0</v>
      </c>
      <c r="AB104" s="81">
        <v>0</v>
      </c>
      <c r="AC104" s="82">
        <v>0</v>
      </c>
      <c r="AD104" s="81">
        <v>0</v>
      </c>
      <c r="AE104" s="81">
        <v>0</v>
      </c>
      <c r="AF104" s="81"/>
      <c r="AG104" s="82"/>
      <c r="AH104" s="82">
        <f t="shared" si="11"/>
        <v>0</v>
      </c>
      <c r="AI104" s="81">
        <v>0</v>
      </c>
      <c r="AJ104" s="81">
        <f t="shared" si="12"/>
        <v>0</v>
      </c>
      <c r="AK104" s="81">
        <f t="shared" si="13"/>
        <v>0</v>
      </c>
    </row>
    <row r="105" spans="1:37" s="83" customFormat="1" x14ac:dyDescent="0.25">
      <c r="A105" s="159" t="s">
        <v>55</v>
      </c>
      <c r="B105" s="153" t="s">
        <v>454</v>
      </c>
      <c r="C105" s="152" t="s">
        <v>455</v>
      </c>
      <c r="D105" s="154" t="s">
        <v>456</v>
      </c>
      <c r="E105" s="152" t="s">
        <v>457</v>
      </c>
      <c r="F105" s="159">
        <v>4</v>
      </c>
      <c r="G105" s="152" t="s">
        <v>450</v>
      </c>
      <c r="H105" s="152" t="s">
        <v>453</v>
      </c>
      <c r="I105" s="152">
        <v>601422</v>
      </c>
      <c r="J105" s="155">
        <v>1</v>
      </c>
      <c r="K105" s="156">
        <v>1</v>
      </c>
      <c r="L105" s="155">
        <f t="shared" si="7"/>
        <v>1</v>
      </c>
      <c r="M105" s="157" t="s">
        <v>25</v>
      </c>
      <c r="N105" s="155">
        <v>0</v>
      </c>
      <c r="O105" s="157" t="s">
        <v>25</v>
      </c>
      <c r="P105" s="155">
        <v>0</v>
      </c>
      <c r="Q105" s="157" t="s">
        <v>25</v>
      </c>
      <c r="R105" s="158">
        <v>0</v>
      </c>
      <c r="S105" s="155">
        <f t="shared" si="8"/>
        <v>1</v>
      </c>
      <c r="T105" s="81">
        <f>'Distribution Rates'!B2*S105</f>
        <v>7144.1786423830672</v>
      </c>
      <c r="U105" s="81">
        <f>'Distribution Rates'!B3*S105</f>
        <v>-825.60682882194033</v>
      </c>
      <c r="V105" s="81">
        <f t="shared" si="9"/>
        <v>6318.5718135611269</v>
      </c>
      <c r="W105" s="81">
        <f t="shared" si="10"/>
        <v>526.54999999999995</v>
      </c>
      <c r="X105" s="81">
        <v>181.07</v>
      </c>
      <c r="Y105" s="82">
        <v>202</v>
      </c>
      <c r="Z105" s="81">
        <v>35.980000000000004</v>
      </c>
      <c r="AA105" s="82">
        <v>8</v>
      </c>
      <c r="AB105" s="81">
        <v>297.5</v>
      </c>
      <c r="AC105" s="82">
        <v>3.5</v>
      </c>
      <c r="AD105" s="81">
        <v>259.81</v>
      </c>
      <c r="AE105" s="81">
        <v>0</v>
      </c>
      <c r="AF105" s="81"/>
      <c r="AG105" s="82"/>
      <c r="AH105" s="82">
        <f t="shared" si="11"/>
        <v>210</v>
      </c>
      <c r="AI105" s="81">
        <v>0</v>
      </c>
      <c r="AJ105" s="81">
        <f t="shared" si="12"/>
        <v>774.3599999999999</v>
      </c>
      <c r="AK105" s="81">
        <f t="shared" si="13"/>
        <v>7092.9318135611265</v>
      </c>
    </row>
    <row r="106" spans="1:37" s="83" customFormat="1" x14ac:dyDescent="0.25">
      <c r="A106" s="152" t="s">
        <v>55</v>
      </c>
      <c r="B106" s="153" t="s">
        <v>458</v>
      </c>
      <c r="C106" s="152" t="s">
        <v>459</v>
      </c>
      <c r="D106" s="154" t="s">
        <v>460</v>
      </c>
      <c r="E106" s="152" t="s">
        <v>461</v>
      </c>
      <c r="F106" s="159">
        <v>4</v>
      </c>
      <c r="G106" s="152" t="s">
        <v>238</v>
      </c>
      <c r="H106" s="152" t="s">
        <v>419</v>
      </c>
      <c r="I106" s="152">
        <v>601600</v>
      </c>
      <c r="J106" s="155">
        <v>1</v>
      </c>
      <c r="K106" s="156">
        <v>1</v>
      </c>
      <c r="L106" s="155">
        <f t="shared" si="7"/>
        <v>1</v>
      </c>
      <c r="M106" s="157" t="s">
        <v>25</v>
      </c>
      <c r="N106" s="155">
        <v>0</v>
      </c>
      <c r="O106" s="157" t="s">
        <v>25</v>
      </c>
      <c r="P106" s="155">
        <v>0</v>
      </c>
      <c r="Q106" s="157" t="s">
        <v>25</v>
      </c>
      <c r="R106" s="158">
        <v>0</v>
      </c>
      <c r="S106" s="155">
        <f t="shared" si="8"/>
        <v>1</v>
      </c>
      <c r="T106" s="81">
        <f>'Distribution Rates'!B2*S106</f>
        <v>7144.1786423830672</v>
      </c>
      <c r="U106" s="81">
        <f>'Distribution Rates'!B3*S106</f>
        <v>-825.60682882194033</v>
      </c>
      <c r="V106" s="81">
        <f t="shared" si="9"/>
        <v>6318.5718135611269</v>
      </c>
      <c r="W106" s="81">
        <f t="shared" si="10"/>
        <v>526.54999999999995</v>
      </c>
      <c r="X106" s="81">
        <v>3683.5499999999997</v>
      </c>
      <c r="Y106" s="82">
        <v>6782</v>
      </c>
      <c r="Z106" s="81">
        <v>33.659999999999997</v>
      </c>
      <c r="AA106" s="82">
        <v>8</v>
      </c>
      <c r="AB106" s="81">
        <v>148.75</v>
      </c>
      <c r="AC106" s="82">
        <v>1.75</v>
      </c>
      <c r="AD106" s="81">
        <v>0</v>
      </c>
      <c r="AE106" s="81">
        <v>0</v>
      </c>
      <c r="AF106" s="81"/>
      <c r="AG106" s="82"/>
      <c r="AH106" s="82">
        <f t="shared" si="11"/>
        <v>6790</v>
      </c>
      <c r="AI106" s="81">
        <v>0</v>
      </c>
      <c r="AJ106" s="81">
        <f t="shared" si="12"/>
        <v>3865.9599999999996</v>
      </c>
      <c r="AK106" s="81">
        <f t="shared" si="13"/>
        <v>10184.531813561127</v>
      </c>
    </row>
    <row r="107" spans="1:37" s="83" customFormat="1" x14ac:dyDescent="0.25">
      <c r="A107" s="159" t="s">
        <v>55</v>
      </c>
      <c r="B107" s="153" t="s">
        <v>462</v>
      </c>
      <c r="C107" s="152" t="s">
        <v>463</v>
      </c>
      <c r="D107" s="161" t="s">
        <v>327</v>
      </c>
      <c r="E107" s="152" t="s">
        <v>328</v>
      </c>
      <c r="F107" s="159">
        <v>2</v>
      </c>
      <c r="G107" s="152" t="s">
        <v>241</v>
      </c>
      <c r="H107" s="152" t="s">
        <v>464</v>
      </c>
      <c r="I107" s="152">
        <v>601210</v>
      </c>
      <c r="J107" s="155">
        <v>1</v>
      </c>
      <c r="K107" s="156">
        <v>1</v>
      </c>
      <c r="L107" s="155">
        <f t="shared" si="7"/>
        <v>1</v>
      </c>
      <c r="M107" s="157" t="s">
        <v>25</v>
      </c>
      <c r="N107" s="155">
        <v>0</v>
      </c>
      <c r="O107" s="157" t="s">
        <v>25</v>
      </c>
      <c r="P107" s="155">
        <v>0</v>
      </c>
      <c r="Q107" s="157" t="s">
        <v>25</v>
      </c>
      <c r="R107" s="158">
        <v>0</v>
      </c>
      <c r="S107" s="155">
        <f t="shared" si="8"/>
        <v>1</v>
      </c>
      <c r="T107" s="81">
        <f>'Distribution Rates'!B2*S107</f>
        <v>7144.1786423830672</v>
      </c>
      <c r="U107" s="81">
        <f>'Distribution Rates'!B3*S107</f>
        <v>-825.60682882194033</v>
      </c>
      <c r="V107" s="81">
        <f t="shared" si="9"/>
        <v>6318.5718135611269</v>
      </c>
      <c r="W107" s="81">
        <f t="shared" si="10"/>
        <v>526.54999999999995</v>
      </c>
      <c r="X107" s="81">
        <v>28.49</v>
      </c>
      <c r="Y107" s="82">
        <v>30</v>
      </c>
      <c r="Z107" s="81">
        <v>7.85</v>
      </c>
      <c r="AA107" s="82">
        <v>1</v>
      </c>
      <c r="AB107" s="81">
        <v>0</v>
      </c>
      <c r="AC107" s="82">
        <v>0</v>
      </c>
      <c r="AD107" s="81">
        <v>0</v>
      </c>
      <c r="AE107" s="81">
        <v>0</v>
      </c>
      <c r="AF107" s="81"/>
      <c r="AG107" s="82"/>
      <c r="AH107" s="82">
        <f t="shared" si="11"/>
        <v>31</v>
      </c>
      <c r="AI107" s="81">
        <v>0</v>
      </c>
      <c r="AJ107" s="81">
        <f t="shared" si="12"/>
        <v>36.339999999999996</v>
      </c>
      <c r="AK107" s="81">
        <f t="shared" si="13"/>
        <v>6354.911813561127</v>
      </c>
    </row>
    <row r="108" spans="1:37" s="83" customFormat="1" x14ac:dyDescent="0.25">
      <c r="A108" s="159" t="s">
        <v>55</v>
      </c>
      <c r="B108" s="153" t="s">
        <v>465</v>
      </c>
      <c r="C108" s="152" t="s">
        <v>466</v>
      </c>
      <c r="D108" s="161" t="s">
        <v>327</v>
      </c>
      <c r="E108" s="152" t="s">
        <v>328</v>
      </c>
      <c r="F108" s="159">
        <v>2</v>
      </c>
      <c r="G108" s="152" t="s">
        <v>450</v>
      </c>
      <c r="H108" s="152" t="s">
        <v>467</v>
      </c>
      <c r="I108" s="152">
        <v>601473</v>
      </c>
      <c r="J108" s="155">
        <v>1</v>
      </c>
      <c r="K108" s="156">
        <v>1</v>
      </c>
      <c r="L108" s="155">
        <f t="shared" si="7"/>
        <v>1</v>
      </c>
      <c r="M108" s="157" t="s">
        <v>25</v>
      </c>
      <c r="N108" s="155">
        <v>0</v>
      </c>
      <c r="O108" s="157" t="s">
        <v>25</v>
      </c>
      <c r="P108" s="155">
        <v>0</v>
      </c>
      <c r="Q108" s="157" t="s">
        <v>25</v>
      </c>
      <c r="R108" s="158">
        <v>0</v>
      </c>
      <c r="S108" s="155">
        <f t="shared" si="8"/>
        <v>1</v>
      </c>
      <c r="T108" s="81">
        <f>'Distribution Rates'!B2*S108</f>
        <v>7144.1786423830672</v>
      </c>
      <c r="U108" s="81">
        <f>'Distribution Rates'!B3*S108</f>
        <v>-825.60682882194033</v>
      </c>
      <c r="V108" s="81">
        <f t="shared" si="9"/>
        <v>6318.5718135611269</v>
      </c>
      <c r="W108" s="81">
        <f t="shared" si="10"/>
        <v>526.54999999999995</v>
      </c>
      <c r="X108" s="81">
        <v>0</v>
      </c>
      <c r="Y108" s="82">
        <v>0</v>
      </c>
      <c r="Z108" s="81">
        <v>0</v>
      </c>
      <c r="AA108" s="82">
        <v>0</v>
      </c>
      <c r="AB108" s="81">
        <v>0</v>
      </c>
      <c r="AC108" s="82">
        <v>0</v>
      </c>
      <c r="AD108" s="81">
        <v>0</v>
      </c>
      <c r="AE108" s="81">
        <v>0</v>
      </c>
      <c r="AF108" s="81"/>
      <c r="AG108" s="82"/>
      <c r="AH108" s="82">
        <f t="shared" si="11"/>
        <v>0</v>
      </c>
      <c r="AI108" s="81">
        <v>0</v>
      </c>
      <c r="AJ108" s="81">
        <f t="shared" si="12"/>
        <v>0</v>
      </c>
      <c r="AK108" s="81">
        <f t="shared" si="13"/>
        <v>6318.5718135611269</v>
      </c>
    </row>
    <row r="109" spans="1:37" s="83" customFormat="1" x14ac:dyDescent="0.25">
      <c r="A109" s="159" t="s">
        <v>53</v>
      </c>
      <c r="B109" s="160" t="s">
        <v>468</v>
      </c>
      <c r="C109" s="159" t="s">
        <v>469</v>
      </c>
      <c r="D109" s="161" t="s">
        <v>100</v>
      </c>
      <c r="E109" s="159" t="s">
        <v>101</v>
      </c>
      <c r="F109" s="159">
        <v>2</v>
      </c>
      <c r="G109" s="159" t="s">
        <v>131</v>
      </c>
      <c r="H109" s="159" t="s">
        <v>470</v>
      </c>
      <c r="I109" s="152">
        <v>403100</v>
      </c>
      <c r="J109" s="155">
        <v>1</v>
      </c>
      <c r="K109" s="156">
        <v>1</v>
      </c>
      <c r="L109" s="155">
        <f t="shared" si="7"/>
        <v>1</v>
      </c>
      <c r="M109" s="157" t="s">
        <v>25</v>
      </c>
      <c r="N109" s="155">
        <v>0</v>
      </c>
      <c r="O109" s="157" t="s">
        <v>25</v>
      </c>
      <c r="P109" s="155">
        <v>0</v>
      </c>
      <c r="Q109" s="157" t="s">
        <v>25</v>
      </c>
      <c r="R109" s="158">
        <v>0</v>
      </c>
      <c r="S109" s="155">
        <f t="shared" si="8"/>
        <v>1</v>
      </c>
      <c r="T109" s="81">
        <f>'Distribution Rates'!B2*S109</f>
        <v>7144.1786423830672</v>
      </c>
      <c r="U109" s="81">
        <f>'Distribution Rates'!B3*S109</f>
        <v>-825.60682882194033</v>
      </c>
      <c r="V109" s="81">
        <f t="shared" si="9"/>
        <v>6318.5718135611269</v>
      </c>
      <c r="W109" s="81">
        <f t="shared" si="10"/>
        <v>526.54999999999995</v>
      </c>
      <c r="X109" s="81">
        <v>287.90999999999997</v>
      </c>
      <c r="Y109" s="82">
        <v>748</v>
      </c>
      <c r="Z109" s="81">
        <v>7.25</v>
      </c>
      <c r="AA109" s="82">
        <v>1</v>
      </c>
      <c r="AB109" s="81">
        <v>0</v>
      </c>
      <c r="AC109" s="82">
        <v>0</v>
      </c>
      <c r="AD109" s="81">
        <v>0</v>
      </c>
      <c r="AE109" s="81">
        <v>0</v>
      </c>
      <c r="AF109" s="81"/>
      <c r="AG109" s="82"/>
      <c r="AH109" s="82">
        <f t="shared" si="11"/>
        <v>749</v>
      </c>
      <c r="AI109" s="81">
        <v>0</v>
      </c>
      <c r="AJ109" s="81">
        <f t="shared" si="12"/>
        <v>295.15999999999997</v>
      </c>
      <c r="AK109" s="81">
        <f t="shared" si="13"/>
        <v>6613.7318135611267</v>
      </c>
    </row>
    <row r="110" spans="1:37" s="83" customFormat="1" x14ac:dyDescent="0.25">
      <c r="A110" s="159" t="s">
        <v>53</v>
      </c>
      <c r="B110" s="167" t="s">
        <v>471</v>
      </c>
      <c r="C110" s="159" t="s">
        <v>94</v>
      </c>
      <c r="D110" s="161" t="s">
        <v>94</v>
      </c>
      <c r="E110" s="161" t="s">
        <v>94</v>
      </c>
      <c r="F110" s="159"/>
      <c r="G110" s="159"/>
      <c r="H110" s="159"/>
      <c r="I110" s="152" t="s">
        <v>228</v>
      </c>
      <c r="J110" s="155">
        <v>0</v>
      </c>
      <c r="K110" s="156">
        <v>0</v>
      </c>
      <c r="L110" s="155">
        <f t="shared" si="7"/>
        <v>0</v>
      </c>
      <c r="M110" s="157" t="s">
        <v>25</v>
      </c>
      <c r="N110" s="155">
        <v>0</v>
      </c>
      <c r="O110" s="157" t="s">
        <v>25</v>
      </c>
      <c r="P110" s="155">
        <v>0</v>
      </c>
      <c r="Q110" s="157" t="s">
        <v>25</v>
      </c>
      <c r="R110" s="158">
        <v>0</v>
      </c>
      <c r="S110" s="155">
        <f t="shared" si="8"/>
        <v>0</v>
      </c>
      <c r="T110" s="81">
        <f>'Distribution Rates'!B2*S110</f>
        <v>0</v>
      </c>
      <c r="U110" s="81">
        <f>'Distribution Rates'!B3*S110</f>
        <v>0</v>
      </c>
      <c r="V110" s="81">
        <f t="shared" si="9"/>
        <v>0</v>
      </c>
      <c r="W110" s="81">
        <f t="shared" si="10"/>
        <v>0</v>
      </c>
      <c r="X110" s="81">
        <v>0</v>
      </c>
      <c r="Y110" s="82">
        <v>0</v>
      </c>
      <c r="Z110" s="81">
        <v>0</v>
      </c>
      <c r="AA110" s="82">
        <v>0</v>
      </c>
      <c r="AB110" s="81">
        <v>0</v>
      </c>
      <c r="AC110" s="82">
        <v>0</v>
      </c>
      <c r="AD110" s="81">
        <v>0</v>
      </c>
      <c r="AE110" s="81">
        <v>0</v>
      </c>
      <c r="AF110" s="81"/>
      <c r="AG110" s="82"/>
      <c r="AH110" s="82">
        <f t="shared" si="11"/>
        <v>0</v>
      </c>
      <c r="AI110" s="81">
        <v>0</v>
      </c>
      <c r="AJ110" s="81">
        <f t="shared" si="12"/>
        <v>0</v>
      </c>
      <c r="AK110" s="81">
        <f t="shared" si="13"/>
        <v>0</v>
      </c>
    </row>
    <row r="111" spans="1:37" s="83" customFormat="1" ht="30" x14ac:dyDescent="0.25">
      <c r="A111" s="159" t="s">
        <v>53</v>
      </c>
      <c r="B111" s="167" t="s">
        <v>472</v>
      </c>
      <c r="C111" s="159" t="s">
        <v>94</v>
      </c>
      <c r="D111" s="161" t="s">
        <v>94</v>
      </c>
      <c r="E111" s="161" t="s">
        <v>94</v>
      </c>
      <c r="F111" s="159"/>
      <c r="G111" s="159" t="s">
        <v>473</v>
      </c>
      <c r="H111" s="159" t="s">
        <v>474</v>
      </c>
      <c r="I111" s="152">
        <v>403615</v>
      </c>
      <c r="J111" s="155">
        <v>0</v>
      </c>
      <c r="K111" s="156">
        <v>0</v>
      </c>
      <c r="L111" s="155">
        <f t="shared" si="7"/>
        <v>0</v>
      </c>
      <c r="M111" s="157" t="s">
        <v>25</v>
      </c>
      <c r="N111" s="155">
        <v>0</v>
      </c>
      <c r="O111" s="157" t="s">
        <v>25</v>
      </c>
      <c r="P111" s="155">
        <v>0</v>
      </c>
      <c r="Q111" s="157" t="s">
        <v>25</v>
      </c>
      <c r="R111" s="158">
        <v>0</v>
      </c>
      <c r="S111" s="155">
        <f t="shared" si="8"/>
        <v>0</v>
      </c>
      <c r="T111" s="81">
        <f>'Distribution Rates'!B2*S111</f>
        <v>0</v>
      </c>
      <c r="U111" s="81">
        <f>'Distribution Rates'!B3*S111</f>
        <v>0</v>
      </c>
      <c r="V111" s="81">
        <f t="shared" si="9"/>
        <v>0</v>
      </c>
      <c r="W111" s="81">
        <f t="shared" si="10"/>
        <v>0</v>
      </c>
      <c r="X111" s="81">
        <v>32.71</v>
      </c>
      <c r="Y111" s="82">
        <v>86</v>
      </c>
      <c r="Z111" s="81">
        <v>0</v>
      </c>
      <c r="AA111" s="82">
        <v>0</v>
      </c>
      <c r="AB111" s="81">
        <v>0</v>
      </c>
      <c r="AC111" s="82">
        <v>0</v>
      </c>
      <c r="AD111" s="81">
        <v>0</v>
      </c>
      <c r="AE111" s="81">
        <v>0</v>
      </c>
      <c r="AF111" s="81"/>
      <c r="AG111" s="82"/>
      <c r="AH111" s="82">
        <f t="shared" si="11"/>
        <v>86</v>
      </c>
      <c r="AI111" s="81">
        <v>0</v>
      </c>
      <c r="AJ111" s="81">
        <f t="shared" si="12"/>
        <v>32.71</v>
      </c>
      <c r="AK111" s="81">
        <f t="shared" si="13"/>
        <v>32.71</v>
      </c>
    </row>
    <row r="112" spans="1:37" s="83" customFormat="1" ht="30" x14ac:dyDescent="0.25">
      <c r="A112" s="159" t="s">
        <v>53</v>
      </c>
      <c r="B112" s="160" t="s">
        <v>475</v>
      </c>
      <c r="C112" s="159" t="s">
        <v>476</v>
      </c>
      <c r="D112" s="161" t="s">
        <v>477</v>
      </c>
      <c r="E112" s="159" t="s">
        <v>478</v>
      </c>
      <c r="F112" s="159">
        <v>4</v>
      </c>
      <c r="G112" s="159" t="s">
        <v>105</v>
      </c>
      <c r="H112" s="159" t="s">
        <v>477</v>
      </c>
      <c r="I112" s="152">
        <v>404555</v>
      </c>
      <c r="J112" s="155">
        <v>1</v>
      </c>
      <c r="K112" s="156">
        <v>0.87</v>
      </c>
      <c r="L112" s="155">
        <f t="shared" si="7"/>
        <v>0.87</v>
      </c>
      <c r="M112" s="157" t="s">
        <v>25</v>
      </c>
      <c r="N112" s="155">
        <v>0</v>
      </c>
      <c r="O112" s="157" t="s">
        <v>25</v>
      </c>
      <c r="P112" s="155">
        <v>0</v>
      </c>
      <c r="Q112" s="157" t="s">
        <v>192</v>
      </c>
      <c r="R112" s="158">
        <v>0.87</v>
      </c>
      <c r="S112" s="155">
        <f t="shared" si="8"/>
        <v>1.74</v>
      </c>
      <c r="T112" s="81">
        <f>'Distribution Rates'!B2*S112</f>
        <v>12430.870837746537</v>
      </c>
      <c r="U112" s="81">
        <f>'Distribution Rates'!B3*S112</f>
        <v>-1436.5558821501761</v>
      </c>
      <c r="V112" s="81">
        <f t="shared" si="9"/>
        <v>10994.314955596361</v>
      </c>
      <c r="W112" s="81">
        <f t="shared" si="10"/>
        <v>916.19</v>
      </c>
      <c r="X112" s="81">
        <v>4.46</v>
      </c>
      <c r="Y112" s="82">
        <v>11</v>
      </c>
      <c r="Z112" s="81">
        <v>0</v>
      </c>
      <c r="AA112" s="82">
        <v>0</v>
      </c>
      <c r="AB112" s="81">
        <v>0</v>
      </c>
      <c r="AC112" s="82">
        <v>0</v>
      </c>
      <c r="AD112" s="81">
        <v>0</v>
      </c>
      <c r="AE112" s="81">
        <v>0</v>
      </c>
      <c r="AF112" s="81"/>
      <c r="AG112" s="82"/>
      <c r="AH112" s="82">
        <f t="shared" si="11"/>
        <v>11</v>
      </c>
      <c r="AI112" s="81">
        <v>0</v>
      </c>
      <c r="AJ112" s="81">
        <f t="shared" si="12"/>
        <v>4.46</v>
      </c>
      <c r="AK112" s="81">
        <f t="shared" si="13"/>
        <v>10998.77495559636</v>
      </c>
    </row>
    <row r="113" spans="1:37" s="83" customFormat="1" ht="30" x14ac:dyDescent="0.25">
      <c r="A113" s="159" t="s">
        <v>53</v>
      </c>
      <c r="B113" s="160" t="s">
        <v>479</v>
      </c>
      <c r="C113" s="159" t="s">
        <v>480</v>
      </c>
      <c r="D113" s="161" t="s">
        <v>481</v>
      </c>
      <c r="E113" s="159" t="s">
        <v>482</v>
      </c>
      <c r="F113" s="159">
        <v>1</v>
      </c>
      <c r="G113" s="159" t="s">
        <v>105</v>
      </c>
      <c r="H113" s="159" t="s">
        <v>481</v>
      </c>
      <c r="I113" s="152">
        <v>404515</v>
      </c>
      <c r="J113" s="155">
        <v>1</v>
      </c>
      <c r="K113" s="156">
        <v>0.87</v>
      </c>
      <c r="L113" s="155">
        <f t="shared" si="7"/>
        <v>0.87</v>
      </c>
      <c r="M113" s="157" t="s">
        <v>25</v>
      </c>
      <c r="N113" s="155">
        <v>0</v>
      </c>
      <c r="O113" s="157" t="s">
        <v>25</v>
      </c>
      <c r="P113" s="155">
        <v>0</v>
      </c>
      <c r="Q113" s="157" t="s">
        <v>192</v>
      </c>
      <c r="R113" s="158">
        <v>0.87</v>
      </c>
      <c r="S113" s="155">
        <f t="shared" si="8"/>
        <v>1.74</v>
      </c>
      <c r="T113" s="81">
        <f>'Distribution Rates'!B2*S113</f>
        <v>12430.870837746537</v>
      </c>
      <c r="U113" s="81">
        <f>'Distribution Rates'!B3*S113</f>
        <v>-1436.5558821501761</v>
      </c>
      <c r="V113" s="81">
        <f t="shared" si="9"/>
        <v>10994.314955596361</v>
      </c>
      <c r="W113" s="81">
        <f t="shared" si="10"/>
        <v>916.19</v>
      </c>
      <c r="X113" s="81">
        <v>1.53</v>
      </c>
      <c r="Y113" s="82">
        <v>4</v>
      </c>
      <c r="Z113" s="81">
        <v>0</v>
      </c>
      <c r="AA113" s="82">
        <v>0</v>
      </c>
      <c r="AB113" s="81">
        <v>0</v>
      </c>
      <c r="AC113" s="82">
        <v>0</v>
      </c>
      <c r="AD113" s="81">
        <v>0</v>
      </c>
      <c r="AE113" s="81">
        <v>0</v>
      </c>
      <c r="AF113" s="81"/>
      <c r="AG113" s="82"/>
      <c r="AH113" s="82">
        <f t="shared" si="11"/>
        <v>4</v>
      </c>
      <c r="AI113" s="81">
        <v>0</v>
      </c>
      <c r="AJ113" s="81">
        <f t="shared" si="12"/>
        <v>1.53</v>
      </c>
      <c r="AK113" s="81">
        <f t="shared" si="13"/>
        <v>10995.844955596362</v>
      </c>
    </row>
    <row r="114" spans="1:37" s="83" customFormat="1" ht="30" x14ac:dyDescent="0.25">
      <c r="A114" s="159" t="s">
        <v>53</v>
      </c>
      <c r="B114" s="160" t="s">
        <v>483</v>
      </c>
      <c r="C114" s="159" t="s">
        <v>484</v>
      </c>
      <c r="D114" s="161" t="s">
        <v>485</v>
      </c>
      <c r="E114" s="159" t="s">
        <v>486</v>
      </c>
      <c r="F114" s="159">
        <v>4</v>
      </c>
      <c r="G114" s="159" t="s">
        <v>105</v>
      </c>
      <c r="H114" s="159" t="s">
        <v>485</v>
      </c>
      <c r="I114" s="152">
        <v>404515</v>
      </c>
      <c r="J114" s="155">
        <v>1</v>
      </c>
      <c r="K114" s="156">
        <v>0.7</v>
      </c>
      <c r="L114" s="155">
        <f t="shared" si="7"/>
        <v>0.7</v>
      </c>
      <c r="M114" s="157" t="s">
        <v>25</v>
      </c>
      <c r="N114" s="155">
        <v>0</v>
      </c>
      <c r="O114" s="157" t="s">
        <v>25</v>
      </c>
      <c r="P114" s="155">
        <v>0</v>
      </c>
      <c r="Q114" s="157" t="s">
        <v>192</v>
      </c>
      <c r="R114" s="158">
        <v>0.7</v>
      </c>
      <c r="S114" s="155">
        <f t="shared" si="8"/>
        <v>1.4</v>
      </c>
      <c r="T114" s="81">
        <f>'Distribution Rates'!B2*S114</f>
        <v>10001.850099336294</v>
      </c>
      <c r="U114" s="81">
        <f>'Distribution Rates'!B3*S114</f>
        <v>-1155.8495603507163</v>
      </c>
      <c r="V114" s="81">
        <f t="shared" si="9"/>
        <v>8846.0005389855778</v>
      </c>
      <c r="W114" s="81">
        <f t="shared" si="10"/>
        <v>737.17</v>
      </c>
      <c r="X114" s="81">
        <v>1.1400000000000001</v>
      </c>
      <c r="Y114" s="82">
        <v>3</v>
      </c>
      <c r="Z114" s="81">
        <v>0</v>
      </c>
      <c r="AA114" s="82">
        <v>0</v>
      </c>
      <c r="AB114" s="81">
        <v>0</v>
      </c>
      <c r="AC114" s="82">
        <v>0</v>
      </c>
      <c r="AD114" s="81">
        <v>0</v>
      </c>
      <c r="AE114" s="81">
        <v>0</v>
      </c>
      <c r="AF114" s="81"/>
      <c r="AG114" s="82"/>
      <c r="AH114" s="82">
        <f t="shared" si="11"/>
        <v>3</v>
      </c>
      <c r="AI114" s="81">
        <v>0</v>
      </c>
      <c r="AJ114" s="81">
        <f t="shared" si="12"/>
        <v>1.1400000000000001</v>
      </c>
      <c r="AK114" s="81">
        <f t="shared" si="13"/>
        <v>8847.1405389855772</v>
      </c>
    </row>
    <row r="115" spans="1:37" s="83" customFormat="1" x14ac:dyDescent="0.25">
      <c r="A115" s="159" t="s">
        <v>53</v>
      </c>
      <c r="B115" s="160" t="s">
        <v>487</v>
      </c>
      <c r="C115" s="159" t="s">
        <v>94</v>
      </c>
      <c r="D115" s="161" t="s">
        <v>94</v>
      </c>
      <c r="E115" s="159" t="s">
        <v>488</v>
      </c>
      <c r="F115" s="159"/>
      <c r="G115" s="159"/>
      <c r="H115" s="159" t="s">
        <v>489</v>
      </c>
      <c r="I115" s="152" t="s">
        <v>490</v>
      </c>
      <c r="J115" s="155">
        <v>0</v>
      </c>
      <c r="K115" s="156">
        <v>0</v>
      </c>
      <c r="L115" s="155">
        <f t="shared" si="7"/>
        <v>0</v>
      </c>
      <c r="M115" s="157" t="s">
        <v>25</v>
      </c>
      <c r="N115" s="155">
        <v>0</v>
      </c>
      <c r="O115" s="157" t="s">
        <v>25</v>
      </c>
      <c r="P115" s="155">
        <v>0</v>
      </c>
      <c r="Q115" s="157" t="s">
        <v>25</v>
      </c>
      <c r="R115" s="158">
        <v>0</v>
      </c>
      <c r="S115" s="155">
        <f t="shared" si="8"/>
        <v>0</v>
      </c>
      <c r="T115" s="81">
        <f>'Distribution Rates'!B2*S115</f>
        <v>0</v>
      </c>
      <c r="U115" s="81">
        <f>'Distribution Rates'!B3*S115</f>
        <v>0</v>
      </c>
      <c r="V115" s="81">
        <f t="shared" si="9"/>
        <v>0</v>
      </c>
      <c r="W115" s="81">
        <f t="shared" si="10"/>
        <v>0</v>
      </c>
      <c r="X115" s="81">
        <v>0</v>
      </c>
      <c r="Y115" s="82">
        <v>0</v>
      </c>
      <c r="Z115" s="81">
        <v>0</v>
      </c>
      <c r="AA115" s="82">
        <v>0</v>
      </c>
      <c r="AB115" s="81">
        <v>0</v>
      </c>
      <c r="AC115" s="82">
        <v>0</v>
      </c>
      <c r="AD115" s="81">
        <v>0</v>
      </c>
      <c r="AE115" s="81">
        <v>0</v>
      </c>
      <c r="AF115" s="81"/>
      <c r="AG115" s="82"/>
      <c r="AH115" s="82">
        <f t="shared" si="11"/>
        <v>0</v>
      </c>
      <c r="AI115" s="81">
        <v>0</v>
      </c>
      <c r="AJ115" s="81">
        <f t="shared" si="12"/>
        <v>0</v>
      </c>
      <c r="AK115" s="81">
        <f t="shared" si="13"/>
        <v>0</v>
      </c>
    </row>
    <row r="116" spans="1:37" s="83" customFormat="1" ht="30" x14ac:dyDescent="0.25">
      <c r="A116" s="159" t="s">
        <v>53</v>
      </c>
      <c r="B116" s="160" t="s">
        <v>491</v>
      </c>
      <c r="C116" s="159" t="s">
        <v>492</v>
      </c>
      <c r="D116" s="161" t="s">
        <v>493</v>
      </c>
      <c r="E116" s="159" t="s">
        <v>494</v>
      </c>
      <c r="F116" s="159">
        <v>4</v>
      </c>
      <c r="G116" s="159" t="s">
        <v>105</v>
      </c>
      <c r="H116" s="159" t="s">
        <v>493</v>
      </c>
      <c r="I116" s="152">
        <v>404545</v>
      </c>
      <c r="J116" s="155">
        <v>1</v>
      </c>
      <c r="K116" s="156">
        <v>1</v>
      </c>
      <c r="L116" s="155">
        <f t="shared" si="7"/>
        <v>1</v>
      </c>
      <c r="M116" s="157" t="s">
        <v>25</v>
      </c>
      <c r="N116" s="155">
        <v>0</v>
      </c>
      <c r="O116" s="157" t="s">
        <v>25</v>
      </c>
      <c r="P116" s="155">
        <v>0</v>
      </c>
      <c r="Q116" s="157" t="s">
        <v>192</v>
      </c>
      <c r="R116" s="158">
        <v>1</v>
      </c>
      <c r="S116" s="155">
        <f t="shared" si="8"/>
        <v>2</v>
      </c>
      <c r="T116" s="81">
        <f>'Distribution Rates'!B2*S116</f>
        <v>14288.357284766134</v>
      </c>
      <c r="U116" s="81">
        <f>'Distribution Rates'!B3*S116</f>
        <v>-1651.2136576438807</v>
      </c>
      <c r="V116" s="81">
        <f t="shared" si="9"/>
        <v>12637.143627122254</v>
      </c>
      <c r="W116" s="81">
        <f t="shared" si="10"/>
        <v>1053.0999999999999</v>
      </c>
      <c r="X116" s="81">
        <v>30.419999999999998</v>
      </c>
      <c r="Y116" s="82">
        <v>31</v>
      </c>
      <c r="Z116" s="81">
        <v>0</v>
      </c>
      <c r="AA116" s="82">
        <v>0</v>
      </c>
      <c r="AB116" s="81">
        <v>0</v>
      </c>
      <c r="AC116" s="82">
        <v>0</v>
      </c>
      <c r="AD116" s="81">
        <v>0</v>
      </c>
      <c r="AE116" s="81">
        <v>0</v>
      </c>
      <c r="AF116" s="81"/>
      <c r="AG116" s="82"/>
      <c r="AH116" s="82">
        <f t="shared" si="11"/>
        <v>31</v>
      </c>
      <c r="AI116" s="81">
        <v>0</v>
      </c>
      <c r="AJ116" s="81">
        <f t="shared" si="12"/>
        <v>30.419999999999998</v>
      </c>
      <c r="AK116" s="81">
        <f t="shared" si="13"/>
        <v>12667.563627122254</v>
      </c>
    </row>
    <row r="117" spans="1:37" s="83" customFormat="1" ht="30" x14ac:dyDescent="0.25">
      <c r="A117" s="159" t="s">
        <v>53</v>
      </c>
      <c r="B117" s="160" t="s">
        <v>495</v>
      </c>
      <c r="C117" s="159" t="s">
        <v>496</v>
      </c>
      <c r="D117" s="161" t="s">
        <v>497</v>
      </c>
      <c r="E117" s="159" t="s">
        <v>498</v>
      </c>
      <c r="F117" s="159">
        <v>3</v>
      </c>
      <c r="G117" s="159" t="s">
        <v>105</v>
      </c>
      <c r="H117" s="159" t="s">
        <v>499</v>
      </c>
      <c r="I117" s="152">
        <v>404530</v>
      </c>
      <c r="J117" s="155">
        <v>1</v>
      </c>
      <c r="K117" s="156">
        <v>0.87</v>
      </c>
      <c r="L117" s="155">
        <f t="shared" si="7"/>
        <v>0.87</v>
      </c>
      <c r="M117" s="157" t="s">
        <v>25</v>
      </c>
      <c r="N117" s="155">
        <v>0</v>
      </c>
      <c r="O117" s="157" t="s">
        <v>25</v>
      </c>
      <c r="P117" s="155">
        <v>0</v>
      </c>
      <c r="Q117" s="157" t="s">
        <v>192</v>
      </c>
      <c r="R117" s="158">
        <v>0.87</v>
      </c>
      <c r="S117" s="155">
        <f t="shared" si="8"/>
        <v>1.74</v>
      </c>
      <c r="T117" s="81">
        <f>'Distribution Rates'!B2*S117</f>
        <v>12430.870837746537</v>
      </c>
      <c r="U117" s="81">
        <f>'Distribution Rates'!B3*S117</f>
        <v>-1436.5558821501761</v>
      </c>
      <c r="V117" s="81">
        <f t="shared" si="9"/>
        <v>10994.314955596361</v>
      </c>
      <c r="W117" s="81">
        <f t="shared" si="10"/>
        <v>916.19</v>
      </c>
      <c r="X117" s="81">
        <v>23.899999999999995</v>
      </c>
      <c r="Y117" s="82">
        <v>61</v>
      </c>
      <c r="Z117" s="81">
        <v>0</v>
      </c>
      <c r="AA117" s="82">
        <v>0</v>
      </c>
      <c r="AB117" s="81">
        <v>0</v>
      </c>
      <c r="AC117" s="82">
        <v>0</v>
      </c>
      <c r="AD117" s="81">
        <v>0</v>
      </c>
      <c r="AE117" s="81">
        <v>0</v>
      </c>
      <c r="AF117" s="81"/>
      <c r="AG117" s="82"/>
      <c r="AH117" s="82">
        <f t="shared" si="11"/>
        <v>61</v>
      </c>
      <c r="AI117" s="81">
        <v>0</v>
      </c>
      <c r="AJ117" s="81">
        <f t="shared" si="12"/>
        <v>23.899999999999995</v>
      </c>
      <c r="AK117" s="81">
        <f t="shared" si="13"/>
        <v>11018.214955596361</v>
      </c>
    </row>
    <row r="118" spans="1:37" s="83" customFormat="1" ht="30" x14ac:dyDescent="0.25">
      <c r="A118" s="159" t="s">
        <v>53</v>
      </c>
      <c r="B118" s="160" t="s">
        <v>500</v>
      </c>
      <c r="C118" s="159" t="s">
        <v>501</v>
      </c>
      <c r="D118" s="161" t="s">
        <v>502</v>
      </c>
      <c r="E118" s="159" t="s">
        <v>503</v>
      </c>
      <c r="F118" s="159">
        <v>3</v>
      </c>
      <c r="G118" s="159" t="s">
        <v>105</v>
      </c>
      <c r="H118" s="159" t="s">
        <v>502</v>
      </c>
      <c r="I118" s="152">
        <v>404540</v>
      </c>
      <c r="J118" s="155">
        <v>1</v>
      </c>
      <c r="K118" s="156">
        <v>0.87</v>
      </c>
      <c r="L118" s="155">
        <f t="shared" si="7"/>
        <v>0.87</v>
      </c>
      <c r="M118" s="157" t="s">
        <v>25</v>
      </c>
      <c r="N118" s="155">
        <v>0</v>
      </c>
      <c r="O118" s="157" t="s">
        <v>25</v>
      </c>
      <c r="P118" s="155">
        <v>0</v>
      </c>
      <c r="Q118" s="157" t="s">
        <v>192</v>
      </c>
      <c r="R118" s="158">
        <v>0.87</v>
      </c>
      <c r="S118" s="155">
        <f t="shared" si="8"/>
        <v>1.74</v>
      </c>
      <c r="T118" s="81">
        <f>'Distribution Rates'!B2*S118</f>
        <v>12430.870837746537</v>
      </c>
      <c r="U118" s="81">
        <f>'Distribution Rates'!B3*S118</f>
        <v>-1436.5558821501761</v>
      </c>
      <c r="V118" s="81">
        <f t="shared" si="9"/>
        <v>10994.314955596361</v>
      </c>
      <c r="W118" s="81">
        <f t="shared" si="10"/>
        <v>916.19</v>
      </c>
      <c r="X118" s="81">
        <v>17.87</v>
      </c>
      <c r="Y118" s="82">
        <v>10</v>
      </c>
      <c r="Z118" s="81">
        <v>7.35</v>
      </c>
      <c r="AA118" s="82">
        <v>1</v>
      </c>
      <c r="AB118" s="81">
        <v>0</v>
      </c>
      <c r="AC118" s="82">
        <v>0</v>
      </c>
      <c r="AD118" s="81">
        <v>0</v>
      </c>
      <c r="AE118" s="81">
        <v>0</v>
      </c>
      <c r="AF118" s="81"/>
      <c r="AG118" s="82"/>
      <c r="AH118" s="82">
        <f t="shared" si="11"/>
        <v>11</v>
      </c>
      <c r="AI118" s="81">
        <v>0</v>
      </c>
      <c r="AJ118" s="81">
        <f t="shared" si="12"/>
        <v>25.22</v>
      </c>
      <c r="AK118" s="81">
        <f t="shared" si="13"/>
        <v>11019.53495559636</v>
      </c>
    </row>
    <row r="119" spans="1:37" s="83" customFormat="1" ht="30" x14ac:dyDescent="0.25">
      <c r="A119" s="159" t="s">
        <v>53</v>
      </c>
      <c r="B119" s="160" t="s">
        <v>504</v>
      </c>
      <c r="C119" s="159" t="s">
        <v>505</v>
      </c>
      <c r="D119" s="161" t="s">
        <v>506</v>
      </c>
      <c r="E119" s="159"/>
      <c r="F119" s="159"/>
      <c r="G119" s="159" t="s">
        <v>105</v>
      </c>
      <c r="H119" s="159" t="s">
        <v>506</v>
      </c>
      <c r="I119" s="152" t="s">
        <v>507</v>
      </c>
      <c r="J119" s="155">
        <v>0</v>
      </c>
      <c r="K119" s="156">
        <v>0.7</v>
      </c>
      <c r="L119" s="155">
        <f t="shared" si="7"/>
        <v>0</v>
      </c>
      <c r="M119" s="157" t="s">
        <v>25</v>
      </c>
      <c r="N119" s="155">
        <v>0</v>
      </c>
      <c r="O119" s="157" t="s">
        <v>25</v>
      </c>
      <c r="P119" s="155">
        <v>0</v>
      </c>
      <c r="Q119" s="157" t="s">
        <v>25</v>
      </c>
      <c r="R119" s="158">
        <v>0</v>
      </c>
      <c r="S119" s="155">
        <f t="shared" si="8"/>
        <v>0</v>
      </c>
      <c r="T119" s="81">
        <f>'Distribution Rates'!B2*S119</f>
        <v>0</v>
      </c>
      <c r="U119" s="81">
        <f>'Distribution Rates'!B3*S119</f>
        <v>0</v>
      </c>
      <c r="V119" s="81">
        <f t="shared" si="9"/>
        <v>0</v>
      </c>
      <c r="W119" s="81">
        <f t="shared" si="10"/>
        <v>0</v>
      </c>
      <c r="X119" s="81">
        <v>0</v>
      </c>
      <c r="Y119" s="82">
        <v>0</v>
      </c>
      <c r="Z119" s="81">
        <v>0</v>
      </c>
      <c r="AA119" s="82">
        <v>0</v>
      </c>
      <c r="AB119" s="81">
        <v>0</v>
      </c>
      <c r="AC119" s="82">
        <v>0</v>
      </c>
      <c r="AD119" s="81">
        <v>0</v>
      </c>
      <c r="AE119" s="81">
        <v>0</v>
      </c>
      <c r="AF119" s="81"/>
      <c r="AG119" s="82"/>
      <c r="AH119" s="82">
        <f t="shared" si="11"/>
        <v>0</v>
      </c>
      <c r="AI119" s="81">
        <v>0</v>
      </c>
      <c r="AJ119" s="81">
        <f t="shared" si="12"/>
        <v>0</v>
      </c>
      <c r="AK119" s="81">
        <f t="shared" si="13"/>
        <v>0</v>
      </c>
    </row>
    <row r="120" spans="1:37" s="83" customFormat="1" ht="30" x14ac:dyDescent="0.25">
      <c r="A120" s="159" t="s">
        <v>53</v>
      </c>
      <c r="B120" s="160" t="s">
        <v>508</v>
      </c>
      <c r="C120" s="159" t="s">
        <v>509</v>
      </c>
      <c r="D120" s="161" t="s">
        <v>510</v>
      </c>
      <c r="E120" s="159" t="s">
        <v>511</v>
      </c>
      <c r="F120" s="159">
        <v>1</v>
      </c>
      <c r="G120" s="159" t="s">
        <v>105</v>
      </c>
      <c r="H120" s="159" t="s">
        <v>512</v>
      </c>
      <c r="I120" s="152">
        <v>404504</v>
      </c>
      <c r="J120" s="155">
        <v>1</v>
      </c>
      <c r="K120" s="156">
        <v>1</v>
      </c>
      <c r="L120" s="155">
        <f t="shared" si="7"/>
        <v>1</v>
      </c>
      <c r="M120" s="157" t="s">
        <v>25</v>
      </c>
      <c r="N120" s="155">
        <v>0</v>
      </c>
      <c r="O120" s="157" t="s">
        <v>25</v>
      </c>
      <c r="P120" s="155">
        <v>0</v>
      </c>
      <c r="Q120" s="157" t="s">
        <v>25</v>
      </c>
      <c r="R120" s="158">
        <v>0</v>
      </c>
      <c r="S120" s="155">
        <f t="shared" si="8"/>
        <v>1</v>
      </c>
      <c r="T120" s="81">
        <f>'Distribution Rates'!B2*S120</f>
        <v>7144.1786423830672</v>
      </c>
      <c r="U120" s="81">
        <f>'Distribution Rates'!B3*S120</f>
        <v>-825.60682882194033</v>
      </c>
      <c r="V120" s="81">
        <f t="shared" si="9"/>
        <v>6318.5718135611269</v>
      </c>
      <c r="W120" s="81">
        <f t="shared" si="10"/>
        <v>526.54999999999995</v>
      </c>
      <c r="X120" s="81">
        <v>43.15</v>
      </c>
      <c r="Y120" s="82">
        <v>47</v>
      </c>
      <c r="Z120" s="81">
        <v>17.309999999999999</v>
      </c>
      <c r="AA120" s="82">
        <v>3</v>
      </c>
      <c r="AB120" s="81">
        <v>552.5</v>
      </c>
      <c r="AC120" s="82">
        <v>6.5</v>
      </c>
      <c r="AD120" s="81">
        <v>0</v>
      </c>
      <c r="AE120" s="81">
        <v>0</v>
      </c>
      <c r="AF120" s="81"/>
      <c r="AG120" s="82"/>
      <c r="AH120" s="82">
        <f t="shared" si="11"/>
        <v>50</v>
      </c>
      <c r="AI120" s="81">
        <v>0</v>
      </c>
      <c r="AJ120" s="81">
        <f t="shared" si="12"/>
        <v>612.96</v>
      </c>
      <c r="AK120" s="81">
        <f t="shared" si="13"/>
        <v>6931.5318135611269</v>
      </c>
    </row>
    <row r="121" spans="1:37" s="83" customFormat="1" ht="30" x14ac:dyDescent="0.25">
      <c r="A121" s="159" t="s">
        <v>53</v>
      </c>
      <c r="B121" s="160" t="s">
        <v>513</v>
      </c>
      <c r="C121" s="159" t="s">
        <v>505</v>
      </c>
      <c r="D121" s="161" t="s">
        <v>514</v>
      </c>
      <c r="E121" s="159"/>
      <c r="F121" s="159"/>
      <c r="G121" s="159" t="s">
        <v>105</v>
      </c>
      <c r="H121" s="159" t="s">
        <v>514</v>
      </c>
      <c r="I121" s="152" t="s">
        <v>515</v>
      </c>
      <c r="J121" s="155">
        <v>0</v>
      </c>
      <c r="K121" s="156">
        <v>0.52</v>
      </c>
      <c r="L121" s="155">
        <f t="shared" si="7"/>
        <v>0</v>
      </c>
      <c r="M121" s="157" t="s">
        <v>25</v>
      </c>
      <c r="N121" s="155">
        <v>0</v>
      </c>
      <c r="O121" s="157" t="s">
        <v>25</v>
      </c>
      <c r="P121" s="155">
        <v>0</v>
      </c>
      <c r="Q121" s="157" t="s">
        <v>25</v>
      </c>
      <c r="R121" s="158">
        <v>0</v>
      </c>
      <c r="S121" s="155">
        <f t="shared" si="8"/>
        <v>0</v>
      </c>
      <c r="T121" s="81">
        <f>'Distribution Rates'!B2*S121</f>
        <v>0</v>
      </c>
      <c r="U121" s="81">
        <f>'Distribution Rates'!B3*S121</f>
        <v>0</v>
      </c>
      <c r="V121" s="81">
        <f t="shared" si="9"/>
        <v>0</v>
      </c>
      <c r="W121" s="81">
        <f t="shared" si="10"/>
        <v>0</v>
      </c>
      <c r="X121" s="81">
        <v>0</v>
      </c>
      <c r="Y121" s="82">
        <v>0</v>
      </c>
      <c r="Z121" s="81">
        <v>0</v>
      </c>
      <c r="AA121" s="82">
        <v>0</v>
      </c>
      <c r="AB121" s="81">
        <v>0</v>
      </c>
      <c r="AC121" s="82">
        <v>0</v>
      </c>
      <c r="AD121" s="81">
        <v>0</v>
      </c>
      <c r="AE121" s="81">
        <v>0</v>
      </c>
      <c r="AF121" s="81"/>
      <c r="AG121" s="82"/>
      <c r="AH121" s="82">
        <f t="shared" si="11"/>
        <v>0</v>
      </c>
      <c r="AI121" s="81">
        <v>0</v>
      </c>
      <c r="AJ121" s="81">
        <f t="shared" si="12"/>
        <v>0</v>
      </c>
      <c r="AK121" s="81">
        <f t="shared" si="13"/>
        <v>0</v>
      </c>
    </row>
    <row r="122" spans="1:37" s="83" customFormat="1" x14ac:dyDescent="0.25">
      <c r="A122" s="159" t="s">
        <v>53</v>
      </c>
      <c r="B122" s="167" t="s">
        <v>516</v>
      </c>
      <c r="C122" s="159" t="s">
        <v>179</v>
      </c>
      <c r="D122" s="161" t="s">
        <v>153</v>
      </c>
      <c r="E122" s="159" t="s">
        <v>154</v>
      </c>
      <c r="F122" s="159">
        <v>3</v>
      </c>
      <c r="G122" s="159" t="s">
        <v>131</v>
      </c>
      <c r="H122" s="159" t="s">
        <v>517</v>
      </c>
      <c r="I122" s="152" t="s">
        <v>518</v>
      </c>
      <c r="J122" s="155">
        <v>1</v>
      </c>
      <c r="K122" s="156">
        <v>0.15</v>
      </c>
      <c r="L122" s="155">
        <f t="shared" si="7"/>
        <v>0.15</v>
      </c>
      <c r="M122" s="157" t="s">
        <v>25</v>
      </c>
      <c r="N122" s="155">
        <v>0</v>
      </c>
      <c r="O122" s="157" t="s">
        <v>25</v>
      </c>
      <c r="P122" s="155">
        <v>0</v>
      </c>
      <c r="Q122" s="157" t="s">
        <v>25</v>
      </c>
      <c r="R122" s="158">
        <v>0</v>
      </c>
      <c r="S122" s="155">
        <f t="shared" si="8"/>
        <v>0.15</v>
      </c>
      <c r="T122" s="81">
        <f>'Distribution Rates'!B2*S122</f>
        <v>1071.6267963574601</v>
      </c>
      <c r="U122" s="81">
        <f>'Distribution Rates'!B3*S122</f>
        <v>-123.84102432329104</v>
      </c>
      <c r="V122" s="81">
        <f t="shared" si="9"/>
        <v>947.78577203416899</v>
      </c>
      <c r="W122" s="81">
        <f t="shared" si="10"/>
        <v>78.98</v>
      </c>
      <c r="X122" s="81">
        <v>36.370000000000005</v>
      </c>
      <c r="Y122" s="82">
        <v>90</v>
      </c>
      <c r="Z122" s="81">
        <v>16</v>
      </c>
      <c r="AA122" s="82">
        <v>2</v>
      </c>
      <c r="AB122" s="81">
        <v>0</v>
      </c>
      <c r="AC122" s="82">
        <v>0</v>
      </c>
      <c r="AD122" s="81">
        <v>0</v>
      </c>
      <c r="AE122" s="81">
        <v>0</v>
      </c>
      <c r="AF122" s="81"/>
      <c r="AG122" s="82"/>
      <c r="AH122" s="82">
        <f t="shared" si="11"/>
        <v>92</v>
      </c>
      <c r="AI122" s="81">
        <v>0</v>
      </c>
      <c r="AJ122" s="81">
        <f t="shared" si="12"/>
        <v>52.370000000000005</v>
      </c>
      <c r="AK122" s="81">
        <f t="shared" si="13"/>
        <v>1000.155772034169</v>
      </c>
    </row>
    <row r="123" spans="1:37" s="83" customFormat="1" x14ac:dyDescent="0.25">
      <c r="A123" s="159" t="s">
        <v>53</v>
      </c>
      <c r="B123" s="161" t="s">
        <v>519</v>
      </c>
      <c r="C123" s="160" t="s">
        <v>520</v>
      </c>
      <c r="D123" s="159"/>
      <c r="E123" s="159"/>
      <c r="F123" s="161"/>
      <c r="G123" s="159"/>
      <c r="H123" s="159"/>
      <c r="I123" s="152">
        <v>404710</v>
      </c>
      <c r="J123" s="191"/>
      <c r="K123" s="191"/>
      <c r="L123" s="155">
        <f t="shared" si="7"/>
        <v>0</v>
      </c>
      <c r="M123" s="191"/>
      <c r="N123" s="191"/>
      <c r="O123" s="191"/>
      <c r="P123" s="191"/>
      <c r="Q123" s="191"/>
      <c r="R123" s="192"/>
      <c r="S123" s="191"/>
      <c r="T123" s="81">
        <f>'Distribution Rates'!B2*S123</f>
        <v>0</v>
      </c>
      <c r="U123" s="81">
        <f>'Distribution Rates'!B3*S123</f>
        <v>0</v>
      </c>
      <c r="V123" s="81">
        <f t="shared" si="9"/>
        <v>0</v>
      </c>
      <c r="W123" s="81">
        <f t="shared" si="10"/>
        <v>0</v>
      </c>
      <c r="X123" s="81">
        <v>0</v>
      </c>
      <c r="Y123" s="82">
        <v>0</v>
      </c>
      <c r="Z123" s="81">
        <v>0</v>
      </c>
      <c r="AA123" s="82">
        <v>0</v>
      </c>
      <c r="AB123" s="81">
        <v>0</v>
      </c>
      <c r="AC123" s="82">
        <v>0</v>
      </c>
      <c r="AD123" s="81">
        <v>0</v>
      </c>
      <c r="AE123" s="81">
        <v>0</v>
      </c>
      <c r="AF123" s="81"/>
      <c r="AG123" s="82"/>
      <c r="AH123" s="82">
        <f t="shared" si="11"/>
        <v>0</v>
      </c>
      <c r="AI123" s="81">
        <v>0</v>
      </c>
      <c r="AJ123" s="81">
        <f t="shared" si="12"/>
        <v>0</v>
      </c>
      <c r="AK123" s="81">
        <f t="shared" si="13"/>
        <v>0</v>
      </c>
    </row>
    <row r="124" spans="1:37" s="83" customFormat="1" x14ac:dyDescent="0.25">
      <c r="A124" s="159" t="s">
        <v>53</v>
      </c>
      <c r="B124" s="160" t="s">
        <v>521</v>
      </c>
      <c r="C124" s="159" t="s">
        <v>130</v>
      </c>
      <c r="D124" s="161" t="s">
        <v>100</v>
      </c>
      <c r="E124" s="159" t="s">
        <v>101</v>
      </c>
      <c r="F124" s="159">
        <v>2</v>
      </c>
      <c r="G124" s="159" t="s">
        <v>131</v>
      </c>
      <c r="H124" s="159" t="s">
        <v>522</v>
      </c>
      <c r="I124" s="152">
        <v>403600</v>
      </c>
      <c r="J124" s="155">
        <v>1</v>
      </c>
      <c r="K124" s="156">
        <v>0.33300000000000002</v>
      </c>
      <c r="L124" s="155">
        <f t="shared" si="7"/>
        <v>0.33300000000000002</v>
      </c>
      <c r="M124" s="157" t="s">
        <v>25</v>
      </c>
      <c r="N124" s="155">
        <v>0</v>
      </c>
      <c r="O124" s="157" t="s">
        <v>25</v>
      </c>
      <c r="P124" s="155">
        <v>0</v>
      </c>
      <c r="Q124" s="157" t="s">
        <v>25</v>
      </c>
      <c r="R124" s="158">
        <v>0</v>
      </c>
      <c r="S124" s="155">
        <f t="shared" ref="S124:S153" si="14">L124+N124+P124+R124</f>
        <v>0.33300000000000002</v>
      </c>
      <c r="T124" s="81">
        <f>'Distribution Rates'!B2*S124</f>
        <v>2379.0114879135617</v>
      </c>
      <c r="U124" s="81">
        <f>'Distribution Rates'!B3*S124</f>
        <v>-274.92707399770615</v>
      </c>
      <c r="V124" s="81">
        <f t="shared" si="9"/>
        <v>2104.0844139158557</v>
      </c>
      <c r="W124" s="81">
        <f t="shared" si="10"/>
        <v>175.34</v>
      </c>
      <c r="X124" s="81">
        <v>11.71</v>
      </c>
      <c r="Y124" s="82">
        <v>18</v>
      </c>
      <c r="Z124" s="81">
        <v>777.96</v>
      </c>
      <c r="AA124" s="82">
        <v>216</v>
      </c>
      <c r="AB124" s="81">
        <v>0</v>
      </c>
      <c r="AC124" s="82">
        <v>0</v>
      </c>
      <c r="AD124" s="81">
        <v>0</v>
      </c>
      <c r="AE124" s="81">
        <v>0</v>
      </c>
      <c r="AF124" s="81"/>
      <c r="AG124" s="82"/>
      <c r="AH124" s="82">
        <f t="shared" si="11"/>
        <v>234</v>
      </c>
      <c r="AI124" s="81">
        <v>0</v>
      </c>
      <c r="AJ124" s="81">
        <f t="shared" si="12"/>
        <v>789.67000000000007</v>
      </c>
      <c r="AK124" s="81">
        <f t="shared" si="13"/>
        <v>2893.7544139158558</v>
      </c>
    </row>
    <row r="125" spans="1:37" s="83" customFormat="1" x14ac:dyDescent="0.25">
      <c r="A125" s="159" t="s">
        <v>53</v>
      </c>
      <c r="B125" s="167" t="s">
        <v>523</v>
      </c>
      <c r="C125" s="159" t="s">
        <v>94</v>
      </c>
      <c r="D125" s="161" t="s">
        <v>94</v>
      </c>
      <c r="E125" s="161" t="s">
        <v>94</v>
      </c>
      <c r="F125" s="159"/>
      <c r="G125" s="159"/>
      <c r="H125" s="159"/>
      <c r="I125" s="152" t="s">
        <v>315</v>
      </c>
      <c r="J125" s="155">
        <v>0</v>
      </c>
      <c r="K125" s="156">
        <v>0</v>
      </c>
      <c r="L125" s="155">
        <f t="shared" si="7"/>
        <v>0</v>
      </c>
      <c r="M125" s="157" t="s">
        <v>25</v>
      </c>
      <c r="N125" s="155">
        <v>0</v>
      </c>
      <c r="O125" s="157" t="s">
        <v>25</v>
      </c>
      <c r="P125" s="155">
        <v>0</v>
      </c>
      <c r="Q125" s="157" t="s">
        <v>25</v>
      </c>
      <c r="R125" s="158">
        <v>0</v>
      </c>
      <c r="S125" s="155">
        <f t="shared" si="14"/>
        <v>0</v>
      </c>
      <c r="T125" s="81">
        <f>'Distribution Rates'!B2*S125</f>
        <v>0</v>
      </c>
      <c r="U125" s="81">
        <f>'Distribution Rates'!B3*S125</f>
        <v>0</v>
      </c>
      <c r="V125" s="81">
        <f t="shared" si="9"/>
        <v>0</v>
      </c>
      <c r="W125" s="81">
        <f t="shared" si="10"/>
        <v>0</v>
      </c>
      <c r="X125" s="81">
        <v>0</v>
      </c>
      <c r="Y125" s="82">
        <v>0</v>
      </c>
      <c r="Z125" s="81">
        <v>0</v>
      </c>
      <c r="AA125" s="82">
        <v>0</v>
      </c>
      <c r="AB125" s="81">
        <v>0</v>
      </c>
      <c r="AC125" s="82">
        <v>0</v>
      </c>
      <c r="AD125" s="81">
        <v>0</v>
      </c>
      <c r="AE125" s="81">
        <v>0</v>
      </c>
      <c r="AF125" s="81"/>
      <c r="AG125" s="82"/>
      <c r="AH125" s="82">
        <f t="shared" si="11"/>
        <v>0</v>
      </c>
      <c r="AI125" s="81">
        <v>0</v>
      </c>
      <c r="AJ125" s="81">
        <f t="shared" si="12"/>
        <v>0</v>
      </c>
      <c r="AK125" s="81">
        <f t="shared" si="13"/>
        <v>0</v>
      </c>
    </row>
    <row r="126" spans="1:37" s="83" customFormat="1" x14ac:dyDescent="0.25">
      <c r="A126" s="159" t="s">
        <v>53</v>
      </c>
      <c r="B126" s="167" t="s">
        <v>524</v>
      </c>
      <c r="C126" s="159" t="s">
        <v>525</v>
      </c>
      <c r="D126" s="161" t="s">
        <v>161</v>
      </c>
      <c r="E126" s="159" t="s">
        <v>162</v>
      </c>
      <c r="F126" s="159">
        <v>4</v>
      </c>
      <c r="G126" s="159" t="s">
        <v>180</v>
      </c>
      <c r="H126" s="159" t="s">
        <v>526</v>
      </c>
      <c r="I126" s="152" t="s">
        <v>527</v>
      </c>
      <c r="J126" s="155">
        <v>1</v>
      </c>
      <c r="K126" s="156">
        <v>0.5</v>
      </c>
      <c r="L126" s="155">
        <f t="shared" si="7"/>
        <v>0.5</v>
      </c>
      <c r="M126" s="157" t="s">
        <v>25</v>
      </c>
      <c r="N126" s="155">
        <v>0</v>
      </c>
      <c r="O126" s="157" t="s">
        <v>25</v>
      </c>
      <c r="P126" s="155">
        <v>0</v>
      </c>
      <c r="Q126" s="157" t="s">
        <v>25</v>
      </c>
      <c r="R126" s="158">
        <v>0</v>
      </c>
      <c r="S126" s="155">
        <f t="shared" si="14"/>
        <v>0.5</v>
      </c>
      <c r="T126" s="81">
        <f>'Distribution Rates'!B2*S126</f>
        <v>3572.0893211915336</v>
      </c>
      <c r="U126" s="81">
        <f>'Distribution Rates'!B3*S126</f>
        <v>-412.80341441097016</v>
      </c>
      <c r="V126" s="81">
        <f t="shared" si="9"/>
        <v>3159.2859067805634</v>
      </c>
      <c r="W126" s="81">
        <f t="shared" si="10"/>
        <v>263.27</v>
      </c>
      <c r="X126" s="81">
        <v>3.45</v>
      </c>
      <c r="Y126" s="82">
        <v>9</v>
      </c>
      <c r="Z126" s="81">
        <v>0</v>
      </c>
      <c r="AA126" s="82">
        <v>0</v>
      </c>
      <c r="AB126" s="81">
        <v>0</v>
      </c>
      <c r="AC126" s="82">
        <v>0</v>
      </c>
      <c r="AD126" s="81">
        <v>0</v>
      </c>
      <c r="AE126" s="81">
        <v>0</v>
      </c>
      <c r="AF126" s="81"/>
      <c r="AG126" s="82"/>
      <c r="AH126" s="82">
        <f t="shared" si="11"/>
        <v>9</v>
      </c>
      <c r="AI126" s="81">
        <v>0</v>
      </c>
      <c r="AJ126" s="81">
        <f t="shared" si="12"/>
        <v>3.45</v>
      </c>
      <c r="AK126" s="81">
        <f t="shared" si="13"/>
        <v>3162.7359067805633</v>
      </c>
    </row>
    <row r="127" spans="1:37" s="83" customFormat="1" x14ac:dyDescent="0.25">
      <c r="A127" s="159" t="s">
        <v>53</v>
      </c>
      <c r="B127" s="167" t="s">
        <v>528</v>
      </c>
      <c r="C127" s="159" t="s">
        <v>525</v>
      </c>
      <c r="D127" s="161" t="s">
        <v>161</v>
      </c>
      <c r="E127" s="159" t="s">
        <v>162</v>
      </c>
      <c r="F127" s="159">
        <v>4</v>
      </c>
      <c r="G127" s="159" t="s">
        <v>131</v>
      </c>
      <c r="H127" s="159" t="s">
        <v>529</v>
      </c>
      <c r="I127" s="152" t="s">
        <v>530</v>
      </c>
      <c r="J127" s="155">
        <v>1</v>
      </c>
      <c r="K127" s="156">
        <v>0.5</v>
      </c>
      <c r="L127" s="155">
        <f t="shared" si="7"/>
        <v>0.5</v>
      </c>
      <c r="M127" s="157" t="s">
        <v>25</v>
      </c>
      <c r="N127" s="155">
        <v>0</v>
      </c>
      <c r="O127" s="157" t="s">
        <v>25</v>
      </c>
      <c r="P127" s="155">
        <v>0</v>
      </c>
      <c r="Q127" s="157" t="s">
        <v>25</v>
      </c>
      <c r="R127" s="158">
        <v>0</v>
      </c>
      <c r="S127" s="155">
        <f t="shared" si="14"/>
        <v>0.5</v>
      </c>
      <c r="T127" s="81">
        <f>'Distribution Rates'!B2*S127</f>
        <v>3572.0893211915336</v>
      </c>
      <c r="U127" s="81">
        <f>'Distribution Rates'!B3*S127</f>
        <v>-412.80341441097016</v>
      </c>
      <c r="V127" s="81">
        <f t="shared" si="9"/>
        <v>3159.2859067805634</v>
      </c>
      <c r="W127" s="81">
        <f t="shared" si="10"/>
        <v>263.27</v>
      </c>
      <c r="X127" s="81">
        <v>532.08000000000004</v>
      </c>
      <c r="Y127" s="82">
        <v>1374</v>
      </c>
      <c r="Z127" s="81">
        <v>7.25</v>
      </c>
      <c r="AA127" s="82">
        <v>1</v>
      </c>
      <c r="AB127" s="81">
        <v>0</v>
      </c>
      <c r="AC127" s="82">
        <v>0</v>
      </c>
      <c r="AD127" s="81">
        <v>0</v>
      </c>
      <c r="AE127" s="81">
        <v>0</v>
      </c>
      <c r="AF127" s="81"/>
      <c r="AG127" s="82"/>
      <c r="AH127" s="82">
        <f t="shared" si="11"/>
        <v>1375</v>
      </c>
      <c r="AI127" s="81">
        <v>0</v>
      </c>
      <c r="AJ127" s="81">
        <f t="shared" si="12"/>
        <v>539.33000000000004</v>
      </c>
      <c r="AK127" s="81">
        <f t="shared" si="13"/>
        <v>3698.6159067805634</v>
      </c>
    </row>
    <row r="128" spans="1:37" s="83" customFormat="1" x14ac:dyDescent="0.25">
      <c r="A128" s="159" t="s">
        <v>53</v>
      </c>
      <c r="B128" s="160" t="s">
        <v>531</v>
      </c>
      <c r="C128" s="159" t="s">
        <v>94</v>
      </c>
      <c r="D128" s="161" t="s">
        <v>510</v>
      </c>
      <c r="E128" s="159" t="s">
        <v>511</v>
      </c>
      <c r="F128" s="159">
        <v>1</v>
      </c>
      <c r="G128" s="159" t="s">
        <v>532</v>
      </c>
      <c r="H128" s="159" t="s">
        <v>533</v>
      </c>
      <c r="I128" s="152">
        <v>404708</v>
      </c>
      <c r="J128" s="155">
        <v>0</v>
      </c>
      <c r="K128" s="156">
        <v>0</v>
      </c>
      <c r="L128" s="155">
        <f t="shared" si="7"/>
        <v>0</v>
      </c>
      <c r="M128" s="157" t="s">
        <v>25</v>
      </c>
      <c r="N128" s="155">
        <v>0</v>
      </c>
      <c r="O128" s="157" t="s">
        <v>25</v>
      </c>
      <c r="P128" s="155">
        <v>0</v>
      </c>
      <c r="Q128" s="157" t="s">
        <v>25</v>
      </c>
      <c r="R128" s="158">
        <v>0</v>
      </c>
      <c r="S128" s="155">
        <f t="shared" si="14"/>
        <v>0</v>
      </c>
      <c r="T128" s="81">
        <f>'Distribution Rates'!B2*S128</f>
        <v>0</v>
      </c>
      <c r="U128" s="81">
        <f>'Distribution Rates'!B3*S128</f>
        <v>0</v>
      </c>
      <c r="V128" s="81">
        <f t="shared" si="9"/>
        <v>0</v>
      </c>
      <c r="W128" s="81">
        <f t="shared" si="10"/>
        <v>0</v>
      </c>
      <c r="X128" s="81">
        <v>28.71</v>
      </c>
      <c r="Y128" s="82">
        <v>33</v>
      </c>
      <c r="Z128" s="81">
        <v>18.509999999999998</v>
      </c>
      <c r="AA128" s="82">
        <v>4</v>
      </c>
      <c r="AB128" s="81">
        <v>0</v>
      </c>
      <c r="AC128" s="82">
        <v>0</v>
      </c>
      <c r="AD128" s="81">
        <v>0</v>
      </c>
      <c r="AE128" s="81">
        <v>0</v>
      </c>
      <c r="AF128" s="81"/>
      <c r="AG128" s="82"/>
      <c r="AH128" s="82">
        <f t="shared" si="11"/>
        <v>37</v>
      </c>
      <c r="AI128" s="81">
        <v>0</v>
      </c>
      <c r="AJ128" s="81">
        <f t="shared" si="12"/>
        <v>47.22</v>
      </c>
      <c r="AK128" s="81">
        <f t="shared" si="13"/>
        <v>47.22</v>
      </c>
    </row>
    <row r="129" spans="1:37" s="83" customFormat="1" x14ac:dyDescent="0.25">
      <c r="A129" s="159" t="s">
        <v>53</v>
      </c>
      <c r="B129" s="160" t="s">
        <v>534</v>
      </c>
      <c r="C129" s="159" t="s">
        <v>535</v>
      </c>
      <c r="D129" s="161" t="s">
        <v>100</v>
      </c>
      <c r="E129" s="159" t="s">
        <v>101</v>
      </c>
      <c r="F129" s="159">
        <v>1</v>
      </c>
      <c r="G129" s="159" t="s">
        <v>536</v>
      </c>
      <c r="H129" s="159" t="s">
        <v>537</v>
      </c>
      <c r="I129" s="152">
        <v>409155</v>
      </c>
      <c r="J129" s="155">
        <v>1</v>
      </c>
      <c r="K129" s="156">
        <v>1</v>
      </c>
      <c r="L129" s="155">
        <f t="shared" si="7"/>
        <v>1</v>
      </c>
      <c r="M129" s="157" t="s">
        <v>25</v>
      </c>
      <c r="N129" s="155">
        <v>0</v>
      </c>
      <c r="O129" s="157" t="s">
        <v>25</v>
      </c>
      <c r="P129" s="155">
        <v>0</v>
      </c>
      <c r="Q129" s="157" t="s">
        <v>25</v>
      </c>
      <c r="R129" s="158">
        <v>0</v>
      </c>
      <c r="S129" s="155">
        <f t="shared" si="14"/>
        <v>1</v>
      </c>
      <c r="T129" s="81">
        <f>'Distribution Rates'!B2*S129</f>
        <v>7144.1786423830672</v>
      </c>
      <c r="U129" s="81">
        <f>'Distribution Rates'!B3*S129</f>
        <v>-825.60682882194033</v>
      </c>
      <c r="V129" s="81">
        <f t="shared" si="9"/>
        <v>6318.5718135611269</v>
      </c>
      <c r="W129" s="81">
        <f t="shared" si="10"/>
        <v>526.54999999999995</v>
      </c>
      <c r="X129" s="81">
        <v>0</v>
      </c>
      <c r="Y129" s="82">
        <v>0</v>
      </c>
      <c r="Z129" s="81">
        <v>0</v>
      </c>
      <c r="AA129" s="82">
        <v>0</v>
      </c>
      <c r="AB129" s="81">
        <v>0</v>
      </c>
      <c r="AC129" s="82">
        <v>0</v>
      </c>
      <c r="AD129" s="81">
        <v>0</v>
      </c>
      <c r="AE129" s="81">
        <v>0</v>
      </c>
      <c r="AF129" s="81"/>
      <c r="AG129" s="82"/>
      <c r="AH129" s="82">
        <f t="shared" si="11"/>
        <v>0</v>
      </c>
      <c r="AI129" s="81">
        <v>0</v>
      </c>
      <c r="AJ129" s="81">
        <f t="shared" si="12"/>
        <v>0</v>
      </c>
      <c r="AK129" s="81">
        <f t="shared" si="13"/>
        <v>6318.5718135611269</v>
      </c>
    </row>
    <row r="130" spans="1:37" s="83" customFormat="1" x14ac:dyDescent="0.25">
      <c r="A130" s="152" t="s">
        <v>52</v>
      </c>
      <c r="B130" s="153" t="s">
        <v>538</v>
      </c>
      <c r="C130" s="152" t="s">
        <v>94</v>
      </c>
      <c r="D130" s="154" t="s">
        <v>94</v>
      </c>
      <c r="E130" s="154" t="s">
        <v>94</v>
      </c>
      <c r="F130" s="152"/>
      <c r="G130" s="152" t="s">
        <v>539</v>
      </c>
      <c r="H130" s="152" t="s">
        <v>539</v>
      </c>
      <c r="I130" s="152">
        <v>900000</v>
      </c>
      <c r="J130" s="155">
        <v>0</v>
      </c>
      <c r="K130" s="156">
        <v>0</v>
      </c>
      <c r="L130" s="155">
        <f t="shared" ref="L130:L193" si="15">J130*K130</f>
        <v>0</v>
      </c>
      <c r="M130" s="157" t="s">
        <v>25</v>
      </c>
      <c r="N130" s="155">
        <v>0</v>
      </c>
      <c r="O130" s="157" t="s">
        <v>25</v>
      </c>
      <c r="P130" s="155">
        <v>0</v>
      </c>
      <c r="Q130" s="157" t="s">
        <v>25</v>
      </c>
      <c r="R130" s="158">
        <v>0</v>
      </c>
      <c r="S130" s="155">
        <f t="shared" si="14"/>
        <v>0</v>
      </c>
      <c r="T130" s="81">
        <f>'Distribution Rates'!B2*S130</f>
        <v>0</v>
      </c>
      <c r="U130" s="81">
        <f>'Distribution Rates'!B3*S130</f>
        <v>0</v>
      </c>
      <c r="V130" s="81">
        <f t="shared" ref="V130:V193" si="16">T130+U130</f>
        <v>0</v>
      </c>
      <c r="W130" s="81">
        <f t="shared" ref="W130:W193" si="17">ROUND(V130/12,2)</f>
        <v>0</v>
      </c>
      <c r="X130" s="81">
        <v>0</v>
      </c>
      <c r="Y130" s="82">
        <v>0</v>
      </c>
      <c r="Z130" s="81">
        <v>0</v>
      </c>
      <c r="AA130" s="82">
        <v>0</v>
      </c>
      <c r="AB130" s="81">
        <v>0</v>
      </c>
      <c r="AC130" s="82">
        <v>0</v>
      </c>
      <c r="AD130" s="81">
        <v>0</v>
      </c>
      <c r="AE130" s="81">
        <v>0</v>
      </c>
      <c r="AF130" s="81"/>
      <c r="AG130" s="82"/>
      <c r="AH130" s="82">
        <f t="shared" ref="AH130:AH193" si="18">SUM(Y130,AA130,AG130)</f>
        <v>0</v>
      </c>
      <c r="AI130" s="81">
        <v>0</v>
      </c>
      <c r="AJ130" s="81">
        <f t="shared" ref="AJ130:AJ156" si="19">SUM(X130,Z130,AB130,AD130,AE130,AF130,AI130)</f>
        <v>0</v>
      </c>
      <c r="AK130" s="81">
        <f t="shared" si="13"/>
        <v>0</v>
      </c>
    </row>
    <row r="131" spans="1:37" s="83" customFormat="1" ht="30" x14ac:dyDescent="0.25">
      <c r="A131" s="169" t="s">
        <v>49</v>
      </c>
      <c r="B131" s="168" t="s">
        <v>540</v>
      </c>
      <c r="C131" s="169" t="s">
        <v>541</v>
      </c>
      <c r="D131" s="169" t="s">
        <v>510</v>
      </c>
      <c r="E131" s="169" t="s">
        <v>542</v>
      </c>
      <c r="F131" s="169">
        <v>1</v>
      </c>
      <c r="G131" s="169" t="s">
        <v>543</v>
      </c>
      <c r="H131" s="169" t="s">
        <v>544</v>
      </c>
      <c r="I131" s="152" t="s">
        <v>545</v>
      </c>
      <c r="J131" s="172">
        <v>1</v>
      </c>
      <c r="K131" s="173">
        <v>1</v>
      </c>
      <c r="L131" s="155">
        <f t="shared" si="15"/>
        <v>1</v>
      </c>
      <c r="M131" s="174" t="s">
        <v>25</v>
      </c>
      <c r="N131" s="172">
        <v>0</v>
      </c>
      <c r="O131" s="174" t="s">
        <v>25</v>
      </c>
      <c r="P131" s="172">
        <v>0</v>
      </c>
      <c r="Q131" s="174" t="s">
        <v>25</v>
      </c>
      <c r="R131" s="175">
        <v>0</v>
      </c>
      <c r="S131" s="155">
        <f t="shared" si="14"/>
        <v>1</v>
      </c>
      <c r="T131" s="81">
        <f>'Distribution Rates'!B2*S131</f>
        <v>7144.1786423830672</v>
      </c>
      <c r="U131" s="81">
        <f>'Distribution Rates'!B3*S131</f>
        <v>-825.60682882194033</v>
      </c>
      <c r="V131" s="81">
        <f t="shared" si="16"/>
        <v>6318.5718135611269</v>
      </c>
      <c r="W131" s="81">
        <f t="shared" si="17"/>
        <v>526.54999999999995</v>
      </c>
      <c r="X131" s="81">
        <v>0</v>
      </c>
      <c r="Y131" s="82">
        <v>0</v>
      </c>
      <c r="Z131" s="81">
        <v>0</v>
      </c>
      <c r="AA131" s="82">
        <v>0</v>
      </c>
      <c r="AB131" s="81">
        <v>0</v>
      </c>
      <c r="AC131" s="82">
        <v>0</v>
      </c>
      <c r="AD131" s="81">
        <v>0</v>
      </c>
      <c r="AE131" s="81">
        <v>0</v>
      </c>
      <c r="AF131" s="81"/>
      <c r="AG131" s="82"/>
      <c r="AH131" s="82">
        <f t="shared" si="18"/>
        <v>0</v>
      </c>
      <c r="AI131" s="81">
        <v>0</v>
      </c>
      <c r="AJ131" s="81">
        <f t="shared" si="19"/>
        <v>0</v>
      </c>
      <c r="AK131" s="81">
        <f t="shared" ref="AK131:AK194" si="20">AJ131+V131</f>
        <v>6318.5718135611269</v>
      </c>
    </row>
    <row r="132" spans="1:37" s="83" customFormat="1" x14ac:dyDescent="0.25">
      <c r="A132" s="159" t="s">
        <v>48</v>
      </c>
      <c r="B132" s="160" t="s">
        <v>546</v>
      </c>
      <c r="C132" s="159" t="s">
        <v>547</v>
      </c>
      <c r="D132" s="161" t="s">
        <v>548</v>
      </c>
      <c r="E132" s="159" t="s">
        <v>549</v>
      </c>
      <c r="F132" s="159">
        <v>3</v>
      </c>
      <c r="G132" s="159" t="s">
        <v>550</v>
      </c>
      <c r="H132" s="159" t="s">
        <v>551</v>
      </c>
      <c r="I132" s="152">
        <v>904100</v>
      </c>
      <c r="J132" s="155">
        <v>1</v>
      </c>
      <c r="K132" s="156">
        <v>0.5</v>
      </c>
      <c r="L132" s="155">
        <f t="shared" si="15"/>
        <v>0.5</v>
      </c>
      <c r="M132" s="157" t="s">
        <v>25</v>
      </c>
      <c r="N132" s="155">
        <v>0</v>
      </c>
      <c r="O132" s="157" t="s">
        <v>25</v>
      </c>
      <c r="P132" s="155">
        <v>0</v>
      </c>
      <c r="Q132" s="157" t="s">
        <v>25</v>
      </c>
      <c r="R132" s="158">
        <v>0</v>
      </c>
      <c r="S132" s="155">
        <f t="shared" si="14"/>
        <v>0.5</v>
      </c>
      <c r="T132" s="81">
        <f>'Distribution Rates'!B2*S132</f>
        <v>3572.0893211915336</v>
      </c>
      <c r="U132" s="81">
        <f>'Distribution Rates'!B3*S132</f>
        <v>-412.80341441097016</v>
      </c>
      <c r="V132" s="81">
        <f t="shared" si="16"/>
        <v>3159.2859067805634</v>
      </c>
      <c r="W132" s="81">
        <f t="shared" si="17"/>
        <v>263.27</v>
      </c>
      <c r="X132" s="81">
        <v>25.03</v>
      </c>
      <c r="Y132" s="82">
        <v>43</v>
      </c>
      <c r="Z132" s="81">
        <v>0</v>
      </c>
      <c r="AA132" s="82">
        <v>0</v>
      </c>
      <c r="AB132" s="81">
        <v>255</v>
      </c>
      <c r="AC132" s="82">
        <v>3</v>
      </c>
      <c r="AD132" s="81">
        <v>9.91</v>
      </c>
      <c r="AE132" s="81">
        <v>0</v>
      </c>
      <c r="AF132" s="81"/>
      <c r="AG132" s="82"/>
      <c r="AH132" s="82">
        <f t="shared" si="18"/>
        <v>43</v>
      </c>
      <c r="AI132" s="81">
        <v>0</v>
      </c>
      <c r="AJ132" s="81">
        <f t="shared" si="19"/>
        <v>289.94</v>
      </c>
      <c r="AK132" s="81">
        <f t="shared" si="20"/>
        <v>3449.2259067805635</v>
      </c>
    </row>
    <row r="133" spans="1:37" s="83" customFormat="1" x14ac:dyDescent="0.25">
      <c r="A133" s="159" t="s">
        <v>52</v>
      </c>
      <c r="B133" s="160" t="s">
        <v>552</v>
      </c>
      <c r="C133" s="159" t="s">
        <v>553</v>
      </c>
      <c r="D133" s="161" t="s">
        <v>554</v>
      </c>
      <c r="E133" s="159" t="s">
        <v>555</v>
      </c>
      <c r="F133" s="159">
        <v>3</v>
      </c>
      <c r="G133" s="159" t="s">
        <v>556</v>
      </c>
      <c r="H133" s="159" t="s">
        <v>556</v>
      </c>
      <c r="I133" s="152">
        <v>901000</v>
      </c>
      <c r="J133" s="155">
        <v>1</v>
      </c>
      <c r="K133" s="156">
        <v>0.4</v>
      </c>
      <c r="L133" s="155">
        <f t="shared" si="15"/>
        <v>0.4</v>
      </c>
      <c r="M133" s="157" t="s">
        <v>25</v>
      </c>
      <c r="N133" s="155">
        <v>0</v>
      </c>
      <c r="O133" s="157" t="s">
        <v>25</v>
      </c>
      <c r="P133" s="155">
        <v>0</v>
      </c>
      <c r="Q133" s="157" t="s">
        <v>25</v>
      </c>
      <c r="R133" s="158">
        <v>0</v>
      </c>
      <c r="S133" s="155">
        <f t="shared" si="14"/>
        <v>0.4</v>
      </c>
      <c r="T133" s="81">
        <f>'Distribution Rates'!B2*S133</f>
        <v>2857.6714569532269</v>
      </c>
      <c r="U133" s="81">
        <f>'Distribution Rates'!B3*S133</f>
        <v>-330.24273152877618</v>
      </c>
      <c r="V133" s="81">
        <f t="shared" si="16"/>
        <v>2527.4287254244509</v>
      </c>
      <c r="W133" s="81">
        <f t="shared" si="17"/>
        <v>210.62</v>
      </c>
      <c r="X133" s="81">
        <v>3426.93</v>
      </c>
      <c r="Y133" s="82">
        <v>5904</v>
      </c>
      <c r="Z133" s="81">
        <v>66.3</v>
      </c>
      <c r="AA133" s="82">
        <v>11</v>
      </c>
      <c r="AB133" s="81">
        <v>0</v>
      </c>
      <c r="AC133" s="82">
        <v>0</v>
      </c>
      <c r="AD133" s="81">
        <v>0</v>
      </c>
      <c r="AE133" s="81">
        <v>4423.1099999999997</v>
      </c>
      <c r="AF133" s="81"/>
      <c r="AG133" s="82"/>
      <c r="AH133" s="82">
        <f t="shared" si="18"/>
        <v>5915</v>
      </c>
      <c r="AI133" s="81">
        <v>0</v>
      </c>
      <c r="AJ133" s="81">
        <f t="shared" si="19"/>
        <v>7916.34</v>
      </c>
      <c r="AK133" s="81">
        <f t="shared" si="20"/>
        <v>10443.768725424452</v>
      </c>
    </row>
    <row r="134" spans="1:37" s="83" customFormat="1" x14ac:dyDescent="0.25">
      <c r="A134" s="152" t="s">
        <v>49</v>
      </c>
      <c r="B134" s="153" t="s">
        <v>557</v>
      </c>
      <c r="C134" s="152" t="s">
        <v>94</v>
      </c>
      <c r="D134" s="154" t="s">
        <v>94</v>
      </c>
      <c r="E134" s="154" t="s">
        <v>94</v>
      </c>
      <c r="F134" s="152"/>
      <c r="G134" s="159" t="s">
        <v>120</v>
      </c>
      <c r="H134" s="152" t="s">
        <v>558</v>
      </c>
      <c r="I134" s="152" t="s">
        <v>559</v>
      </c>
      <c r="J134" s="155">
        <v>0</v>
      </c>
      <c r="K134" s="156">
        <v>0</v>
      </c>
      <c r="L134" s="155">
        <f t="shared" si="15"/>
        <v>0</v>
      </c>
      <c r="M134" s="157" t="s">
        <v>25</v>
      </c>
      <c r="N134" s="155">
        <v>0</v>
      </c>
      <c r="O134" s="157" t="s">
        <v>25</v>
      </c>
      <c r="P134" s="155">
        <v>0</v>
      </c>
      <c r="Q134" s="157" t="s">
        <v>25</v>
      </c>
      <c r="R134" s="158">
        <v>0</v>
      </c>
      <c r="S134" s="155">
        <f t="shared" si="14"/>
        <v>0</v>
      </c>
      <c r="T134" s="81">
        <f>'Distribution Rates'!B2*S134</f>
        <v>0</v>
      </c>
      <c r="U134" s="81">
        <f>'Distribution Rates'!B3*S134</f>
        <v>0</v>
      </c>
      <c r="V134" s="81">
        <f t="shared" si="16"/>
        <v>0</v>
      </c>
      <c r="W134" s="81">
        <f t="shared" si="17"/>
        <v>0</v>
      </c>
      <c r="X134" s="81">
        <v>0</v>
      </c>
      <c r="Y134" s="82">
        <v>0</v>
      </c>
      <c r="Z134" s="81">
        <v>0</v>
      </c>
      <c r="AA134" s="82">
        <v>0</v>
      </c>
      <c r="AB134" s="81">
        <v>0</v>
      </c>
      <c r="AC134" s="82">
        <v>0</v>
      </c>
      <c r="AD134" s="81">
        <v>0</v>
      </c>
      <c r="AE134" s="81">
        <v>0</v>
      </c>
      <c r="AF134" s="81"/>
      <c r="AG134" s="82"/>
      <c r="AH134" s="82">
        <f t="shared" si="18"/>
        <v>0</v>
      </c>
      <c r="AI134" s="81">
        <v>0</v>
      </c>
      <c r="AJ134" s="81">
        <f t="shared" si="19"/>
        <v>0</v>
      </c>
      <c r="AK134" s="81">
        <f t="shared" si="20"/>
        <v>0</v>
      </c>
    </row>
    <row r="135" spans="1:37" s="83" customFormat="1" x14ac:dyDescent="0.25">
      <c r="A135" s="159" t="s">
        <v>52</v>
      </c>
      <c r="B135" s="153" t="s">
        <v>560</v>
      </c>
      <c r="C135" s="159" t="s">
        <v>547</v>
      </c>
      <c r="D135" s="161" t="s">
        <v>548</v>
      </c>
      <c r="E135" s="159" t="s">
        <v>549</v>
      </c>
      <c r="F135" s="159">
        <v>3</v>
      </c>
      <c r="G135" s="159" t="s">
        <v>561</v>
      </c>
      <c r="H135" s="159" t="s">
        <v>562</v>
      </c>
      <c r="I135" s="152">
        <v>900540</v>
      </c>
      <c r="J135" s="155">
        <v>1</v>
      </c>
      <c r="K135" s="156">
        <v>0.5</v>
      </c>
      <c r="L135" s="155">
        <f t="shared" si="15"/>
        <v>0.5</v>
      </c>
      <c r="M135" s="157" t="s">
        <v>25</v>
      </c>
      <c r="N135" s="155">
        <v>0</v>
      </c>
      <c r="O135" s="157" t="s">
        <v>25</v>
      </c>
      <c r="P135" s="155">
        <v>0</v>
      </c>
      <c r="Q135" s="157" t="s">
        <v>25</v>
      </c>
      <c r="R135" s="158">
        <v>0</v>
      </c>
      <c r="S135" s="155">
        <f t="shared" si="14"/>
        <v>0.5</v>
      </c>
      <c r="T135" s="81">
        <f>'Distribution Rates'!B2*S135</f>
        <v>3572.0893211915336</v>
      </c>
      <c r="U135" s="81">
        <f>'Distribution Rates'!B3*S135</f>
        <v>-412.80341441097016</v>
      </c>
      <c r="V135" s="81">
        <f t="shared" si="16"/>
        <v>3159.2859067805634</v>
      </c>
      <c r="W135" s="81">
        <f t="shared" si="17"/>
        <v>263.27</v>
      </c>
      <c r="X135" s="81">
        <v>336.16</v>
      </c>
      <c r="Y135" s="82">
        <v>718</v>
      </c>
      <c r="Z135" s="81">
        <v>41.68</v>
      </c>
      <c r="AA135" s="82">
        <v>7</v>
      </c>
      <c r="AB135" s="81">
        <v>0</v>
      </c>
      <c r="AC135" s="82">
        <v>0</v>
      </c>
      <c r="AD135" s="81">
        <v>3.84</v>
      </c>
      <c r="AE135" s="81">
        <v>3011.75</v>
      </c>
      <c r="AF135" s="81"/>
      <c r="AG135" s="82"/>
      <c r="AH135" s="82">
        <f t="shared" si="18"/>
        <v>725</v>
      </c>
      <c r="AI135" s="81">
        <v>0</v>
      </c>
      <c r="AJ135" s="81">
        <f t="shared" si="19"/>
        <v>3393.43</v>
      </c>
      <c r="AK135" s="81">
        <f t="shared" si="20"/>
        <v>6552.7159067805633</v>
      </c>
    </row>
    <row r="136" spans="1:37" s="83" customFormat="1" ht="30" x14ac:dyDescent="0.25">
      <c r="A136" s="159" t="s">
        <v>52</v>
      </c>
      <c r="B136" s="153" t="s">
        <v>563</v>
      </c>
      <c r="C136" s="159" t="s">
        <v>564</v>
      </c>
      <c r="D136" s="161" t="s">
        <v>565</v>
      </c>
      <c r="E136" s="159" t="s">
        <v>566</v>
      </c>
      <c r="F136" s="159">
        <v>1</v>
      </c>
      <c r="G136" s="159" t="s">
        <v>562</v>
      </c>
      <c r="H136" s="159" t="s">
        <v>567</v>
      </c>
      <c r="I136" s="152">
        <v>905530</v>
      </c>
      <c r="J136" s="155">
        <v>1</v>
      </c>
      <c r="K136" s="156">
        <v>0.75</v>
      </c>
      <c r="L136" s="155">
        <f t="shared" si="15"/>
        <v>0.75</v>
      </c>
      <c r="M136" s="157" t="s">
        <v>25</v>
      </c>
      <c r="N136" s="155">
        <v>0</v>
      </c>
      <c r="O136" s="157" t="s">
        <v>25</v>
      </c>
      <c r="P136" s="155">
        <v>0</v>
      </c>
      <c r="Q136" s="157" t="s">
        <v>25</v>
      </c>
      <c r="R136" s="158">
        <v>0</v>
      </c>
      <c r="S136" s="155">
        <f t="shared" si="14"/>
        <v>0.75</v>
      </c>
      <c r="T136" s="81">
        <f>'Distribution Rates'!B2*S136</f>
        <v>5358.1339817873004</v>
      </c>
      <c r="U136" s="81">
        <f>'Distribution Rates'!B3*S136</f>
        <v>-619.20512161645524</v>
      </c>
      <c r="V136" s="81">
        <f t="shared" si="16"/>
        <v>4738.9288601708449</v>
      </c>
      <c r="W136" s="81">
        <f t="shared" si="17"/>
        <v>394.91</v>
      </c>
      <c r="X136" s="81">
        <v>10.29</v>
      </c>
      <c r="Y136" s="82">
        <v>9</v>
      </c>
      <c r="Z136" s="81">
        <v>22.950000000000003</v>
      </c>
      <c r="AA136" s="82">
        <v>3</v>
      </c>
      <c r="AB136" s="81">
        <v>0</v>
      </c>
      <c r="AC136" s="82">
        <v>0</v>
      </c>
      <c r="AD136" s="81">
        <v>23.62</v>
      </c>
      <c r="AE136" s="81">
        <v>10703.46</v>
      </c>
      <c r="AF136" s="81"/>
      <c r="AG136" s="82"/>
      <c r="AH136" s="82">
        <f t="shared" si="18"/>
        <v>12</v>
      </c>
      <c r="AI136" s="81">
        <v>0</v>
      </c>
      <c r="AJ136" s="81">
        <f t="shared" si="19"/>
        <v>10760.32</v>
      </c>
      <c r="AK136" s="81">
        <f t="shared" si="20"/>
        <v>15499.248860170845</v>
      </c>
    </row>
    <row r="137" spans="1:37" s="83" customFormat="1" x14ac:dyDescent="0.25">
      <c r="A137" s="152" t="s">
        <v>49</v>
      </c>
      <c r="B137" s="153" t="s">
        <v>568</v>
      </c>
      <c r="C137" s="152" t="s">
        <v>94</v>
      </c>
      <c r="D137" s="154" t="s">
        <v>94</v>
      </c>
      <c r="E137" s="154" t="s">
        <v>94</v>
      </c>
      <c r="F137" s="152"/>
      <c r="G137" s="159" t="s">
        <v>120</v>
      </c>
      <c r="H137" s="152" t="s">
        <v>569</v>
      </c>
      <c r="I137" s="152" t="s">
        <v>570</v>
      </c>
      <c r="J137" s="155">
        <v>0</v>
      </c>
      <c r="K137" s="156">
        <v>0</v>
      </c>
      <c r="L137" s="155">
        <f t="shared" si="15"/>
        <v>0</v>
      </c>
      <c r="M137" s="157" t="s">
        <v>25</v>
      </c>
      <c r="N137" s="155">
        <v>0</v>
      </c>
      <c r="O137" s="157" t="s">
        <v>25</v>
      </c>
      <c r="P137" s="155">
        <v>0</v>
      </c>
      <c r="Q137" s="157" t="s">
        <v>25</v>
      </c>
      <c r="R137" s="158">
        <v>0</v>
      </c>
      <c r="S137" s="155">
        <f t="shared" si="14"/>
        <v>0</v>
      </c>
      <c r="T137" s="81">
        <f>'Distribution Rates'!B2*S137</f>
        <v>0</v>
      </c>
      <c r="U137" s="81">
        <f>'Distribution Rates'!B3*S137</f>
        <v>0</v>
      </c>
      <c r="V137" s="81">
        <f t="shared" si="16"/>
        <v>0</v>
      </c>
      <c r="W137" s="81">
        <f t="shared" si="17"/>
        <v>0</v>
      </c>
      <c r="X137" s="81">
        <v>0.79</v>
      </c>
      <c r="Y137" s="82">
        <v>1</v>
      </c>
      <c r="Z137" s="81">
        <v>0</v>
      </c>
      <c r="AA137" s="82">
        <v>0</v>
      </c>
      <c r="AB137" s="81">
        <v>0</v>
      </c>
      <c r="AC137" s="82">
        <v>0</v>
      </c>
      <c r="AD137" s="81">
        <v>0</v>
      </c>
      <c r="AE137" s="81">
        <v>0</v>
      </c>
      <c r="AF137" s="81"/>
      <c r="AG137" s="82"/>
      <c r="AH137" s="82">
        <f t="shared" si="18"/>
        <v>1</v>
      </c>
      <c r="AI137" s="81">
        <v>0</v>
      </c>
      <c r="AJ137" s="81">
        <f t="shared" si="19"/>
        <v>0.79</v>
      </c>
      <c r="AK137" s="81">
        <f t="shared" si="20"/>
        <v>0.79</v>
      </c>
    </row>
    <row r="138" spans="1:37" s="83" customFormat="1" x14ac:dyDescent="0.25">
      <c r="A138" s="159" t="s">
        <v>56</v>
      </c>
      <c r="B138" s="160" t="s">
        <v>571</v>
      </c>
      <c r="C138" s="159" t="s">
        <v>572</v>
      </c>
      <c r="D138" s="161" t="s">
        <v>231</v>
      </c>
      <c r="E138" s="159" t="s">
        <v>95</v>
      </c>
      <c r="F138" s="159">
        <v>2</v>
      </c>
      <c r="G138" s="159" t="s">
        <v>573</v>
      </c>
      <c r="H138" s="159" t="s">
        <v>574</v>
      </c>
      <c r="I138" s="152">
        <v>107001</v>
      </c>
      <c r="J138" s="155">
        <v>1</v>
      </c>
      <c r="K138" s="156">
        <v>1</v>
      </c>
      <c r="L138" s="155">
        <f t="shared" si="15"/>
        <v>1</v>
      </c>
      <c r="M138" s="157" t="s">
        <v>25</v>
      </c>
      <c r="N138" s="155">
        <v>0</v>
      </c>
      <c r="O138" s="157" t="s">
        <v>192</v>
      </c>
      <c r="P138" s="155">
        <v>1</v>
      </c>
      <c r="Q138" s="157" t="s">
        <v>25</v>
      </c>
      <c r="R138" s="158">
        <v>0</v>
      </c>
      <c r="S138" s="155">
        <f t="shared" si="14"/>
        <v>2</v>
      </c>
      <c r="T138" s="81">
        <f>'Distribution Rates'!B2*S138</f>
        <v>14288.357284766134</v>
      </c>
      <c r="U138" s="81">
        <f>'Distribution Rates'!B3*S138</f>
        <v>-1651.2136576438807</v>
      </c>
      <c r="V138" s="81">
        <f t="shared" si="16"/>
        <v>12637.143627122254</v>
      </c>
      <c r="W138" s="81">
        <f t="shared" si="17"/>
        <v>1053.0999999999999</v>
      </c>
      <c r="X138" s="81">
        <v>821.06000000000006</v>
      </c>
      <c r="Y138" s="82">
        <v>637</v>
      </c>
      <c r="Z138" s="81">
        <v>388.06</v>
      </c>
      <c r="AA138" s="82">
        <v>77</v>
      </c>
      <c r="AB138" s="81">
        <v>127.5</v>
      </c>
      <c r="AC138" s="82">
        <v>1.5</v>
      </c>
      <c r="AD138" s="81">
        <v>6.05</v>
      </c>
      <c r="AE138" s="81">
        <v>0</v>
      </c>
      <c r="AF138" s="81"/>
      <c r="AG138" s="82"/>
      <c r="AH138" s="82">
        <f t="shared" si="18"/>
        <v>714</v>
      </c>
      <c r="AI138" s="81">
        <v>0</v>
      </c>
      <c r="AJ138" s="81">
        <f t="shared" si="19"/>
        <v>1342.67</v>
      </c>
      <c r="AK138" s="81">
        <f t="shared" si="20"/>
        <v>13979.813627122254</v>
      </c>
    </row>
    <row r="139" spans="1:37" s="83" customFormat="1" x14ac:dyDescent="0.25">
      <c r="A139" s="159" t="s">
        <v>51</v>
      </c>
      <c r="B139" s="160" t="s">
        <v>575</v>
      </c>
      <c r="C139" s="159" t="s">
        <v>576</v>
      </c>
      <c r="D139" s="161" t="s">
        <v>231</v>
      </c>
      <c r="E139" s="159" t="s">
        <v>95</v>
      </c>
      <c r="F139" s="159" t="s">
        <v>577</v>
      </c>
      <c r="G139" s="159" t="s">
        <v>578</v>
      </c>
      <c r="H139" s="159" t="s">
        <v>579</v>
      </c>
      <c r="I139" s="152">
        <v>706202</v>
      </c>
      <c r="J139" s="155">
        <v>3</v>
      </c>
      <c r="K139" s="156">
        <v>0.01</v>
      </c>
      <c r="L139" s="155">
        <f t="shared" si="15"/>
        <v>0.03</v>
      </c>
      <c r="M139" s="157" t="s">
        <v>25</v>
      </c>
      <c r="N139" s="155">
        <v>0</v>
      </c>
      <c r="O139" s="157" t="s">
        <v>192</v>
      </c>
      <c r="P139" s="155">
        <v>0.02</v>
      </c>
      <c r="Q139" s="157" t="s">
        <v>25</v>
      </c>
      <c r="R139" s="158">
        <v>0</v>
      </c>
      <c r="S139" s="155">
        <f t="shared" si="14"/>
        <v>0.05</v>
      </c>
      <c r="T139" s="81">
        <f>'Distribution Rates'!B2*S139</f>
        <v>357.20893211915336</v>
      </c>
      <c r="U139" s="81">
        <f>'Distribution Rates'!B3*S139</f>
        <v>-41.280341441097022</v>
      </c>
      <c r="V139" s="81">
        <f t="shared" si="16"/>
        <v>315.92859067805637</v>
      </c>
      <c r="W139" s="81">
        <f t="shared" si="17"/>
        <v>26.33</v>
      </c>
      <c r="X139" s="81">
        <v>0</v>
      </c>
      <c r="Y139" s="82">
        <v>0</v>
      </c>
      <c r="Z139" s="81">
        <v>0</v>
      </c>
      <c r="AA139" s="82">
        <v>0</v>
      </c>
      <c r="AB139" s="81">
        <v>0</v>
      </c>
      <c r="AC139" s="82">
        <v>0</v>
      </c>
      <c r="AD139" s="81">
        <v>0</v>
      </c>
      <c r="AE139" s="81">
        <v>0</v>
      </c>
      <c r="AF139" s="81"/>
      <c r="AG139" s="82"/>
      <c r="AH139" s="82">
        <f t="shared" si="18"/>
        <v>0</v>
      </c>
      <c r="AI139" s="81">
        <v>0</v>
      </c>
      <c r="AJ139" s="81">
        <f t="shared" si="19"/>
        <v>0</v>
      </c>
      <c r="AK139" s="81">
        <f t="shared" si="20"/>
        <v>315.92859067805637</v>
      </c>
    </row>
    <row r="140" spans="1:37" s="83" customFormat="1" x14ac:dyDescent="0.25">
      <c r="A140" s="159" t="s">
        <v>53</v>
      </c>
      <c r="B140" s="167" t="s">
        <v>580</v>
      </c>
      <c r="C140" s="159" t="s">
        <v>94</v>
      </c>
      <c r="D140" s="161" t="s">
        <v>94</v>
      </c>
      <c r="E140" s="161" t="s">
        <v>94</v>
      </c>
      <c r="F140" s="159"/>
      <c r="G140" s="159" t="s">
        <v>581</v>
      </c>
      <c r="H140" s="159" t="s">
        <v>582</v>
      </c>
      <c r="I140" s="152" t="s">
        <v>583</v>
      </c>
      <c r="J140" s="155">
        <v>0</v>
      </c>
      <c r="K140" s="156">
        <v>0</v>
      </c>
      <c r="L140" s="155">
        <f t="shared" si="15"/>
        <v>0</v>
      </c>
      <c r="M140" s="157" t="s">
        <v>25</v>
      </c>
      <c r="N140" s="155">
        <v>0</v>
      </c>
      <c r="O140" s="157" t="s">
        <v>25</v>
      </c>
      <c r="P140" s="155">
        <v>0</v>
      </c>
      <c r="Q140" s="157" t="s">
        <v>25</v>
      </c>
      <c r="R140" s="158">
        <v>0</v>
      </c>
      <c r="S140" s="155">
        <f t="shared" si="14"/>
        <v>0</v>
      </c>
      <c r="T140" s="81">
        <f>'Distribution Rates'!B2*S140</f>
        <v>0</v>
      </c>
      <c r="U140" s="81">
        <f>'Distribution Rates'!B3*S140</f>
        <v>0</v>
      </c>
      <c r="V140" s="81">
        <f t="shared" si="16"/>
        <v>0</v>
      </c>
      <c r="W140" s="81">
        <f t="shared" si="17"/>
        <v>0</v>
      </c>
      <c r="X140" s="81">
        <v>11.719999999999999</v>
      </c>
      <c r="Y140" s="82">
        <v>31</v>
      </c>
      <c r="Z140" s="81">
        <v>0</v>
      </c>
      <c r="AA140" s="82">
        <v>0</v>
      </c>
      <c r="AB140" s="81">
        <v>0</v>
      </c>
      <c r="AC140" s="82">
        <v>0</v>
      </c>
      <c r="AD140" s="81">
        <v>0</v>
      </c>
      <c r="AE140" s="81">
        <v>0</v>
      </c>
      <c r="AF140" s="81"/>
      <c r="AG140" s="82"/>
      <c r="AH140" s="82">
        <f t="shared" si="18"/>
        <v>31</v>
      </c>
      <c r="AI140" s="81">
        <v>0</v>
      </c>
      <c r="AJ140" s="81">
        <f t="shared" si="19"/>
        <v>11.719999999999999</v>
      </c>
      <c r="AK140" s="81">
        <f t="shared" si="20"/>
        <v>11.719999999999999</v>
      </c>
    </row>
    <row r="141" spans="1:37" s="83" customFormat="1" x14ac:dyDescent="0.25">
      <c r="A141" s="159" t="s">
        <v>48</v>
      </c>
      <c r="B141" s="160" t="s">
        <v>584</v>
      </c>
      <c r="C141" s="159" t="s">
        <v>94</v>
      </c>
      <c r="D141" s="161" t="s">
        <v>94</v>
      </c>
      <c r="E141" s="159" t="s">
        <v>585</v>
      </c>
      <c r="F141" s="159"/>
      <c r="G141" s="159" t="s">
        <v>586</v>
      </c>
      <c r="H141" s="159" t="s">
        <v>587</v>
      </c>
      <c r="I141" s="152">
        <v>902211</v>
      </c>
      <c r="J141" s="155">
        <v>0</v>
      </c>
      <c r="K141" s="156">
        <v>0</v>
      </c>
      <c r="L141" s="155">
        <f t="shared" si="15"/>
        <v>0</v>
      </c>
      <c r="M141" s="157" t="s">
        <v>25</v>
      </c>
      <c r="N141" s="155">
        <v>0</v>
      </c>
      <c r="O141" s="157" t="s">
        <v>25</v>
      </c>
      <c r="P141" s="155">
        <v>0</v>
      </c>
      <c r="Q141" s="157" t="s">
        <v>25</v>
      </c>
      <c r="R141" s="158">
        <v>0</v>
      </c>
      <c r="S141" s="155">
        <f t="shared" si="14"/>
        <v>0</v>
      </c>
      <c r="T141" s="81">
        <f>'Distribution Rates'!B2*S141</f>
        <v>0</v>
      </c>
      <c r="U141" s="81">
        <f>'Distribution Rates'!B3*S141</f>
        <v>0</v>
      </c>
      <c r="V141" s="81">
        <f t="shared" si="16"/>
        <v>0</v>
      </c>
      <c r="W141" s="81">
        <f t="shared" si="17"/>
        <v>0</v>
      </c>
      <c r="X141" s="81">
        <v>14.7</v>
      </c>
      <c r="Y141" s="82">
        <v>2</v>
      </c>
      <c r="Z141" s="81">
        <v>45.099999999999994</v>
      </c>
      <c r="AA141" s="82">
        <v>7</v>
      </c>
      <c r="AB141" s="81">
        <v>0</v>
      </c>
      <c r="AC141" s="82">
        <v>0</v>
      </c>
      <c r="AD141" s="81">
        <v>24.02</v>
      </c>
      <c r="AE141" s="81">
        <v>0</v>
      </c>
      <c r="AF141" s="81"/>
      <c r="AG141" s="82"/>
      <c r="AH141" s="82">
        <f t="shared" si="18"/>
        <v>9</v>
      </c>
      <c r="AI141" s="81">
        <v>0</v>
      </c>
      <c r="AJ141" s="81">
        <f t="shared" si="19"/>
        <v>83.82</v>
      </c>
      <c r="AK141" s="81">
        <f t="shared" si="20"/>
        <v>83.82</v>
      </c>
    </row>
    <row r="142" spans="1:37" s="83" customFormat="1" x14ac:dyDescent="0.25">
      <c r="A142" s="159" t="s">
        <v>53</v>
      </c>
      <c r="B142" s="160" t="s">
        <v>588</v>
      </c>
      <c r="C142" s="159" t="s">
        <v>94</v>
      </c>
      <c r="D142" s="161" t="s">
        <v>589</v>
      </c>
      <c r="E142" s="159" t="s">
        <v>590</v>
      </c>
      <c r="F142" s="159"/>
      <c r="G142" s="159" t="s">
        <v>591</v>
      </c>
      <c r="H142" s="159"/>
      <c r="I142" s="152">
        <v>406001</v>
      </c>
      <c r="J142" s="155">
        <v>0</v>
      </c>
      <c r="K142" s="156">
        <v>0</v>
      </c>
      <c r="L142" s="155">
        <f t="shared" si="15"/>
        <v>0</v>
      </c>
      <c r="M142" s="157" t="s">
        <v>25</v>
      </c>
      <c r="N142" s="155">
        <v>0</v>
      </c>
      <c r="O142" s="157" t="s">
        <v>25</v>
      </c>
      <c r="P142" s="155">
        <v>0</v>
      </c>
      <c r="Q142" s="157" t="s">
        <v>25</v>
      </c>
      <c r="R142" s="158"/>
      <c r="S142" s="155">
        <f t="shared" si="14"/>
        <v>0</v>
      </c>
      <c r="T142" s="81">
        <f>'Distribution Rates'!B2*S142</f>
        <v>0</v>
      </c>
      <c r="U142" s="81">
        <f>'Distribution Rates'!B3*S142</f>
        <v>0</v>
      </c>
      <c r="V142" s="81">
        <f t="shared" si="16"/>
        <v>0</v>
      </c>
      <c r="W142" s="81">
        <f t="shared" si="17"/>
        <v>0</v>
      </c>
      <c r="X142" s="81">
        <v>79.92</v>
      </c>
      <c r="Y142" s="82">
        <v>210</v>
      </c>
      <c r="Z142" s="81">
        <v>0</v>
      </c>
      <c r="AA142" s="82">
        <v>0</v>
      </c>
      <c r="AB142" s="81">
        <v>0</v>
      </c>
      <c r="AC142" s="82">
        <v>0</v>
      </c>
      <c r="AD142" s="81">
        <v>0</v>
      </c>
      <c r="AE142" s="81">
        <v>0</v>
      </c>
      <c r="AF142" s="81"/>
      <c r="AG142" s="82"/>
      <c r="AH142" s="82">
        <f t="shared" si="18"/>
        <v>210</v>
      </c>
      <c r="AI142" s="81">
        <v>0</v>
      </c>
      <c r="AJ142" s="81">
        <f t="shared" si="19"/>
        <v>79.92</v>
      </c>
      <c r="AK142" s="81">
        <f t="shared" si="20"/>
        <v>79.92</v>
      </c>
    </row>
    <row r="143" spans="1:37" s="83" customFormat="1" ht="30" x14ac:dyDescent="0.25">
      <c r="A143" s="159" t="s">
        <v>53</v>
      </c>
      <c r="B143" s="160" t="s">
        <v>592</v>
      </c>
      <c r="C143" s="159" t="s">
        <v>99</v>
      </c>
      <c r="D143" s="161" t="s">
        <v>100</v>
      </c>
      <c r="E143" s="159" t="s">
        <v>101</v>
      </c>
      <c r="F143" s="159">
        <v>2</v>
      </c>
      <c r="G143" s="159" t="s">
        <v>105</v>
      </c>
      <c r="H143" s="159" t="s">
        <v>593</v>
      </c>
      <c r="I143" s="152">
        <v>403800</v>
      </c>
      <c r="J143" s="155">
        <v>1</v>
      </c>
      <c r="K143" s="156">
        <v>0.14280000000000001</v>
      </c>
      <c r="L143" s="155">
        <f t="shared" si="15"/>
        <v>0.14280000000000001</v>
      </c>
      <c r="M143" s="157" t="s">
        <v>25</v>
      </c>
      <c r="N143" s="155">
        <v>0</v>
      </c>
      <c r="O143" s="157" t="s">
        <v>25</v>
      </c>
      <c r="P143" s="155">
        <v>0</v>
      </c>
      <c r="Q143" s="157" t="s">
        <v>25</v>
      </c>
      <c r="R143" s="158">
        <v>0</v>
      </c>
      <c r="S143" s="155">
        <f t="shared" si="14"/>
        <v>0.14280000000000001</v>
      </c>
      <c r="T143" s="81">
        <f>'Distribution Rates'!B2*S143</f>
        <v>1020.188710132302</v>
      </c>
      <c r="U143" s="81">
        <f>'Distribution Rates'!B3*S143</f>
        <v>-117.89665515577309</v>
      </c>
      <c r="V143" s="81">
        <f t="shared" si="16"/>
        <v>902.29205497652902</v>
      </c>
      <c r="W143" s="81">
        <f t="shared" si="17"/>
        <v>75.19</v>
      </c>
      <c r="X143" s="81">
        <v>139.57</v>
      </c>
      <c r="Y143" s="82">
        <v>56</v>
      </c>
      <c r="Z143" s="81">
        <v>260.5</v>
      </c>
      <c r="AA143" s="82">
        <v>34</v>
      </c>
      <c r="AB143" s="81">
        <v>0</v>
      </c>
      <c r="AC143" s="82">
        <v>0</v>
      </c>
      <c r="AD143" s="81">
        <v>0</v>
      </c>
      <c r="AE143" s="81">
        <v>0</v>
      </c>
      <c r="AF143" s="81"/>
      <c r="AG143" s="82"/>
      <c r="AH143" s="82">
        <f t="shared" si="18"/>
        <v>90</v>
      </c>
      <c r="AI143" s="81">
        <v>3911.3199999999997</v>
      </c>
      <c r="AJ143" s="81">
        <f t="shared" si="19"/>
        <v>4311.3899999999994</v>
      </c>
      <c r="AK143" s="81">
        <f t="shared" si="20"/>
        <v>5213.6820549765289</v>
      </c>
    </row>
    <row r="144" spans="1:37" s="83" customFormat="1" ht="30" x14ac:dyDescent="0.25">
      <c r="A144" s="159" t="s">
        <v>53</v>
      </c>
      <c r="B144" s="160" t="s">
        <v>594</v>
      </c>
      <c r="C144" s="159" t="s">
        <v>595</v>
      </c>
      <c r="D144" s="161" t="s">
        <v>148</v>
      </c>
      <c r="E144" s="159" t="s">
        <v>149</v>
      </c>
      <c r="F144" s="159">
        <v>1</v>
      </c>
      <c r="G144" s="159" t="s">
        <v>105</v>
      </c>
      <c r="H144" s="159" t="s">
        <v>150</v>
      </c>
      <c r="I144" s="152">
        <v>407700</v>
      </c>
      <c r="J144" s="155">
        <v>2</v>
      </c>
      <c r="K144" s="156">
        <v>1</v>
      </c>
      <c r="L144" s="155">
        <f t="shared" si="15"/>
        <v>2</v>
      </c>
      <c r="M144" s="157" t="s">
        <v>25</v>
      </c>
      <c r="N144" s="155">
        <v>0</v>
      </c>
      <c r="O144" s="157" t="s">
        <v>25</v>
      </c>
      <c r="P144" s="155">
        <v>0</v>
      </c>
      <c r="Q144" s="157" t="s">
        <v>25</v>
      </c>
      <c r="R144" s="158">
        <v>0</v>
      </c>
      <c r="S144" s="155">
        <f t="shared" si="14"/>
        <v>2</v>
      </c>
      <c r="T144" s="81">
        <f>'Distribution Rates'!B2*S144</f>
        <v>14288.357284766134</v>
      </c>
      <c r="U144" s="81">
        <f>'Distribution Rates'!B3*S144</f>
        <v>-1651.2136576438807</v>
      </c>
      <c r="V144" s="81">
        <f t="shared" si="16"/>
        <v>12637.143627122254</v>
      </c>
      <c r="W144" s="81">
        <f t="shared" si="17"/>
        <v>1053.0999999999999</v>
      </c>
      <c r="X144" s="81">
        <v>1397.9299999999998</v>
      </c>
      <c r="Y144" s="82">
        <v>3544</v>
      </c>
      <c r="Z144" s="81">
        <v>38.269999999999996</v>
      </c>
      <c r="AA144" s="82">
        <v>7</v>
      </c>
      <c r="AB144" s="81">
        <v>63.75</v>
      </c>
      <c r="AC144" s="82">
        <v>0.75</v>
      </c>
      <c r="AD144" s="81">
        <v>4.6100000000000003</v>
      </c>
      <c r="AE144" s="81">
        <v>0</v>
      </c>
      <c r="AF144" s="81"/>
      <c r="AG144" s="82"/>
      <c r="AH144" s="82">
        <f t="shared" si="18"/>
        <v>3551</v>
      </c>
      <c r="AI144" s="81">
        <v>0</v>
      </c>
      <c r="AJ144" s="81">
        <f t="shared" si="19"/>
        <v>1504.5599999999997</v>
      </c>
      <c r="AK144" s="81">
        <f t="shared" si="20"/>
        <v>14141.703627122253</v>
      </c>
    </row>
    <row r="145" spans="1:37" s="83" customFormat="1" ht="30" x14ac:dyDescent="0.25">
      <c r="A145" s="159" t="s">
        <v>53</v>
      </c>
      <c r="B145" s="160" t="s">
        <v>596</v>
      </c>
      <c r="C145" s="159" t="s">
        <v>209</v>
      </c>
      <c r="D145" s="161" t="s">
        <v>100</v>
      </c>
      <c r="E145" s="159" t="s">
        <v>101</v>
      </c>
      <c r="F145" s="159">
        <v>2</v>
      </c>
      <c r="G145" s="159" t="s">
        <v>105</v>
      </c>
      <c r="H145" s="159" t="s">
        <v>597</v>
      </c>
      <c r="I145" s="152">
        <v>407002</v>
      </c>
      <c r="J145" s="155">
        <v>1</v>
      </c>
      <c r="K145" s="156">
        <v>0.34</v>
      </c>
      <c r="L145" s="155">
        <f t="shared" si="15"/>
        <v>0.34</v>
      </c>
      <c r="M145" s="157" t="s">
        <v>25</v>
      </c>
      <c r="N145" s="155">
        <v>0</v>
      </c>
      <c r="O145" s="157" t="s">
        <v>25</v>
      </c>
      <c r="P145" s="155">
        <v>0</v>
      </c>
      <c r="Q145" s="157" t="s">
        <v>25</v>
      </c>
      <c r="R145" s="158">
        <v>0</v>
      </c>
      <c r="S145" s="155">
        <f t="shared" si="14"/>
        <v>0.34</v>
      </c>
      <c r="T145" s="81">
        <f>'Distribution Rates'!B2*S145</f>
        <v>2429.0207384102432</v>
      </c>
      <c r="U145" s="81">
        <f>'Distribution Rates'!B3*S145</f>
        <v>-280.70632179945972</v>
      </c>
      <c r="V145" s="81">
        <f t="shared" si="16"/>
        <v>2148.3144166107836</v>
      </c>
      <c r="W145" s="81">
        <f t="shared" si="17"/>
        <v>179.03</v>
      </c>
      <c r="X145" s="81">
        <v>0</v>
      </c>
      <c r="Y145" s="82">
        <v>0</v>
      </c>
      <c r="Z145" s="81">
        <v>0</v>
      </c>
      <c r="AA145" s="82">
        <v>0</v>
      </c>
      <c r="AB145" s="81">
        <v>0</v>
      </c>
      <c r="AC145" s="82">
        <v>0</v>
      </c>
      <c r="AD145" s="81">
        <v>0</v>
      </c>
      <c r="AE145" s="81">
        <v>0</v>
      </c>
      <c r="AF145" s="81"/>
      <c r="AG145" s="82"/>
      <c r="AH145" s="82">
        <f t="shared" si="18"/>
        <v>0</v>
      </c>
      <c r="AI145" s="81">
        <v>0</v>
      </c>
      <c r="AJ145" s="81">
        <f t="shared" si="19"/>
        <v>0</v>
      </c>
      <c r="AK145" s="81">
        <f t="shared" si="20"/>
        <v>2148.3144166107836</v>
      </c>
    </row>
    <row r="146" spans="1:37" s="83" customFormat="1" ht="30" x14ac:dyDescent="0.25">
      <c r="A146" s="159" t="s">
        <v>56</v>
      </c>
      <c r="B146" s="153" t="s">
        <v>598</v>
      </c>
      <c r="C146" s="159" t="s">
        <v>599</v>
      </c>
      <c r="D146" s="161" t="s">
        <v>600</v>
      </c>
      <c r="E146" s="159" t="s">
        <v>601</v>
      </c>
      <c r="F146" s="159">
        <v>1</v>
      </c>
      <c r="G146" s="159" t="s">
        <v>602</v>
      </c>
      <c r="H146" s="154" t="s">
        <v>603</v>
      </c>
      <c r="I146" s="152" t="s">
        <v>604</v>
      </c>
      <c r="J146" s="155">
        <v>1</v>
      </c>
      <c r="K146" s="156">
        <v>1</v>
      </c>
      <c r="L146" s="155">
        <f t="shared" si="15"/>
        <v>1</v>
      </c>
      <c r="M146" s="157" t="s">
        <v>25</v>
      </c>
      <c r="N146" s="155">
        <v>0</v>
      </c>
      <c r="O146" s="157" t="s">
        <v>25</v>
      </c>
      <c r="P146" s="155">
        <v>0</v>
      </c>
      <c r="Q146" s="157" t="s">
        <v>25</v>
      </c>
      <c r="R146" s="158">
        <v>0</v>
      </c>
      <c r="S146" s="155">
        <f t="shared" si="14"/>
        <v>1</v>
      </c>
      <c r="T146" s="81">
        <f>'Distribution Rates'!B2*S146</f>
        <v>7144.1786423830672</v>
      </c>
      <c r="U146" s="81">
        <f>'Distribution Rates'!B3*S146</f>
        <v>-825.60682882194033</v>
      </c>
      <c r="V146" s="81">
        <f t="shared" si="16"/>
        <v>6318.5718135611269</v>
      </c>
      <c r="W146" s="81">
        <f t="shared" si="17"/>
        <v>526.54999999999995</v>
      </c>
      <c r="X146" s="81">
        <v>4.8</v>
      </c>
      <c r="Y146" s="82">
        <v>12</v>
      </c>
      <c r="Z146" s="81">
        <v>0</v>
      </c>
      <c r="AA146" s="82">
        <v>0</v>
      </c>
      <c r="AB146" s="81">
        <v>0</v>
      </c>
      <c r="AC146" s="82">
        <v>0</v>
      </c>
      <c r="AD146" s="81">
        <v>0</v>
      </c>
      <c r="AE146" s="81">
        <v>0</v>
      </c>
      <c r="AF146" s="81"/>
      <c r="AG146" s="82"/>
      <c r="AH146" s="82">
        <f t="shared" si="18"/>
        <v>12</v>
      </c>
      <c r="AI146" s="81">
        <v>0</v>
      </c>
      <c r="AJ146" s="81">
        <f t="shared" si="19"/>
        <v>4.8</v>
      </c>
      <c r="AK146" s="81">
        <f t="shared" si="20"/>
        <v>6323.3718135611271</v>
      </c>
    </row>
    <row r="147" spans="1:37" s="83" customFormat="1" ht="30" x14ac:dyDescent="0.25">
      <c r="A147" s="159" t="s">
        <v>53</v>
      </c>
      <c r="B147" s="160" t="s">
        <v>605</v>
      </c>
      <c r="C147" s="159" t="s">
        <v>606</v>
      </c>
      <c r="D147" s="161" t="s">
        <v>489</v>
      </c>
      <c r="E147" s="159" t="s">
        <v>488</v>
      </c>
      <c r="F147" s="159">
        <v>3</v>
      </c>
      <c r="G147" s="159" t="s">
        <v>105</v>
      </c>
      <c r="H147" s="159" t="s">
        <v>489</v>
      </c>
      <c r="I147" s="152">
        <v>406600</v>
      </c>
      <c r="J147" s="155">
        <v>1</v>
      </c>
      <c r="K147" s="156">
        <v>0.87</v>
      </c>
      <c r="L147" s="155">
        <f t="shared" si="15"/>
        <v>0.87</v>
      </c>
      <c r="M147" s="157" t="s">
        <v>25</v>
      </c>
      <c r="N147" s="155">
        <v>0</v>
      </c>
      <c r="O147" s="157" t="s">
        <v>25</v>
      </c>
      <c r="P147" s="155">
        <v>0</v>
      </c>
      <c r="Q147" s="157" t="s">
        <v>192</v>
      </c>
      <c r="R147" s="158">
        <v>0.87</v>
      </c>
      <c r="S147" s="155">
        <f t="shared" si="14"/>
        <v>1.74</v>
      </c>
      <c r="T147" s="81">
        <f>'Distribution Rates'!B2*S147</f>
        <v>12430.870837746537</v>
      </c>
      <c r="U147" s="81">
        <f>'Distribution Rates'!B3*S147</f>
        <v>-1436.5558821501761</v>
      </c>
      <c r="V147" s="81">
        <f t="shared" si="16"/>
        <v>10994.314955596361</v>
      </c>
      <c r="W147" s="81">
        <f t="shared" si="17"/>
        <v>916.19</v>
      </c>
      <c r="X147" s="81">
        <v>2.6599999999999997</v>
      </c>
      <c r="Y147" s="82">
        <v>7</v>
      </c>
      <c r="Z147" s="81">
        <v>0</v>
      </c>
      <c r="AA147" s="82">
        <v>0</v>
      </c>
      <c r="AB147" s="81">
        <v>0</v>
      </c>
      <c r="AC147" s="82">
        <v>0</v>
      </c>
      <c r="AD147" s="81">
        <v>0</v>
      </c>
      <c r="AE147" s="81">
        <v>0</v>
      </c>
      <c r="AF147" s="81"/>
      <c r="AG147" s="82"/>
      <c r="AH147" s="82">
        <f t="shared" si="18"/>
        <v>7</v>
      </c>
      <c r="AI147" s="81">
        <v>0</v>
      </c>
      <c r="AJ147" s="81">
        <f t="shared" si="19"/>
        <v>2.6599999999999997</v>
      </c>
      <c r="AK147" s="81">
        <f t="shared" si="20"/>
        <v>10996.974955596361</v>
      </c>
    </row>
    <row r="148" spans="1:37" s="83" customFormat="1" ht="30" x14ac:dyDescent="0.25">
      <c r="A148" s="159" t="s">
        <v>53</v>
      </c>
      <c r="B148" s="160" t="s">
        <v>607</v>
      </c>
      <c r="C148" s="159" t="s">
        <v>608</v>
      </c>
      <c r="D148" s="161" t="s">
        <v>153</v>
      </c>
      <c r="E148" s="159" t="s">
        <v>154</v>
      </c>
      <c r="F148" s="159">
        <v>3</v>
      </c>
      <c r="G148" s="159" t="s">
        <v>105</v>
      </c>
      <c r="H148" s="159" t="s">
        <v>155</v>
      </c>
      <c r="I148" s="152">
        <v>407500</v>
      </c>
      <c r="J148" s="155">
        <v>2</v>
      </c>
      <c r="K148" s="156">
        <v>1</v>
      </c>
      <c r="L148" s="155">
        <f t="shared" si="15"/>
        <v>2</v>
      </c>
      <c r="M148" s="157" t="s">
        <v>25</v>
      </c>
      <c r="N148" s="155">
        <v>0</v>
      </c>
      <c r="O148" s="157" t="s">
        <v>25</v>
      </c>
      <c r="P148" s="155">
        <v>0</v>
      </c>
      <c r="Q148" s="157" t="s">
        <v>25</v>
      </c>
      <c r="R148" s="158">
        <v>0</v>
      </c>
      <c r="S148" s="155">
        <f t="shared" si="14"/>
        <v>2</v>
      </c>
      <c r="T148" s="81">
        <f>'Distribution Rates'!B2*S148</f>
        <v>14288.357284766134</v>
      </c>
      <c r="U148" s="81">
        <f>'Distribution Rates'!B3*S148</f>
        <v>-1651.2136576438807</v>
      </c>
      <c r="V148" s="81">
        <f t="shared" si="16"/>
        <v>12637.143627122254</v>
      </c>
      <c r="W148" s="81">
        <f t="shared" si="17"/>
        <v>1053.0999999999999</v>
      </c>
      <c r="X148" s="81">
        <v>3825.1400000000003</v>
      </c>
      <c r="Y148" s="82">
        <v>9514</v>
      </c>
      <c r="Z148" s="81">
        <v>7.25</v>
      </c>
      <c r="AA148" s="82">
        <v>1</v>
      </c>
      <c r="AB148" s="81">
        <v>0</v>
      </c>
      <c r="AC148" s="82">
        <v>0</v>
      </c>
      <c r="AD148" s="81">
        <v>0</v>
      </c>
      <c r="AE148" s="81">
        <v>0</v>
      </c>
      <c r="AF148" s="81"/>
      <c r="AG148" s="82"/>
      <c r="AH148" s="82">
        <f t="shared" si="18"/>
        <v>9515</v>
      </c>
      <c r="AI148" s="81">
        <v>0</v>
      </c>
      <c r="AJ148" s="81">
        <f t="shared" si="19"/>
        <v>3832.3900000000003</v>
      </c>
      <c r="AK148" s="81">
        <f t="shared" si="20"/>
        <v>16469.533627122255</v>
      </c>
    </row>
    <row r="149" spans="1:37" s="83" customFormat="1" ht="30" x14ac:dyDescent="0.25">
      <c r="A149" s="159" t="s">
        <v>53</v>
      </c>
      <c r="B149" s="160" t="s">
        <v>607</v>
      </c>
      <c r="C149" s="159" t="s">
        <v>609</v>
      </c>
      <c r="D149" s="161" t="s">
        <v>153</v>
      </c>
      <c r="E149" s="159" t="s">
        <v>154</v>
      </c>
      <c r="F149" s="159">
        <v>3</v>
      </c>
      <c r="G149" s="159" t="s">
        <v>105</v>
      </c>
      <c r="H149" s="159" t="s">
        <v>155</v>
      </c>
      <c r="I149" s="152">
        <v>407500</v>
      </c>
      <c r="J149" s="155">
        <v>0</v>
      </c>
      <c r="K149" s="156">
        <v>1</v>
      </c>
      <c r="L149" s="155">
        <f t="shared" si="15"/>
        <v>0</v>
      </c>
      <c r="M149" s="157" t="s">
        <v>25</v>
      </c>
      <c r="N149" s="155">
        <v>0</v>
      </c>
      <c r="O149" s="157" t="s">
        <v>25</v>
      </c>
      <c r="P149" s="155">
        <v>0</v>
      </c>
      <c r="Q149" s="157" t="s">
        <v>111</v>
      </c>
      <c r="R149" s="158">
        <v>2</v>
      </c>
      <c r="S149" s="155">
        <f t="shared" si="14"/>
        <v>2</v>
      </c>
      <c r="T149" s="81">
        <f>'Distribution Rates'!B2*S149</f>
        <v>14288.357284766134</v>
      </c>
      <c r="U149" s="81">
        <f>'Distribution Rates'!B3*S149</f>
        <v>-1651.2136576438807</v>
      </c>
      <c r="V149" s="81">
        <f t="shared" si="16"/>
        <v>12637.143627122254</v>
      </c>
      <c r="W149" s="81">
        <f t="shared" si="17"/>
        <v>1053.0999999999999</v>
      </c>
      <c r="X149" s="81">
        <v>3825.1400000000003</v>
      </c>
      <c r="Y149" s="82">
        <v>9514</v>
      </c>
      <c r="Z149" s="81">
        <v>7.25</v>
      </c>
      <c r="AA149" s="82">
        <v>1</v>
      </c>
      <c r="AB149" s="81">
        <v>0</v>
      </c>
      <c r="AC149" s="82">
        <v>0</v>
      </c>
      <c r="AD149" s="81">
        <v>0</v>
      </c>
      <c r="AE149" s="81">
        <v>0</v>
      </c>
      <c r="AF149" s="81"/>
      <c r="AG149" s="82"/>
      <c r="AH149" s="82">
        <f t="shared" si="18"/>
        <v>9515</v>
      </c>
      <c r="AI149" s="81">
        <v>0</v>
      </c>
      <c r="AJ149" s="81">
        <f t="shared" si="19"/>
        <v>3832.3900000000003</v>
      </c>
      <c r="AK149" s="81">
        <f t="shared" si="20"/>
        <v>16469.533627122255</v>
      </c>
    </row>
    <row r="150" spans="1:37" s="83" customFormat="1" x14ac:dyDescent="0.25">
      <c r="A150" s="159" t="s">
        <v>53</v>
      </c>
      <c r="B150" s="167" t="s">
        <v>610</v>
      </c>
      <c r="C150" s="159" t="s">
        <v>179</v>
      </c>
      <c r="D150" s="161" t="s">
        <v>153</v>
      </c>
      <c r="E150" s="159" t="s">
        <v>154</v>
      </c>
      <c r="F150" s="159">
        <v>3</v>
      </c>
      <c r="G150" s="159" t="s">
        <v>131</v>
      </c>
      <c r="H150" s="159" t="s">
        <v>611</v>
      </c>
      <c r="I150" s="152">
        <v>404435</v>
      </c>
      <c r="J150" s="155">
        <v>1</v>
      </c>
      <c r="K150" s="156">
        <v>0.4</v>
      </c>
      <c r="L150" s="155">
        <f t="shared" si="15"/>
        <v>0.4</v>
      </c>
      <c r="M150" s="157" t="s">
        <v>25</v>
      </c>
      <c r="N150" s="155">
        <v>0</v>
      </c>
      <c r="O150" s="157" t="s">
        <v>25</v>
      </c>
      <c r="P150" s="155">
        <v>0</v>
      </c>
      <c r="Q150" s="157" t="s">
        <v>25</v>
      </c>
      <c r="R150" s="158">
        <v>0</v>
      </c>
      <c r="S150" s="155">
        <f t="shared" si="14"/>
        <v>0.4</v>
      </c>
      <c r="T150" s="81">
        <f>'Distribution Rates'!B2*S150</f>
        <v>2857.6714569532269</v>
      </c>
      <c r="U150" s="81">
        <f>'Distribution Rates'!B3*S150</f>
        <v>-330.24273152877618</v>
      </c>
      <c r="V150" s="81">
        <f t="shared" si="16"/>
        <v>2527.4287254244509</v>
      </c>
      <c r="W150" s="81">
        <f t="shared" si="17"/>
        <v>210.62</v>
      </c>
      <c r="X150" s="81">
        <v>5126.4399999999996</v>
      </c>
      <c r="Y150" s="82">
        <v>14492</v>
      </c>
      <c r="Z150" s="81">
        <v>3.5</v>
      </c>
      <c r="AA150" s="82">
        <v>1</v>
      </c>
      <c r="AB150" s="81">
        <v>0</v>
      </c>
      <c r="AC150" s="82">
        <v>0</v>
      </c>
      <c r="AD150" s="81">
        <v>0</v>
      </c>
      <c r="AE150" s="81">
        <v>14.93</v>
      </c>
      <c r="AF150" s="81"/>
      <c r="AG150" s="82"/>
      <c r="AH150" s="82">
        <f t="shared" si="18"/>
        <v>14493</v>
      </c>
      <c r="AI150" s="81">
        <v>0</v>
      </c>
      <c r="AJ150" s="81">
        <f t="shared" si="19"/>
        <v>5144.87</v>
      </c>
      <c r="AK150" s="81">
        <f t="shared" si="20"/>
        <v>7672.2987254244508</v>
      </c>
    </row>
    <row r="151" spans="1:37" s="83" customFormat="1" ht="30" x14ac:dyDescent="0.25">
      <c r="A151" s="159" t="s">
        <v>53</v>
      </c>
      <c r="B151" s="160" t="s">
        <v>612</v>
      </c>
      <c r="C151" s="159" t="s">
        <v>613</v>
      </c>
      <c r="D151" s="161" t="s">
        <v>161</v>
      </c>
      <c r="E151" s="159" t="s">
        <v>162</v>
      </c>
      <c r="F151" s="159">
        <v>4</v>
      </c>
      <c r="G151" s="159" t="s">
        <v>105</v>
      </c>
      <c r="H151" s="159" t="s">
        <v>614</v>
      </c>
      <c r="I151" s="152">
        <v>406600</v>
      </c>
      <c r="J151" s="155">
        <v>2</v>
      </c>
      <c r="K151" s="156">
        <v>0.2</v>
      </c>
      <c r="L151" s="155">
        <f t="shared" si="15"/>
        <v>0.4</v>
      </c>
      <c r="M151" s="157" t="s">
        <v>25</v>
      </c>
      <c r="N151" s="155">
        <v>0</v>
      </c>
      <c r="O151" s="157" t="s">
        <v>25</v>
      </c>
      <c r="P151" s="155">
        <v>0</v>
      </c>
      <c r="Q151" s="157" t="s">
        <v>25</v>
      </c>
      <c r="R151" s="158">
        <v>0</v>
      </c>
      <c r="S151" s="155">
        <f t="shared" si="14"/>
        <v>0.4</v>
      </c>
      <c r="T151" s="81">
        <f>'Distribution Rates'!B2*S151</f>
        <v>2857.6714569532269</v>
      </c>
      <c r="U151" s="81">
        <f>'Distribution Rates'!B3*S151</f>
        <v>-330.24273152877618</v>
      </c>
      <c r="V151" s="81">
        <f t="shared" si="16"/>
        <v>2527.4287254244509</v>
      </c>
      <c r="W151" s="81">
        <f t="shared" si="17"/>
        <v>210.62</v>
      </c>
      <c r="X151" s="81">
        <v>2582.8000000000002</v>
      </c>
      <c r="Y151" s="82">
        <v>7221</v>
      </c>
      <c r="Z151" s="81">
        <v>10.1</v>
      </c>
      <c r="AA151" s="82">
        <v>2</v>
      </c>
      <c r="AB151" s="81">
        <v>0</v>
      </c>
      <c r="AC151" s="82">
        <v>0</v>
      </c>
      <c r="AD151" s="81">
        <v>4.22</v>
      </c>
      <c r="AE151" s="81">
        <v>0</v>
      </c>
      <c r="AF151" s="81"/>
      <c r="AG151" s="82"/>
      <c r="AH151" s="82">
        <f t="shared" si="18"/>
        <v>7223</v>
      </c>
      <c r="AI151" s="81">
        <v>0</v>
      </c>
      <c r="AJ151" s="81">
        <f t="shared" si="19"/>
        <v>2597.12</v>
      </c>
      <c r="AK151" s="81">
        <f t="shared" si="20"/>
        <v>5124.5487254244508</v>
      </c>
    </row>
    <row r="152" spans="1:37" s="83" customFormat="1" ht="30" x14ac:dyDescent="0.25">
      <c r="A152" s="159" t="s">
        <v>53</v>
      </c>
      <c r="B152" s="160" t="s">
        <v>615</v>
      </c>
      <c r="C152" s="159" t="s">
        <v>613</v>
      </c>
      <c r="D152" s="161" t="s">
        <v>161</v>
      </c>
      <c r="E152" s="159" t="s">
        <v>162</v>
      </c>
      <c r="F152" s="159">
        <v>4</v>
      </c>
      <c r="G152" s="159" t="s">
        <v>105</v>
      </c>
      <c r="H152" s="159" t="s">
        <v>163</v>
      </c>
      <c r="I152" s="152">
        <v>406800</v>
      </c>
      <c r="J152" s="155">
        <v>2</v>
      </c>
      <c r="K152" s="156">
        <v>0.6</v>
      </c>
      <c r="L152" s="155">
        <f t="shared" si="15"/>
        <v>1.2</v>
      </c>
      <c r="M152" s="157" t="s">
        <v>25</v>
      </c>
      <c r="N152" s="155">
        <v>0</v>
      </c>
      <c r="O152" s="157" t="s">
        <v>25</v>
      </c>
      <c r="P152" s="155">
        <v>0</v>
      </c>
      <c r="Q152" s="157" t="s">
        <v>25</v>
      </c>
      <c r="R152" s="158">
        <v>0</v>
      </c>
      <c r="S152" s="155">
        <f t="shared" si="14"/>
        <v>1.2</v>
      </c>
      <c r="T152" s="81">
        <f>'Distribution Rates'!B2*S152</f>
        <v>8573.0143708596806</v>
      </c>
      <c r="U152" s="81">
        <f>'Distribution Rates'!B3*S152</f>
        <v>-990.7281945863283</v>
      </c>
      <c r="V152" s="81">
        <f t="shared" si="16"/>
        <v>7582.2861762733519</v>
      </c>
      <c r="W152" s="81">
        <f t="shared" si="17"/>
        <v>631.86</v>
      </c>
      <c r="X152" s="81">
        <v>4889.1000000000004</v>
      </c>
      <c r="Y152" s="82">
        <v>12405</v>
      </c>
      <c r="Z152" s="81">
        <v>7.16</v>
      </c>
      <c r="AA152" s="82">
        <v>2</v>
      </c>
      <c r="AB152" s="81">
        <v>0</v>
      </c>
      <c r="AC152" s="82">
        <v>0</v>
      </c>
      <c r="AD152" s="81">
        <v>4.75</v>
      </c>
      <c r="AE152" s="81">
        <v>0</v>
      </c>
      <c r="AF152" s="81"/>
      <c r="AG152" s="82"/>
      <c r="AH152" s="82">
        <f t="shared" si="18"/>
        <v>12407</v>
      </c>
      <c r="AI152" s="81">
        <v>0</v>
      </c>
      <c r="AJ152" s="81">
        <f t="shared" si="19"/>
        <v>4901.01</v>
      </c>
      <c r="AK152" s="81">
        <f t="shared" si="20"/>
        <v>12483.296176273352</v>
      </c>
    </row>
    <row r="153" spans="1:37" s="83" customFormat="1" ht="30" x14ac:dyDescent="0.25">
      <c r="A153" s="159" t="s">
        <v>53</v>
      </c>
      <c r="B153" s="160" t="s">
        <v>615</v>
      </c>
      <c r="C153" s="159" t="s">
        <v>616</v>
      </c>
      <c r="D153" s="161" t="s">
        <v>161</v>
      </c>
      <c r="E153" s="159" t="s">
        <v>162</v>
      </c>
      <c r="F153" s="159">
        <v>4</v>
      </c>
      <c r="G153" s="159" t="s">
        <v>105</v>
      </c>
      <c r="H153" s="159" t="s">
        <v>163</v>
      </c>
      <c r="I153" s="152">
        <v>406800</v>
      </c>
      <c r="J153" s="155">
        <v>0</v>
      </c>
      <c r="K153" s="156">
        <v>1</v>
      </c>
      <c r="L153" s="155">
        <f t="shared" si="15"/>
        <v>0</v>
      </c>
      <c r="M153" s="157" t="s">
        <v>25</v>
      </c>
      <c r="N153" s="155">
        <v>0</v>
      </c>
      <c r="O153" s="157" t="s">
        <v>25</v>
      </c>
      <c r="P153" s="155">
        <v>0</v>
      </c>
      <c r="Q153" s="157" t="s">
        <v>111</v>
      </c>
      <c r="R153" s="158">
        <v>2</v>
      </c>
      <c r="S153" s="155">
        <f t="shared" si="14"/>
        <v>2</v>
      </c>
      <c r="T153" s="81">
        <f>'Distribution Rates'!B2*S153</f>
        <v>14288.357284766134</v>
      </c>
      <c r="U153" s="81">
        <f>'Distribution Rates'!B3*S153</f>
        <v>-1651.2136576438807</v>
      </c>
      <c r="V153" s="81">
        <f t="shared" si="16"/>
        <v>12637.143627122254</v>
      </c>
      <c r="W153" s="81">
        <f t="shared" si="17"/>
        <v>1053.0999999999999</v>
      </c>
      <c r="X153" s="81"/>
      <c r="Y153" s="82"/>
      <c r="Z153" s="81"/>
      <c r="AA153" s="82"/>
      <c r="AB153" s="81"/>
      <c r="AC153" s="82"/>
      <c r="AD153" s="81"/>
      <c r="AE153" s="81">
        <v>0</v>
      </c>
      <c r="AF153" s="81"/>
      <c r="AG153" s="82"/>
      <c r="AH153" s="82"/>
      <c r="AI153" s="81"/>
      <c r="AJ153" s="81">
        <f t="shared" si="19"/>
        <v>0</v>
      </c>
      <c r="AK153" s="81">
        <f t="shared" si="20"/>
        <v>12637.143627122254</v>
      </c>
    </row>
    <row r="154" spans="1:37" s="83" customFormat="1" x14ac:dyDescent="0.25">
      <c r="A154" s="159" t="s">
        <v>53</v>
      </c>
      <c r="B154" s="161" t="s">
        <v>617</v>
      </c>
      <c r="C154" s="160" t="s">
        <v>520</v>
      </c>
      <c r="D154" s="159"/>
      <c r="E154" s="159"/>
      <c r="F154" s="161"/>
      <c r="G154" s="159"/>
      <c r="H154" s="159"/>
      <c r="I154" s="152" t="s">
        <v>618</v>
      </c>
      <c r="J154" s="191"/>
      <c r="K154" s="191"/>
      <c r="L154" s="155">
        <f t="shared" si="15"/>
        <v>0</v>
      </c>
      <c r="M154" s="191"/>
      <c r="N154" s="191"/>
      <c r="O154" s="191"/>
      <c r="P154" s="191"/>
      <c r="Q154" s="191"/>
      <c r="R154" s="192"/>
      <c r="S154" s="191"/>
      <c r="T154" s="81">
        <f>'Distribution Rates'!B2*S154</f>
        <v>0</v>
      </c>
      <c r="U154" s="81">
        <f>'Distribution Rates'!B3*S154</f>
        <v>0</v>
      </c>
      <c r="V154" s="81">
        <f t="shared" si="16"/>
        <v>0</v>
      </c>
      <c r="W154" s="81">
        <f t="shared" si="17"/>
        <v>0</v>
      </c>
      <c r="X154" s="81">
        <v>76.69</v>
      </c>
      <c r="Y154" s="82">
        <v>176</v>
      </c>
      <c r="Z154" s="81">
        <v>15.7</v>
      </c>
      <c r="AA154" s="82">
        <v>2</v>
      </c>
      <c r="AB154" s="81">
        <v>0</v>
      </c>
      <c r="AC154" s="82">
        <v>0</v>
      </c>
      <c r="AD154" s="81">
        <v>0</v>
      </c>
      <c r="AE154" s="81">
        <v>0</v>
      </c>
      <c r="AF154" s="81"/>
      <c r="AG154" s="82"/>
      <c r="AH154" s="82">
        <f t="shared" si="18"/>
        <v>178</v>
      </c>
      <c r="AI154" s="81">
        <v>0</v>
      </c>
      <c r="AJ154" s="81">
        <f t="shared" si="19"/>
        <v>92.39</v>
      </c>
      <c r="AK154" s="81">
        <f t="shared" si="20"/>
        <v>92.39</v>
      </c>
    </row>
    <row r="155" spans="1:37" s="83" customFormat="1" x14ac:dyDescent="0.25">
      <c r="A155" s="159" t="s">
        <v>53</v>
      </c>
      <c r="B155" s="167" t="s">
        <v>619</v>
      </c>
      <c r="C155" s="159" t="s">
        <v>613</v>
      </c>
      <c r="D155" s="161" t="s">
        <v>161</v>
      </c>
      <c r="E155" s="159" t="s">
        <v>162</v>
      </c>
      <c r="F155" s="159">
        <v>4</v>
      </c>
      <c r="G155" s="159" t="s">
        <v>131</v>
      </c>
      <c r="H155" s="159" t="s">
        <v>620</v>
      </c>
      <c r="I155" s="152">
        <v>404415</v>
      </c>
      <c r="J155" s="155">
        <v>2</v>
      </c>
      <c r="K155" s="156">
        <v>0.2</v>
      </c>
      <c r="L155" s="155">
        <f t="shared" si="15"/>
        <v>0.4</v>
      </c>
      <c r="M155" s="157" t="s">
        <v>25</v>
      </c>
      <c r="N155" s="155">
        <v>0</v>
      </c>
      <c r="O155" s="157" t="s">
        <v>25</v>
      </c>
      <c r="P155" s="155">
        <v>0</v>
      </c>
      <c r="Q155" s="157" t="s">
        <v>25</v>
      </c>
      <c r="R155" s="158">
        <v>0</v>
      </c>
      <c r="S155" s="155">
        <f t="shared" ref="S155:S195" si="21">L155+N155+P155+R155</f>
        <v>0.4</v>
      </c>
      <c r="T155" s="81">
        <f>'Distribution Rates'!B2*S155</f>
        <v>2857.6714569532269</v>
      </c>
      <c r="U155" s="81">
        <f>'Distribution Rates'!B3*S155</f>
        <v>-330.24273152877618</v>
      </c>
      <c r="V155" s="81">
        <f t="shared" si="16"/>
        <v>2527.4287254244509</v>
      </c>
      <c r="W155" s="81">
        <f t="shared" si="17"/>
        <v>210.62</v>
      </c>
      <c r="X155" s="81">
        <v>2267.11</v>
      </c>
      <c r="Y155" s="82">
        <v>5943</v>
      </c>
      <c r="Z155" s="81">
        <v>0</v>
      </c>
      <c r="AA155" s="82">
        <v>0</v>
      </c>
      <c r="AB155" s="81">
        <v>0</v>
      </c>
      <c r="AC155" s="82">
        <v>0</v>
      </c>
      <c r="AD155" s="81">
        <v>0</v>
      </c>
      <c r="AE155" s="81">
        <v>0</v>
      </c>
      <c r="AF155" s="81"/>
      <c r="AG155" s="82"/>
      <c r="AH155" s="82">
        <f t="shared" si="18"/>
        <v>5943</v>
      </c>
      <c r="AI155" s="81">
        <v>0</v>
      </c>
      <c r="AJ155" s="81">
        <f t="shared" si="19"/>
        <v>2267.11</v>
      </c>
      <c r="AK155" s="81">
        <f t="shared" si="20"/>
        <v>4794.5387254244506</v>
      </c>
    </row>
    <row r="156" spans="1:37" s="83" customFormat="1" ht="30" x14ac:dyDescent="0.25">
      <c r="A156" s="159" t="s">
        <v>53</v>
      </c>
      <c r="B156" s="160" t="s">
        <v>621</v>
      </c>
      <c r="C156" s="159" t="s">
        <v>197</v>
      </c>
      <c r="D156" s="161" t="s">
        <v>108</v>
      </c>
      <c r="E156" s="159" t="s">
        <v>109</v>
      </c>
      <c r="F156" s="159">
        <v>3</v>
      </c>
      <c r="G156" s="159" t="s">
        <v>105</v>
      </c>
      <c r="H156" s="159" t="s">
        <v>622</v>
      </c>
      <c r="I156" s="152">
        <v>406600</v>
      </c>
      <c r="J156" s="155">
        <v>2</v>
      </c>
      <c r="K156" s="156">
        <v>0.33</v>
      </c>
      <c r="L156" s="155">
        <f t="shared" si="15"/>
        <v>0.66</v>
      </c>
      <c r="M156" s="157" t="s">
        <v>25</v>
      </c>
      <c r="N156" s="155">
        <v>0</v>
      </c>
      <c r="O156" s="157" t="s">
        <v>25</v>
      </c>
      <c r="P156" s="155">
        <v>0</v>
      </c>
      <c r="Q156" s="157" t="s">
        <v>25</v>
      </c>
      <c r="R156" s="158">
        <v>0</v>
      </c>
      <c r="S156" s="155">
        <f t="shared" si="21"/>
        <v>0.66</v>
      </c>
      <c r="T156" s="81">
        <f>'Distribution Rates'!B2*S156</f>
        <v>4715.1579039728249</v>
      </c>
      <c r="U156" s="81">
        <f>'Distribution Rates'!B3*S156</f>
        <v>-544.90050702248061</v>
      </c>
      <c r="V156" s="81">
        <f t="shared" si="16"/>
        <v>4170.2573969503446</v>
      </c>
      <c r="W156" s="81">
        <f t="shared" si="17"/>
        <v>347.52</v>
      </c>
      <c r="X156" s="81">
        <v>2095.2400000000002</v>
      </c>
      <c r="Y156" s="82">
        <v>5838</v>
      </c>
      <c r="Z156" s="81">
        <v>0</v>
      </c>
      <c r="AA156" s="82">
        <v>0</v>
      </c>
      <c r="AB156" s="81">
        <v>0</v>
      </c>
      <c r="AC156" s="82">
        <v>0</v>
      </c>
      <c r="AD156" s="81">
        <v>0</v>
      </c>
      <c r="AE156" s="81">
        <v>0</v>
      </c>
      <c r="AF156" s="81"/>
      <c r="AG156" s="82"/>
      <c r="AH156" s="82">
        <f t="shared" si="18"/>
        <v>5838</v>
      </c>
      <c r="AI156" s="81">
        <v>0</v>
      </c>
      <c r="AJ156" s="81">
        <f t="shared" si="19"/>
        <v>2095.2400000000002</v>
      </c>
      <c r="AK156" s="81">
        <f t="shared" si="20"/>
        <v>6265.4973969503444</v>
      </c>
    </row>
    <row r="157" spans="1:37" s="83" customFormat="1" ht="30" x14ac:dyDescent="0.25">
      <c r="A157" s="159" t="s">
        <v>53</v>
      </c>
      <c r="B157" s="160" t="s">
        <v>623</v>
      </c>
      <c r="C157" s="159" t="s">
        <v>624</v>
      </c>
      <c r="D157" s="161" t="s">
        <v>166</v>
      </c>
      <c r="E157" s="159" t="s">
        <v>167</v>
      </c>
      <c r="F157" s="159">
        <v>4</v>
      </c>
      <c r="G157" s="159" t="s">
        <v>105</v>
      </c>
      <c r="H157" s="159" t="s">
        <v>168</v>
      </c>
      <c r="I157" s="152">
        <v>407600</v>
      </c>
      <c r="J157" s="155">
        <v>2</v>
      </c>
      <c r="K157" s="156">
        <v>1</v>
      </c>
      <c r="L157" s="155">
        <f t="shared" si="15"/>
        <v>2</v>
      </c>
      <c r="M157" s="157" t="s">
        <v>25</v>
      </c>
      <c r="N157" s="155">
        <v>0</v>
      </c>
      <c r="O157" s="157" t="s">
        <v>25</v>
      </c>
      <c r="P157" s="155">
        <v>0</v>
      </c>
      <c r="Q157" s="157" t="s">
        <v>25</v>
      </c>
      <c r="R157" s="158">
        <v>0</v>
      </c>
      <c r="S157" s="155">
        <f t="shared" si="21"/>
        <v>2</v>
      </c>
      <c r="T157" s="81">
        <f>'Distribution Rates'!B2*S157</f>
        <v>14288.357284766134</v>
      </c>
      <c r="U157" s="81">
        <f>'Distribution Rates'!B3*S157</f>
        <v>-1651.2136576438807</v>
      </c>
      <c r="V157" s="81">
        <f t="shared" si="16"/>
        <v>12637.143627122254</v>
      </c>
      <c r="W157" s="81">
        <f t="shared" si="17"/>
        <v>1053.0999999999999</v>
      </c>
      <c r="X157" s="81"/>
      <c r="Y157" s="82"/>
      <c r="Z157" s="81"/>
      <c r="AA157" s="82"/>
      <c r="AB157" s="81"/>
      <c r="AC157" s="82"/>
      <c r="AD157" s="81"/>
      <c r="AE157" s="81">
        <v>0</v>
      </c>
      <c r="AF157" s="81"/>
      <c r="AG157" s="82"/>
      <c r="AH157" s="82"/>
      <c r="AI157" s="81"/>
      <c r="AJ157" s="81"/>
      <c r="AK157" s="81">
        <f t="shared" si="20"/>
        <v>12637.143627122254</v>
      </c>
    </row>
    <row r="158" spans="1:37" s="83" customFormat="1" ht="30" x14ac:dyDescent="0.25">
      <c r="A158" s="159" t="s">
        <v>53</v>
      </c>
      <c r="B158" s="160" t="s">
        <v>623</v>
      </c>
      <c r="C158" s="159" t="s">
        <v>625</v>
      </c>
      <c r="D158" s="161" t="s">
        <v>166</v>
      </c>
      <c r="E158" s="159" t="s">
        <v>167</v>
      </c>
      <c r="F158" s="159">
        <v>4</v>
      </c>
      <c r="G158" s="159" t="s">
        <v>105</v>
      </c>
      <c r="H158" s="159" t="s">
        <v>168</v>
      </c>
      <c r="I158" s="152">
        <v>407600</v>
      </c>
      <c r="J158" s="155">
        <v>0</v>
      </c>
      <c r="K158" s="156">
        <v>1</v>
      </c>
      <c r="L158" s="155">
        <f t="shared" si="15"/>
        <v>0</v>
      </c>
      <c r="M158" s="157" t="s">
        <v>25</v>
      </c>
      <c r="N158" s="155">
        <v>0</v>
      </c>
      <c r="O158" s="157" t="s">
        <v>25</v>
      </c>
      <c r="P158" s="155">
        <v>0</v>
      </c>
      <c r="Q158" s="157" t="s">
        <v>111</v>
      </c>
      <c r="R158" s="158">
        <v>2</v>
      </c>
      <c r="S158" s="155">
        <f t="shared" si="21"/>
        <v>2</v>
      </c>
      <c r="T158" s="81">
        <f>'Distribution Rates'!B2*S158</f>
        <v>14288.357284766134</v>
      </c>
      <c r="U158" s="81">
        <f>'Distribution Rates'!B3*S158</f>
        <v>-1651.2136576438807</v>
      </c>
      <c r="V158" s="81">
        <f t="shared" si="16"/>
        <v>12637.143627122254</v>
      </c>
      <c r="W158" s="81">
        <f t="shared" si="17"/>
        <v>1053.0999999999999</v>
      </c>
      <c r="X158" s="81">
        <v>2685.48</v>
      </c>
      <c r="Y158" s="82">
        <v>6815</v>
      </c>
      <c r="Z158" s="81">
        <v>5.19</v>
      </c>
      <c r="AA158" s="82">
        <v>1</v>
      </c>
      <c r="AB158" s="81">
        <v>0</v>
      </c>
      <c r="AC158" s="82">
        <v>0</v>
      </c>
      <c r="AD158" s="81">
        <v>0</v>
      </c>
      <c r="AE158" s="81">
        <v>0</v>
      </c>
      <c r="AF158" s="81"/>
      <c r="AG158" s="82"/>
      <c r="AH158" s="82">
        <f t="shared" si="18"/>
        <v>6816</v>
      </c>
      <c r="AI158" s="81">
        <v>0</v>
      </c>
      <c r="AJ158" s="81">
        <f t="shared" ref="AJ158:AJ221" si="22">SUM(X158,Z158,AB158,AD158,AE158,AF158,AI158)</f>
        <v>2690.67</v>
      </c>
      <c r="AK158" s="81">
        <f t="shared" si="20"/>
        <v>15327.813627122254</v>
      </c>
    </row>
    <row r="159" spans="1:37" s="83" customFormat="1" ht="30" x14ac:dyDescent="0.25">
      <c r="A159" s="159" t="s">
        <v>53</v>
      </c>
      <c r="B159" s="160" t="s">
        <v>626</v>
      </c>
      <c r="C159" s="159" t="s">
        <v>179</v>
      </c>
      <c r="D159" s="161" t="s">
        <v>153</v>
      </c>
      <c r="E159" s="159" t="s">
        <v>154</v>
      </c>
      <c r="F159" s="159">
        <v>3</v>
      </c>
      <c r="G159" s="159" t="s">
        <v>105</v>
      </c>
      <c r="H159" s="159" t="s">
        <v>627</v>
      </c>
      <c r="I159" s="152">
        <v>406750</v>
      </c>
      <c r="J159" s="155">
        <v>1</v>
      </c>
      <c r="K159" s="156">
        <v>0.4</v>
      </c>
      <c r="L159" s="155">
        <f t="shared" si="15"/>
        <v>0.4</v>
      </c>
      <c r="M159" s="157" t="s">
        <v>25</v>
      </c>
      <c r="N159" s="155">
        <v>0</v>
      </c>
      <c r="O159" s="157" t="s">
        <v>25</v>
      </c>
      <c r="P159" s="155">
        <v>0</v>
      </c>
      <c r="Q159" s="157" t="s">
        <v>25</v>
      </c>
      <c r="R159" s="158">
        <v>0</v>
      </c>
      <c r="S159" s="155">
        <f t="shared" si="21"/>
        <v>0.4</v>
      </c>
      <c r="T159" s="81">
        <f>'Distribution Rates'!B2*S159</f>
        <v>2857.6714569532269</v>
      </c>
      <c r="U159" s="81">
        <f>'Distribution Rates'!B3*S159</f>
        <v>-330.24273152877618</v>
      </c>
      <c r="V159" s="81">
        <f t="shared" si="16"/>
        <v>2527.4287254244509</v>
      </c>
      <c r="W159" s="81">
        <f t="shared" si="17"/>
        <v>210.62</v>
      </c>
      <c r="X159" s="81">
        <v>4206.7699999999995</v>
      </c>
      <c r="Y159" s="82">
        <v>11635</v>
      </c>
      <c r="Z159" s="81">
        <v>0</v>
      </c>
      <c r="AA159" s="82">
        <v>0</v>
      </c>
      <c r="AB159" s="81">
        <v>0</v>
      </c>
      <c r="AC159" s="82">
        <v>0</v>
      </c>
      <c r="AD159" s="81">
        <v>6.44</v>
      </c>
      <c r="AE159" s="81">
        <v>0</v>
      </c>
      <c r="AF159" s="81"/>
      <c r="AG159" s="82"/>
      <c r="AH159" s="82">
        <f t="shared" si="18"/>
        <v>11635</v>
      </c>
      <c r="AI159" s="81">
        <v>0</v>
      </c>
      <c r="AJ159" s="81">
        <f t="shared" si="22"/>
        <v>4213.2099999999991</v>
      </c>
      <c r="AK159" s="81">
        <f t="shared" si="20"/>
        <v>6740.6387254244501</v>
      </c>
    </row>
    <row r="160" spans="1:37" s="83" customFormat="1" x14ac:dyDescent="0.25">
      <c r="A160" s="152" t="s">
        <v>56</v>
      </c>
      <c r="B160" s="153" t="s">
        <v>628</v>
      </c>
      <c r="C160" s="152" t="s">
        <v>94</v>
      </c>
      <c r="D160" s="154" t="s">
        <v>94</v>
      </c>
      <c r="E160" s="154" t="s">
        <v>94</v>
      </c>
      <c r="F160" s="152"/>
      <c r="G160" s="152" t="s">
        <v>629</v>
      </c>
      <c r="H160" s="152"/>
      <c r="I160" s="152">
        <v>107100</v>
      </c>
      <c r="J160" s="155">
        <v>0</v>
      </c>
      <c r="K160" s="156">
        <v>0</v>
      </c>
      <c r="L160" s="155">
        <f t="shared" si="15"/>
        <v>0</v>
      </c>
      <c r="M160" s="157" t="s">
        <v>25</v>
      </c>
      <c r="N160" s="155">
        <v>0</v>
      </c>
      <c r="O160" s="157" t="s">
        <v>25</v>
      </c>
      <c r="P160" s="155">
        <v>0</v>
      </c>
      <c r="Q160" s="157" t="s">
        <v>25</v>
      </c>
      <c r="R160" s="158">
        <v>0</v>
      </c>
      <c r="S160" s="155">
        <f t="shared" si="21"/>
        <v>0</v>
      </c>
      <c r="T160" s="81">
        <f>'Distribution Rates'!B2*S160</f>
        <v>0</v>
      </c>
      <c r="U160" s="81">
        <f>'Distribution Rates'!B3*S160</f>
        <v>0</v>
      </c>
      <c r="V160" s="81">
        <f t="shared" si="16"/>
        <v>0</v>
      </c>
      <c r="W160" s="81">
        <f t="shared" si="17"/>
        <v>0</v>
      </c>
      <c r="X160" s="81">
        <v>252</v>
      </c>
      <c r="Y160" s="82">
        <v>689</v>
      </c>
      <c r="Z160" s="81">
        <v>0</v>
      </c>
      <c r="AA160" s="82">
        <v>0</v>
      </c>
      <c r="AB160" s="81">
        <v>0</v>
      </c>
      <c r="AC160" s="82">
        <v>0</v>
      </c>
      <c r="AD160" s="81">
        <v>0</v>
      </c>
      <c r="AE160" s="81">
        <v>0</v>
      </c>
      <c r="AF160" s="81"/>
      <c r="AG160" s="82"/>
      <c r="AH160" s="82">
        <f t="shared" si="18"/>
        <v>689</v>
      </c>
      <c r="AI160" s="81">
        <v>0</v>
      </c>
      <c r="AJ160" s="81">
        <f t="shared" si="22"/>
        <v>252</v>
      </c>
      <c r="AK160" s="81">
        <f t="shared" si="20"/>
        <v>252</v>
      </c>
    </row>
    <row r="161" spans="1:37" s="83" customFormat="1" x14ac:dyDescent="0.25">
      <c r="A161" s="159" t="s">
        <v>51</v>
      </c>
      <c r="B161" s="160" t="s">
        <v>630</v>
      </c>
      <c r="C161" s="159" t="s">
        <v>576</v>
      </c>
      <c r="D161" s="161" t="s">
        <v>231</v>
      </c>
      <c r="E161" s="159" t="s">
        <v>95</v>
      </c>
      <c r="F161" s="159" t="s">
        <v>577</v>
      </c>
      <c r="G161" s="159" t="s">
        <v>578</v>
      </c>
      <c r="H161" s="159" t="s">
        <v>631</v>
      </c>
      <c r="I161" s="152">
        <v>706408</v>
      </c>
      <c r="J161" s="155">
        <v>3</v>
      </c>
      <c r="K161" s="156">
        <v>0.01</v>
      </c>
      <c r="L161" s="155">
        <f t="shared" si="15"/>
        <v>0.03</v>
      </c>
      <c r="M161" s="157" t="s">
        <v>25</v>
      </c>
      <c r="N161" s="155">
        <v>0</v>
      </c>
      <c r="O161" s="157" t="s">
        <v>192</v>
      </c>
      <c r="P161" s="155">
        <v>0.02</v>
      </c>
      <c r="Q161" s="157" t="s">
        <v>25</v>
      </c>
      <c r="R161" s="158">
        <v>0</v>
      </c>
      <c r="S161" s="155">
        <f t="shared" si="21"/>
        <v>0.05</v>
      </c>
      <c r="T161" s="81">
        <f>'Distribution Rates'!B2*S161</f>
        <v>357.20893211915336</v>
      </c>
      <c r="U161" s="81">
        <f>'Distribution Rates'!B3*S161</f>
        <v>-41.280341441097022</v>
      </c>
      <c r="V161" s="81">
        <f t="shared" si="16"/>
        <v>315.92859067805637</v>
      </c>
      <c r="W161" s="81">
        <f t="shared" si="17"/>
        <v>26.33</v>
      </c>
      <c r="X161" s="81">
        <v>191.74</v>
      </c>
      <c r="Y161" s="82">
        <v>122</v>
      </c>
      <c r="Z161" s="81">
        <v>3.66</v>
      </c>
      <c r="AA161" s="82">
        <v>1</v>
      </c>
      <c r="AB161" s="81">
        <v>0</v>
      </c>
      <c r="AC161" s="82">
        <v>0</v>
      </c>
      <c r="AD161" s="81">
        <v>0</v>
      </c>
      <c r="AE161" s="81">
        <v>0</v>
      </c>
      <c r="AF161" s="81"/>
      <c r="AG161" s="82"/>
      <c r="AH161" s="82">
        <f t="shared" si="18"/>
        <v>123</v>
      </c>
      <c r="AI161" s="81">
        <v>0</v>
      </c>
      <c r="AJ161" s="81">
        <f t="shared" si="22"/>
        <v>195.4</v>
      </c>
      <c r="AK161" s="81">
        <f t="shared" si="20"/>
        <v>511.32859067805634</v>
      </c>
    </row>
    <row r="162" spans="1:37" s="83" customFormat="1" ht="30" x14ac:dyDescent="0.25">
      <c r="A162" s="159" t="s">
        <v>52</v>
      </c>
      <c r="B162" s="153" t="s">
        <v>632</v>
      </c>
      <c r="C162" s="159" t="s">
        <v>564</v>
      </c>
      <c r="D162" s="161" t="s">
        <v>565</v>
      </c>
      <c r="E162" s="159" t="s">
        <v>566</v>
      </c>
      <c r="F162" s="159">
        <v>1</v>
      </c>
      <c r="G162" s="159" t="s">
        <v>562</v>
      </c>
      <c r="H162" s="159" t="s">
        <v>633</v>
      </c>
      <c r="I162" s="152">
        <v>905500</v>
      </c>
      <c r="J162" s="155">
        <v>1</v>
      </c>
      <c r="K162" s="156">
        <v>0.25</v>
      </c>
      <c r="L162" s="155">
        <f t="shared" si="15"/>
        <v>0.25</v>
      </c>
      <c r="M162" s="157" t="s">
        <v>25</v>
      </c>
      <c r="N162" s="155">
        <v>0</v>
      </c>
      <c r="O162" s="157" t="s">
        <v>25</v>
      </c>
      <c r="P162" s="155">
        <v>0</v>
      </c>
      <c r="Q162" s="157" t="s">
        <v>25</v>
      </c>
      <c r="R162" s="158">
        <v>0</v>
      </c>
      <c r="S162" s="155">
        <f t="shared" si="21"/>
        <v>0.25</v>
      </c>
      <c r="T162" s="81">
        <f>'Distribution Rates'!B2*S162</f>
        <v>1786.0446605957668</v>
      </c>
      <c r="U162" s="81">
        <f>'Distribution Rates'!B3*S162</f>
        <v>-206.40170720548508</v>
      </c>
      <c r="V162" s="81">
        <f t="shared" si="16"/>
        <v>1579.6429533902817</v>
      </c>
      <c r="W162" s="81"/>
      <c r="X162" s="81"/>
      <c r="Y162" s="82"/>
      <c r="Z162" s="81"/>
      <c r="AA162" s="82"/>
      <c r="AB162" s="81"/>
      <c r="AC162" s="82"/>
      <c r="AD162" s="81"/>
      <c r="AE162" s="81">
        <v>0</v>
      </c>
      <c r="AF162" s="81"/>
      <c r="AG162" s="82"/>
      <c r="AH162" s="82"/>
      <c r="AI162" s="81"/>
      <c r="AJ162" s="81">
        <f t="shared" si="22"/>
        <v>0</v>
      </c>
      <c r="AK162" s="81">
        <f t="shared" si="20"/>
        <v>1579.6429533902817</v>
      </c>
    </row>
    <row r="163" spans="1:37" s="83" customFormat="1" ht="30" x14ac:dyDescent="0.25">
      <c r="A163" s="159" t="s">
        <v>53</v>
      </c>
      <c r="B163" s="160" t="s">
        <v>634</v>
      </c>
      <c r="C163" s="159" t="s">
        <v>635</v>
      </c>
      <c r="D163" s="161" t="s">
        <v>100</v>
      </c>
      <c r="E163" s="159" t="s">
        <v>101</v>
      </c>
      <c r="F163" s="159">
        <v>2</v>
      </c>
      <c r="G163" s="159" t="s">
        <v>105</v>
      </c>
      <c r="H163" s="159" t="s">
        <v>636</v>
      </c>
      <c r="I163" s="152">
        <v>408502</v>
      </c>
      <c r="J163" s="155">
        <v>1</v>
      </c>
      <c r="K163" s="156">
        <v>1</v>
      </c>
      <c r="L163" s="155">
        <f t="shared" si="15"/>
        <v>1</v>
      </c>
      <c r="M163" s="157" t="s">
        <v>25</v>
      </c>
      <c r="N163" s="155">
        <v>0</v>
      </c>
      <c r="O163" s="157" t="s">
        <v>25</v>
      </c>
      <c r="P163" s="155">
        <v>0</v>
      </c>
      <c r="Q163" s="157" t="s">
        <v>25</v>
      </c>
      <c r="R163" s="158">
        <v>0</v>
      </c>
      <c r="S163" s="155">
        <f t="shared" si="21"/>
        <v>1</v>
      </c>
      <c r="T163" s="81">
        <f>'Distribution Rates'!B2*S163</f>
        <v>7144.1786423830672</v>
      </c>
      <c r="U163" s="81">
        <f>'Distribution Rates'!B3*S163</f>
        <v>-825.60682882194033</v>
      </c>
      <c r="V163" s="81">
        <f t="shared" si="16"/>
        <v>6318.5718135611269</v>
      </c>
      <c r="W163" s="81">
        <f t="shared" si="17"/>
        <v>526.54999999999995</v>
      </c>
      <c r="X163" s="81">
        <v>1534.79</v>
      </c>
      <c r="Y163" s="82">
        <v>999</v>
      </c>
      <c r="Z163" s="81">
        <v>2396.0399999999995</v>
      </c>
      <c r="AA163" s="82">
        <v>313</v>
      </c>
      <c r="AB163" s="81">
        <v>0</v>
      </c>
      <c r="AC163" s="82">
        <v>0</v>
      </c>
      <c r="AD163" s="81">
        <v>116.38</v>
      </c>
      <c r="AE163" s="81">
        <v>0</v>
      </c>
      <c r="AF163" s="81"/>
      <c r="AG163" s="82"/>
      <c r="AH163" s="82">
        <f t="shared" si="18"/>
        <v>1312</v>
      </c>
      <c r="AI163" s="81">
        <v>0</v>
      </c>
      <c r="AJ163" s="81">
        <f t="shared" si="22"/>
        <v>4047.2099999999996</v>
      </c>
      <c r="AK163" s="81">
        <f t="shared" si="20"/>
        <v>10365.781813561127</v>
      </c>
    </row>
    <row r="164" spans="1:37" s="83" customFormat="1" ht="30" x14ac:dyDescent="0.25">
      <c r="A164" s="159" t="s">
        <v>53</v>
      </c>
      <c r="B164" s="160" t="s">
        <v>637</v>
      </c>
      <c r="C164" s="159" t="s">
        <v>638</v>
      </c>
      <c r="D164" s="161" t="s">
        <v>171</v>
      </c>
      <c r="E164" s="159" t="s">
        <v>172</v>
      </c>
      <c r="F164" s="159">
        <v>3</v>
      </c>
      <c r="G164" s="159" t="s">
        <v>105</v>
      </c>
      <c r="H164" s="159" t="s">
        <v>173</v>
      </c>
      <c r="I164" s="152">
        <v>407550</v>
      </c>
      <c r="J164" s="155">
        <v>2</v>
      </c>
      <c r="K164" s="156">
        <v>0.8</v>
      </c>
      <c r="L164" s="155">
        <f t="shared" si="15"/>
        <v>1.6</v>
      </c>
      <c r="M164" s="157" t="s">
        <v>25</v>
      </c>
      <c r="N164" s="155">
        <v>0</v>
      </c>
      <c r="O164" s="157" t="s">
        <v>25</v>
      </c>
      <c r="P164" s="155">
        <v>0</v>
      </c>
      <c r="Q164" s="157" t="s">
        <v>25</v>
      </c>
      <c r="R164" s="158">
        <v>0</v>
      </c>
      <c r="S164" s="155">
        <f t="shared" si="21"/>
        <v>1.6</v>
      </c>
      <c r="T164" s="81">
        <f>'Distribution Rates'!B2*S164</f>
        <v>11430.685827812908</v>
      </c>
      <c r="U164" s="81">
        <f>'Distribution Rates'!B3*S164</f>
        <v>-1320.9709261151047</v>
      </c>
      <c r="V164" s="81">
        <f t="shared" si="16"/>
        <v>10109.714901697804</v>
      </c>
      <c r="W164" s="81">
        <f t="shared" si="17"/>
        <v>842.48</v>
      </c>
      <c r="X164" s="81">
        <v>7338.77</v>
      </c>
      <c r="Y164" s="82">
        <v>19157</v>
      </c>
      <c r="Z164" s="81">
        <v>49.66</v>
      </c>
      <c r="AA164" s="82">
        <v>8</v>
      </c>
      <c r="AB164" s="81">
        <v>0</v>
      </c>
      <c r="AC164" s="82">
        <v>0</v>
      </c>
      <c r="AD164" s="81">
        <v>0</v>
      </c>
      <c r="AE164" s="81">
        <v>0</v>
      </c>
      <c r="AF164" s="81"/>
      <c r="AG164" s="82"/>
      <c r="AH164" s="82">
        <f t="shared" si="18"/>
        <v>19165</v>
      </c>
      <c r="AI164" s="81">
        <v>0</v>
      </c>
      <c r="AJ164" s="81">
        <f t="shared" si="22"/>
        <v>7388.43</v>
      </c>
      <c r="AK164" s="81">
        <f t="shared" si="20"/>
        <v>17498.144901697804</v>
      </c>
    </row>
    <row r="165" spans="1:37" s="83" customFormat="1" ht="30" x14ac:dyDescent="0.25">
      <c r="A165" s="159" t="s">
        <v>53</v>
      </c>
      <c r="B165" s="160" t="s">
        <v>637</v>
      </c>
      <c r="C165" s="159" t="s">
        <v>639</v>
      </c>
      <c r="D165" s="161" t="s">
        <v>171</v>
      </c>
      <c r="E165" s="159" t="s">
        <v>172</v>
      </c>
      <c r="F165" s="159">
        <v>3</v>
      </c>
      <c r="G165" s="159" t="s">
        <v>105</v>
      </c>
      <c r="H165" s="159" t="s">
        <v>173</v>
      </c>
      <c r="I165" s="152">
        <v>407550</v>
      </c>
      <c r="J165" s="155">
        <v>0</v>
      </c>
      <c r="K165" s="156">
        <v>0.8</v>
      </c>
      <c r="L165" s="155">
        <f t="shared" si="15"/>
        <v>0</v>
      </c>
      <c r="M165" s="157" t="s">
        <v>25</v>
      </c>
      <c r="N165" s="155">
        <v>0</v>
      </c>
      <c r="O165" s="157" t="s">
        <v>25</v>
      </c>
      <c r="P165" s="155">
        <v>0</v>
      </c>
      <c r="Q165" s="157" t="s">
        <v>111</v>
      </c>
      <c r="R165" s="158">
        <v>1.6</v>
      </c>
      <c r="S165" s="155">
        <f t="shared" si="21"/>
        <v>1.6</v>
      </c>
      <c r="T165" s="81">
        <f>'Distribution Rates'!B2*S165</f>
        <v>11430.685827812908</v>
      </c>
      <c r="U165" s="81">
        <f>'Distribution Rates'!B3*S165</f>
        <v>-1320.9709261151047</v>
      </c>
      <c r="V165" s="81">
        <f t="shared" si="16"/>
        <v>10109.714901697804</v>
      </c>
      <c r="W165" s="81">
        <f t="shared" si="17"/>
        <v>842.48</v>
      </c>
      <c r="X165" s="81">
        <v>7338.77</v>
      </c>
      <c r="Y165" s="82">
        <v>19157</v>
      </c>
      <c r="Z165" s="81">
        <v>49.66</v>
      </c>
      <c r="AA165" s="82">
        <v>8</v>
      </c>
      <c r="AB165" s="81">
        <v>0</v>
      </c>
      <c r="AC165" s="82">
        <v>0</v>
      </c>
      <c r="AD165" s="81">
        <v>0</v>
      </c>
      <c r="AE165" s="81">
        <v>0</v>
      </c>
      <c r="AF165" s="81"/>
      <c r="AG165" s="82"/>
      <c r="AH165" s="82">
        <f t="shared" si="18"/>
        <v>19165</v>
      </c>
      <c r="AI165" s="81">
        <v>0</v>
      </c>
      <c r="AJ165" s="81">
        <f t="shared" si="22"/>
        <v>7388.43</v>
      </c>
      <c r="AK165" s="81">
        <f t="shared" si="20"/>
        <v>17498.144901697804</v>
      </c>
    </row>
    <row r="166" spans="1:37" s="83" customFormat="1" x14ac:dyDescent="0.25">
      <c r="A166" s="159" t="s">
        <v>53</v>
      </c>
      <c r="B166" s="160" t="s">
        <v>640</v>
      </c>
      <c r="C166" s="159" t="s">
        <v>641</v>
      </c>
      <c r="D166" s="161" t="s">
        <v>100</v>
      </c>
      <c r="E166" s="159" t="s">
        <v>101</v>
      </c>
      <c r="F166" s="159">
        <v>2</v>
      </c>
      <c r="G166" s="159" t="s">
        <v>241</v>
      </c>
      <c r="H166" s="159" t="s">
        <v>642</v>
      </c>
      <c r="I166" s="152">
        <v>409001</v>
      </c>
      <c r="J166" s="155">
        <v>1</v>
      </c>
      <c r="K166" s="156">
        <v>0.5</v>
      </c>
      <c r="L166" s="155">
        <f t="shared" si="15"/>
        <v>0.5</v>
      </c>
      <c r="M166" s="157" t="s">
        <v>25</v>
      </c>
      <c r="N166" s="155">
        <v>0</v>
      </c>
      <c r="O166" s="157" t="s">
        <v>25</v>
      </c>
      <c r="P166" s="155">
        <v>0</v>
      </c>
      <c r="Q166" s="157" t="s">
        <v>25</v>
      </c>
      <c r="R166" s="158">
        <v>0</v>
      </c>
      <c r="S166" s="155">
        <f t="shared" si="21"/>
        <v>0.5</v>
      </c>
      <c r="T166" s="81">
        <f>'Distribution Rates'!B2*S166</f>
        <v>3572.0893211915336</v>
      </c>
      <c r="U166" s="81">
        <f>'Distribution Rates'!B3*S166</f>
        <v>-412.80341441097016</v>
      </c>
      <c r="V166" s="81">
        <f t="shared" si="16"/>
        <v>3159.2859067805634</v>
      </c>
      <c r="W166" s="81">
        <f t="shared" si="17"/>
        <v>263.27</v>
      </c>
      <c r="X166" s="81">
        <v>1.42</v>
      </c>
      <c r="Y166" s="82">
        <v>1</v>
      </c>
      <c r="Z166" s="81">
        <v>0</v>
      </c>
      <c r="AA166" s="82">
        <v>0</v>
      </c>
      <c r="AB166" s="81">
        <v>0</v>
      </c>
      <c r="AC166" s="82">
        <v>0</v>
      </c>
      <c r="AD166" s="81">
        <v>0</v>
      </c>
      <c r="AE166" s="81">
        <v>0</v>
      </c>
      <c r="AF166" s="81"/>
      <c r="AG166" s="82"/>
      <c r="AH166" s="82">
        <f t="shared" si="18"/>
        <v>1</v>
      </c>
      <c r="AI166" s="81">
        <v>0</v>
      </c>
      <c r="AJ166" s="81">
        <f t="shared" si="22"/>
        <v>1.42</v>
      </c>
      <c r="AK166" s="81">
        <f t="shared" si="20"/>
        <v>3160.7059067805635</v>
      </c>
    </row>
    <row r="167" spans="1:37" s="83" customFormat="1" x14ac:dyDescent="0.25">
      <c r="A167" s="159" t="s">
        <v>53</v>
      </c>
      <c r="B167" s="167" t="s">
        <v>643</v>
      </c>
      <c r="C167" s="159" t="s">
        <v>644</v>
      </c>
      <c r="D167" s="161" t="s">
        <v>645</v>
      </c>
      <c r="E167" s="159" t="s">
        <v>646</v>
      </c>
      <c r="F167" s="159">
        <v>1</v>
      </c>
      <c r="G167" s="159" t="s">
        <v>131</v>
      </c>
      <c r="H167" s="159" t="s">
        <v>647</v>
      </c>
      <c r="I167" s="152">
        <v>404420</v>
      </c>
      <c r="J167" s="155">
        <v>1</v>
      </c>
      <c r="K167" s="156">
        <v>1</v>
      </c>
      <c r="L167" s="155">
        <f t="shared" si="15"/>
        <v>1</v>
      </c>
      <c r="M167" s="157" t="s">
        <v>25</v>
      </c>
      <c r="N167" s="155">
        <v>0</v>
      </c>
      <c r="O167" s="157" t="s">
        <v>25</v>
      </c>
      <c r="P167" s="155">
        <v>0</v>
      </c>
      <c r="Q167" s="157" t="s">
        <v>25</v>
      </c>
      <c r="R167" s="158">
        <v>0</v>
      </c>
      <c r="S167" s="155">
        <f t="shared" si="21"/>
        <v>1</v>
      </c>
      <c r="T167" s="81">
        <f>'Distribution Rates'!B2*S167</f>
        <v>7144.1786423830672</v>
      </c>
      <c r="U167" s="81">
        <f>'Distribution Rates'!B3*S167</f>
        <v>-825.60682882194033</v>
      </c>
      <c r="V167" s="81">
        <f t="shared" si="16"/>
        <v>6318.5718135611269</v>
      </c>
      <c r="W167" s="81">
        <f t="shared" si="17"/>
        <v>526.54999999999995</v>
      </c>
      <c r="X167" s="81">
        <v>7051.18</v>
      </c>
      <c r="Y167" s="82">
        <v>19921</v>
      </c>
      <c r="Z167" s="81">
        <v>19.100000000000001</v>
      </c>
      <c r="AA167" s="82">
        <v>2</v>
      </c>
      <c r="AB167" s="81">
        <v>0</v>
      </c>
      <c r="AC167" s="82">
        <v>0</v>
      </c>
      <c r="AD167" s="81">
        <v>0</v>
      </c>
      <c r="AE167" s="81">
        <v>0</v>
      </c>
      <c r="AF167" s="81"/>
      <c r="AG167" s="82"/>
      <c r="AH167" s="82">
        <f t="shared" si="18"/>
        <v>19923</v>
      </c>
      <c r="AI167" s="81">
        <v>0</v>
      </c>
      <c r="AJ167" s="81">
        <f t="shared" si="22"/>
        <v>7070.2800000000007</v>
      </c>
      <c r="AK167" s="81">
        <f t="shared" si="20"/>
        <v>13388.851813561127</v>
      </c>
    </row>
    <row r="168" spans="1:37" s="83" customFormat="1" x14ac:dyDescent="0.25">
      <c r="A168" s="159" t="s">
        <v>56</v>
      </c>
      <c r="B168" s="153" t="s">
        <v>648</v>
      </c>
      <c r="C168" s="159" t="s">
        <v>649</v>
      </c>
      <c r="D168" s="161" t="s">
        <v>231</v>
      </c>
      <c r="E168" s="159" t="s">
        <v>95</v>
      </c>
      <c r="F168" s="159">
        <v>2</v>
      </c>
      <c r="G168" s="159" t="s">
        <v>650</v>
      </c>
      <c r="H168" s="159"/>
      <c r="I168" s="152">
        <v>107500</v>
      </c>
      <c r="J168" s="155">
        <v>3</v>
      </c>
      <c r="K168" s="156">
        <v>0.04</v>
      </c>
      <c r="L168" s="155">
        <f t="shared" si="15"/>
        <v>0.12</v>
      </c>
      <c r="M168" s="157" t="s">
        <v>192</v>
      </c>
      <c r="N168" s="155">
        <v>0.12</v>
      </c>
      <c r="O168" s="157" t="s">
        <v>192</v>
      </c>
      <c r="P168" s="155">
        <v>0.04</v>
      </c>
      <c r="Q168" s="157" t="s">
        <v>25</v>
      </c>
      <c r="R168" s="158">
        <v>0</v>
      </c>
      <c r="S168" s="155">
        <f t="shared" si="21"/>
        <v>0.27999999999999997</v>
      </c>
      <c r="T168" s="81">
        <f>'Distribution Rates'!B2*S168</f>
        <v>2000.3700198672586</v>
      </c>
      <c r="U168" s="81">
        <f>'Distribution Rates'!B3*S168</f>
        <v>-231.16991207014325</v>
      </c>
      <c r="V168" s="81">
        <f t="shared" si="16"/>
        <v>1769.2001077971154</v>
      </c>
      <c r="W168" s="81">
        <f t="shared" si="17"/>
        <v>147.43</v>
      </c>
      <c r="X168" s="81">
        <v>30.59</v>
      </c>
      <c r="Y168" s="82">
        <v>7</v>
      </c>
      <c r="Z168" s="81">
        <v>18.100000000000001</v>
      </c>
      <c r="AA168" s="82">
        <v>2</v>
      </c>
      <c r="AB168" s="81">
        <v>0</v>
      </c>
      <c r="AC168" s="82">
        <v>0</v>
      </c>
      <c r="AD168" s="81">
        <v>0</v>
      </c>
      <c r="AE168" s="81">
        <v>0</v>
      </c>
      <c r="AF168" s="81"/>
      <c r="AG168" s="82"/>
      <c r="AH168" s="82">
        <f t="shared" si="18"/>
        <v>9</v>
      </c>
      <c r="AI168" s="81">
        <v>0</v>
      </c>
      <c r="AJ168" s="81">
        <f t="shared" si="22"/>
        <v>48.69</v>
      </c>
      <c r="AK168" s="81">
        <f t="shared" si="20"/>
        <v>1817.8901077971154</v>
      </c>
    </row>
    <row r="169" spans="1:37" s="83" customFormat="1" x14ac:dyDescent="0.25">
      <c r="A169" s="159" t="s">
        <v>52</v>
      </c>
      <c r="B169" s="160" t="s">
        <v>651</v>
      </c>
      <c r="C169" s="159" t="s">
        <v>553</v>
      </c>
      <c r="D169" s="161" t="s">
        <v>554</v>
      </c>
      <c r="E169" s="159" t="s">
        <v>555</v>
      </c>
      <c r="F169" s="159">
        <v>3</v>
      </c>
      <c r="G169" s="159" t="s">
        <v>652</v>
      </c>
      <c r="H169" s="159" t="s">
        <v>103</v>
      </c>
      <c r="I169" s="152">
        <v>900000</v>
      </c>
      <c r="J169" s="155">
        <v>1</v>
      </c>
      <c r="K169" s="156">
        <v>0.4</v>
      </c>
      <c r="L169" s="155">
        <f t="shared" si="15"/>
        <v>0.4</v>
      </c>
      <c r="M169" s="157" t="s">
        <v>25</v>
      </c>
      <c r="N169" s="155">
        <v>0</v>
      </c>
      <c r="O169" s="157" t="s">
        <v>25</v>
      </c>
      <c r="P169" s="155">
        <v>0</v>
      </c>
      <c r="Q169" s="157" t="s">
        <v>25</v>
      </c>
      <c r="R169" s="158">
        <v>0</v>
      </c>
      <c r="S169" s="155">
        <f t="shared" si="21"/>
        <v>0.4</v>
      </c>
      <c r="T169" s="81">
        <f>'Distribution Rates'!B2*S169</f>
        <v>2857.6714569532269</v>
      </c>
      <c r="U169" s="81">
        <f>'Distribution Rates'!B3*S169</f>
        <v>-330.24273152877618</v>
      </c>
      <c r="V169" s="81">
        <f t="shared" si="16"/>
        <v>2527.4287254244509</v>
      </c>
      <c r="W169" s="81">
        <f t="shared" si="17"/>
        <v>210.62</v>
      </c>
      <c r="X169" s="81"/>
      <c r="Y169" s="82"/>
      <c r="Z169" s="81"/>
      <c r="AA169" s="82"/>
      <c r="AB169" s="81"/>
      <c r="AC169" s="82"/>
      <c r="AD169" s="81"/>
      <c r="AE169" s="81">
        <v>0</v>
      </c>
      <c r="AF169" s="81"/>
      <c r="AG169" s="82"/>
      <c r="AH169" s="82"/>
      <c r="AI169" s="81"/>
      <c r="AJ169" s="81">
        <f t="shared" si="22"/>
        <v>0</v>
      </c>
      <c r="AK169" s="81">
        <f t="shared" si="20"/>
        <v>2527.4287254244509</v>
      </c>
    </row>
    <row r="170" spans="1:37" s="83" customFormat="1" ht="30" x14ac:dyDescent="0.25">
      <c r="A170" s="159" t="s">
        <v>53</v>
      </c>
      <c r="B170" s="160" t="s">
        <v>653</v>
      </c>
      <c r="C170" s="159" t="s">
        <v>94</v>
      </c>
      <c r="D170" s="161" t="s">
        <v>100</v>
      </c>
      <c r="E170" s="159" t="s">
        <v>101</v>
      </c>
      <c r="F170" s="159">
        <v>2</v>
      </c>
      <c r="G170" s="159" t="s">
        <v>105</v>
      </c>
      <c r="H170" s="159" t="s">
        <v>654</v>
      </c>
      <c r="I170" s="152" t="s">
        <v>655</v>
      </c>
      <c r="J170" s="155">
        <v>0</v>
      </c>
      <c r="K170" s="156">
        <v>0</v>
      </c>
      <c r="L170" s="155">
        <f t="shared" si="15"/>
        <v>0</v>
      </c>
      <c r="M170" s="157" t="s">
        <v>25</v>
      </c>
      <c r="N170" s="155">
        <v>0</v>
      </c>
      <c r="O170" s="157" t="s">
        <v>25</v>
      </c>
      <c r="P170" s="155">
        <v>0</v>
      </c>
      <c r="Q170" s="157" t="s">
        <v>25</v>
      </c>
      <c r="R170" s="158">
        <v>0</v>
      </c>
      <c r="S170" s="155">
        <f t="shared" si="21"/>
        <v>0</v>
      </c>
      <c r="T170" s="81">
        <f>'Distribution Rates'!B2*S170</f>
        <v>0</v>
      </c>
      <c r="U170" s="81">
        <f>'Distribution Rates'!B3*S170</f>
        <v>0</v>
      </c>
      <c r="V170" s="81">
        <f t="shared" si="16"/>
        <v>0</v>
      </c>
      <c r="W170" s="81">
        <f t="shared" si="17"/>
        <v>0</v>
      </c>
      <c r="X170" s="81">
        <v>0.38</v>
      </c>
      <c r="Y170" s="82">
        <v>1</v>
      </c>
      <c r="Z170" s="81">
        <v>0</v>
      </c>
      <c r="AA170" s="82">
        <v>0</v>
      </c>
      <c r="AB170" s="81">
        <v>0</v>
      </c>
      <c r="AC170" s="82">
        <v>0</v>
      </c>
      <c r="AD170" s="81">
        <v>0</v>
      </c>
      <c r="AE170" s="81">
        <v>0</v>
      </c>
      <c r="AF170" s="81"/>
      <c r="AG170" s="82"/>
      <c r="AH170" s="82">
        <f t="shared" si="18"/>
        <v>1</v>
      </c>
      <c r="AI170" s="81">
        <v>0</v>
      </c>
      <c r="AJ170" s="81">
        <f t="shared" si="22"/>
        <v>0.38</v>
      </c>
      <c r="AK170" s="81">
        <f t="shared" si="20"/>
        <v>0.38</v>
      </c>
    </row>
    <row r="171" spans="1:37" s="83" customFormat="1" ht="30" x14ac:dyDescent="0.25">
      <c r="A171" s="159" t="s">
        <v>53</v>
      </c>
      <c r="B171" s="160" t="s">
        <v>656</v>
      </c>
      <c r="C171" s="159" t="s">
        <v>657</v>
      </c>
      <c r="D171" s="161" t="s">
        <v>658</v>
      </c>
      <c r="E171" s="159" t="s">
        <v>659</v>
      </c>
      <c r="F171" s="159">
        <v>4</v>
      </c>
      <c r="G171" s="159" t="s">
        <v>105</v>
      </c>
      <c r="H171" s="159" t="s">
        <v>660</v>
      </c>
      <c r="I171" s="152">
        <v>407800</v>
      </c>
      <c r="J171" s="155">
        <v>1</v>
      </c>
      <c r="K171" s="156">
        <v>1</v>
      </c>
      <c r="L171" s="155">
        <f t="shared" si="15"/>
        <v>1</v>
      </c>
      <c r="M171" s="157" t="s">
        <v>25</v>
      </c>
      <c r="N171" s="155">
        <v>0</v>
      </c>
      <c r="O171" s="157" t="s">
        <v>25</v>
      </c>
      <c r="P171" s="155">
        <v>0</v>
      </c>
      <c r="Q171" s="157" t="s">
        <v>25</v>
      </c>
      <c r="R171" s="158">
        <v>0</v>
      </c>
      <c r="S171" s="155">
        <f t="shared" si="21"/>
        <v>1</v>
      </c>
      <c r="T171" s="81">
        <f>'Distribution Rates'!B2*S171</f>
        <v>7144.1786423830672</v>
      </c>
      <c r="U171" s="81">
        <f>'Distribution Rates'!B3*S171</f>
        <v>-825.60682882194033</v>
      </c>
      <c r="V171" s="81">
        <f t="shared" si="16"/>
        <v>6318.5718135611269</v>
      </c>
      <c r="W171" s="81">
        <f t="shared" si="17"/>
        <v>526.54999999999995</v>
      </c>
      <c r="X171" s="81">
        <v>536.57000000000005</v>
      </c>
      <c r="Y171" s="82">
        <v>1424</v>
      </c>
      <c r="Z171" s="81">
        <v>6.7</v>
      </c>
      <c r="AA171" s="82">
        <v>1</v>
      </c>
      <c r="AB171" s="81">
        <v>42.5</v>
      </c>
      <c r="AC171" s="82">
        <v>0.5</v>
      </c>
      <c r="AD171" s="81">
        <v>0</v>
      </c>
      <c r="AE171" s="81">
        <v>0</v>
      </c>
      <c r="AF171" s="81"/>
      <c r="AG171" s="82"/>
      <c r="AH171" s="82">
        <f t="shared" si="18"/>
        <v>1425</v>
      </c>
      <c r="AI171" s="81">
        <v>0</v>
      </c>
      <c r="AJ171" s="81">
        <f t="shared" si="22"/>
        <v>585.7700000000001</v>
      </c>
      <c r="AK171" s="81">
        <f t="shared" si="20"/>
        <v>6904.3418135611273</v>
      </c>
    </row>
    <row r="172" spans="1:37" s="83" customFormat="1" ht="30" x14ac:dyDescent="0.25">
      <c r="A172" s="159" t="s">
        <v>53</v>
      </c>
      <c r="B172" s="160" t="s">
        <v>656</v>
      </c>
      <c r="C172" s="159" t="s">
        <v>661</v>
      </c>
      <c r="D172" s="161" t="s">
        <v>658</v>
      </c>
      <c r="E172" s="159" t="s">
        <v>659</v>
      </c>
      <c r="F172" s="159">
        <v>4</v>
      </c>
      <c r="G172" s="159" t="s">
        <v>105</v>
      </c>
      <c r="H172" s="159" t="s">
        <v>660</v>
      </c>
      <c r="I172" s="152">
        <v>407800</v>
      </c>
      <c r="J172" s="155">
        <v>0</v>
      </c>
      <c r="K172" s="156">
        <v>1</v>
      </c>
      <c r="L172" s="155">
        <f t="shared" si="15"/>
        <v>0</v>
      </c>
      <c r="M172" s="157" t="s">
        <v>25</v>
      </c>
      <c r="N172" s="155">
        <v>0</v>
      </c>
      <c r="O172" s="157" t="s">
        <v>25</v>
      </c>
      <c r="P172" s="155">
        <v>0</v>
      </c>
      <c r="Q172" s="157" t="s">
        <v>111</v>
      </c>
      <c r="R172" s="158">
        <v>1</v>
      </c>
      <c r="S172" s="155">
        <f t="shared" si="21"/>
        <v>1</v>
      </c>
      <c r="T172" s="81">
        <f>'Distribution Rates'!B2*S172</f>
        <v>7144.1786423830672</v>
      </c>
      <c r="U172" s="81">
        <f>'Distribution Rates'!B3*S172</f>
        <v>-825.60682882194033</v>
      </c>
      <c r="V172" s="81">
        <f t="shared" si="16"/>
        <v>6318.5718135611269</v>
      </c>
      <c r="W172" s="81">
        <f t="shared" si="17"/>
        <v>526.54999999999995</v>
      </c>
      <c r="X172" s="81">
        <v>536.57000000000005</v>
      </c>
      <c r="Y172" s="82">
        <v>1424</v>
      </c>
      <c r="Z172" s="81">
        <v>6.7</v>
      </c>
      <c r="AA172" s="82">
        <v>1</v>
      </c>
      <c r="AB172" s="81">
        <v>42.5</v>
      </c>
      <c r="AC172" s="82">
        <v>0.5</v>
      </c>
      <c r="AD172" s="81">
        <v>0</v>
      </c>
      <c r="AE172" s="81">
        <v>0</v>
      </c>
      <c r="AF172" s="81"/>
      <c r="AG172" s="82"/>
      <c r="AH172" s="82">
        <f t="shared" si="18"/>
        <v>1425</v>
      </c>
      <c r="AI172" s="81">
        <v>0</v>
      </c>
      <c r="AJ172" s="81">
        <f t="shared" si="22"/>
        <v>585.7700000000001</v>
      </c>
      <c r="AK172" s="81">
        <f t="shared" si="20"/>
        <v>6904.3418135611273</v>
      </c>
    </row>
    <row r="173" spans="1:37" s="83" customFormat="1" x14ac:dyDescent="0.25">
      <c r="A173" s="159" t="s">
        <v>53</v>
      </c>
      <c r="B173" s="167" t="s">
        <v>662</v>
      </c>
      <c r="C173" s="159" t="s">
        <v>94</v>
      </c>
      <c r="D173" s="161" t="s">
        <v>94</v>
      </c>
      <c r="E173" s="161" t="s">
        <v>94</v>
      </c>
      <c r="F173" s="159"/>
      <c r="G173" s="159"/>
      <c r="H173" s="159"/>
      <c r="I173" s="152">
        <v>406550</v>
      </c>
      <c r="J173" s="155">
        <v>0</v>
      </c>
      <c r="K173" s="156">
        <v>0</v>
      </c>
      <c r="L173" s="155">
        <f t="shared" si="15"/>
        <v>0</v>
      </c>
      <c r="M173" s="157" t="s">
        <v>25</v>
      </c>
      <c r="N173" s="155">
        <v>0</v>
      </c>
      <c r="O173" s="157" t="s">
        <v>25</v>
      </c>
      <c r="P173" s="155">
        <v>0</v>
      </c>
      <c r="Q173" s="157" t="s">
        <v>25</v>
      </c>
      <c r="R173" s="158">
        <v>0</v>
      </c>
      <c r="S173" s="155">
        <f t="shared" si="21"/>
        <v>0</v>
      </c>
      <c r="T173" s="81">
        <f>'Distribution Rates'!B2*S173</f>
        <v>0</v>
      </c>
      <c r="U173" s="81">
        <f>'Distribution Rates'!B3*S173</f>
        <v>0</v>
      </c>
      <c r="V173" s="81">
        <f t="shared" si="16"/>
        <v>0</v>
      </c>
      <c r="W173" s="81">
        <f t="shared" si="17"/>
        <v>0</v>
      </c>
      <c r="X173" s="81">
        <v>987.92000000000007</v>
      </c>
      <c r="Y173" s="82">
        <v>2534</v>
      </c>
      <c r="Z173" s="81">
        <v>7.85</v>
      </c>
      <c r="AA173" s="82">
        <v>1</v>
      </c>
      <c r="AB173" s="81">
        <v>0</v>
      </c>
      <c r="AC173" s="82">
        <v>0</v>
      </c>
      <c r="AD173" s="81">
        <v>0</v>
      </c>
      <c r="AE173" s="81">
        <v>0</v>
      </c>
      <c r="AF173" s="81"/>
      <c r="AG173" s="82"/>
      <c r="AH173" s="82">
        <f t="shared" si="18"/>
        <v>2535</v>
      </c>
      <c r="AI173" s="81">
        <v>0</v>
      </c>
      <c r="AJ173" s="81">
        <f t="shared" si="22"/>
        <v>995.7700000000001</v>
      </c>
      <c r="AK173" s="81">
        <f t="shared" si="20"/>
        <v>995.7700000000001</v>
      </c>
    </row>
    <row r="174" spans="1:37" s="83" customFormat="1" x14ac:dyDescent="0.25">
      <c r="A174" s="169" t="s">
        <v>49</v>
      </c>
      <c r="B174" s="168" t="s">
        <v>663</v>
      </c>
      <c r="C174" s="169" t="s">
        <v>664</v>
      </c>
      <c r="D174" s="170" t="s">
        <v>153</v>
      </c>
      <c r="E174" s="169" t="s">
        <v>665</v>
      </c>
      <c r="F174" s="169">
        <v>3</v>
      </c>
      <c r="G174" s="169" t="s">
        <v>279</v>
      </c>
      <c r="H174" s="170" t="s">
        <v>666</v>
      </c>
      <c r="I174" s="152" t="s">
        <v>667</v>
      </c>
      <c r="J174" s="172">
        <v>1</v>
      </c>
      <c r="K174" s="173">
        <v>1</v>
      </c>
      <c r="L174" s="155">
        <f t="shared" si="15"/>
        <v>1</v>
      </c>
      <c r="M174" s="174" t="s">
        <v>25</v>
      </c>
      <c r="N174" s="172">
        <v>0</v>
      </c>
      <c r="O174" s="174" t="s">
        <v>25</v>
      </c>
      <c r="P174" s="172">
        <v>0</v>
      </c>
      <c r="Q174" s="174" t="s">
        <v>25</v>
      </c>
      <c r="R174" s="175">
        <v>0.4</v>
      </c>
      <c r="S174" s="155">
        <f t="shared" si="21"/>
        <v>1.4</v>
      </c>
      <c r="T174" s="81">
        <f>'Distribution Rates'!B2*S174</f>
        <v>10001.850099336294</v>
      </c>
      <c r="U174" s="81">
        <f>'Distribution Rates'!B3*S174</f>
        <v>-1155.8495603507163</v>
      </c>
      <c r="V174" s="81">
        <f t="shared" si="16"/>
        <v>8846.0005389855778</v>
      </c>
      <c r="W174" s="81">
        <f t="shared" si="17"/>
        <v>737.17</v>
      </c>
      <c r="X174" s="81">
        <v>13377.940000000002</v>
      </c>
      <c r="Y174" s="82">
        <v>23885</v>
      </c>
      <c r="Z174" s="81">
        <v>58</v>
      </c>
      <c r="AA174" s="82">
        <v>8</v>
      </c>
      <c r="AB174" s="81">
        <v>148.75</v>
      </c>
      <c r="AC174" s="82">
        <v>1.75</v>
      </c>
      <c r="AD174" s="81">
        <v>0</v>
      </c>
      <c r="AE174" s="81">
        <v>0</v>
      </c>
      <c r="AF174" s="81"/>
      <c r="AG174" s="82"/>
      <c r="AH174" s="82">
        <f t="shared" si="18"/>
        <v>23893</v>
      </c>
      <c r="AI174" s="81">
        <v>0</v>
      </c>
      <c r="AJ174" s="81">
        <f t="shared" si="22"/>
        <v>13584.690000000002</v>
      </c>
      <c r="AK174" s="81">
        <f t="shared" si="20"/>
        <v>22430.690538985582</v>
      </c>
    </row>
    <row r="175" spans="1:37" s="83" customFormat="1" x14ac:dyDescent="0.25">
      <c r="A175" s="152" t="s">
        <v>51</v>
      </c>
      <c r="B175" s="153" t="s">
        <v>668</v>
      </c>
      <c r="C175" s="152" t="s">
        <v>94</v>
      </c>
      <c r="D175" s="154" t="s">
        <v>94</v>
      </c>
      <c r="E175" s="154" t="s">
        <v>94</v>
      </c>
      <c r="F175" s="152"/>
      <c r="G175" s="159" t="s">
        <v>269</v>
      </c>
      <c r="H175" s="152" t="s">
        <v>669</v>
      </c>
      <c r="I175" s="152">
        <v>704050</v>
      </c>
      <c r="J175" s="155">
        <v>0</v>
      </c>
      <c r="K175" s="156">
        <v>0</v>
      </c>
      <c r="L175" s="155">
        <f t="shared" si="15"/>
        <v>0</v>
      </c>
      <c r="M175" s="157" t="s">
        <v>25</v>
      </c>
      <c r="N175" s="155">
        <v>0</v>
      </c>
      <c r="O175" s="157" t="s">
        <v>25</v>
      </c>
      <c r="P175" s="155">
        <v>0</v>
      </c>
      <c r="Q175" s="157" t="s">
        <v>25</v>
      </c>
      <c r="R175" s="158">
        <v>0</v>
      </c>
      <c r="S175" s="155">
        <f t="shared" si="21"/>
        <v>0</v>
      </c>
      <c r="T175" s="81">
        <f>'Distribution Rates'!B2*S175</f>
        <v>0</v>
      </c>
      <c r="U175" s="81">
        <f>'Distribution Rates'!B3*S175</f>
        <v>0</v>
      </c>
      <c r="V175" s="81">
        <f t="shared" si="16"/>
        <v>0</v>
      </c>
      <c r="W175" s="81">
        <f t="shared" si="17"/>
        <v>0</v>
      </c>
      <c r="X175" s="81">
        <v>6625.54</v>
      </c>
      <c r="Y175" s="82">
        <v>17257</v>
      </c>
      <c r="Z175" s="81">
        <v>0</v>
      </c>
      <c r="AA175" s="82">
        <v>0</v>
      </c>
      <c r="AB175" s="81">
        <v>0</v>
      </c>
      <c r="AC175" s="82">
        <v>0</v>
      </c>
      <c r="AD175" s="81">
        <v>0</v>
      </c>
      <c r="AE175" s="81">
        <v>4132.28</v>
      </c>
      <c r="AF175" s="81"/>
      <c r="AG175" s="82"/>
      <c r="AH175" s="82">
        <f t="shared" si="18"/>
        <v>17257</v>
      </c>
      <c r="AI175" s="81">
        <v>0</v>
      </c>
      <c r="AJ175" s="81">
        <f t="shared" si="22"/>
        <v>10757.82</v>
      </c>
      <c r="AK175" s="81">
        <f t="shared" si="20"/>
        <v>10757.82</v>
      </c>
    </row>
    <row r="176" spans="1:37" s="83" customFormat="1" x14ac:dyDescent="0.25">
      <c r="A176" s="159" t="s">
        <v>51</v>
      </c>
      <c r="B176" s="153" t="s">
        <v>670</v>
      </c>
      <c r="C176" s="159" t="s">
        <v>649</v>
      </c>
      <c r="D176" s="161" t="s">
        <v>231</v>
      </c>
      <c r="E176" s="159" t="s">
        <v>95</v>
      </c>
      <c r="F176" s="159">
        <v>2</v>
      </c>
      <c r="G176" s="159" t="s">
        <v>269</v>
      </c>
      <c r="H176" s="159" t="s">
        <v>671</v>
      </c>
      <c r="I176" s="152">
        <v>705210</v>
      </c>
      <c r="J176" s="155">
        <v>3</v>
      </c>
      <c r="K176" s="156">
        <v>0.12</v>
      </c>
      <c r="L176" s="155">
        <f t="shared" si="15"/>
        <v>0.36</v>
      </c>
      <c r="M176" s="157" t="s">
        <v>192</v>
      </c>
      <c r="N176" s="155">
        <v>0.36</v>
      </c>
      <c r="O176" s="157" t="s">
        <v>192</v>
      </c>
      <c r="P176" s="155">
        <v>0.12</v>
      </c>
      <c r="Q176" s="157" t="s">
        <v>25</v>
      </c>
      <c r="R176" s="158">
        <v>0</v>
      </c>
      <c r="S176" s="155">
        <f t="shared" si="21"/>
        <v>0.84</v>
      </c>
      <c r="T176" s="81">
        <f>'Distribution Rates'!B2*S176</f>
        <v>6001.1100596017759</v>
      </c>
      <c r="U176" s="81">
        <f>'Distribution Rates'!B3*S176</f>
        <v>-693.50973621042988</v>
      </c>
      <c r="V176" s="81">
        <f t="shared" si="16"/>
        <v>5307.6003233913461</v>
      </c>
      <c r="W176" s="81">
        <f t="shared" si="17"/>
        <v>442.3</v>
      </c>
      <c r="X176" s="81"/>
      <c r="Y176" s="82"/>
      <c r="Z176" s="81"/>
      <c r="AA176" s="82"/>
      <c r="AB176" s="81"/>
      <c r="AC176" s="82"/>
      <c r="AD176" s="81"/>
      <c r="AE176" s="81"/>
      <c r="AF176" s="81"/>
      <c r="AG176" s="82"/>
      <c r="AH176" s="82"/>
      <c r="AI176" s="81"/>
      <c r="AJ176" s="81">
        <f t="shared" si="22"/>
        <v>0</v>
      </c>
      <c r="AK176" s="81">
        <f t="shared" si="20"/>
        <v>5307.6003233913461</v>
      </c>
    </row>
    <row r="177" spans="1:37" s="83" customFormat="1" x14ac:dyDescent="0.25">
      <c r="A177" s="152" t="s">
        <v>48</v>
      </c>
      <c r="B177" s="153" t="s">
        <v>672</v>
      </c>
      <c r="C177" s="152" t="s">
        <v>94</v>
      </c>
      <c r="D177" s="154" t="s">
        <v>94</v>
      </c>
      <c r="E177" s="152" t="s">
        <v>95</v>
      </c>
      <c r="F177" s="152"/>
      <c r="G177" s="152" t="s">
        <v>673</v>
      </c>
      <c r="H177" s="152" t="s">
        <v>674</v>
      </c>
      <c r="I177" s="152">
        <v>705300</v>
      </c>
      <c r="J177" s="155">
        <v>0</v>
      </c>
      <c r="K177" s="156">
        <v>0</v>
      </c>
      <c r="L177" s="155">
        <f t="shared" si="15"/>
        <v>0</v>
      </c>
      <c r="M177" s="157" t="s">
        <v>25</v>
      </c>
      <c r="N177" s="155">
        <v>0</v>
      </c>
      <c r="O177" s="157" t="s">
        <v>25</v>
      </c>
      <c r="P177" s="155">
        <v>0</v>
      </c>
      <c r="Q177" s="157" t="s">
        <v>25</v>
      </c>
      <c r="R177" s="158">
        <v>0</v>
      </c>
      <c r="S177" s="155">
        <f t="shared" si="21"/>
        <v>0</v>
      </c>
      <c r="T177" s="81">
        <f>'Distribution Rates'!B2*S177</f>
        <v>0</v>
      </c>
      <c r="U177" s="81">
        <f>'Distribution Rates'!B3*S177</f>
        <v>0</v>
      </c>
      <c r="V177" s="81">
        <f t="shared" si="16"/>
        <v>0</v>
      </c>
      <c r="W177" s="81">
        <f t="shared" si="17"/>
        <v>0</v>
      </c>
      <c r="X177" s="81">
        <v>7.46</v>
      </c>
      <c r="Y177" s="82">
        <v>9</v>
      </c>
      <c r="Z177" s="81">
        <v>0</v>
      </c>
      <c r="AA177" s="82">
        <v>0</v>
      </c>
      <c r="AB177" s="81">
        <v>0</v>
      </c>
      <c r="AC177" s="82">
        <v>0</v>
      </c>
      <c r="AD177" s="81">
        <v>0</v>
      </c>
      <c r="AE177" s="81">
        <v>0</v>
      </c>
      <c r="AF177" s="81"/>
      <c r="AG177" s="82"/>
      <c r="AH177" s="82">
        <f t="shared" si="18"/>
        <v>9</v>
      </c>
      <c r="AI177" s="81">
        <v>0</v>
      </c>
      <c r="AJ177" s="81">
        <f t="shared" si="22"/>
        <v>7.46</v>
      </c>
      <c r="AK177" s="81">
        <f t="shared" si="20"/>
        <v>7.46</v>
      </c>
    </row>
    <row r="178" spans="1:37" s="83" customFormat="1" x14ac:dyDescent="0.25">
      <c r="A178" s="159" t="s">
        <v>51</v>
      </c>
      <c r="B178" s="160" t="s">
        <v>675</v>
      </c>
      <c r="C178" s="159" t="s">
        <v>576</v>
      </c>
      <c r="D178" s="161" t="s">
        <v>231</v>
      </c>
      <c r="E178" s="159" t="s">
        <v>95</v>
      </c>
      <c r="F178" s="159" t="s">
        <v>577</v>
      </c>
      <c r="G178" s="159" t="s">
        <v>578</v>
      </c>
      <c r="H178" s="159" t="s">
        <v>676</v>
      </c>
      <c r="I178" s="152">
        <v>706207</v>
      </c>
      <c r="J178" s="155">
        <v>3</v>
      </c>
      <c r="K178" s="156">
        <v>0.01</v>
      </c>
      <c r="L178" s="155">
        <f t="shared" si="15"/>
        <v>0.03</v>
      </c>
      <c r="M178" s="157" t="s">
        <v>25</v>
      </c>
      <c r="N178" s="155">
        <v>0</v>
      </c>
      <c r="O178" s="157" t="s">
        <v>192</v>
      </c>
      <c r="P178" s="155">
        <v>0.02</v>
      </c>
      <c r="Q178" s="157" t="s">
        <v>25</v>
      </c>
      <c r="R178" s="158">
        <v>0</v>
      </c>
      <c r="S178" s="155">
        <f t="shared" si="21"/>
        <v>0.05</v>
      </c>
      <c r="T178" s="81">
        <f>'Distribution Rates'!B2*S178</f>
        <v>357.20893211915336</v>
      </c>
      <c r="U178" s="81">
        <f>'Distribution Rates'!B3*S178</f>
        <v>-41.280341441097022</v>
      </c>
      <c r="V178" s="81">
        <f t="shared" si="16"/>
        <v>315.92859067805637</v>
      </c>
      <c r="W178" s="81">
        <f t="shared" si="17"/>
        <v>26.33</v>
      </c>
      <c r="X178" s="81">
        <v>342.82</v>
      </c>
      <c r="Y178" s="82">
        <v>893</v>
      </c>
      <c r="Z178" s="81">
        <v>0</v>
      </c>
      <c r="AA178" s="82">
        <v>0</v>
      </c>
      <c r="AB178" s="81">
        <v>0</v>
      </c>
      <c r="AC178" s="82">
        <v>0</v>
      </c>
      <c r="AD178" s="81">
        <v>0</v>
      </c>
      <c r="AE178" s="81">
        <v>0</v>
      </c>
      <c r="AF178" s="81"/>
      <c r="AG178" s="82"/>
      <c r="AH178" s="82">
        <f t="shared" si="18"/>
        <v>893</v>
      </c>
      <c r="AI178" s="81">
        <v>0</v>
      </c>
      <c r="AJ178" s="81">
        <f t="shared" si="22"/>
        <v>342.82</v>
      </c>
      <c r="AK178" s="81">
        <f t="shared" si="20"/>
        <v>658.74859067805642</v>
      </c>
    </row>
    <row r="179" spans="1:37" s="83" customFormat="1" x14ac:dyDescent="0.25">
      <c r="A179" s="159" t="s">
        <v>51</v>
      </c>
      <c r="B179" s="160" t="s">
        <v>677</v>
      </c>
      <c r="C179" s="159" t="s">
        <v>678</v>
      </c>
      <c r="D179" s="161" t="s">
        <v>231</v>
      </c>
      <c r="E179" s="159" t="s">
        <v>95</v>
      </c>
      <c r="F179" s="159">
        <v>2</v>
      </c>
      <c r="G179" s="159" t="s">
        <v>269</v>
      </c>
      <c r="H179" s="159" t="s">
        <v>679</v>
      </c>
      <c r="I179" s="152">
        <v>704050</v>
      </c>
      <c r="J179" s="155">
        <v>2</v>
      </c>
      <c r="K179" s="156">
        <v>1</v>
      </c>
      <c r="L179" s="155">
        <f t="shared" si="15"/>
        <v>2</v>
      </c>
      <c r="M179" s="157" t="s">
        <v>25</v>
      </c>
      <c r="N179" s="155">
        <v>0</v>
      </c>
      <c r="O179" s="157" t="s">
        <v>192</v>
      </c>
      <c r="P179" s="155">
        <v>1</v>
      </c>
      <c r="Q179" s="157" t="s">
        <v>25</v>
      </c>
      <c r="R179" s="158">
        <v>0</v>
      </c>
      <c r="S179" s="155">
        <f t="shared" si="21"/>
        <v>3</v>
      </c>
      <c r="T179" s="81">
        <f>'Distribution Rates'!B2*S179</f>
        <v>21432.535927149202</v>
      </c>
      <c r="U179" s="81">
        <f>'Distribution Rates'!B3*S179</f>
        <v>-2476.820486465821</v>
      </c>
      <c r="V179" s="81">
        <f t="shared" si="16"/>
        <v>18955.71544068338</v>
      </c>
      <c r="W179" s="81">
        <f t="shared" si="17"/>
        <v>1579.64</v>
      </c>
      <c r="X179" s="81">
        <v>230.89</v>
      </c>
      <c r="Y179" s="82">
        <v>352</v>
      </c>
      <c r="Z179" s="81">
        <v>27.45</v>
      </c>
      <c r="AA179" s="82">
        <v>4</v>
      </c>
      <c r="AB179" s="81">
        <v>0</v>
      </c>
      <c r="AC179" s="82">
        <v>0</v>
      </c>
      <c r="AD179" s="81">
        <v>0</v>
      </c>
      <c r="AE179" s="81">
        <v>0</v>
      </c>
      <c r="AF179" s="81"/>
      <c r="AG179" s="82"/>
      <c r="AH179" s="82">
        <f t="shared" si="18"/>
        <v>356</v>
      </c>
      <c r="AI179" s="81">
        <v>0</v>
      </c>
      <c r="AJ179" s="81">
        <f t="shared" si="22"/>
        <v>258.33999999999997</v>
      </c>
      <c r="AK179" s="81">
        <f t="shared" si="20"/>
        <v>19214.05544068338</v>
      </c>
    </row>
    <row r="180" spans="1:37" s="83" customFormat="1" x14ac:dyDescent="0.25">
      <c r="A180" s="152" t="s">
        <v>51</v>
      </c>
      <c r="B180" s="153" t="s">
        <v>680</v>
      </c>
      <c r="C180" s="152" t="s">
        <v>94</v>
      </c>
      <c r="D180" s="154" t="s">
        <v>94</v>
      </c>
      <c r="E180" s="154" t="s">
        <v>94</v>
      </c>
      <c r="F180" s="152"/>
      <c r="G180" s="159" t="s">
        <v>269</v>
      </c>
      <c r="H180" s="152" t="s">
        <v>681</v>
      </c>
      <c r="I180" s="152">
        <v>704050</v>
      </c>
      <c r="J180" s="155">
        <v>0</v>
      </c>
      <c r="K180" s="156">
        <v>0</v>
      </c>
      <c r="L180" s="155">
        <f t="shared" si="15"/>
        <v>0</v>
      </c>
      <c r="M180" s="157" t="s">
        <v>25</v>
      </c>
      <c r="N180" s="155">
        <v>0</v>
      </c>
      <c r="O180" s="157" t="s">
        <v>25</v>
      </c>
      <c r="P180" s="155">
        <v>0</v>
      </c>
      <c r="Q180" s="157" t="s">
        <v>25</v>
      </c>
      <c r="R180" s="158">
        <v>0</v>
      </c>
      <c r="S180" s="155">
        <f t="shared" si="21"/>
        <v>0</v>
      </c>
      <c r="T180" s="81">
        <f>'Distribution Rates'!B2*S180</f>
        <v>0</v>
      </c>
      <c r="U180" s="81">
        <f>'Distribution Rates'!B3*S180</f>
        <v>0</v>
      </c>
      <c r="V180" s="81">
        <f t="shared" si="16"/>
        <v>0</v>
      </c>
      <c r="W180" s="81">
        <f t="shared" si="17"/>
        <v>0</v>
      </c>
      <c r="X180" s="81">
        <v>2018.98</v>
      </c>
      <c r="Y180" s="82">
        <v>5042</v>
      </c>
      <c r="Z180" s="81">
        <v>0</v>
      </c>
      <c r="AA180" s="82">
        <v>0</v>
      </c>
      <c r="AB180" s="81">
        <v>0</v>
      </c>
      <c r="AC180" s="82">
        <v>0</v>
      </c>
      <c r="AD180" s="81">
        <v>0</v>
      </c>
      <c r="AE180" s="81">
        <v>84.39</v>
      </c>
      <c r="AF180" s="81"/>
      <c r="AG180" s="82"/>
      <c r="AH180" s="82">
        <f t="shared" si="18"/>
        <v>5042</v>
      </c>
      <c r="AI180" s="81">
        <v>0</v>
      </c>
      <c r="AJ180" s="81">
        <f t="shared" si="22"/>
        <v>2103.37</v>
      </c>
      <c r="AK180" s="81">
        <f t="shared" si="20"/>
        <v>2103.37</v>
      </c>
    </row>
    <row r="181" spans="1:37" s="83" customFormat="1" x14ac:dyDescent="0.25">
      <c r="A181" s="152" t="s">
        <v>51</v>
      </c>
      <c r="B181" s="153" t="s">
        <v>682</v>
      </c>
      <c r="C181" s="152" t="s">
        <v>94</v>
      </c>
      <c r="D181" s="154" t="s">
        <v>94</v>
      </c>
      <c r="E181" s="154" t="s">
        <v>94</v>
      </c>
      <c r="F181" s="152"/>
      <c r="G181" s="159" t="s">
        <v>269</v>
      </c>
      <c r="H181" s="152" t="s">
        <v>683</v>
      </c>
      <c r="I181" s="152">
        <v>704050</v>
      </c>
      <c r="J181" s="155">
        <v>0</v>
      </c>
      <c r="K181" s="156">
        <v>0</v>
      </c>
      <c r="L181" s="155">
        <f t="shared" si="15"/>
        <v>0</v>
      </c>
      <c r="M181" s="157" t="s">
        <v>25</v>
      </c>
      <c r="N181" s="155">
        <v>0</v>
      </c>
      <c r="O181" s="157" t="s">
        <v>25</v>
      </c>
      <c r="P181" s="155">
        <v>0</v>
      </c>
      <c r="Q181" s="157" t="s">
        <v>25</v>
      </c>
      <c r="R181" s="158">
        <v>0</v>
      </c>
      <c r="S181" s="155">
        <f t="shared" si="21"/>
        <v>0</v>
      </c>
      <c r="T181" s="81">
        <f>'Distribution Rates'!B2*S181</f>
        <v>0</v>
      </c>
      <c r="U181" s="81">
        <f>'Distribution Rates'!B3*S181</f>
        <v>0</v>
      </c>
      <c r="V181" s="81">
        <f t="shared" si="16"/>
        <v>0</v>
      </c>
      <c r="W181" s="81">
        <f t="shared" si="17"/>
        <v>0</v>
      </c>
      <c r="X181" s="81">
        <v>59.78</v>
      </c>
      <c r="Y181" s="82">
        <v>122</v>
      </c>
      <c r="Z181" s="81">
        <v>30.82</v>
      </c>
      <c r="AA181" s="82">
        <v>5</v>
      </c>
      <c r="AB181" s="81">
        <v>0</v>
      </c>
      <c r="AC181" s="82">
        <v>0</v>
      </c>
      <c r="AD181" s="81">
        <v>0</v>
      </c>
      <c r="AE181" s="81">
        <v>0</v>
      </c>
      <c r="AF181" s="81"/>
      <c r="AG181" s="82"/>
      <c r="AH181" s="82">
        <f t="shared" si="18"/>
        <v>127</v>
      </c>
      <c r="AI181" s="81">
        <v>0</v>
      </c>
      <c r="AJ181" s="81">
        <f t="shared" si="22"/>
        <v>90.6</v>
      </c>
      <c r="AK181" s="81">
        <f t="shared" si="20"/>
        <v>90.6</v>
      </c>
    </row>
    <row r="182" spans="1:37" s="83" customFormat="1" ht="30" x14ac:dyDescent="0.25">
      <c r="A182" s="152" t="s">
        <v>51</v>
      </c>
      <c r="B182" s="153" t="s">
        <v>684</v>
      </c>
      <c r="C182" s="152" t="s">
        <v>94</v>
      </c>
      <c r="D182" s="154" t="s">
        <v>94</v>
      </c>
      <c r="E182" s="154" t="s">
        <v>94</v>
      </c>
      <c r="F182" s="152"/>
      <c r="G182" s="159" t="s">
        <v>685</v>
      </c>
      <c r="H182" s="152" t="s">
        <v>686</v>
      </c>
      <c r="I182" s="152">
        <v>705210</v>
      </c>
      <c r="J182" s="155">
        <v>0</v>
      </c>
      <c r="K182" s="156">
        <v>0</v>
      </c>
      <c r="L182" s="155">
        <f t="shared" si="15"/>
        <v>0</v>
      </c>
      <c r="M182" s="157" t="s">
        <v>25</v>
      </c>
      <c r="N182" s="155">
        <v>0</v>
      </c>
      <c r="O182" s="157" t="s">
        <v>25</v>
      </c>
      <c r="P182" s="155">
        <v>0</v>
      </c>
      <c r="Q182" s="157" t="s">
        <v>25</v>
      </c>
      <c r="R182" s="158">
        <v>0</v>
      </c>
      <c r="S182" s="155">
        <f t="shared" si="21"/>
        <v>0</v>
      </c>
      <c r="T182" s="81">
        <f>'Distribution Rates'!B2*S182</f>
        <v>0</v>
      </c>
      <c r="U182" s="81">
        <f>'Distribution Rates'!B3*S182</f>
        <v>0</v>
      </c>
      <c r="V182" s="81">
        <f t="shared" si="16"/>
        <v>0</v>
      </c>
      <c r="W182" s="81">
        <f t="shared" si="17"/>
        <v>0</v>
      </c>
      <c r="X182" s="81">
        <v>1416.4899999999998</v>
      </c>
      <c r="Y182" s="82">
        <v>3754</v>
      </c>
      <c r="Z182" s="81">
        <v>0</v>
      </c>
      <c r="AA182" s="82">
        <v>0</v>
      </c>
      <c r="AB182" s="81">
        <v>0</v>
      </c>
      <c r="AC182" s="82">
        <v>0</v>
      </c>
      <c r="AD182" s="81">
        <v>0</v>
      </c>
      <c r="AE182" s="81">
        <v>4964.54</v>
      </c>
      <c r="AF182" s="81"/>
      <c r="AG182" s="82"/>
      <c r="AH182" s="82">
        <f t="shared" si="18"/>
        <v>3754</v>
      </c>
      <c r="AI182" s="81">
        <v>597.86</v>
      </c>
      <c r="AJ182" s="81">
        <f t="shared" si="22"/>
        <v>6978.8899999999994</v>
      </c>
      <c r="AK182" s="81">
        <f t="shared" si="20"/>
        <v>6978.8899999999994</v>
      </c>
    </row>
    <row r="183" spans="1:37" s="83" customFormat="1" ht="30" x14ac:dyDescent="0.25">
      <c r="A183" s="152" t="s">
        <v>51</v>
      </c>
      <c r="B183" s="153" t="s">
        <v>687</v>
      </c>
      <c r="C183" s="152" t="s">
        <v>94</v>
      </c>
      <c r="D183" s="154" t="s">
        <v>94</v>
      </c>
      <c r="E183" s="154" t="s">
        <v>94</v>
      </c>
      <c r="F183" s="152"/>
      <c r="G183" s="159" t="s">
        <v>685</v>
      </c>
      <c r="H183" s="152" t="s">
        <v>686</v>
      </c>
      <c r="I183" s="152">
        <v>705245</v>
      </c>
      <c r="J183" s="155">
        <v>0</v>
      </c>
      <c r="K183" s="156">
        <v>0</v>
      </c>
      <c r="L183" s="155">
        <f t="shared" si="15"/>
        <v>0</v>
      </c>
      <c r="M183" s="157" t="s">
        <v>25</v>
      </c>
      <c r="N183" s="155">
        <v>0</v>
      </c>
      <c r="O183" s="157" t="s">
        <v>25</v>
      </c>
      <c r="P183" s="155">
        <v>0</v>
      </c>
      <c r="Q183" s="157" t="s">
        <v>25</v>
      </c>
      <c r="R183" s="158">
        <v>0</v>
      </c>
      <c r="S183" s="155">
        <f t="shared" si="21"/>
        <v>0</v>
      </c>
      <c r="T183" s="81">
        <f>'Distribution Rates'!B2*S183</f>
        <v>0</v>
      </c>
      <c r="U183" s="81">
        <f>'Distribution Rates'!B3*S183</f>
        <v>0</v>
      </c>
      <c r="V183" s="81">
        <f t="shared" si="16"/>
        <v>0</v>
      </c>
      <c r="W183" s="81">
        <f t="shared" si="17"/>
        <v>0</v>
      </c>
      <c r="X183" s="81">
        <v>804.81</v>
      </c>
      <c r="Y183" s="82">
        <v>805</v>
      </c>
      <c r="Z183" s="81">
        <v>13.4</v>
      </c>
      <c r="AA183" s="82">
        <v>2</v>
      </c>
      <c r="AB183" s="81">
        <v>0</v>
      </c>
      <c r="AC183" s="82">
        <v>0</v>
      </c>
      <c r="AD183" s="81">
        <v>0</v>
      </c>
      <c r="AE183" s="81">
        <v>0</v>
      </c>
      <c r="AF183" s="81"/>
      <c r="AG183" s="82"/>
      <c r="AH183" s="82">
        <f t="shared" si="18"/>
        <v>807</v>
      </c>
      <c r="AI183" s="81">
        <v>0</v>
      </c>
      <c r="AJ183" s="81">
        <f t="shared" si="22"/>
        <v>818.20999999999992</v>
      </c>
      <c r="AK183" s="81">
        <f t="shared" si="20"/>
        <v>818.20999999999992</v>
      </c>
    </row>
    <row r="184" spans="1:37" s="83" customFormat="1" ht="30" x14ac:dyDescent="0.25">
      <c r="A184" s="152" t="s">
        <v>51</v>
      </c>
      <c r="B184" s="153" t="s">
        <v>688</v>
      </c>
      <c r="C184" s="152" t="s">
        <v>94</v>
      </c>
      <c r="D184" s="154" t="s">
        <v>94</v>
      </c>
      <c r="E184" s="154" t="s">
        <v>94</v>
      </c>
      <c r="F184" s="152"/>
      <c r="G184" s="159" t="s">
        <v>685</v>
      </c>
      <c r="H184" s="152" t="s">
        <v>686</v>
      </c>
      <c r="I184" s="152">
        <v>705200</v>
      </c>
      <c r="J184" s="155">
        <v>0</v>
      </c>
      <c r="K184" s="156">
        <v>0</v>
      </c>
      <c r="L184" s="155">
        <f t="shared" si="15"/>
        <v>0</v>
      </c>
      <c r="M184" s="157" t="s">
        <v>25</v>
      </c>
      <c r="N184" s="155">
        <v>0</v>
      </c>
      <c r="O184" s="157" t="s">
        <v>25</v>
      </c>
      <c r="P184" s="155">
        <v>0</v>
      </c>
      <c r="Q184" s="157" t="s">
        <v>25</v>
      </c>
      <c r="R184" s="158">
        <v>0</v>
      </c>
      <c r="S184" s="155">
        <f t="shared" si="21"/>
        <v>0</v>
      </c>
      <c r="T184" s="81">
        <f>'Distribution Rates'!B2*S184</f>
        <v>0</v>
      </c>
      <c r="U184" s="81">
        <f>'Distribution Rates'!B3*S184</f>
        <v>0</v>
      </c>
      <c r="V184" s="81">
        <f t="shared" si="16"/>
        <v>0</v>
      </c>
      <c r="W184" s="81">
        <f t="shared" si="17"/>
        <v>0</v>
      </c>
      <c r="X184" s="81">
        <v>13.31</v>
      </c>
      <c r="Y184" s="82">
        <v>15</v>
      </c>
      <c r="Z184" s="81">
        <v>0</v>
      </c>
      <c r="AA184" s="82">
        <v>0</v>
      </c>
      <c r="AB184" s="81">
        <v>0</v>
      </c>
      <c r="AC184" s="82">
        <v>0</v>
      </c>
      <c r="AD184" s="81">
        <v>0</v>
      </c>
      <c r="AE184" s="81">
        <v>0</v>
      </c>
      <c r="AF184" s="81">
        <v>5.59</v>
      </c>
      <c r="AG184" s="82"/>
      <c r="AH184" s="82">
        <f t="shared" si="18"/>
        <v>15</v>
      </c>
      <c r="AI184" s="81">
        <v>0</v>
      </c>
      <c r="AJ184" s="81">
        <f t="shared" si="22"/>
        <v>18.899999999999999</v>
      </c>
      <c r="AK184" s="81">
        <f t="shared" si="20"/>
        <v>18.899999999999999</v>
      </c>
    </row>
    <row r="185" spans="1:37" s="83" customFormat="1" x14ac:dyDescent="0.25">
      <c r="A185" s="152" t="s">
        <v>51</v>
      </c>
      <c r="B185" s="153" t="s">
        <v>689</v>
      </c>
      <c r="C185" s="152" t="s">
        <v>94</v>
      </c>
      <c r="D185" s="154" t="s">
        <v>94</v>
      </c>
      <c r="E185" s="154" t="s">
        <v>94</v>
      </c>
      <c r="F185" s="152"/>
      <c r="G185" s="159" t="s">
        <v>269</v>
      </c>
      <c r="H185" s="152" t="s">
        <v>690</v>
      </c>
      <c r="I185" s="152">
        <v>708100</v>
      </c>
      <c r="J185" s="155">
        <v>0</v>
      </c>
      <c r="K185" s="156">
        <v>0</v>
      </c>
      <c r="L185" s="155">
        <f t="shared" si="15"/>
        <v>0</v>
      </c>
      <c r="M185" s="157" t="s">
        <v>25</v>
      </c>
      <c r="N185" s="155">
        <v>0</v>
      </c>
      <c r="O185" s="157" t="s">
        <v>25</v>
      </c>
      <c r="P185" s="155">
        <v>0</v>
      </c>
      <c r="Q185" s="157" t="s">
        <v>25</v>
      </c>
      <c r="R185" s="158">
        <v>0</v>
      </c>
      <c r="S185" s="155">
        <f t="shared" si="21"/>
        <v>0</v>
      </c>
      <c r="T185" s="81">
        <f>'Distribution Rates'!B2*S185</f>
        <v>0</v>
      </c>
      <c r="U185" s="81">
        <f>'Distribution Rates'!B3*S185</f>
        <v>0</v>
      </c>
      <c r="V185" s="81">
        <f t="shared" si="16"/>
        <v>0</v>
      </c>
      <c r="W185" s="81">
        <f t="shared" si="17"/>
        <v>0</v>
      </c>
      <c r="X185" s="81">
        <v>6.05</v>
      </c>
      <c r="Y185" s="82">
        <v>16</v>
      </c>
      <c r="Z185" s="81">
        <v>7.85</v>
      </c>
      <c r="AA185" s="82">
        <v>1</v>
      </c>
      <c r="AB185" s="81">
        <v>0</v>
      </c>
      <c r="AC185" s="82">
        <v>0</v>
      </c>
      <c r="AD185" s="81">
        <v>0</v>
      </c>
      <c r="AE185" s="81">
        <v>0</v>
      </c>
      <c r="AF185" s="81"/>
      <c r="AG185" s="82"/>
      <c r="AH185" s="82">
        <f t="shared" si="18"/>
        <v>17</v>
      </c>
      <c r="AI185" s="81">
        <v>0</v>
      </c>
      <c r="AJ185" s="81">
        <f t="shared" si="22"/>
        <v>13.899999999999999</v>
      </c>
      <c r="AK185" s="81">
        <f t="shared" si="20"/>
        <v>13.899999999999999</v>
      </c>
    </row>
    <row r="186" spans="1:37" s="83" customFormat="1" ht="30" x14ac:dyDescent="0.25">
      <c r="A186" s="159" t="s">
        <v>51</v>
      </c>
      <c r="B186" s="160" t="s">
        <v>691</v>
      </c>
      <c r="C186" s="159" t="s">
        <v>692</v>
      </c>
      <c r="D186" s="161" t="s">
        <v>231</v>
      </c>
      <c r="E186" s="159" t="s">
        <v>95</v>
      </c>
      <c r="F186" s="159">
        <v>2</v>
      </c>
      <c r="G186" s="159" t="s">
        <v>685</v>
      </c>
      <c r="H186" s="159" t="s">
        <v>693</v>
      </c>
      <c r="I186" s="152">
        <v>705100</v>
      </c>
      <c r="J186" s="155">
        <v>1</v>
      </c>
      <c r="K186" s="156">
        <v>1</v>
      </c>
      <c r="L186" s="155">
        <f t="shared" si="15"/>
        <v>1</v>
      </c>
      <c r="M186" s="157" t="s">
        <v>25</v>
      </c>
      <c r="N186" s="155">
        <v>0</v>
      </c>
      <c r="O186" s="157" t="s">
        <v>192</v>
      </c>
      <c r="P186" s="155">
        <v>1</v>
      </c>
      <c r="Q186" s="157" t="s">
        <v>25</v>
      </c>
      <c r="R186" s="158">
        <v>0</v>
      </c>
      <c r="S186" s="155">
        <f t="shared" si="21"/>
        <v>2</v>
      </c>
      <c r="T186" s="81">
        <f>'Distribution Rates'!B2*S186</f>
        <v>14288.357284766134</v>
      </c>
      <c r="U186" s="81">
        <f>'Distribution Rates'!B3*S186</f>
        <v>-1651.2136576438807</v>
      </c>
      <c r="V186" s="81">
        <f t="shared" si="16"/>
        <v>12637.143627122254</v>
      </c>
      <c r="W186" s="81">
        <f t="shared" si="17"/>
        <v>1053.0999999999999</v>
      </c>
      <c r="X186" s="81">
        <v>31.39</v>
      </c>
      <c r="Y186" s="82">
        <v>27</v>
      </c>
      <c r="Z186" s="81">
        <v>22.25</v>
      </c>
      <c r="AA186" s="82">
        <v>5</v>
      </c>
      <c r="AB186" s="81">
        <v>0</v>
      </c>
      <c r="AC186" s="82">
        <v>0</v>
      </c>
      <c r="AD186" s="81">
        <v>0</v>
      </c>
      <c r="AE186" s="81">
        <v>0</v>
      </c>
      <c r="AF186" s="81"/>
      <c r="AG186" s="82"/>
      <c r="AH186" s="82">
        <f t="shared" si="18"/>
        <v>32</v>
      </c>
      <c r="AI186" s="81">
        <v>0</v>
      </c>
      <c r="AJ186" s="81">
        <f t="shared" si="22"/>
        <v>53.64</v>
      </c>
      <c r="AK186" s="81">
        <f t="shared" si="20"/>
        <v>12690.783627122253</v>
      </c>
    </row>
    <row r="187" spans="1:37" s="83" customFormat="1" x14ac:dyDescent="0.25">
      <c r="A187" s="159" t="s">
        <v>51</v>
      </c>
      <c r="B187" s="160" t="s">
        <v>694</v>
      </c>
      <c r="C187" s="159" t="s">
        <v>576</v>
      </c>
      <c r="D187" s="161" t="s">
        <v>231</v>
      </c>
      <c r="E187" s="159" t="s">
        <v>95</v>
      </c>
      <c r="F187" s="159" t="s">
        <v>577</v>
      </c>
      <c r="G187" s="159" t="s">
        <v>578</v>
      </c>
      <c r="H187" s="159" t="s">
        <v>695</v>
      </c>
      <c r="I187" s="152">
        <v>706201</v>
      </c>
      <c r="J187" s="155">
        <v>3</v>
      </c>
      <c r="K187" s="156">
        <v>0.01</v>
      </c>
      <c r="L187" s="155">
        <f t="shared" si="15"/>
        <v>0.03</v>
      </c>
      <c r="M187" s="157" t="s">
        <v>25</v>
      </c>
      <c r="N187" s="155">
        <v>0</v>
      </c>
      <c r="O187" s="157" t="s">
        <v>192</v>
      </c>
      <c r="P187" s="155">
        <v>0.02</v>
      </c>
      <c r="Q187" s="157" t="s">
        <v>25</v>
      </c>
      <c r="R187" s="158">
        <v>0</v>
      </c>
      <c r="S187" s="155">
        <f t="shared" si="21"/>
        <v>0.05</v>
      </c>
      <c r="T187" s="81">
        <f>'Distribution Rates'!B2*S187</f>
        <v>357.20893211915336</v>
      </c>
      <c r="U187" s="81">
        <f>'Distribution Rates'!B3*S187</f>
        <v>-41.280341441097022</v>
      </c>
      <c r="V187" s="81">
        <f t="shared" si="16"/>
        <v>315.92859067805637</v>
      </c>
      <c r="W187" s="81">
        <f t="shared" si="17"/>
        <v>26.33</v>
      </c>
      <c r="X187" s="81">
        <v>0</v>
      </c>
      <c r="Y187" s="82">
        <v>0</v>
      </c>
      <c r="Z187" s="81">
        <v>0</v>
      </c>
      <c r="AA187" s="82">
        <v>0</v>
      </c>
      <c r="AB187" s="81">
        <v>0</v>
      </c>
      <c r="AC187" s="82">
        <v>0</v>
      </c>
      <c r="AD187" s="81">
        <v>0</v>
      </c>
      <c r="AE187" s="81">
        <v>0</v>
      </c>
      <c r="AF187" s="81"/>
      <c r="AG187" s="82"/>
      <c r="AH187" s="82">
        <f t="shared" si="18"/>
        <v>0</v>
      </c>
      <c r="AI187" s="81">
        <v>0</v>
      </c>
      <c r="AJ187" s="81">
        <f t="shared" si="22"/>
        <v>0</v>
      </c>
      <c r="AK187" s="81">
        <f t="shared" si="20"/>
        <v>315.92859067805637</v>
      </c>
    </row>
    <row r="188" spans="1:37" s="83" customFormat="1" x14ac:dyDescent="0.25">
      <c r="A188" s="159" t="s">
        <v>51</v>
      </c>
      <c r="B188" s="160" t="s">
        <v>696</v>
      </c>
      <c r="C188" s="159" t="s">
        <v>576</v>
      </c>
      <c r="D188" s="161" t="s">
        <v>231</v>
      </c>
      <c r="E188" s="159" t="s">
        <v>95</v>
      </c>
      <c r="F188" s="159" t="s">
        <v>577</v>
      </c>
      <c r="G188" s="159" t="s">
        <v>578</v>
      </c>
      <c r="H188" s="159" t="s">
        <v>697</v>
      </c>
      <c r="I188" s="152">
        <v>706203</v>
      </c>
      <c r="J188" s="155">
        <v>3</v>
      </c>
      <c r="K188" s="156">
        <v>0.01</v>
      </c>
      <c r="L188" s="155">
        <f t="shared" si="15"/>
        <v>0.03</v>
      </c>
      <c r="M188" s="157" t="s">
        <v>25</v>
      </c>
      <c r="N188" s="155">
        <v>0</v>
      </c>
      <c r="O188" s="157" t="s">
        <v>192</v>
      </c>
      <c r="P188" s="155">
        <v>0.1</v>
      </c>
      <c r="Q188" s="157" t="s">
        <v>25</v>
      </c>
      <c r="R188" s="158">
        <v>0</v>
      </c>
      <c r="S188" s="155">
        <f t="shared" si="21"/>
        <v>0.13</v>
      </c>
      <c r="T188" s="81">
        <f>'Distribution Rates'!B2*S188</f>
        <v>928.74322350979878</v>
      </c>
      <c r="U188" s="81">
        <f>'Distribution Rates'!B3*S188</f>
        <v>-107.32888774685225</v>
      </c>
      <c r="V188" s="81">
        <f t="shared" si="16"/>
        <v>821.41433576294651</v>
      </c>
      <c r="W188" s="81">
        <f t="shared" si="17"/>
        <v>68.45</v>
      </c>
      <c r="X188" s="81">
        <v>2247.65</v>
      </c>
      <c r="Y188" s="82">
        <v>3871</v>
      </c>
      <c r="Z188" s="81">
        <v>713.6099999999999</v>
      </c>
      <c r="AA188" s="82">
        <v>93</v>
      </c>
      <c r="AB188" s="81">
        <v>0</v>
      </c>
      <c r="AC188" s="82">
        <v>0</v>
      </c>
      <c r="AD188" s="81">
        <v>0</v>
      </c>
      <c r="AE188" s="81">
        <v>0</v>
      </c>
      <c r="AF188" s="81"/>
      <c r="AG188" s="82"/>
      <c r="AH188" s="82">
        <f t="shared" si="18"/>
        <v>3964</v>
      </c>
      <c r="AI188" s="81">
        <v>13.739999999999998</v>
      </c>
      <c r="AJ188" s="81">
        <f t="shared" si="22"/>
        <v>2975</v>
      </c>
      <c r="AK188" s="81">
        <f t="shared" si="20"/>
        <v>3796.4143357629464</v>
      </c>
    </row>
    <row r="189" spans="1:37" s="83" customFormat="1" x14ac:dyDescent="0.25">
      <c r="A189" s="159" t="s">
        <v>51</v>
      </c>
      <c r="B189" s="160" t="s">
        <v>698</v>
      </c>
      <c r="C189" s="159" t="s">
        <v>576</v>
      </c>
      <c r="D189" s="161" t="s">
        <v>231</v>
      </c>
      <c r="E189" s="159" t="s">
        <v>95</v>
      </c>
      <c r="F189" s="159" t="s">
        <v>577</v>
      </c>
      <c r="G189" s="159" t="s">
        <v>578</v>
      </c>
      <c r="H189" s="159" t="s">
        <v>699</v>
      </c>
      <c r="I189" s="152">
        <v>706404</v>
      </c>
      <c r="J189" s="155">
        <v>3</v>
      </c>
      <c r="K189" s="156">
        <v>0.04</v>
      </c>
      <c r="L189" s="155">
        <f t="shared" si="15"/>
        <v>0.12</v>
      </c>
      <c r="M189" s="157" t="s">
        <v>25</v>
      </c>
      <c r="N189" s="155">
        <v>0</v>
      </c>
      <c r="O189" s="157" t="s">
        <v>192</v>
      </c>
      <c r="P189" s="155">
        <v>0.4</v>
      </c>
      <c r="Q189" s="157" t="s">
        <v>25</v>
      </c>
      <c r="R189" s="158">
        <v>0</v>
      </c>
      <c r="S189" s="155">
        <f t="shared" si="21"/>
        <v>0.52</v>
      </c>
      <c r="T189" s="81">
        <f>'Distribution Rates'!B2*S189</f>
        <v>3714.9728940391951</v>
      </c>
      <c r="U189" s="81">
        <f>'Distribution Rates'!B3*S189</f>
        <v>-429.31555098740898</v>
      </c>
      <c r="V189" s="81">
        <f t="shared" si="16"/>
        <v>3285.657343051786</v>
      </c>
      <c r="W189" s="81">
        <f t="shared" si="17"/>
        <v>273.8</v>
      </c>
      <c r="X189" s="81">
        <v>2515.7799999999993</v>
      </c>
      <c r="Y189" s="82">
        <v>5915</v>
      </c>
      <c r="Z189" s="81">
        <v>15.55</v>
      </c>
      <c r="AA189" s="82">
        <v>3</v>
      </c>
      <c r="AB189" s="81">
        <v>42.5</v>
      </c>
      <c r="AC189" s="82">
        <v>0.5</v>
      </c>
      <c r="AD189" s="81">
        <v>0</v>
      </c>
      <c r="AE189" s="81">
        <v>8291.1200000000008</v>
      </c>
      <c r="AF189" s="81"/>
      <c r="AG189" s="82"/>
      <c r="AH189" s="82">
        <f t="shared" si="18"/>
        <v>5918</v>
      </c>
      <c r="AI189" s="81">
        <v>4289.18</v>
      </c>
      <c r="AJ189" s="81">
        <f t="shared" si="22"/>
        <v>15154.130000000001</v>
      </c>
      <c r="AK189" s="81">
        <f t="shared" si="20"/>
        <v>18439.787343051787</v>
      </c>
    </row>
    <row r="190" spans="1:37" s="84" customFormat="1" x14ac:dyDescent="0.25">
      <c r="A190" s="159" t="s">
        <v>51</v>
      </c>
      <c r="B190" s="160" t="s">
        <v>700</v>
      </c>
      <c r="C190" s="159" t="s">
        <v>576</v>
      </c>
      <c r="D190" s="161" t="s">
        <v>231</v>
      </c>
      <c r="E190" s="159" t="s">
        <v>95</v>
      </c>
      <c r="F190" s="159" t="s">
        <v>577</v>
      </c>
      <c r="G190" s="159" t="s">
        <v>578</v>
      </c>
      <c r="H190" s="159" t="s">
        <v>701</v>
      </c>
      <c r="I190" s="152">
        <v>706211</v>
      </c>
      <c r="J190" s="155">
        <v>3</v>
      </c>
      <c r="K190" s="156">
        <v>0.9</v>
      </c>
      <c r="L190" s="155">
        <f t="shared" si="15"/>
        <v>2.7</v>
      </c>
      <c r="M190" s="157" t="s">
        <v>25</v>
      </c>
      <c r="N190" s="155">
        <v>0</v>
      </c>
      <c r="O190" s="157" t="s">
        <v>192</v>
      </c>
      <c r="P190" s="155">
        <v>1.4</v>
      </c>
      <c r="Q190" s="157" t="s">
        <v>25</v>
      </c>
      <c r="R190" s="158">
        <v>0</v>
      </c>
      <c r="S190" s="155">
        <f t="shared" si="21"/>
        <v>4.0999999999999996</v>
      </c>
      <c r="T190" s="81">
        <f>'Distribution Rates'!B2*S190</f>
        <v>29291.132433770574</v>
      </c>
      <c r="U190" s="81">
        <f>'Distribution Rates'!B3*S190</f>
        <v>-3384.9879981699551</v>
      </c>
      <c r="V190" s="81">
        <f t="shared" si="16"/>
        <v>25906.144435600618</v>
      </c>
      <c r="W190" s="81">
        <f t="shared" si="17"/>
        <v>2158.85</v>
      </c>
      <c r="X190" s="81">
        <v>21826.84</v>
      </c>
      <c r="Y190" s="82">
        <v>19091</v>
      </c>
      <c r="Z190" s="81">
        <v>150.16</v>
      </c>
      <c r="AA190" s="82">
        <v>17</v>
      </c>
      <c r="AB190" s="81">
        <v>63.75</v>
      </c>
      <c r="AC190" s="82">
        <v>0.75</v>
      </c>
      <c r="AD190" s="81">
        <v>15.579999999999998</v>
      </c>
      <c r="AE190" s="81">
        <v>160784.03</v>
      </c>
      <c r="AF190" s="81"/>
      <c r="AG190" s="82"/>
      <c r="AH190" s="82">
        <f t="shared" si="18"/>
        <v>19108</v>
      </c>
      <c r="AI190" s="81">
        <v>0</v>
      </c>
      <c r="AJ190" s="81">
        <f t="shared" si="22"/>
        <v>182840.36</v>
      </c>
      <c r="AK190" s="81">
        <f t="shared" si="20"/>
        <v>208746.5044356006</v>
      </c>
    </row>
    <row r="191" spans="1:37" s="83" customFormat="1" x14ac:dyDescent="0.25">
      <c r="A191" s="152" t="s">
        <v>48</v>
      </c>
      <c r="B191" s="160" t="s">
        <v>702</v>
      </c>
      <c r="C191" s="159" t="s">
        <v>703</v>
      </c>
      <c r="D191" s="161" t="s">
        <v>548</v>
      </c>
      <c r="E191" s="159" t="s">
        <v>549</v>
      </c>
      <c r="F191" s="159">
        <v>3</v>
      </c>
      <c r="G191" s="159" t="s">
        <v>704</v>
      </c>
      <c r="H191" s="159" t="s">
        <v>704</v>
      </c>
      <c r="I191" s="152">
        <v>904500</v>
      </c>
      <c r="J191" s="155">
        <v>2</v>
      </c>
      <c r="K191" s="156">
        <v>1</v>
      </c>
      <c r="L191" s="155">
        <f t="shared" si="15"/>
        <v>2</v>
      </c>
      <c r="M191" s="157" t="s">
        <v>25</v>
      </c>
      <c r="N191" s="155">
        <v>0</v>
      </c>
      <c r="O191" s="157" t="s">
        <v>25</v>
      </c>
      <c r="P191" s="155">
        <v>0</v>
      </c>
      <c r="Q191" s="157" t="s">
        <v>25</v>
      </c>
      <c r="R191" s="158">
        <v>0</v>
      </c>
      <c r="S191" s="155">
        <f t="shared" si="21"/>
        <v>2</v>
      </c>
      <c r="T191" s="81">
        <f>'Distribution Rates'!B2*S191</f>
        <v>14288.357284766134</v>
      </c>
      <c r="U191" s="81">
        <f>'Distribution Rates'!B3*S191</f>
        <v>-1651.2136576438807</v>
      </c>
      <c r="V191" s="81">
        <f t="shared" si="16"/>
        <v>12637.143627122254</v>
      </c>
      <c r="W191" s="81">
        <f t="shared" si="17"/>
        <v>1053.0999999999999</v>
      </c>
      <c r="X191" s="81">
        <v>0</v>
      </c>
      <c r="Y191" s="82">
        <v>0</v>
      </c>
      <c r="Z191" s="81">
        <v>0</v>
      </c>
      <c r="AA191" s="82">
        <v>0</v>
      </c>
      <c r="AB191" s="81">
        <v>0</v>
      </c>
      <c r="AC191" s="82">
        <v>0</v>
      </c>
      <c r="AD191" s="81">
        <v>0</v>
      </c>
      <c r="AE191" s="81">
        <v>0</v>
      </c>
      <c r="AF191" s="81"/>
      <c r="AG191" s="82"/>
      <c r="AH191" s="82">
        <f t="shared" si="18"/>
        <v>0</v>
      </c>
      <c r="AI191" s="81">
        <v>0</v>
      </c>
      <c r="AJ191" s="81">
        <f t="shared" si="22"/>
        <v>0</v>
      </c>
      <c r="AK191" s="81">
        <f t="shared" si="20"/>
        <v>12637.143627122254</v>
      </c>
    </row>
    <row r="192" spans="1:37" s="83" customFormat="1" x14ac:dyDescent="0.25">
      <c r="A192" s="159" t="s">
        <v>51</v>
      </c>
      <c r="B192" s="160" t="s">
        <v>705</v>
      </c>
      <c r="C192" s="159" t="s">
        <v>576</v>
      </c>
      <c r="D192" s="161" t="s">
        <v>231</v>
      </c>
      <c r="E192" s="159" t="s">
        <v>95</v>
      </c>
      <c r="F192" s="159" t="s">
        <v>577</v>
      </c>
      <c r="G192" s="159" t="s">
        <v>578</v>
      </c>
      <c r="H192" s="159" t="s">
        <v>706</v>
      </c>
      <c r="I192" s="152">
        <v>705401</v>
      </c>
      <c r="J192" s="155">
        <v>3</v>
      </c>
      <c r="K192" s="156">
        <v>0.01</v>
      </c>
      <c r="L192" s="155">
        <f t="shared" si="15"/>
        <v>0.03</v>
      </c>
      <c r="M192" s="157" t="s">
        <v>25</v>
      </c>
      <c r="N192" s="155">
        <v>0</v>
      </c>
      <c r="O192" s="157" t="s">
        <v>192</v>
      </c>
      <c r="P192" s="155">
        <v>0.02</v>
      </c>
      <c r="Q192" s="157" t="s">
        <v>25</v>
      </c>
      <c r="R192" s="158">
        <v>0</v>
      </c>
      <c r="S192" s="155">
        <f t="shared" si="21"/>
        <v>0.05</v>
      </c>
      <c r="T192" s="81">
        <f>'Distribution Rates'!B2*S192</f>
        <v>357.20893211915336</v>
      </c>
      <c r="U192" s="81">
        <f>'Distribution Rates'!B3*S192</f>
        <v>-41.280341441097022</v>
      </c>
      <c r="V192" s="81">
        <f t="shared" si="16"/>
        <v>315.92859067805637</v>
      </c>
      <c r="W192" s="81">
        <f t="shared" si="17"/>
        <v>26.33</v>
      </c>
      <c r="X192" s="81">
        <v>0</v>
      </c>
      <c r="Y192" s="82">
        <v>0</v>
      </c>
      <c r="Z192" s="81">
        <v>0</v>
      </c>
      <c r="AA192" s="82">
        <v>0</v>
      </c>
      <c r="AB192" s="81">
        <v>0</v>
      </c>
      <c r="AC192" s="82">
        <v>0</v>
      </c>
      <c r="AD192" s="81">
        <v>0</v>
      </c>
      <c r="AE192" s="81">
        <v>0</v>
      </c>
      <c r="AF192" s="81"/>
      <c r="AG192" s="82"/>
      <c r="AH192" s="82">
        <f t="shared" si="18"/>
        <v>0</v>
      </c>
      <c r="AI192" s="81">
        <v>0</v>
      </c>
      <c r="AJ192" s="81">
        <f t="shared" si="22"/>
        <v>0</v>
      </c>
      <c r="AK192" s="81">
        <f t="shared" si="20"/>
        <v>315.92859067805637</v>
      </c>
    </row>
    <row r="193" spans="1:37" s="83" customFormat="1" x14ac:dyDescent="0.25">
      <c r="A193" s="159" t="s">
        <v>52</v>
      </c>
      <c r="B193" s="160" t="s">
        <v>707</v>
      </c>
      <c r="C193" s="159" t="s">
        <v>708</v>
      </c>
      <c r="D193" s="161" t="s">
        <v>709</v>
      </c>
      <c r="E193" s="159" t="s">
        <v>710</v>
      </c>
      <c r="F193" s="159">
        <v>1</v>
      </c>
      <c r="G193" s="159" t="s">
        <v>711</v>
      </c>
      <c r="H193" s="159" t="s">
        <v>712</v>
      </c>
      <c r="I193" s="152">
        <v>908000</v>
      </c>
      <c r="J193" s="155">
        <v>1</v>
      </c>
      <c r="K193" s="156">
        <v>1</v>
      </c>
      <c r="L193" s="155">
        <f t="shared" si="15"/>
        <v>1</v>
      </c>
      <c r="M193" s="157" t="s">
        <v>25</v>
      </c>
      <c r="N193" s="155">
        <v>0</v>
      </c>
      <c r="O193" s="157" t="s">
        <v>25</v>
      </c>
      <c r="P193" s="155">
        <v>0</v>
      </c>
      <c r="Q193" s="157" t="s">
        <v>25</v>
      </c>
      <c r="R193" s="158">
        <v>0</v>
      </c>
      <c r="S193" s="155">
        <f t="shared" si="21"/>
        <v>1</v>
      </c>
      <c r="T193" s="81">
        <f>'Distribution Rates'!B2*S193</f>
        <v>7144.1786423830672</v>
      </c>
      <c r="U193" s="81">
        <f>'Distribution Rates'!B3*S193</f>
        <v>-825.60682882194033</v>
      </c>
      <c r="V193" s="81">
        <f t="shared" si="16"/>
        <v>6318.5718135611269</v>
      </c>
      <c r="W193" s="81">
        <f t="shared" si="17"/>
        <v>526.54999999999995</v>
      </c>
      <c r="X193" s="81">
        <v>2974.7299999999996</v>
      </c>
      <c r="Y193" s="82">
        <v>8756</v>
      </c>
      <c r="Z193" s="81">
        <v>111.75</v>
      </c>
      <c r="AA193" s="82">
        <v>16</v>
      </c>
      <c r="AB193" s="81">
        <v>0</v>
      </c>
      <c r="AC193" s="82">
        <v>0</v>
      </c>
      <c r="AD193" s="81">
        <v>0</v>
      </c>
      <c r="AE193" s="81">
        <v>0</v>
      </c>
      <c r="AF193" s="81"/>
      <c r="AG193" s="82"/>
      <c r="AH193" s="82">
        <f t="shared" si="18"/>
        <v>8772</v>
      </c>
      <c r="AI193" s="81">
        <v>0</v>
      </c>
      <c r="AJ193" s="81">
        <f t="shared" si="22"/>
        <v>3086.4799999999996</v>
      </c>
      <c r="AK193" s="81">
        <f t="shared" si="20"/>
        <v>9405.0518135611273</v>
      </c>
    </row>
    <row r="194" spans="1:37" s="83" customFormat="1" x14ac:dyDescent="0.25">
      <c r="A194" s="152" t="s">
        <v>52</v>
      </c>
      <c r="B194" s="153" t="s">
        <v>713</v>
      </c>
      <c r="C194" s="152" t="s">
        <v>94</v>
      </c>
      <c r="D194" s="154" t="s">
        <v>94</v>
      </c>
      <c r="E194" s="154" t="s">
        <v>94</v>
      </c>
      <c r="F194" s="152"/>
      <c r="G194" s="154" t="s">
        <v>714</v>
      </c>
      <c r="H194" s="159" t="s">
        <v>712</v>
      </c>
      <c r="I194" s="152">
        <v>908100</v>
      </c>
      <c r="J194" s="155">
        <v>0</v>
      </c>
      <c r="K194" s="156">
        <v>0</v>
      </c>
      <c r="L194" s="155">
        <f t="shared" ref="L194:L231" si="23">J194*K194</f>
        <v>0</v>
      </c>
      <c r="M194" s="157" t="s">
        <v>25</v>
      </c>
      <c r="N194" s="155">
        <v>0</v>
      </c>
      <c r="O194" s="157" t="s">
        <v>25</v>
      </c>
      <c r="P194" s="155">
        <v>0</v>
      </c>
      <c r="Q194" s="157" t="s">
        <v>25</v>
      </c>
      <c r="R194" s="158">
        <v>0</v>
      </c>
      <c r="S194" s="155">
        <f t="shared" si="21"/>
        <v>0</v>
      </c>
      <c r="T194" s="81">
        <f>'Distribution Rates'!B2*S194</f>
        <v>0</v>
      </c>
      <c r="U194" s="81">
        <f>'Distribution Rates'!B3*S194</f>
        <v>0</v>
      </c>
      <c r="V194" s="81">
        <f t="shared" ref="V194:V231" si="24">T194+U194</f>
        <v>0</v>
      </c>
      <c r="W194" s="81">
        <f t="shared" ref="W194:W231" si="25">ROUND(V194/12,2)</f>
        <v>0</v>
      </c>
      <c r="X194" s="81">
        <v>2037.65</v>
      </c>
      <c r="Y194" s="82">
        <v>5528</v>
      </c>
      <c r="Z194" s="81">
        <v>0</v>
      </c>
      <c r="AA194" s="82">
        <v>0</v>
      </c>
      <c r="AB194" s="81">
        <v>21.25</v>
      </c>
      <c r="AC194" s="82">
        <v>0.25</v>
      </c>
      <c r="AD194" s="81">
        <v>0</v>
      </c>
      <c r="AE194" s="81">
        <v>135.67000000000002</v>
      </c>
      <c r="AF194" s="81">
        <v>60</v>
      </c>
      <c r="AG194" s="82"/>
      <c r="AH194" s="82">
        <f t="shared" ref="AH194:AH231" si="26">SUM(Y194,AA194,AG194)</f>
        <v>5528</v>
      </c>
      <c r="AI194" s="81">
        <v>0</v>
      </c>
      <c r="AJ194" s="81">
        <f t="shared" si="22"/>
        <v>2254.5700000000002</v>
      </c>
      <c r="AK194" s="81">
        <f t="shared" si="20"/>
        <v>2254.5700000000002</v>
      </c>
    </row>
    <row r="195" spans="1:37" s="83" customFormat="1" x14ac:dyDescent="0.25">
      <c r="A195" s="152" t="s">
        <v>52</v>
      </c>
      <c r="B195" s="153" t="s">
        <v>715</v>
      </c>
      <c r="C195" s="152" t="s">
        <v>94</v>
      </c>
      <c r="D195" s="154" t="s">
        <v>94</v>
      </c>
      <c r="E195" s="154" t="s">
        <v>94</v>
      </c>
      <c r="F195" s="152"/>
      <c r="G195" s="152" t="s">
        <v>716</v>
      </c>
      <c r="H195" s="159" t="s">
        <v>712</v>
      </c>
      <c r="I195" s="152">
        <v>908100</v>
      </c>
      <c r="J195" s="155">
        <v>0</v>
      </c>
      <c r="K195" s="156">
        <v>0</v>
      </c>
      <c r="L195" s="155">
        <f t="shared" si="23"/>
        <v>0</v>
      </c>
      <c r="M195" s="157" t="s">
        <v>25</v>
      </c>
      <c r="N195" s="155">
        <v>0</v>
      </c>
      <c r="O195" s="157" t="s">
        <v>25</v>
      </c>
      <c r="P195" s="155">
        <v>0</v>
      </c>
      <c r="Q195" s="157" t="s">
        <v>25</v>
      </c>
      <c r="R195" s="158">
        <v>0</v>
      </c>
      <c r="S195" s="155">
        <f t="shared" si="21"/>
        <v>0</v>
      </c>
      <c r="T195" s="81">
        <f>'Distribution Rates'!B2*S195</f>
        <v>0</v>
      </c>
      <c r="U195" s="81">
        <f>'Distribution Rates'!B3*S195</f>
        <v>0</v>
      </c>
      <c r="V195" s="81">
        <f t="shared" si="24"/>
        <v>0</v>
      </c>
      <c r="W195" s="81">
        <f t="shared" si="25"/>
        <v>0</v>
      </c>
      <c r="X195" s="81">
        <v>1397.08</v>
      </c>
      <c r="Y195" s="82">
        <v>3590</v>
      </c>
      <c r="Z195" s="81">
        <v>0</v>
      </c>
      <c r="AA195" s="82">
        <v>0</v>
      </c>
      <c r="AB195" s="81">
        <v>0</v>
      </c>
      <c r="AC195" s="82">
        <v>0</v>
      </c>
      <c r="AD195" s="81">
        <v>0</v>
      </c>
      <c r="AE195" s="81">
        <v>0</v>
      </c>
      <c r="AF195" s="81"/>
      <c r="AG195" s="82"/>
      <c r="AH195" s="82">
        <f t="shared" si="26"/>
        <v>3590</v>
      </c>
      <c r="AI195" s="81">
        <v>0</v>
      </c>
      <c r="AJ195" s="81">
        <f t="shared" si="22"/>
        <v>1397.08</v>
      </c>
      <c r="AK195" s="81">
        <f t="shared" ref="AK195:AK231" si="27">AJ195+V195</f>
        <v>1397.08</v>
      </c>
    </row>
    <row r="196" spans="1:37" s="83" customFormat="1" x14ac:dyDescent="0.25">
      <c r="A196" s="152" t="s">
        <v>52</v>
      </c>
      <c r="B196" s="154" t="s">
        <v>717</v>
      </c>
      <c r="C196" s="193" t="s">
        <v>520</v>
      </c>
      <c r="D196" s="152" t="s">
        <v>718</v>
      </c>
      <c r="E196" s="152"/>
      <c r="F196" s="154"/>
      <c r="G196" s="152"/>
      <c r="H196" s="152"/>
      <c r="I196" s="152">
        <v>908100</v>
      </c>
      <c r="J196" s="194"/>
      <c r="K196" s="194"/>
      <c r="L196" s="155">
        <f t="shared" si="23"/>
        <v>0</v>
      </c>
      <c r="M196" s="194"/>
      <c r="N196" s="194"/>
      <c r="O196" s="194"/>
      <c r="P196" s="194"/>
      <c r="Q196" s="194"/>
      <c r="R196" s="195"/>
      <c r="S196" s="194"/>
      <c r="T196" s="81">
        <f>'Distribution Rates'!B2*S196</f>
        <v>0</v>
      </c>
      <c r="U196" s="81">
        <f>'Distribution Rates'!B3*S196</f>
        <v>0</v>
      </c>
      <c r="V196" s="81">
        <f t="shared" si="24"/>
        <v>0</v>
      </c>
      <c r="W196" s="81">
        <f t="shared" si="25"/>
        <v>0</v>
      </c>
      <c r="X196" s="81">
        <v>0</v>
      </c>
      <c r="Y196" s="82">
        <v>0</v>
      </c>
      <c r="Z196" s="81">
        <v>0</v>
      </c>
      <c r="AA196" s="82">
        <v>0</v>
      </c>
      <c r="AB196" s="81">
        <v>0</v>
      </c>
      <c r="AC196" s="82">
        <v>0</v>
      </c>
      <c r="AD196" s="81">
        <v>0</v>
      </c>
      <c r="AE196" s="81">
        <v>0</v>
      </c>
      <c r="AF196" s="81"/>
      <c r="AG196" s="82"/>
      <c r="AH196" s="82">
        <f t="shared" si="26"/>
        <v>0</v>
      </c>
      <c r="AI196" s="81">
        <v>0</v>
      </c>
      <c r="AJ196" s="81">
        <f t="shared" si="22"/>
        <v>0</v>
      </c>
      <c r="AK196" s="81">
        <f t="shared" si="27"/>
        <v>0</v>
      </c>
    </row>
    <row r="197" spans="1:37" s="83" customFormat="1" x14ac:dyDescent="0.25">
      <c r="A197" s="152" t="s">
        <v>48</v>
      </c>
      <c r="B197" s="153" t="s">
        <v>719</v>
      </c>
      <c r="C197" s="152" t="s">
        <v>94</v>
      </c>
      <c r="D197" s="154" t="s">
        <v>94</v>
      </c>
      <c r="E197" s="152" t="s">
        <v>95</v>
      </c>
      <c r="F197" s="152"/>
      <c r="G197" s="152" t="s">
        <v>720</v>
      </c>
      <c r="H197" s="152" t="s">
        <v>721</v>
      </c>
      <c r="I197" s="152">
        <v>704060</v>
      </c>
      <c r="J197" s="155">
        <v>0</v>
      </c>
      <c r="K197" s="156">
        <v>0</v>
      </c>
      <c r="L197" s="155">
        <f t="shared" si="23"/>
        <v>0</v>
      </c>
      <c r="M197" s="157" t="s">
        <v>25</v>
      </c>
      <c r="N197" s="155">
        <v>0</v>
      </c>
      <c r="O197" s="157" t="s">
        <v>25</v>
      </c>
      <c r="P197" s="155">
        <v>0</v>
      </c>
      <c r="Q197" s="157" t="s">
        <v>25</v>
      </c>
      <c r="R197" s="158">
        <v>0</v>
      </c>
      <c r="S197" s="155">
        <f t="shared" ref="S197:S225" si="28">L197+N197+P197+R197</f>
        <v>0</v>
      </c>
      <c r="T197" s="81">
        <f>'Distribution Rates'!B2*S197</f>
        <v>0</v>
      </c>
      <c r="U197" s="81">
        <f>'Distribution Rates'!B3*S197</f>
        <v>0</v>
      </c>
      <c r="V197" s="81">
        <f t="shared" si="24"/>
        <v>0</v>
      </c>
      <c r="W197" s="81">
        <f t="shared" si="25"/>
        <v>0</v>
      </c>
      <c r="X197" s="81">
        <v>88.57</v>
      </c>
      <c r="Y197" s="82">
        <v>231</v>
      </c>
      <c r="Z197" s="81">
        <v>0</v>
      </c>
      <c r="AA197" s="82">
        <v>0</v>
      </c>
      <c r="AB197" s="81">
        <v>42.5</v>
      </c>
      <c r="AC197" s="82">
        <v>0.5</v>
      </c>
      <c r="AD197" s="81">
        <v>0</v>
      </c>
      <c r="AE197" s="81">
        <v>0</v>
      </c>
      <c r="AF197" s="81"/>
      <c r="AG197" s="82"/>
      <c r="AH197" s="82">
        <f t="shared" si="26"/>
        <v>231</v>
      </c>
      <c r="AI197" s="81">
        <v>0</v>
      </c>
      <c r="AJ197" s="81">
        <f t="shared" si="22"/>
        <v>131.07</v>
      </c>
      <c r="AK197" s="81">
        <f t="shared" si="27"/>
        <v>131.07</v>
      </c>
    </row>
    <row r="198" spans="1:37" s="83" customFormat="1" x14ac:dyDescent="0.25">
      <c r="A198" s="152" t="s">
        <v>48</v>
      </c>
      <c r="B198" s="153" t="s">
        <v>722</v>
      </c>
      <c r="C198" s="152" t="s">
        <v>94</v>
      </c>
      <c r="D198" s="154" t="s">
        <v>94</v>
      </c>
      <c r="E198" s="152" t="s">
        <v>95</v>
      </c>
      <c r="F198" s="152"/>
      <c r="G198" s="152" t="s">
        <v>673</v>
      </c>
      <c r="H198" s="152" t="s">
        <v>674</v>
      </c>
      <c r="I198" s="152">
        <v>705300</v>
      </c>
      <c r="J198" s="155">
        <v>0</v>
      </c>
      <c r="K198" s="156">
        <v>0</v>
      </c>
      <c r="L198" s="155">
        <f t="shared" si="23"/>
        <v>0</v>
      </c>
      <c r="M198" s="157" t="s">
        <v>25</v>
      </c>
      <c r="N198" s="155">
        <v>0</v>
      </c>
      <c r="O198" s="157" t="s">
        <v>25</v>
      </c>
      <c r="P198" s="155">
        <v>0</v>
      </c>
      <c r="Q198" s="157" t="s">
        <v>25</v>
      </c>
      <c r="R198" s="158">
        <v>0</v>
      </c>
      <c r="S198" s="155">
        <f t="shared" si="28"/>
        <v>0</v>
      </c>
      <c r="T198" s="81">
        <f>'Distribution Rates'!B2*S198</f>
        <v>0</v>
      </c>
      <c r="U198" s="81">
        <f>'Distribution Rates'!B3*S198</f>
        <v>0</v>
      </c>
      <c r="V198" s="81">
        <f t="shared" si="24"/>
        <v>0</v>
      </c>
      <c r="W198" s="81">
        <f t="shared" si="25"/>
        <v>0</v>
      </c>
      <c r="X198" s="81">
        <v>11.01</v>
      </c>
      <c r="Y198" s="82">
        <v>19</v>
      </c>
      <c r="Z198" s="81">
        <v>7.25</v>
      </c>
      <c r="AA198" s="82">
        <v>1</v>
      </c>
      <c r="AB198" s="81">
        <v>0</v>
      </c>
      <c r="AC198" s="82">
        <v>0</v>
      </c>
      <c r="AD198" s="81">
        <v>0</v>
      </c>
      <c r="AE198" s="81">
        <v>0</v>
      </c>
      <c r="AF198" s="81"/>
      <c r="AG198" s="82"/>
      <c r="AH198" s="82">
        <f t="shared" si="26"/>
        <v>20</v>
      </c>
      <c r="AI198" s="81">
        <v>0</v>
      </c>
      <c r="AJ198" s="81">
        <f t="shared" si="22"/>
        <v>18.259999999999998</v>
      </c>
      <c r="AK198" s="81">
        <f t="shared" si="27"/>
        <v>18.259999999999998</v>
      </c>
    </row>
    <row r="199" spans="1:37" s="83" customFormat="1" x14ac:dyDescent="0.25">
      <c r="A199" s="152" t="s">
        <v>48</v>
      </c>
      <c r="B199" s="153" t="s">
        <v>723</v>
      </c>
      <c r="C199" s="152" t="s">
        <v>94</v>
      </c>
      <c r="D199" s="154" t="s">
        <v>94</v>
      </c>
      <c r="E199" s="152" t="s">
        <v>95</v>
      </c>
      <c r="F199" s="152"/>
      <c r="G199" s="152" t="s">
        <v>724</v>
      </c>
      <c r="H199" s="152" t="s">
        <v>725</v>
      </c>
      <c r="I199" s="152">
        <v>709102</v>
      </c>
      <c r="J199" s="155">
        <v>0</v>
      </c>
      <c r="K199" s="156">
        <v>0</v>
      </c>
      <c r="L199" s="155">
        <f t="shared" si="23"/>
        <v>0</v>
      </c>
      <c r="M199" s="157" t="s">
        <v>25</v>
      </c>
      <c r="N199" s="155">
        <v>0</v>
      </c>
      <c r="O199" s="157" t="s">
        <v>25</v>
      </c>
      <c r="P199" s="155">
        <v>0</v>
      </c>
      <c r="Q199" s="157" t="s">
        <v>25</v>
      </c>
      <c r="R199" s="158">
        <v>0</v>
      </c>
      <c r="S199" s="155">
        <f t="shared" si="28"/>
        <v>0</v>
      </c>
      <c r="T199" s="81">
        <f>'Distribution Rates'!B2*S199</f>
        <v>0</v>
      </c>
      <c r="U199" s="81">
        <f>'Distribution Rates'!B3*S199</f>
        <v>0</v>
      </c>
      <c r="V199" s="81">
        <f t="shared" si="24"/>
        <v>0</v>
      </c>
      <c r="W199" s="81">
        <f t="shared" si="25"/>
        <v>0</v>
      </c>
      <c r="X199" s="81">
        <v>1.85</v>
      </c>
      <c r="Y199" s="82">
        <v>2</v>
      </c>
      <c r="Z199" s="81">
        <v>0</v>
      </c>
      <c r="AA199" s="82">
        <v>0</v>
      </c>
      <c r="AB199" s="81">
        <v>0</v>
      </c>
      <c r="AC199" s="82">
        <v>0</v>
      </c>
      <c r="AD199" s="81">
        <v>0</v>
      </c>
      <c r="AE199" s="81">
        <v>0</v>
      </c>
      <c r="AF199" s="81"/>
      <c r="AG199" s="82"/>
      <c r="AH199" s="82">
        <f t="shared" si="26"/>
        <v>2</v>
      </c>
      <c r="AI199" s="81">
        <v>0</v>
      </c>
      <c r="AJ199" s="81">
        <f t="shared" si="22"/>
        <v>1.85</v>
      </c>
      <c r="AK199" s="81">
        <f t="shared" si="27"/>
        <v>1.85</v>
      </c>
    </row>
    <row r="200" spans="1:37" s="83" customFormat="1" ht="30" x14ac:dyDescent="0.25">
      <c r="A200" s="159" t="s">
        <v>48</v>
      </c>
      <c r="B200" s="160" t="s">
        <v>726</v>
      </c>
      <c r="C200" s="159" t="s">
        <v>727</v>
      </c>
      <c r="D200" s="161" t="s">
        <v>728</v>
      </c>
      <c r="E200" s="159" t="s">
        <v>585</v>
      </c>
      <c r="F200" s="159" t="s">
        <v>729</v>
      </c>
      <c r="G200" s="159" t="s">
        <v>730</v>
      </c>
      <c r="H200" s="159" t="s">
        <v>731</v>
      </c>
      <c r="I200" s="152">
        <v>902000</v>
      </c>
      <c r="J200" s="155">
        <v>1</v>
      </c>
      <c r="K200" s="156">
        <v>1</v>
      </c>
      <c r="L200" s="155">
        <f t="shared" si="23"/>
        <v>1</v>
      </c>
      <c r="M200" s="157" t="s">
        <v>25</v>
      </c>
      <c r="N200" s="155">
        <v>0</v>
      </c>
      <c r="O200" s="157" t="s">
        <v>25</v>
      </c>
      <c r="P200" s="155">
        <v>0</v>
      </c>
      <c r="Q200" s="157" t="s">
        <v>25</v>
      </c>
      <c r="R200" s="158">
        <v>0</v>
      </c>
      <c r="S200" s="155">
        <f t="shared" si="28"/>
        <v>1</v>
      </c>
      <c r="T200" s="81">
        <f>'Distribution Rates'!B2*S200</f>
        <v>7144.1786423830672</v>
      </c>
      <c r="U200" s="81">
        <f>'Distribution Rates'!B3*S200</f>
        <v>-825.60682882194033</v>
      </c>
      <c r="V200" s="81">
        <f t="shared" si="24"/>
        <v>6318.5718135611269</v>
      </c>
      <c r="W200" s="81">
        <f t="shared" si="25"/>
        <v>526.54999999999995</v>
      </c>
      <c r="X200" s="81">
        <v>17.04</v>
      </c>
      <c r="Y200" s="82">
        <v>40</v>
      </c>
      <c r="Z200" s="81">
        <v>0</v>
      </c>
      <c r="AA200" s="82">
        <v>0</v>
      </c>
      <c r="AB200" s="81">
        <v>42.5</v>
      </c>
      <c r="AC200" s="82">
        <v>0.5</v>
      </c>
      <c r="AD200" s="81">
        <v>4.5</v>
      </c>
      <c r="AE200" s="81">
        <v>0</v>
      </c>
      <c r="AF200" s="81"/>
      <c r="AG200" s="82"/>
      <c r="AH200" s="82">
        <f t="shared" si="26"/>
        <v>40</v>
      </c>
      <c r="AI200" s="81">
        <v>0</v>
      </c>
      <c r="AJ200" s="81">
        <f t="shared" si="22"/>
        <v>64.039999999999992</v>
      </c>
      <c r="AK200" s="81">
        <f t="shared" si="27"/>
        <v>6382.6118135611268</v>
      </c>
    </row>
    <row r="201" spans="1:37" s="83" customFormat="1" x14ac:dyDescent="0.25">
      <c r="A201" s="152" t="s">
        <v>48</v>
      </c>
      <c r="B201" s="153" t="s">
        <v>732</v>
      </c>
      <c r="C201" s="152" t="s">
        <v>94</v>
      </c>
      <c r="D201" s="154" t="s">
        <v>94</v>
      </c>
      <c r="E201" s="152" t="s">
        <v>95</v>
      </c>
      <c r="F201" s="152"/>
      <c r="G201" s="152" t="s">
        <v>733</v>
      </c>
      <c r="H201" s="152" t="s">
        <v>734</v>
      </c>
      <c r="I201" s="152">
        <v>709101</v>
      </c>
      <c r="J201" s="155">
        <v>0</v>
      </c>
      <c r="K201" s="156">
        <v>0</v>
      </c>
      <c r="L201" s="155">
        <f t="shared" si="23"/>
        <v>0</v>
      </c>
      <c r="M201" s="157" t="s">
        <v>25</v>
      </c>
      <c r="N201" s="155">
        <v>0</v>
      </c>
      <c r="O201" s="157" t="s">
        <v>25</v>
      </c>
      <c r="P201" s="155">
        <v>0</v>
      </c>
      <c r="Q201" s="157" t="s">
        <v>25</v>
      </c>
      <c r="R201" s="158">
        <v>0</v>
      </c>
      <c r="S201" s="155">
        <f t="shared" si="28"/>
        <v>0</v>
      </c>
      <c r="T201" s="81">
        <f>'Distribution Rates'!B2*S201</f>
        <v>0</v>
      </c>
      <c r="U201" s="81">
        <f>'Distribution Rates'!B3*S201</f>
        <v>0</v>
      </c>
      <c r="V201" s="81">
        <f t="shared" si="24"/>
        <v>0</v>
      </c>
      <c r="W201" s="81">
        <f t="shared" si="25"/>
        <v>0</v>
      </c>
      <c r="X201" s="81">
        <v>0</v>
      </c>
      <c r="Y201" s="82">
        <v>0</v>
      </c>
      <c r="Z201" s="81">
        <v>0</v>
      </c>
      <c r="AA201" s="82">
        <v>0</v>
      </c>
      <c r="AB201" s="81">
        <v>0</v>
      </c>
      <c r="AC201" s="82">
        <v>0</v>
      </c>
      <c r="AD201" s="81">
        <v>0</v>
      </c>
      <c r="AE201" s="81">
        <v>0</v>
      </c>
      <c r="AF201" s="81"/>
      <c r="AG201" s="82"/>
      <c r="AH201" s="82">
        <f t="shared" si="26"/>
        <v>0</v>
      </c>
      <c r="AI201" s="81">
        <v>0</v>
      </c>
      <c r="AJ201" s="81">
        <f t="shared" si="22"/>
        <v>0</v>
      </c>
      <c r="AK201" s="81">
        <f t="shared" si="27"/>
        <v>0</v>
      </c>
    </row>
    <row r="202" spans="1:37" s="83" customFormat="1" x14ac:dyDescent="0.25">
      <c r="A202" s="159" t="s">
        <v>48</v>
      </c>
      <c r="B202" s="160" t="s">
        <v>735</v>
      </c>
      <c r="C202" s="159" t="s">
        <v>649</v>
      </c>
      <c r="D202" s="161" t="s">
        <v>231</v>
      </c>
      <c r="E202" s="159" t="s">
        <v>95</v>
      </c>
      <c r="F202" s="159">
        <v>2</v>
      </c>
      <c r="G202" s="159" t="s">
        <v>736</v>
      </c>
      <c r="H202" s="159" t="s">
        <v>737</v>
      </c>
      <c r="I202" s="152">
        <v>709000</v>
      </c>
      <c r="J202" s="155">
        <v>3</v>
      </c>
      <c r="K202" s="156">
        <v>0.84</v>
      </c>
      <c r="L202" s="155">
        <f t="shared" si="23"/>
        <v>2.52</v>
      </c>
      <c r="M202" s="157" t="s">
        <v>192</v>
      </c>
      <c r="N202" s="155">
        <v>2.52</v>
      </c>
      <c r="O202" s="157" t="s">
        <v>192</v>
      </c>
      <c r="P202" s="155">
        <v>0.84</v>
      </c>
      <c r="Q202" s="157" t="s">
        <v>25</v>
      </c>
      <c r="R202" s="158">
        <v>0</v>
      </c>
      <c r="S202" s="155">
        <f t="shared" si="28"/>
        <v>5.88</v>
      </c>
      <c r="T202" s="81">
        <f>'Distribution Rates'!B2*S202</f>
        <v>42007.770417212436</v>
      </c>
      <c r="U202" s="81">
        <f>'Distribution Rates'!B3*S202</f>
        <v>-4854.5681534730093</v>
      </c>
      <c r="V202" s="81">
        <f t="shared" si="24"/>
        <v>37153.202263739426</v>
      </c>
      <c r="W202" s="81">
        <f t="shared" si="25"/>
        <v>3096.1</v>
      </c>
      <c r="X202" s="81">
        <v>40.480000000000004</v>
      </c>
      <c r="Y202" s="82">
        <v>22</v>
      </c>
      <c r="Z202" s="81">
        <v>10.75</v>
      </c>
      <c r="AA202" s="82">
        <v>3</v>
      </c>
      <c r="AB202" s="81">
        <v>0</v>
      </c>
      <c r="AC202" s="82">
        <v>0</v>
      </c>
      <c r="AD202" s="81">
        <v>43.490000000000009</v>
      </c>
      <c r="AE202" s="81">
        <v>0</v>
      </c>
      <c r="AF202" s="81"/>
      <c r="AG202" s="82"/>
      <c r="AH202" s="82">
        <f t="shared" si="26"/>
        <v>25</v>
      </c>
      <c r="AI202" s="81">
        <v>0</v>
      </c>
      <c r="AJ202" s="81">
        <f t="shared" si="22"/>
        <v>94.720000000000013</v>
      </c>
      <c r="AK202" s="81">
        <f t="shared" si="27"/>
        <v>37247.922263739427</v>
      </c>
    </row>
    <row r="203" spans="1:37" s="84" customFormat="1" ht="30" x14ac:dyDescent="0.25">
      <c r="A203" s="159" t="s">
        <v>53</v>
      </c>
      <c r="B203" s="160" t="s">
        <v>738</v>
      </c>
      <c r="C203" s="159" t="s">
        <v>412</v>
      </c>
      <c r="D203" s="161" t="s">
        <v>148</v>
      </c>
      <c r="E203" s="159" t="s">
        <v>149</v>
      </c>
      <c r="F203" s="159">
        <v>1</v>
      </c>
      <c r="G203" s="159" t="s">
        <v>105</v>
      </c>
      <c r="H203" s="159" t="s">
        <v>739</v>
      </c>
      <c r="I203" s="152">
        <v>406550</v>
      </c>
      <c r="J203" s="155">
        <v>2</v>
      </c>
      <c r="K203" s="156">
        <v>0.5</v>
      </c>
      <c r="L203" s="155">
        <f t="shared" si="23"/>
        <v>1</v>
      </c>
      <c r="M203" s="157" t="s">
        <v>25</v>
      </c>
      <c r="N203" s="155">
        <v>0</v>
      </c>
      <c r="O203" s="157" t="s">
        <v>25</v>
      </c>
      <c r="P203" s="155">
        <v>0</v>
      </c>
      <c r="Q203" s="157" t="s">
        <v>25</v>
      </c>
      <c r="R203" s="158">
        <v>0</v>
      </c>
      <c r="S203" s="155">
        <f t="shared" si="28"/>
        <v>1</v>
      </c>
      <c r="T203" s="81">
        <f>'Distribution Rates'!B2*S203</f>
        <v>7144.1786423830672</v>
      </c>
      <c r="U203" s="81">
        <f>'Distribution Rates'!B3*S203</f>
        <v>-825.60682882194033</v>
      </c>
      <c r="V203" s="81">
        <f t="shared" si="24"/>
        <v>6318.5718135611269</v>
      </c>
      <c r="W203" s="81">
        <f t="shared" si="25"/>
        <v>526.54999999999995</v>
      </c>
      <c r="X203" s="81">
        <v>2213.3200000000006</v>
      </c>
      <c r="Y203" s="82">
        <v>6051</v>
      </c>
      <c r="Z203" s="81">
        <v>0</v>
      </c>
      <c r="AA203" s="82">
        <v>0</v>
      </c>
      <c r="AB203" s="81">
        <v>0</v>
      </c>
      <c r="AC203" s="82">
        <v>0</v>
      </c>
      <c r="AD203" s="81">
        <v>14.12</v>
      </c>
      <c r="AE203" s="81">
        <v>0</v>
      </c>
      <c r="AF203" s="81"/>
      <c r="AG203" s="82"/>
      <c r="AH203" s="82">
        <f t="shared" si="26"/>
        <v>6051</v>
      </c>
      <c r="AI203" s="81">
        <v>0</v>
      </c>
      <c r="AJ203" s="81">
        <f t="shared" si="22"/>
        <v>2227.4400000000005</v>
      </c>
      <c r="AK203" s="81">
        <f t="shared" si="27"/>
        <v>8546.0118135611265</v>
      </c>
    </row>
    <row r="204" spans="1:37" s="83" customFormat="1" ht="30" x14ac:dyDescent="0.25">
      <c r="A204" s="159" t="s">
        <v>53</v>
      </c>
      <c r="B204" s="160" t="s">
        <v>740</v>
      </c>
      <c r="C204" s="159" t="s">
        <v>741</v>
      </c>
      <c r="D204" s="161" t="s">
        <v>742</v>
      </c>
      <c r="E204" s="159" t="s">
        <v>743</v>
      </c>
      <c r="F204" s="159">
        <v>2</v>
      </c>
      <c r="G204" s="159" t="s">
        <v>105</v>
      </c>
      <c r="H204" s="159" t="s">
        <v>744</v>
      </c>
      <c r="I204" s="152">
        <v>406300</v>
      </c>
      <c r="J204" s="155">
        <v>1</v>
      </c>
      <c r="K204" s="156">
        <v>1</v>
      </c>
      <c r="L204" s="155">
        <f t="shared" si="23"/>
        <v>1</v>
      </c>
      <c r="M204" s="157" t="s">
        <v>25</v>
      </c>
      <c r="N204" s="155">
        <v>0</v>
      </c>
      <c r="O204" s="157" t="s">
        <v>25</v>
      </c>
      <c r="P204" s="155">
        <v>0</v>
      </c>
      <c r="Q204" s="157" t="s">
        <v>25</v>
      </c>
      <c r="R204" s="158">
        <v>0</v>
      </c>
      <c r="S204" s="155">
        <f t="shared" si="28"/>
        <v>1</v>
      </c>
      <c r="T204" s="81">
        <f>'Distribution Rates'!B2*S204</f>
        <v>7144.1786423830672</v>
      </c>
      <c r="U204" s="81">
        <f>'Distribution Rates'!B3*S204</f>
        <v>-825.60682882194033</v>
      </c>
      <c r="V204" s="81">
        <f t="shared" si="24"/>
        <v>6318.5718135611269</v>
      </c>
      <c r="W204" s="81">
        <f t="shared" si="25"/>
        <v>526.54999999999995</v>
      </c>
      <c r="X204" s="81">
        <v>1256.0999999999999</v>
      </c>
      <c r="Y204" s="82">
        <v>3369</v>
      </c>
      <c r="Z204" s="81">
        <v>0</v>
      </c>
      <c r="AA204" s="82">
        <v>0</v>
      </c>
      <c r="AB204" s="81">
        <v>0</v>
      </c>
      <c r="AC204" s="82">
        <v>0</v>
      </c>
      <c r="AD204" s="81">
        <v>0</v>
      </c>
      <c r="AE204" s="81">
        <v>0</v>
      </c>
      <c r="AF204" s="81"/>
      <c r="AG204" s="82"/>
      <c r="AH204" s="82">
        <f t="shared" si="26"/>
        <v>3369</v>
      </c>
      <c r="AI204" s="81">
        <v>0</v>
      </c>
      <c r="AJ204" s="81">
        <f t="shared" si="22"/>
        <v>1256.0999999999999</v>
      </c>
      <c r="AK204" s="81">
        <f t="shared" si="27"/>
        <v>7574.6718135611263</v>
      </c>
    </row>
    <row r="205" spans="1:37" s="83" customFormat="1" ht="30" x14ac:dyDescent="0.25">
      <c r="A205" s="159" t="s">
        <v>53</v>
      </c>
      <c r="B205" s="160" t="s">
        <v>745</v>
      </c>
      <c r="C205" s="159" t="s">
        <v>746</v>
      </c>
      <c r="D205" s="161" t="s">
        <v>510</v>
      </c>
      <c r="E205" s="159" t="s">
        <v>511</v>
      </c>
      <c r="F205" s="159">
        <v>1</v>
      </c>
      <c r="G205" s="159" t="s">
        <v>105</v>
      </c>
      <c r="H205" s="159" t="s">
        <v>747</v>
      </c>
      <c r="I205" s="152">
        <v>406150</v>
      </c>
      <c r="J205" s="155">
        <v>1</v>
      </c>
      <c r="K205" s="156">
        <v>1</v>
      </c>
      <c r="L205" s="155">
        <f t="shared" si="23"/>
        <v>1</v>
      </c>
      <c r="M205" s="157" t="s">
        <v>25</v>
      </c>
      <c r="N205" s="155">
        <v>0</v>
      </c>
      <c r="O205" s="157" t="s">
        <v>25</v>
      </c>
      <c r="P205" s="155">
        <v>0</v>
      </c>
      <c r="Q205" s="157" t="s">
        <v>25</v>
      </c>
      <c r="R205" s="158">
        <v>0</v>
      </c>
      <c r="S205" s="155">
        <f t="shared" si="28"/>
        <v>1</v>
      </c>
      <c r="T205" s="81">
        <f>'Distribution Rates'!B2*S205</f>
        <v>7144.1786423830672</v>
      </c>
      <c r="U205" s="81">
        <f>'Distribution Rates'!B3*S205</f>
        <v>-825.60682882194033</v>
      </c>
      <c r="V205" s="81">
        <f t="shared" si="24"/>
        <v>6318.5718135611269</v>
      </c>
      <c r="W205" s="81">
        <f t="shared" si="25"/>
        <v>526.54999999999995</v>
      </c>
      <c r="X205" s="81">
        <v>13.68</v>
      </c>
      <c r="Y205" s="82">
        <v>33</v>
      </c>
      <c r="Z205" s="81">
        <v>32.75</v>
      </c>
      <c r="AA205" s="82">
        <v>3</v>
      </c>
      <c r="AB205" s="81">
        <v>13655.25</v>
      </c>
      <c r="AC205" s="82">
        <v>160.65</v>
      </c>
      <c r="AD205" s="81">
        <v>0</v>
      </c>
      <c r="AE205" s="81">
        <v>0</v>
      </c>
      <c r="AF205" s="81"/>
      <c r="AG205" s="82"/>
      <c r="AH205" s="82">
        <f t="shared" si="26"/>
        <v>36</v>
      </c>
      <c r="AI205" s="81">
        <v>0</v>
      </c>
      <c r="AJ205" s="81">
        <f t="shared" si="22"/>
        <v>13701.68</v>
      </c>
      <c r="AK205" s="81">
        <f t="shared" si="27"/>
        <v>20020.251813561128</v>
      </c>
    </row>
    <row r="206" spans="1:37" s="83" customFormat="1" ht="30" x14ac:dyDescent="0.25">
      <c r="A206" s="159" t="s">
        <v>53</v>
      </c>
      <c r="B206" s="160" t="s">
        <v>748</v>
      </c>
      <c r="C206" s="159" t="s">
        <v>638</v>
      </c>
      <c r="D206" s="161" t="s">
        <v>171</v>
      </c>
      <c r="E206" s="159" t="s">
        <v>172</v>
      </c>
      <c r="F206" s="159">
        <v>3</v>
      </c>
      <c r="G206" s="159" t="s">
        <v>105</v>
      </c>
      <c r="H206" s="159" t="s">
        <v>749</v>
      </c>
      <c r="I206" s="152">
        <v>406650</v>
      </c>
      <c r="J206" s="155">
        <v>2</v>
      </c>
      <c r="K206" s="156">
        <v>0.2</v>
      </c>
      <c r="L206" s="155">
        <f t="shared" si="23"/>
        <v>0.4</v>
      </c>
      <c r="M206" s="157" t="s">
        <v>25</v>
      </c>
      <c r="N206" s="155">
        <v>0</v>
      </c>
      <c r="O206" s="157" t="s">
        <v>25</v>
      </c>
      <c r="P206" s="155">
        <v>0</v>
      </c>
      <c r="Q206" s="157" t="s">
        <v>25</v>
      </c>
      <c r="R206" s="158">
        <v>0</v>
      </c>
      <c r="S206" s="155">
        <f t="shared" si="28"/>
        <v>0.4</v>
      </c>
      <c r="T206" s="81">
        <f>'Distribution Rates'!B2*S206</f>
        <v>2857.6714569532269</v>
      </c>
      <c r="U206" s="81">
        <f>'Distribution Rates'!B3*S206</f>
        <v>-330.24273152877618</v>
      </c>
      <c r="V206" s="81">
        <f t="shared" si="24"/>
        <v>2527.4287254244509</v>
      </c>
      <c r="W206" s="81">
        <f t="shared" si="25"/>
        <v>210.62</v>
      </c>
      <c r="X206" s="81">
        <v>2181.5000000000005</v>
      </c>
      <c r="Y206" s="82">
        <v>6039</v>
      </c>
      <c r="Z206" s="81">
        <v>0</v>
      </c>
      <c r="AA206" s="82">
        <v>0</v>
      </c>
      <c r="AB206" s="81">
        <v>0</v>
      </c>
      <c r="AC206" s="82">
        <v>0</v>
      </c>
      <c r="AD206" s="81">
        <v>0</v>
      </c>
      <c r="AE206" s="81">
        <v>0</v>
      </c>
      <c r="AF206" s="81"/>
      <c r="AG206" s="82"/>
      <c r="AH206" s="82">
        <f t="shared" si="26"/>
        <v>6039</v>
      </c>
      <c r="AI206" s="81">
        <v>0</v>
      </c>
      <c r="AJ206" s="81">
        <f t="shared" si="22"/>
        <v>2181.5000000000005</v>
      </c>
      <c r="AK206" s="81">
        <f t="shared" si="27"/>
        <v>4708.9287254244518</v>
      </c>
    </row>
    <row r="207" spans="1:37" s="83" customFormat="1" ht="30" x14ac:dyDescent="0.25">
      <c r="A207" s="159" t="s">
        <v>53</v>
      </c>
      <c r="B207" s="160" t="s">
        <v>748</v>
      </c>
      <c r="C207" s="159" t="s">
        <v>639</v>
      </c>
      <c r="D207" s="161" t="s">
        <v>171</v>
      </c>
      <c r="E207" s="159" t="s">
        <v>172</v>
      </c>
      <c r="F207" s="159">
        <v>3</v>
      </c>
      <c r="G207" s="159" t="s">
        <v>105</v>
      </c>
      <c r="H207" s="159" t="s">
        <v>749</v>
      </c>
      <c r="I207" s="152">
        <v>406650</v>
      </c>
      <c r="J207" s="155">
        <v>0</v>
      </c>
      <c r="K207" s="156">
        <v>0.2</v>
      </c>
      <c r="L207" s="155">
        <f t="shared" si="23"/>
        <v>0</v>
      </c>
      <c r="M207" s="157" t="s">
        <v>25</v>
      </c>
      <c r="N207" s="155">
        <v>0</v>
      </c>
      <c r="O207" s="157" t="s">
        <v>25</v>
      </c>
      <c r="P207" s="155">
        <v>0</v>
      </c>
      <c r="Q207" s="157" t="s">
        <v>111</v>
      </c>
      <c r="R207" s="158">
        <v>0.4</v>
      </c>
      <c r="S207" s="155">
        <f t="shared" si="28"/>
        <v>0.4</v>
      </c>
      <c r="T207" s="81">
        <f>'Distribution Rates'!B2*S207</f>
        <v>2857.6714569532269</v>
      </c>
      <c r="U207" s="81">
        <f>'Distribution Rates'!B3*S207</f>
        <v>-330.24273152877618</v>
      </c>
      <c r="V207" s="81">
        <f t="shared" si="24"/>
        <v>2527.4287254244509</v>
      </c>
      <c r="W207" s="81">
        <f t="shared" si="25"/>
        <v>210.62</v>
      </c>
      <c r="X207" s="81">
        <v>2181.5000000000005</v>
      </c>
      <c r="Y207" s="82">
        <v>6039</v>
      </c>
      <c r="Z207" s="81">
        <v>0</v>
      </c>
      <c r="AA207" s="82">
        <v>0</v>
      </c>
      <c r="AB207" s="81">
        <v>0</v>
      </c>
      <c r="AC207" s="82">
        <v>0</v>
      </c>
      <c r="AD207" s="81">
        <v>0</v>
      </c>
      <c r="AE207" s="81">
        <v>0</v>
      </c>
      <c r="AF207" s="81"/>
      <c r="AG207" s="82"/>
      <c r="AH207" s="82">
        <f t="shared" si="26"/>
        <v>6039</v>
      </c>
      <c r="AI207" s="81">
        <v>0</v>
      </c>
      <c r="AJ207" s="81">
        <f t="shared" si="22"/>
        <v>2181.5000000000005</v>
      </c>
      <c r="AK207" s="81">
        <f t="shared" si="27"/>
        <v>4708.9287254244518</v>
      </c>
    </row>
    <row r="208" spans="1:37" s="83" customFormat="1" ht="30" x14ac:dyDescent="0.25">
      <c r="A208" s="159" t="s">
        <v>53</v>
      </c>
      <c r="B208" s="160" t="s">
        <v>748</v>
      </c>
      <c r="C208" s="159" t="s">
        <v>170</v>
      </c>
      <c r="D208" s="161" t="s">
        <v>171</v>
      </c>
      <c r="E208" s="159" t="s">
        <v>172</v>
      </c>
      <c r="F208" s="159">
        <v>3</v>
      </c>
      <c r="G208" s="159" t="s">
        <v>105</v>
      </c>
      <c r="H208" s="159" t="s">
        <v>749</v>
      </c>
      <c r="I208" s="152">
        <v>406650</v>
      </c>
      <c r="J208" s="155">
        <v>0</v>
      </c>
      <c r="K208" s="156">
        <v>0.2</v>
      </c>
      <c r="L208" s="155">
        <f t="shared" si="23"/>
        <v>0</v>
      </c>
      <c r="M208" s="157" t="s">
        <v>25</v>
      </c>
      <c r="N208" s="155">
        <v>0</v>
      </c>
      <c r="O208" s="157" t="s">
        <v>25</v>
      </c>
      <c r="P208" s="155">
        <v>0</v>
      </c>
      <c r="Q208" s="157" t="s">
        <v>111</v>
      </c>
      <c r="R208" s="158">
        <v>0.4</v>
      </c>
      <c r="S208" s="155">
        <f t="shared" si="28"/>
        <v>0.4</v>
      </c>
      <c r="T208" s="81">
        <f>'Distribution Rates'!B2*S208</f>
        <v>2857.6714569532269</v>
      </c>
      <c r="U208" s="81">
        <f>'Distribution Rates'!B3*S208</f>
        <v>-330.24273152877618</v>
      </c>
      <c r="V208" s="81">
        <f t="shared" si="24"/>
        <v>2527.4287254244509</v>
      </c>
      <c r="W208" s="81">
        <f t="shared" si="25"/>
        <v>210.62</v>
      </c>
      <c r="X208" s="81">
        <v>2181.5000000000005</v>
      </c>
      <c r="Y208" s="82">
        <v>6039</v>
      </c>
      <c r="Z208" s="81">
        <v>0</v>
      </c>
      <c r="AA208" s="82">
        <v>0</v>
      </c>
      <c r="AB208" s="81">
        <v>0</v>
      </c>
      <c r="AC208" s="82">
        <v>0</v>
      </c>
      <c r="AD208" s="81">
        <v>0</v>
      </c>
      <c r="AE208" s="81">
        <v>0</v>
      </c>
      <c r="AF208" s="81"/>
      <c r="AG208" s="82"/>
      <c r="AH208" s="82">
        <f t="shared" si="26"/>
        <v>6039</v>
      </c>
      <c r="AI208" s="81">
        <v>0</v>
      </c>
      <c r="AJ208" s="81">
        <f t="shared" si="22"/>
        <v>2181.5000000000005</v>
      </c>
      <c r="AK208" s="81">
        <f t="shared" si="27"/>
        <v>4708.9287254244518</v>
      </c>
    </row>
    <row r="209" spans="1:37" s="83" customFormat="1" ht="30" x14ac:dyDescent="0.25">
      <c r="A209" s="159" t="s">
        <v>52</v>
      </c>
      <c r="B209" s="153" t="s">
        <v>750</v>
      </c>
      <c r="C209" s="159" t="s">
        <v>553</v>
      </c>
      <c r="D209" s="161" t="s">
        <v>554</v>
      </c>
      <c r="E209" s="159" t="s">
        <v>555</v>
      </c>
      <c r="F209" s="159">
        <v>3</v>
      </c>
      <c r="G209" s="159" t="s">
        <v>562</v>
      </c>
      <c r="H209" s="159" t="s">
        <v>751</v>
      </c>
      <c r="I209" s="152">
        <v>905750</v>
      </c>
      <c r="J209" s="155">
        <v>1</v>
      </c>
      <c r="K209" s="156">
        <v>0.2</v>
      </c>
      <c r="L209" s="155">
        <f t="shared" si="23"/>
        <v>0.2</v>
      </c>
      <c r="M209" s="157" t="s">
        <v>25</v>
      </c>
      <c r="N209" s="155">
        <v>0</v>
      </c>
      <c r="O209" s="157" t="s">
        <v>25</v>
      </c>
      <c r="P209" s="155">
        <v>0</v>
      </c>
      <c r="Q209" s="157" t="s">
        <v>25</v>
      </c>
      <c r="R209" s="158">
        <v>0</v>
      </c>
      <c r="S209" s="155">
        <f t="shared" si="28"/>
        <v>0.2</v>
      </c>
      <c r="T209" s="81">
        <f>'Distribution Rates'!B2*S209</f>
        <v>1428.8357284766134</v>
      </c>
      <c r="U209" s="81">
        <f>'Distribution Rates'!B3*S209</f>
        <v>-165.12136576438809</v>
      </c>
      <c r="V209" s="81">
        <f t="shared" si="24"/>
        <v>1263.7143627122255</v>
      </c>
      <c r="W209" s="81">
        <f t="shared" si="25"/>
        <v>105.31</v>
      </c>
      <c r="X209" s="81">
        <v>107.77</v>
      </c>
      <c r="Y209" s="82">
        <v>282</v>
      </c>
      <c r="Z209" s="81">
        <v>0</v>
      </c>
      <c r="AA209" s="82">
        <v>0</v>
      </c>
      <c r="AB209" s="81">
        <v>0</v>
      </c>
      <c r="AC209" s="82">
        <v>0</v>
      </c>
      <c r="AD209" s="81">
        <v>0</v>
      </c>
      <c r="AE209" s="81">
        <v>0</v>
      </c>
      <c r="AF209" s="81"/>
      <c r="AG209" s="82"/>
      <c r="AH209" s="82">
        <f t="shared" si="26"/>
        <v>282</v>
      </c>
      <c r="AI209" s="81">
        <v>0</v>
      </c>
      <c r="AJ209" s="81">
        <f t="shared" si="22"/>
        <v>107.77</v>
      </c>
      <c r="AK209" s="81">
        <f t="shared" si="27"/>
        <v>1371.4843627122254</v>
      </c>
    </row>
    <row r="210" spans="1:37" s="83" customFormat="1" ht="30" x14ac:dyDescent="0.25">
      <c r="A210" s="159" t="s">
        <v>53</v>
      </c>
      <c r="B210" s="160" t="s">
        <v>752</v>
      </c>
      <c r="C210" s="159" t="s">
        <v>197</v>
      </c>
      <c r="D210" s="161" t="s">
        <v>108</v>
      </c>
      <c r="E210" s="159" t="s">
        <v>109</v>
      </c>
      <c r="F210" s="159">
        <v>3</v>
      </c>
      <c r="G210" s="159" t="s">
        <v>105</v>
      </c>
      <c r="H210" s="159" t="s">
        <v>108</v>
      </c>
      <c r="I210" s="152">
        <v>407400</v>
      </c>
      <c r="J210" s="155">
        <v>2</v>
      </c>
      <c r="K210" s="156">
        <v>0.33</v>
      </c>
      <c r="L210" s="155">
        <f t="shared" si="23"/>
        <v>0.66</v>
      </c>
      <c r="M210" s="157" t="s">
        <v>25</v>
      </c>
      <c r="N210" s="155">
        <v>0</v>
      </c>
      <c r="O210" s="157" t="s">
        <v>25</v>
      </c>
      <c r="P210" s="155">
        <v>0</v>
      </c>
      <c r="Q210" s="157" t="s">
        <v>25</v>
      </c>
      <c r="R210" s="158">
        <v>0</v>
      </c>
      <c r="S210" s="155">
        <f t="shared" si="28"/>
        <v>0.66</v>
      </c>
      <c r="T210" s="81">
        <f>'Distribution Rates'!B2*S210</f>
        <v>4715.1579039728249</v>
      </c>
      <c r="U210" s="81">
        <f>'Distribution Rates'!B3*S210</f>
        <v>-544.90050702248061</v>
      </c>
      <c r="V210" s="81">
        <f t="shared" si="24"/>
        <v>4170.2573969503446</v>
      </c>
      <c r="W210" s="81">
        <f t="shared" si="25"/>
        <v>347.52</v>
      </c>
      <c r="X210" s="81">
        <v>0</v>
      </c>
      <c r="Y210" s="82">
        <v>0</v>
      </c>
      <c r="Z210" s="81">
        <v>0</v>
      </c>
      <c r="AA210" s="82">
        <v>0</v>
      </c>
      <c r="AB210" s="81">
        <v>0</v>
      </c>
      <c r="AC210" s="82">
        <v>0</v>
      </c>
      <c r="AD210" s="81">
        <v>0</v>
      </c>
      <c r="AE210" s="81">
        <v>0</v>
      </c>
      <c r="AF210" s="81"/>
      <c r="AG210" s="82"/>
      <c r="AH210" s="82">
        <f t="shared" si="26"/>
        <v>0</v>
      </c>
      <c r="AI210" s="81">
        <v>0</v>
      </c>
      <c r="AJ210" s="81">
        <f t="shared" si="22"/>
        <v>0</v>
      </c>
      <c r="AK210" s="81">
        <f t="shared" si="27"/>
        <v>4170.2573969503446</v>
      </c>
    </row>
    <row r="211" spans="1:37" s="83" customFormat="1" ht="30" x14ac:dyDescent="0.25">
      <c r="A211" s="159" t="s">
        <v>53</v>
      </c>
      <c r="B211" s="160" t="s">
        <v>753</v>
      </c>
      <c r="C211" s="161" t="s">
        <v>754</v>
      </c>
      <c r="D211" s="161" t="s">
        <v>100</v>
      </c>
      <c r="E211" s="159" t="s">
        <v>101</v>
      </c>
      <c r="F211" s="159">
        <v>2</v>
      </c>
      <c r="G211" s="159" t="s">
        <v>105</v>
      </c>
      <c r="H211" s="159" t="s">
        <v>755</v>
      </c>
      <c r="I211" s="152">
        <v>408300</v>
      </c>
      <c r="J211" s="155">
        <v>1</v>
      </c>
      <c r="K211" s="156">
        <v>1</v>
      </c>
      <c r="L211" s="155">
        <f t="shared" si="23"/>
        <v>1</v>
      </c>
      <c r="M211" s="157" t="s">
        <v>25</v>
      </c>
      <c r="N211" s="155">
        <v>0</v>
      </c>
      <c r="O211" s="157" t="s">
        <v>25</v>
      </c>
      <c r="P211" s="155">
        <v>0</v>
      </c>
      <c r="Q211" s="157" t="s">
        <v>25</v>
      </c>
      <c r="R211" s="158">
        <v>0</v>
      </c>
      <c r="S211" s="155">
        <f t="shared" si="28"/>
        <v>1</v>
      </c>
      <c r="T211" s="81">
        <f>'Distribution Rates'!B2*S211</f>
        <v>7144.1786423830672</v>
      </c>
      <c r="U211" s="81">
        <f>'Distribution Rates'!B3*S211</f>
        <v>-825.60682882194033</v>
      </c>
      <c r="V211" s="81">
        <f t="shared" si="24"/>
        <v>6318.5718135611269</v>
      </c>
      <c r="W211" s="81">
        <f t="shared" si="25"/>
        <v>526.54999999999995</v>
      </c>
      <c r="X211" s="81">
        <v>0</v>
      </c>
      <c r="Y211" s="82">
        <v>0</v>
      </c>
      <c r="Z211" s="81">
        <v>3.5</v>
      </c>
      <c r="AA211" s="82">
        <v>1</v>
      </c>
      <c r="AB211" s="81">
        <v>0</v>
      </c>
      <c r="AC211" s="82">
        <v>0</v>
      </c>
      <c r="AD211" s="81">
        <v>0</v>
      </c>
      <c r="AE211" s="81">
        <v>0</v>
      </c>
      <c r="AF211" s="81"/>
      <c r="AG211" s="82"/>
      <c r="AH211" s="82">
        <f t="shared" si="26"/>
        <v>1</v>
      </c>
      <c r="AI211" s="81">
        <v>0</v>
      </c>
      <c r="AJ211" s="81">
        <f t="shared" si="22"/>
        <v>3.5</v>
      </c>
      <c r="AK211" s="81">
        <f t="shared" si="27"/>
        <v>6322.0718135611269</v>
      </c>
    </row>
    <row r="212" spans="1:37" s="83" customFormat="1" ht="30" x14ac:dyDescent="0.25">
      <c r="A212" s="159" t="s">
        <v>53</v>
      </c>
      <c r="B212" s="160" t="s">
        <v>756</v>
      </c>
      <c r="C212" s="159" t="s">
        <v>757</v>
      </c>
      <c r="D212" s="161" t="s">
        <v>100</v>
      </c>
      <c r="E212" s="159" t="s">
        <v>101</v>
      </c>
      <c r="F212" s="159" t="s">
        <v>758</v>
      </c>
      <c r="G212" s="159" t="s">
        <v>105</v>
      </c>
      <c r="H212" s="159" t="s">
        <v>755</v>
      </c>
      <c r="I212" s="152">
        <v>408300</v>
      </c>
      <c r="J212" s="155">
        <v>3</v>
      </c>
      <c r="K212" s="156">
        <v>1</v>
      </c>
      <c r="L212" s="155">
        <f t="shared" si="23"/>
        <v>3</v>
      </c>
      <c r="M212" s="157" t="s">
        <v>25</v>
      </c>
      <c r="N212" s="155">
        <v>0</v>
      </c>
      <c r="O212" s="157" t="s">
        <v>25</v>
      </c>
      <c r="P212" s="155">
        <v>0</v>
      </c>
      <c r="Q212" s="157" t="s">
        <v>25</v>
      </c>
      <c r="R212" s="158">
        <v>0</v>
      </c>
      <c r="S212" s="155">
        <f t="shared" si="28"/>
        <v>3</v>
      </c>
      <c r="T212" s="81">
        <f>'Distribution Rates'!B2*S212</f>
        <v>21432.535927149202</v>
      </c>
      <c r="U212" s="81">
        <f>'Distribution Rates'!B3*S212</f>
        <v>-2476.820486465821</v>
      </c>
      <c r="V212" s="81">
        <f t="shared" si="24"/>
        <v>18955.71544068338</v>
      </c>
      <c r="W212" s="81">
        <f t="shared" si="25"/>
        <v>1579.64</v>
      </c>
      <c r="X212" s="81"/>
      <c r="Y212" s="82"/>
      <c r="Z212" s="81"/>
      <c r="AA212" s="82"/>
      <c r="AB212" s="81"/>
      <c r="AC212" s="82"/>
      <c r="AD212" s="81"/>
      <c r="AE212" s="81">
        <v>0</v>
      </c>
      <c r="AF212" s="81"/>
      <c r="AG212" s="82"/>
      <c r="AH212" s="82"/>
      <c r="AI212" s="81"/>
      <c r="AJ212" s="81">
        <f t="shared" si="22"/>
        <v>0</v>
      </c>
      <c r="AK212" s="81">
        <f t="shared" si="27"/>
        <v>18955.71544068338</v>
      </c>
    </row>
    <row r="213" spans="1:37" s="83" customFormat="1" x14ac:dyDescent="0.25">
      <c r="A213" s="159" t="s">
        <v>53</v>
      </c>
      <c r="B213" s="160" t="s">
        <v>759</v>
      </c>
      <c r="C213" s="159" t="s">
        <v>641</v>
      </c>
      <c r="D213" s="161" t="s">
        <v>100</v>
      </c>
      <c r="E213" s="159" t="s">
        <v>101</v>
      </c>
      <c r="F213" s="159">
        <v>2</v>
      </c>
      <c r="G213" s="159" t="s">
        <v>143</v>
      </c>
      <c r="H213" s="159" t="s">
        <v>760</v>
      </c>
      <c r="I213" s="152">
        <v>409001</v>
      </c>
      <c r="J213" s="155">
        <v>1</v>
      </c>
      <c r="K213" s="156">
        <v>0.5</v>
      </c>
      <c r="L213" s="155">
        <f t="shared" si="23"/>
        <v>0.5</v>
      </c>
      <c r="M213" s="157" t="s">
        <v>25</v>
      </c>
      <c r="N213" s="155">
        <v>0</v>
      </c>
      <c r="O213" s="157" t="s">
        <v>25</v>
      </c>
      <c r="P213" s="155">
        <v>0</v>
      </c>
      <c r="Q213" s="157" t="s">
        <v>25</v>
      </c>
      <c r="R213" s="158">
        <v>0</v>
      </c>
      <c r="S213" s="155">
        <f t="shared" si="28"/>
        <v>0.5</v>
      </c>
      <c r="T213" s="81">
        <f>'Distribution Rates'!B2*S213</f>
        <v>3572.0893211915336</v>
      </c>
      <c r="U213" s="81">
        <f>'Distribution Rates'!B3*S213</f>
        <v>-412.80341441097016</v>
      </c>
      <c r="V213" s="81">
        <f t="shared" si="24"/>
        <v>3159.2859067805634</v>
      </c>
      <c r="W213" s="81">
        <f t="shared" si="25"/>
        <v>263.27</v>
      </c>
      <c r="X213" s="81"/>
      <c r="Y213" s="82"/>
      <c r="Z213" s="81"/>
      <c r="AA213" s="82"/>
      <c r="AB213" s="81"/>
      <c r="AC213" s="82"/>
      <c r="AD213" s="81"/>
      <c r="AE213" s="81">
        <v>0</v>
      </c>
      <c r="AF213" s="81"/>
      <c r="AG213" s="82"/>
      <c r="AH213" s="82"/>
      <c r="AI213" s="81"/>
      <c r="AJ213" s="81">
        <f t="shared" si="22"/>
        <v>0</v>
      </c>
      <c r="AK213" s="81">
        <f t="shared" si="27"/>
        <v>3159.2859067805634</v>
      </c>
    </row>
    <row r="214" spans="1:37" s="83" customFormat="1" x14ac:dyDescent="0.25">
      <c r="A214" s="159" t="s">
        <v>53</v>
      </c>
      <c r="B214" s="160" t="s">
        <v>761</v>
      </c>
      <c r="C214" s="159" t="s">
        <v>641</v>
      </c>
      <c r="D214" s="161" t="s">
        <v>100</v>
      </c>
      <c r="E214" s="159" t="s">
        <v>101</v>
      </c>
      <c r="F214" s="159">
        <v>2</v>
      </c>
      <c r="G214" s="159" t="s">
        <v>143</v>
      </c>
      <c r="H214" s="159" t="s">
        <v>762</v>
      </c>
      <c r="I214" s="152">
        <v>409001</v>
      </c>
      <c r="J214" s="155">
        <v>1</v>
      </c>
      <c r="K214" s="156">
        <v>0</v>
      </c>
      <c r="L214" s="155">
        <f t="shared" si="23"/>
        <v>0</v>
      </c>
      <c r="M214" s="157" t="s">
        <v>25</v>
      </c>
      <c r="N214" s="155">
        <v>0</v>
      </c>
      <c r="O214" s="157" t="s">
        <v>25</v>
      </c>
      <c r="P214" s="155">
        <v>0</v>
      </c>
      <c r="Q214" s="157" t="s">
        <v>25</v>
      </c>
      <c r="R214" s="158">
        <v>0</v>
      </c>
      <c r="S214" s="155">
        <f t="shared" si="28"/>
        <v>0</v>
      </c>
      <c r="T214" s="81">
        <f>'Distribution Rates'!B2*S214</f>
        <v>0</v>
      </c>
      <c r="U214" s="81">
        <f>'Distribution Rates'!B3*S214</f>
        <v>0</v>
      </c>
      <c r="V214" s="81">
        <f t="shared" si="24"/>
        <v>0</v>
      </c>
      <c r="W214" s="81">
        <f t="shared" si="25"/>
        <v>0</v>
      </c>
      <c r="X214" s="81">
        <v>0</v>
      </c>
      <c r="Y214" s="82">
        <v>0</v>
      </c>
      <c r="Z214" s="81">
        <v>0</v>
      </c>
      <c r="AA214" s="82">
        <v>0</v>
      </c>
      <c r="AB214" s="81">
        <v>0</v>
      </c>
      <c r="AC214" s="82">
        <v>0</v>
      </c>
      <c r="AD214" s="81">
        <v>0</v>
      </c>
      <c r="AE214" s="81">
        <v>0</v>
      </c>
      <c r="AF214" s="81"/>
      <c r="AG214" s="82"/>
      <c r="AH214" s="82">
        <f t="shared" si="26"/>
        <v>0</v>
      </c>
      <c r="AI214" s="81">
        <v>0</v>
      </c>
      <c r="AJ214" s="81">
        <f t="shared" si="22"/>
        <v>0</v>
      </c>
      <c r="AK214" s="81">
        <f t="shared" si="27"/>
        <v>0</v>
      </c>
    </row>
    <row r="215" spans="1:37" s="83" customFormat="1" ht="30" x14ac:dyDescent="0.25">
      <c r="A215" s="159" t="s">
        <v>52</v>
      </c>
      <c r="B215" s="160" t="s">
        <v>763</v>
      </c>
      <c r="C215" s="159" t="s">
        <v>764</v>
      </c>
      <c r="D215" s="161" t="s">
        <v>765</v>
      </c>
      <c r="E215" s="159" t="s">
        <v>766</v>
      </c>
      <c r="F215" s="159">
        <v>4</v>
      </c>
      <c r="G215" s="159" t="s">
        <v>767</v>
      </c>
      <c r="H215" s="159" t="s">
        <v>768</v>
      </c>
      <c r="I215" s="152">
        <v>903200</v>
      </c>
      <c r="J215" s="155">
        <v>1</v>
      </c>
      <c r="K215" s="156">
        <v>1</v>
      </c>
      <c r="L215" s="155">
        <f t="shared" si="23"/>
        <v>1</v>
      </c>
      <c r="M215" s="157" t="s">
        <v>25</v>
      </c>
      <c r="N215" s="155">
        <v>0</v>
      </c>
      <c r="O215" s="157" t="s">
        <v>25</v>
      </c>
      <c r="P215" s="155">
        <v>0</v>
      </c>
      <c r="Q215" s="157" t="s">
        <v>25</v>
      </c>
      <c r="R215" s="158">
        <v>0</v>
      </c>
      <c r="S215" s="155">
        <f t="shared" si="28"/>
        <v>1</v>
      </c>
      <c r="T215" s="81">
        <f>'Distribution Rates'!B2*S215</f>
        <v>7144.1786423830672</v>
      </c>
      <c r="U215" s="81">
        <f>'Distribution Rates'!B3*S215</f>
        <v>-825.60682882194033</v>
      </c>
      <c r="V215" s="81">
        <f t="shared" si="24"/>
        <v>6318.5718135611269</v>
      </c>
      <c r="W215" s="81">
        <f t="shared" si="25"/>
        <v>526.54999999999995</v>
      </c>
      <c r="X215" s="81">
        <v>34707.080000000009</v>
      </c>
      <c r="Y215" s="82">
        <v>86906</v>
      </c>
      <c r="Z215" s="81">
        <v>470.68</v>
      </c>
      <c r="AA215" s="82">
        <v>72</v>
      </c>
      <c r="AB215" s="81">
        <v>0</v>
      </c>
      <c r="AC215" s="82">
        <v>0</v>
      </c>
      <c r="AD215" s="81">
        <v>0</v>
      </c>
      <c r="AE215" s="81">
        <v>1312.91</v>
      </c>
      <c r="AF215" s="81"/>
      <c r="AG215" s="82"/>
      <c r="AH215" s="82">
        <f t="shared" si="26"/>
        <v>86978</v>
      </c>
      <c r="AI215" s="81">
        <v>3116.58</v>
      </c>
      <c r="AJ215" s="81">
        <f t="shared" si="22"/>
        <v>39607.250000000015</v>
      </c>
      <c r="AK215" s="81">
        <f t="shared" si="27"/>
        <v>45925.821813561139</v>
      </c>
    </row>
    <row r="216" spans="1:37" s="83" customFormat="1" ht="30" x14ac:dyDescent="0.25">
      <c r="A216" s="152" t="s">
        <v>52</v>
      </c>
      <c r="B216" s="153" t="s">
        <v>769</v>
      </c>
      <c r="C216" s="152" t="s">
        <v>770</v>
      </c>
      <c r="D216" s="154" t="s">
        <v>771</v>
      </c>
      <c r="E216" s="159" t="s">
        <v>772</v>
      </c>
      <c r="F216" s="152">
        <v>4</v>
      </c>
      <c r="G216" s="152" t="s">
        <v>768</v>
      </c>
      <c r="H216" s="152" t="s">
        <v>773</v>
      </c>
      <c r="I216" s="152">
        <v>903200</v>
      </c>
      <c r="J216" s="155">
        <v>1</v>
      </c>
      <c r="K216" s="156">
        <v>0.4</v>
      </c>
      <c r="L216" s="155">
        <f t="shared" si="23"/>
        <v>0.4</v>
      </c>
      <c r="M216" s="157" t="s">
        <v>25</v>
      </c>
      <c r="N216" s="155">
        <v>0</v>
      </c>
      <c r="O216" s="157" t="s">
        <v>25</v>
      </c>
      <c r="P216" s="155">
        <v>0</v>
      </c>
      <c r="Q216" s="157" t="s">
        <v>25</v>
      </c>
      <c r="R216" s="158">
        <v>0</v>
      </c>
      <c r="S216" s="155">
        <f t="shared" si="28"/>
        <v>0.4</v>
      </c>
      <c r="T216" s="81">
        <f>'Distribution Rates'!B2*S216</f>
        <v>2857.6714569532269</v>
      </c>
      <c r="U216" s="81">
        <f>'Distribution Rates'!B3*S216</f>
        <v>-330.24273152877618</v>
      </c>
      <c r="V216" s="81">
        <f t="shared" si="24"/>
        <v>2527.4287254244509</v>
      </c>
      <c r="W216" s="81">
        <f t="shared" si="25"/>
        <v>210.62</v>
      </c>
      <c r="X216" s="81">
        <v>0</v>
      </c>
      <c r="Y216" s="82">
        <v>0</v>
      </c>
      <c r="Z216" s="81">
        <v>0</v>
      </c>
      <c r="AA216" s="82">
        <v>0</v>
      </c>
      <c r="AB216" s="81">
        <v>0</v>
      </c>
      <c r="AC216" s="82">
        <v>0</v>
      </c>
      <c r="AD216" s="81">
        <v>0</v>
      </c>
      <c r="AE216" s="81">
        <v>0</v>
      </c>
      <c r="AF216" s="81"/>
      <c r="AG216" s="82"/>
      <c r="AH216" s="82">
        <f t="shared" si="26"/>
        <v>0</v>
      </c>
      <c r="AI216" s="81">
        <v>0</v>
      </c>
      <c r="AJ216" s="81">
        <f t="shared" si="22"/>
        <v>0</v>
      </c>
      <c r="AK216" s="81">
        <f t="shared" si="27"/>
        <v>2527.4287254244509</v>
      </c>
    </row>
    <row r="217" spans="1:37" s="83" customFormat="1" x14ac:dyDescent="0.25">
      <c r="A217" s="159" t="s">
        <v>56</v>
      </c>
      <c r="B217" s="153" t="s">
        <v>774</v>
      </c>
      <c r="C217" s="159" t="s">
        <v>775</v>
      </c>
      <c r="D217" s="161" t="s">
        <v>231</v>
      </c>
      <c r="E217" s="159" t="s">
        <v>95</v>
      </c>
      <c r="F217" s="159">
        <v>2</v>
      </c>
      <c r="G217" s="159" t="s">
        <v>776</v>
      </c>
      <c r="H217" s="159" t="s">
        <v>776</v>
      </c>
      <c r="I217" s="152">
        <v>103000</v>
      </c>
      <c r="J217" s="155">
        <v>1</v>
      </c>
      <c r="K217" s="156">
        <v>0.11</v>
      </c>
      <c r="L217" s="155">
        <f t="shared" si="23"/>
        <v>0.11</v>
      </c>
      <c r="M217" s="157" t="s">
        <v>25</v>
      </c>
      <c r="N217" s="155">
        <v>0</v>
      </c>
      <c r="O217" s="157" t="s">
        <v>192</v>
      </c>
      <c r="P217" s="155">
        <v>0.11</v>
      </c>
      <c r="Q217" s="157" t="s">
        <v>25</v>
      </c>
      <c r="R217" s="158">
        <v>0</v>
      </c>
      <c r="S217" s="155">
        <f t="shared" si="28"/>
        <v>0.22</v>
      </c>
      <c r="T217" s="81">
        <f>'Distribution Rates'!B2*S217</f>
        <v>1571.7193013242747</v>
      </c>
      <c r="U217" s="81">
        <f>'Distribution Rates'!B3*S217</f>
        <v>-181.63350234082688</v>
      </c>
      <c r="V217" s="81">
        <f t="shared" si="24"/>
        <v>1390.0857989834478</v>
      </c>
      <c r="W217" s="81">
        <f t="shared" si="25"/>
        <v>115.84</v>
      </c>
      <c r="X217" s="81">
        <v>3.5</v>
      </c>
      <c r="Y217" s="82">
        <v>8</v>
      </c>
      <c r="Z217" s="81">
        <v>0</v>
      </c>
      <c r="AA217" s="82">
        <v>0</v>
      </c>
      <c r="AB217" s="81">
        <v>0</v>
      </c>
      <c r="AC217" s="82">
        <v>0</v>
      </c>
      <c r="AD217" s="81">
        <v>0</v>
      </c>
      <c r="AE217" s="81">
        <v>0</v>
      </c>
      <c r="AF217" s="81"/>
      <c r="AG217" s="82"/>
      <c r="AH217" s="82">
        <f t="shared" si="26"/>
        <v>8</v>
      </c>
      <c r="AI217" s="81">
        <v>0</v>
      </c>
      <c r="AJ217" s="81">
        <f t="shared" si="22"/>
        <v>3.5</v>
      </c>
      <c r="AK217" s="81">
        <f t="shared" si="27"/>
        <v>1393.5857989834478</v>
      </c>
    </row>
    <row r="218" spans="1:37" s="83" customFormat="1" x14ac:dyDescent="0.25">
      <c r="A218" s="159" t="s">
        <v>56</v>
      </c>
      <c r="B218" s="153" t="s">
        <v>777</v>
      </c>
      <c r="C218" s="159" t="s">
        <v>775</v>
      </c>
      <c r="D218" s="161" t="s">
        <v>231</v>
      </c>
      <c r="E218" s="159" t="s">
        <v>95</v>
      </c>
      <c r="F218" s="159">
        <v>2</v>
      </c>
      <c r="G218" s="159" t="s">
        <v>778</v>
      </c>
      <c r="H218" s="159" t="s">
        <v>779</v>
      </c>
      <c r="I218" s="152">
        <v>107400</v>
      </c>
      <c r="J218" s="155">
        <v>1</v>
      </c>
      <c r="K218" s="156">
        <v>0.11</v>
      </c>
      <c r="L218" s="155">
        <f t="shared" si="23"/>
        <v>0.11</v>
      </c>
      <c r="M218" s="157" t="s">
        <v>25</v>
      </c>
      <c r="N218" s="155">
        <v>0</v>
      </c>
      <c r="O218" s="157" t="s">
        <v>192</v>
      </c>
      <c r="P218" s="155">
        <v>0.11</v>
      </c>
      <c r="Q218" s="157" t="s">
        <v>25</v>
      </c>
      <c r="R218" s="158">
        <v>0</v>
      </c>
      <c r="S218" s="155">
        <f t="shared" si="28"/>
        <v>0.22</v>
      </c>
      <c r="T218" s="81">
        <f>'Distribution Rates'!B2*S218</f>
        <v>1571.7193013242747</v>
      </c>
      <c r="U218" s="81">
        <f>'Distribution Rates'!B3*S218</f>
        <v>-181.63350234082688</v>
      </c>
      <c r="V218" s="81">
        <f t="shared" si="24"/>
        <v>1390.0857989834478</v>
      </c>
      <c r="W218" s="81">
        <f t="shared" si="25"/>
        <v>115.84</v>
      </c>
      <c r="X218" s="81">
        <v>0</v>
      </c>
      <c r="Y218" s="82">
        <v>0</v>
      </c>
      <c r="Z218" s="81">
        <v>0</v>
      </c>
      <c r="AA218" s="82">
        <v>0</v>
      </c>
      <c r="AB218" s="81">
        <v>0</v>
      </c>
      <c r="AC218" s="82">
        <v>0</v>
      </c>
      <c r="AD218" s="81">
        <v>0</v>
      </c>
      <c r="AE218" s="81">
        <v>0</v>
      </c>
      <c r="AF218" s="81"/>
      <c r="AG218" s="82"/>
      <c r="AH218" s="82">
        <f t="shared" si="26"/>
        <v>0</v>
      </c>
      <c r="AI218" s="81">
        <v>0</v>
      </c>
      <c r="AJ218" s="81">
        <f t="shared" si="22"/>
        <v>0</v>
      </c>
      <c r="AK218" s="81">
        <f t="shared" si="27"/>
        <v>1390.0857989834478</v>
      </c>
    </row>
    <row r="219" spans="1:37" s="83" customFormat="1" x14ac:dyDescent="0.25">
      <c r="A219" s="159" t="s">
        <v>56</v>
      </c>
      <c r="B219" s="160" t="s">
        <v>780</v>
      </c>
      <c r="C219" s="159" t="s">
        <v>94</v>
      </c>
      <c r="D219" s="161" t="s">
        <v>94</v>
      </c>
      <c r="E219" s="159" t="s">
        <v>781</v>
      </c>
      <c r="F219" s="159"/>
      <c r="G219" s="159" t="s">
        <v>782</v>
      </c>
      <c r="H219" s="159" t="s">
        <v>783</v>
      </c>
      <c r="I219" s="152">
        <v>106000</v>
      </c>
      <c r="J219" s="155">
        <v>0</v>
      </c>
      <c r="K219" s="156">
        <v>0</v>
      </c>
      <c r="L219" s="155">
        <f t="shared" si="23"/>
        <v>0</v>
      </c>
      <c r="M219" s="157" t="s">
        <v>25</v>
      </c>
      <c r="N219" s="155">
        <v>0</v>
      </c>
      <c r="O219" s="157" t="s">
        <v>25</v>
      </c>
      <c r="P219" s="155">
        <v>0</v>
      </c>
      <c r="Q219" s="157" t="s">
        <v>25</v>
      </c>
      <c r="R219" s="158">
        <v>0</v>
      </c>
      <c r="S219" s="155">
        <f t="shared" si="28"/>
        <v>0</v>
      </c>
      <c r="T219" s="81">
        <f>'Distribution Rates'!B2*S219</f>
        <v>0</v>
      </c>
      <c r="U219" s="81">
        <f>'Distribution Rates'!B3*S219</f>
        <v>0</v>
      </c>
      <c r="V219" s="81">
        <f t="shared" si="24"/>
        <v>0</v>
      </c>
      <c r="W219" s="81">
        <f t="shared" si="25"/>
        <v>0</v>
      </c>
      <c r="X219" s="81">
        <v>0</v>
      </c>
      <c r="Y219" s="82">
        <v>0</v>
      </c>
      <c r="Z219" s="81">
        <v>0</v>
      </c>
      <c r="AA219" s="82">
        <v>0</v>
      </c>
      <c r="AB219" s="81">
        <v>0</v>
      </c>
      <c r="AC219" s="82">
        <v>0</v>
      </c>
      <c r="AD219" s="81">
        <v>0</v>
      </c>
      <c r="AE219" s="81">
        <v>0</v>
      </c>
      <c r="AF219" s="81"/>
      <c r="AG219" s="82"/>
      <c r="AH219" s="82">
        <f t="shared" si="26"/>
        <v>0</v>
      </c>
      <c r="AI219" s="81">
        <v>0</v>
      </c>
      <c r="AJ219" s="81">
        <f t="shared" si="22"/>
        <v>0</v>
      </c>
      <c r="AK219" s="81">
        <f t="shared" si="27"/>
        <v>0</v>
      </c>
    </row>
    <row r="220" spans="1:37" s="83" customFormat="1" x14ac:dyDescent="0.25">
      <c r="A220" s="159" t="s">
        <v>56</v>
      </c>
      <c r="B220" s="160" t="s">
        <v>784</v>
      </c>
      <c r="C220" s="159" t="s">
        <v>775</v>
      </c>
      <c r="D220" s="161" t="s">
        <v>231</v>
      </c>
      <c r="E220" s="159" t="s">
        <v>95</v>
      </c>
      <c r="F220" s="159">
        <v>2</v>
      </c>
      <c r="G220" s="159" t="s">
        <v>785</v>
      </c>
      <c r="H220" s="159" t="s">
        <v>786</v>
      </c>
      <c r="I220" s="152">
        <v>109001</v>
      </c>
      <c r="J220" s="155">
        <v>1</v>
      </c>
      <c r="K220" s="156">
        <v>0.11</v>
      </c>
      <c r="L220" s="155">
        <f t="shared" si="23"/>
        <v>0.11</v>
      </c>
      <c r="M220" s="157" t="s">
        <v>25</v>
      </c>
      <c r="N220" s="155">
        <v>0</v>
      </c>
      <c r="O220" s="157" t="s">
        <v>192</v>
      </c>
      <c r="P220" s="155">
        <v>0.11</v>
      </c>
      <c r="Q220" s="157" t="s">
        <v>25</v>
      </c>
      <c r="R220" s="158">
        <v>0</v>
      </c>
      <c r="S220" s="155">
        <f t="shared" si="28"/>
        <v>0.22</v>
      </c>
      <c r="T220" s="81">
        <f>'Distribution Rates'!B2*S220</f>
        <v>1571.7193013242747</v>
      </c>
      <c r="U220" s="81">
        <f>'Distribution Rates'!B3*S220</f>
        <v>-181.63350234082688</v>
      </c>
      <c r="V220" s="81">
        <f t="shared" si="24"/>
        <v>1390.0857989834478</v>
      </c>
      <c r="W220" s="81">
        <f t="shared" si="25"/>
        <v>115.84</v>
      </c>
      <c r="X220" s="81">
        <v>10.760000000000002</v>
      </c>
      <c r="Y220" s="82">
        <v>21</v>
      </c>
      <c r="Z220" s="81">
        <v>39.25</v>
      </c>
      <c r="AA220" s="82">
        <v>5</v>
      </c>
      <c r="AB220" s="81">
        <v>0</v>
      </c>
      <c r="AC220" s="82">
        <v>0</v>
      </c>
      <c r="AD220" s="81">
        <v>0</v>
      </c>
      <c r="AE220" s="81">
        <v>0</v>
      </c>
      <c r="AF220" s="81"/>
      <c r="AG220" s="82"/>
      <c r="AH220" s="82">
        <f t="shared" si="26"/>
        <v>26</v>
      </c>
      <c r="AI220" s="81">
        <v>0</v>
      </c>
      <c r="AJ220" s="81">
        <f t="shared" si="22"/>
        <v>50.010000000000005</v>
      </c>
      <c r="AK220" s="81">
        <f t="shared" si="27"/>
        <v>1440.0957989834478</v>
      </c>
    </row>
    <row r="221" spans="1:37" s="83" customFormat="1" x14ac:dyDescent="0.25">
      <c r="A221" s="159" t="s">
        <v>56</v>
      </c>
      <c r="B221" s="160" t="s">
        <v>787</v>
      </c>
      <c r="C221" s="159" t="s">
        <v>775</v>
      </c>
      <c r="D221" s="161" t="s">
        <v>231</v>
      </c>
      <c r="E221" s="159" t="s">
        <v>95</v>
      </c>
      <c r="F221" s="159">
        <v>2</v>
      </c>
      <c r="G221" s="159" t="s">
        <v>788</v>
      </c>
      <c r="H221" s="159" t="s">
        <v>789</v>
      </c>
      <c r="I221" s="152">
        <v>100100</v>
      </c>
      <c r="J221" s="155">
        <v>1</v>
      </c>
      <c r="K221" s="156">
        <v>0.12</v>
      </c>
      <c r="L221" s="155">
        <f t="shared" si="23"/>
        <v>0.12</v>
      </c>
      <c r="M221" s="157" t="s">
        <v>25</v>
      </c>
      <c r="N221" s="155">
        <v>0</v>
      </c>
      <c r="O221" s="157" t="s">
        <v>192</v>
      </c>
      <c r="P221" s="155">
        <v>0.12</v>
      </c>
      <c r="Q221" s="157" t="s">
        <v>25</v>
      </c>
      <c r="R221" s="158">
        <v>0</v>
      </c>
      <c r="S221" s="155">
        <f t="shared" si="28"/>
        <v>0.24</v>
      </c>
      <c r="T221" s="81">
        <f>'Distribution Rates'!B2*S221</f>
        <v>1714.602874171936</v>
      </c>
      <c r="U221" s="81">
        <f>'Distribution Rates'!B3*S221</f>
        <v>-198.14563891726567</v>
      </c>
      <c r="V221" s="81">
        <f t="shared" si="24"/>
        <v>1516.4572352546704</v>
      </c>
      <c r="W221" s="81">
        <f t="shared" si="25"/>
        <v>126.37</v>
      </c>
      <c r="X221" s="81">
        <v>81.95</v>
      </c>
      <c r="Y221" s="82">
        <v>199</v>
      </c>
      <c r="Z221" s="81">
        <v>5.19</v>
      </c>
      <c r="AA221" s="82">
        <v>1</v>
      </c>
      <c r="AB221" s="81">
        <v>0</v>
      </c>
      <c r="AC221" s="82">
        <v>0</v>
      </c>
      <c r="AD221" s="81">
        <v>0</v>
      </c>
      <c r="AE221" s="81">
        <v>0</v>
      </c>
      <c r="AF221" s="81"/>
      <c r="AG221" s="82"/>
      <c r="AH221" s="82">
        <f t="shared" si="26"/>
        <v>200</v>
      </c>
      <c r="AI221" s="81">
        <v>0</v>
      </c>
      <c r="AJ221" s="81">
        <f t="shared" si="22"/>
        <v>87.14</v>
      </c>
      <c r="AK221" s="81">
        <f t="shared" si="27"/>
        <v>1603.5972352546705</v>
      </c>
    </row>
    <row r="222" spans="1:37" s="83" customFormat="1" ht="30" x14ac:dyDescent="0.25">
      <c r="A222" s="159" t="s">
        <v>56</v>
      </c>
      <c r="B222" s="160" t="s">
        <v>790</v>
      </c>
      <c r="C222" s="159" t="s">
        <v>775</v>
      </c>
      <c r="D222" s="161" t="s">
        <v>231</v>
      </c>
      <c r="E222" s="159" t="s">
        <v>95</v>
      </c>
      <c r="F222" s="159">
        <v>2</v>
      </c>
      <c r="G222" s="159" t="s">
        <v>791</v>
      </c>
      <c r="H222" s="159" t="s">
        <v>792</v>
      </c>
      <c r="I222" s="152">
        <v>102101</v>
      </c>
      <c r="J222" s="155">
        <v>1</v>
      </c>
      <c r="K222" s="156">
        <v>0.11</v>
      </c>
      <c r="L222" s="155">
        <f t="shared" si="23"/>
        <v>0.11</v>
      </c>
      <c r="M222" s="157" t="s">
        <v>25</v>
      </c>
      <c r="N222" s="155">
        <v>0</v>
      </c>
      <c r="O222" s="157" t="s">
        <v>192</v>
      </c>
      <c r="P222" s="155">
        <v>0.11</v>
      </c>
      <c r="Q222" s="157" t="s">
        <v>25</v>
      </c>
      <c r="R222" s="158">
        <v>0</v>
      </c>
      <c r="S222" s="155">
        <f t="shared" si="28"/>
        <v>0.22</v>
      </c>
      <c r="T222" s="81">
        <f>'Distribution Rates'!B2*S222</f>
        <v>1571.7193013242747</v>
      </c>
      <c r="U222" s="81">
        <f>'Distribution Rates'!B3*S222</f>
        <v>-181.63350234082688</v>
      </c>
      <c r="V222" s="81">
        <f t="shared" si="24"/>
        <v>1390.0857989834478</v>
      </c>
      <c r="W222" s="81">
        <f>ROUND(V222/12,2)</f>
        <v>115.84</v>
      </c>
      <c r="X222" s="81">
        <v>4.9699999999999989</v>
      </c>
      <c r="Y222" s="82">
        <v>13</v>
      </c>
      <c r="Z222" s="81">
        <v>0</v>
      </c>
      <c r="AA222" s="82">
        <v>0</v>
      </c>
      <c r="AB222" s="81">
        <v>0</v>
      </c>
      <c r="AC222" s="82">
        <v>0</v>
      </c>
      <c r="AD222" s="81">
        <v>0</v>
      </c>
      <c r="AE222" s="81">
        <v>0</v>
      </c>
      <c r="AF222" s="81"/>
      <c r="AG222" s="82"/>
      <c r="AH222" s="82">
        <f t="shared" si="26"/>
        <v>13</v>
      </c>
      <c r="AI222" s="81">
        <v>0</v>
      </c>
      <c r="AJ222" s="81">
        <f t="shared" ref="AJ222:AJ231" si="29">SUM(X222,Z222,AB222,AD222,AE222,AF222,AI222)</f>
        <v>4.9699999999999989</v>
      </c>
      <c r="AK222" s="81">
        <f t="shared" si="27"/>
        <v>1395.0557989834479</v>
      </c>
    </row>
    <row r="223" spans="1:37" s="83" customFormat="1" ht="30" x14ac:dyDescent="0.25">
      <c r="A223" s="159" t="s">
        <v>56</v>
      </c>
      <c r="B223" s="160" t="s">
        <v>793</v>
      </c>
      <c r="C223" s="159" t="s">
        <v>775</v>
      </c>
      <c r="D223" s="161" t="s">
        <v>231</v>
      </c>
      <c r="E223" s="159" t="s">
        <v>95</v>
      </c>
      <c r="F223" s="159">
        <v>2</v>
      </c>
      <c r="G223" s="159" t="s">
        <v>794</v>
      </c>
      <c r="H223" s="159" t="s">
        <v>795</v>
      </c>
      <c r="I223" s="152">
        <v>102201</v>
      </c>
      <c r="J223" s="155">
        <v>1</v>
      </c>
      <c r="K223" s="156">
        <v>0.11</v>
      </c>
      <c r="L223" s="155">
        <f t="shared" si="23"/>
        <v>0.11</v>
      </c>
      <c r="M223" s="157" t="s">
        <v>25</v>
      </c>
      <c r="N223" s="155">
        <v>0</v>
      </c>
      <c r="O223" s="157" t="s">
        <v>192</v>
      </c>
      <c r="P223" s="155">
        <v>0.11</v>
      </c>
      <c r="Q223" s="157" t="s">
        <v>25</v>
      </c>
      <c r="R223" s="158">
        <v>0</v>
      </c>
      <c r="S223" s="155">
        <f t="shared" si="28"/>
        <v>0.22</v>
      </c>
      <c r="T223" s="81">
        <f>'Distribution Rates'!B2*S223</f>
        <v>1571.7193013242747</v>
      </c>
      <c r="U223" s="81">
        <f>'Distribution Rates'!B3*S223</f>
        <v>-181.63350234082688</v>
      </c>
      <c r="V223" s="81">
        <f t="shared" si="24"/>
        <v>1390.0857989834478</v>
      </c>
      <c r="W223" s="81">
        <f t="shared" si="25"/>
        <v>115.84</v>
      </c>
      <c r="X223" s="81">
        <v>5.65</v>
      </c>
      <c r="Y223" s="82">
        <v>12</v>
      </c>
      <c r="Z223" s="81">
        <v>0</v>
      </c>
      <c r="AA223" s="82">
        <v>0</v>
      </c>
      <c r="AB223" s="81">
        <v>0</v>
      </c>
      <c r="AC223" s="82">
        <v>0</v>
      </c>
      <c r="AD223" s="81">
        <v>0</v>
      </c>
      <c r="AE223" s="81">
        <v>0</v>
      </c>
      <c r="AF223" s="81"/>
      <c r="AG223" s="82"/>
      <c r="AH223" s="82">
        <f t="shared" si="26"/>
        <v>12</v>
      </c>
      <c r="AI223" s="81">
        <v>0</v>
      </c>
      <c r="AJ223" s="81">
        <f t="shared" si="29"/>
        <v>5.65</v>
      </c>
      <c r="AK223" s="81">
        <f t="shared" si="27"/>
        <v>1395.7357989834479</v>
      </c>
    </row>
    <row r="224" spans="1:37" s="83" customFormat="1" ht="30" x14ac:dyDescent="0.25">
      <c r="A224" s="159" t="s">
        <v>56</v>
      </c>
      <c r="B224" s="160" t="s">
        <v>796</v>
      </c>
      <c r="C224" s="159" t="s">
        <v>775</v>
      </c>
      <c r="D224" s="161" t="s">
        <v>231</v>
      </c>
      <c r="E224" s="159" t="s">
        <v>95</v>
      </c>
      <c r="F224" s="159">
        <v>2</v>
      </c>
      <c r="G224" s="159" t="s">
        <v>797</v>
      </c>
      <c r="H224" s="159" t="s">
        <v>798</v>
      </c>
      <c r="I224" s="152">
        <v>102301</v>
      </c>
      <c r="J224" s="155">
        <v>1</v>
      </c>
      <c r="K224" s="156">
        <v>0.11</v>
      </c>
      <c r="L224" s="155">
        <f t="shared" si="23"/>
        <v>0.11</v>
      </c>
      <c r="M224" s="157" t="s">
        <v>25</v>
      </c>
      <c r="N224" s="155">
        <v>0</v>
      </c>
      <c r="O224" s="157" t="s">
        <v>192</v>
      </c>
      <c r="P224" s="155">
        <v>0.11</v>
      </c>
      <c r="Q224" s="157" t="s">
        <v>25</v>
      </c>
      <c r="R224" s="158">
        <v>0</v>
      </c>
      <c r="S224" s="155">
        <f t="shared" si="28"/>
        <v>0.22</v>
      </c>
      <c r="T224" s="81">
        <f>'Distribution Rates'!B2*S224</f>
        <v>1571.7193013242747</v>
      </c>
      <c r="U224" s="81">
        <f>'Distribution Rates'!B3*S224</f>
        <v>-181.63350234082688</v>
      </c>
      <c r="V224" s="81">
        <f t="shared" si="24"/>
        <v>1390.0857989834478</v>
      </c>
      <c r="W224" s="81">
        <f t="shared" si="25"/>
        <v>115.84</v>
      </c>
      <c r="X224" s="81">
        <v>144.01</v>
      </c>
      <c r="Y224" s="82">
        <v>371</v>
      </c>
      <c r="Z224" s="81">
        <v>115.8</v>
      </c>
      <c r="AA224" s="82">
        <v>14</v>
      </c>
      <c r="AB224" s="81">
        <v>0</v>
      </c>
      <c r="AC224" s="82">
        <v>0</v>
      </c>
      <c r="AD224" s="81">
        <v>0</v>
      </c>
      <c r="AE224" s="81">
        <v>14354.169999999998</v>
      </c>
      <c r="AF224" s="81"/>
      <c r="AG224" s="82"/>
      <c r="AH224" s="82">
        <f>SUM(Y224,AA224,AG224)</f>
        <v>385</v>
      </c>
      <c r="AI224" s="81">
        <v>0</v>
      </c>
      <c r="AJ224" s="81">
        <f t="shared" si="29"/>
        <v>14613.979999999998</v>
      </c>
      <c r="AK224" s="81">
        <f t="shared" si="27"/>
        <v>16004.065798983445</v>
      </c>
    </row>
    <row r="225" spans="1:37" s="83" customFormat="1" ht="30" x14ac:dyDescent="0.25">
      <c r="A225" s="159" t="s">
        <v>56</v>
      </c>
      <c r="B225" s="160" t="s">
        <v>799</v>
      </c>
      <c r="C225" s="159" t="s">
        <v>775</v>
      </c>
      <c r="D225" s="161" t="s">
        <v>231</v>
      </c>
      <c r="E225" s="159" t="s">
        <v>95</v>
      </c>
      <c r="F225" s="159">
        <v>2</v>
      </c>
      <c r="G225" s="159" t="s">
        <v>800</v>
      </c>
      <c r="H225" s="159" t="s">
        <v>801</v>
      </c>
      <c r="I225" s="152">
        <v>102401</v>
      </c>
      <c r="J225" s="155">
        <v>1</v>
      </c>
      <c r="K225" s="156">
        <v>0.11</v>
      </c>
      <c r="L225" s="155">
        <f t="shared" si="23"/>
        <v>0.11</v>
      </c>
      <c r="M225" s="157" t="s">
        <v>25</v>
      </c>
      <c r="N225" s="155">
        <v>0</v>
      </c>
      <c r="O225" s="157" t="s">
        <v>192</v>
      </c>
      <c r="P225" s="155">
        <v>0.11</v>
      </c>
      <c r="Q225" s="157" t="s">
        <v>25</v>
      </c>
      <c r="R225" s="158">
        <v>0</v>
      </c>
      <c r="S225" s="155">
        <f t="shared" si="28"/>
        <v>0.22</v>
      </c>
      <c r="T225" s="81">
        <f>'Distribution Rates'!B2*S225</f>
        <v>1571.7193013242747</v>
      </c>
      <c r="U225" s="81">
        <f>'Distribution Rates'!B3*S225</f>
        <v>-181.63350234082688</v>
      </c>
      <c r="V225" s="81">
        <f t="shared" si="24"/>
        <v>1390.0857989834478</v>
      </c>
      <c r="W225" s="81">
        <f t="shared" si="25"/>
        <v>115.84</v>
      </c>
      <c r="X225" s="81">
        <v>2.3599999999999994</v>
      </c>
      <c r="Y225" s="82">
        <v>6</v>
      </c>
      <c r="Z225" s="81">
        <v>0</v>
      </c>
      <c r="AA225" s="82">
        <v>0</v>
      </c>
      <c r="AB225" s="81">
        <v>0</v>
      </c>
      <c r="AC225" s="82">
        <v>0</v>
      </c>
      <c r="AD225" s="81">
        <v>0</v>
      </c>
      <c r="AE225" s="81">
        <v>0</v>
      </c>
      <c r="AF225" s="81"/>
      <c r="AG225" s="82"/>
      <c r="AH225" s="82">
        <f t="shared" si="26"/>
        <v>6</v>
      </c>
      <c r="AI225" s="81">
        <v>0</v>
      </c>
      <c r="AJ225" s="81">
        <f t="shared" si="29"/>
        <v>2.3599999999999994</v>
      </c>
      <c r="AK225" s="81">
        <f t="shared" si="27"/>
        <v>1392.4457989834477</v>
      </c>
    </row>
    <row r="226" spans="1:37" s="83" customFormat="1" x14ac:dyDescent="0.25">
      <c r="A226" s="159" t="s">
        <v>53</v>
      </c>
      <c r="B226" s="161" t="s">
        <v>802</v>
      </c>
      <c r="C226" s="160" t="s">
        <v>520</v>
      </c>
      <c r="D226" s="159"/>
      <c r="E226" s="159"/>
      <c r="F226" s="161"/>
      <c r="G226" s="159"/>
      <c r="H226" s="159"/>
      <c r="I226" s="152">
        <v>404735</v>
      </c>
      <c r="J226" s="191"/>
      <c r="K226" s="191"/>
      <c r="L226" s="155">
        <f t="shared" si="23"/>
        <v>0</v>
      </c>
      <c r="M226" s="191"/>
      <c r="N226" s="191"/>
      <c r="O226" s="191"/>
      <c r="P226" s="191"/>
      <c r="Q226" s="191"/>
      <c r="R226" s="192"/>
      <c r="S226" s="191"/>
      <c r="T226" s="81">
        <f>'Distribution Rates'!B2*S226</f>
        <v>0</v>
      </c>
      <c r="U226" s="81">
        <f>'Distribution Rates'!B3*S226</f>
        <v>0</v>
      </c>
      <c r="V226" s="81">
        <f t="shared" si="24"/>
        <v>0</v>
      </c>
      <c r="W226" s="81">
        <f t="shared" si="25"/>
        <v>0</v>
      </c>
      <c r="X226" s="81">
        <v>78.050000000000011</v>
      </c>
      <c r="Y226" s="82">
        <v>204</v>
      </c>
      <c r="Z226" s="81">
        <v>0</v>
      </c>
      <c r="AA226" s="82">
        <v>0</v>
      </c>
      <c r="AB226" s="81">
        <v>0</v>
      </c>
      <c r="AC226" s="82">
        <v>0</v>
      </c>
      <c r="AD226" s="81">
        <v>0</v>
      </c>
      <c r="AE226" s="81">
        <v>0</v>
      </c>
      <c r="AF226" s="81"/>
      <c r="AG226" s="82"/>
      <c r="AH226" s="82">
        <f>SUM(Y226,AA226,AG226)</f>
        <v>204</v>
      </c>
      <c r="AI226" s="81">
        <v>0</v>
      </c>
      <c r="AJ226" s="81">
        <f t="shared" si="29"/>
        <v>78.050000000000011</v>
      </c>
      <c r="AK226" s="81">
        <f t="shared" si="27"/>
        <v>78.050000000000011</v>
      </c>
    </row>
    <row r="227" spans="1:37" s="83" customFormat="1" x14ac:dyDescent="0.25">
      <c r="A227" s="159" t="s">
        <v>56</v>
      </c>
      <c r="B227" s="160" t="s">
        <v>803</v>
      </c>
      <c r="C227" s="159" t="s">
        <v>775</v>
      </c>
      <c r="D227" s="161" t="s">
        <v>231</v>
      </c>
      <c r="E227" s="159" t="s">
        <v>95</v>
      </c>
      <c r="F227" s="159">
        <v>2</v>
      </c>
      <c r="G227" s="159" t="s">
        <v>804</v>
      </c>
      <c r="H227" s="159" t="s">
        <v>804</v>
      </c>
      <c r="I227" s="152">
        <v>108925</v>
      </c>
      <c r="J227" s="155">
        <v>1</v>
      </c>
      <c r="K227" s="156">
        <v>0.11</v>
      </c>
      <c r="L227" s="155">
        <f t="shared" si="23"/>
        <v>0.11</v>
      </c>
      <c r="M227" s="157" t="s">
        <v>25</v>
      </c>
      <c r="N227" s="155">
        <v>0</v>
      </c>
      <c r="O227" s="157" t="s">
        <v>192</v>
      </c>
      <c r="P227" s="155">
        <v>0.11</v>
      </c>
      <c r="Q227" s="157" t="s">
        <v>25</v>
      </c>
      <c r="R227" s="158">
        <v>0</v>
      </c>
      <c r="S227" s="155">
        <f>L227+N227+P227+R227</f>
        <v>0.22</v>
      </c>
      <c r="T227" s="81">
        <f>'Distribution Rates'!B2*S227</f>
        <v>1571.7193013242747</v>
      </c>
      <c r="U227" s="81">
        <f>'Distribution Rates'!B3*S227</f>
        <v>-181.63350234082688</v>
      </c>
      <c r="V227" s="81">
        <f t="shared" si="24"/>
        <v>1390.0857989834478</v>
      </c>
      <c r="W227" s="81">
        <f t="shared" si="25"/>
        <v>115.84</v>
      </c>
      <c r="X227" s="81">
        <v>0.76</v>
      </c>
      <c r="Y227" s="82">
        <v>2</v>
      </c>
      <c r="Z227" s="81">
        <v>0</v>
      </c>
      <c r="AA227" s="82">
        <v>0</v>
      </c>
      <c r="AB227" s="81">
        <v>0</v>
      </c>
      <c r="AC227" s="82">
        <v>0</v>
      </c>
      <c r="AD227" s="81">
        <v>0</v>
      </c>
      <c r="AE227" s="81">
        <v>0</v>
      </c>
      <c r="AF227" s="81"/>
      <c r="AG227" s="82"/>
      <c r="AH227" s="82">
        <f t="shared" si="26"/>
        <v>2</v>
      </c>
      <c r="AI227" s="81">
        <v>0</v>
      </c>
      <c r="AJ227" s="81">
        <f t="shared" si="29"/>
        <v>0.76</v>
      </c>
      <c r="AK227" s="81">
        <f t="shared" si="27"/>
        <v>1390.8457989834478</v>
      </c>
    </row>
    <row r="228" spans="1:37" s="83" customFormat="1" ht="30" x14ac:dyDescent="0.25">
      <c r="A228" s="159" t="s">
        <v>53</v>
      </c>
      <c r="B228" s="160" t="s">
        <v>805</v>
      </c>
      <c r="C228" s="159" t="s">
        <v>806</v>
      </c>
      <c r="D228" s="161" t="s">
        <v>327</v>
      </c>
      <c r="E228" s="159" t="s">
        <v>328</v>
      </c>
      <c r="F228" s="159">
        <v>2</v>
      </c>
      <c r="G228" s="159" t="s">
        <v>105</v>
      </c>
      <c r="H228" s="159" t="s">
        <v>807</v>
      </c>
      <c r="I228" s="152">
        <v>405500</v>
      </c>
      <c r="J228" s="155">
        <v>2</v>
      </c>
      <c r="K228" s="156">
        <v>1</v>
      </c>
      <c r="L228" s="155">
        <f t="shared" si="23"/>
        <v>2</v>
      </c>
      <c r="M228" s="157" t="s">
        <v>25</v>
      </c>
      <c r="N228" s="155">
        <v>0</v>
      </c>
      <c r="O228" s="157" t="s">
        <v>25</v>
      </c>
      <c r="P228" s="155">
        <v>0</v>
      </c>
      <c r="Q228" s="157" t="s">
        <v>25</v>
      </c>
      <c r="R228" s="158">
        <v>0</v>
      </c>
      <c r="S228" s="155">
        <f>L228+N228+P228+R228</f>
        <v>2</v>
      </c>
      <c r="T228" s="81">
        <f>'Distribution Rates'!B2*S228</f>
        <v>14288.357284766134</v>
      </c>
      <c r="U228" s="81">
        <f>'Distribution Rates'!B3*S228</f>
        <v>-1651.2136576438807</v>
      </c>
      <c r="V228" s="81">
        <f t="shared" si="24"/>
        <v>12637.143627122254</v>
      </c>
      <c r="W228" s="81">
        <f t="shared" si="25"/>
        <v>1053.0999999999999</v>
      </c>
      <c r="X228" s="81">
        <v>4.41</v>
      </c>
      <c r="Y228" s="82">
        <v>6</v>
      </c>
      <c r="Z228" s="81">
        <v>4.3899999999999997</v>
      </c>
      <c r="AA228" s="82">
        <v>1</v>
      </c>
      <c r="AB228" s="81">
        <v>0</v>
      </c>
      <c r="AC228" s="82">
        <v>0</v>
      </c>
      <c r="AD228" s="81">
        <v>0</v>
      </c>
      <c r="AE228" s="81">
        <v>0</v>
      </c>
      <c r="AF228" s="81"/>
      <c r="AG228" s="82"/>
      <c r="AH228" s="82">
        <f t="shared" si="26"/>
        <v>7</v>
      </c>
      <c r="AI228" s="81">
        <v>0</v>
      </c>
      <c r="AJ228" s="81">
        <f t="shared" si="29"/>
        <v>8.8000000000000007</v>
      </c>
      <c r="AK228" s="81">
        <f t="shared" si="27"/>
        <v>12645.943627122253</v>
      </c>
    </row>
    <row r="229" spans="1:37" s="83" customFormat="1" ht="30" x14ac:dyDescent="0.25">
      <c r="A229" s="159" t="s">
        <v>53</v>
      </c>
      <c r="B229" s="160" t="s">
        <v>808</v>
      </c>
      <c r="C229" s="159" t="s">
        <v>809</v>
      </c>
      <c r="D229" s="161" t="s">
        <v>359</v>
      </c>
      <c r="E229" s="159" t="s">
        <v>810</v>
      </c>
      <c r="F229" s="159">
        <v>1</v>
      </c>
      <c r="G229" s="159" t="s">
        <v>105</v>
      </c>
      <c r="H229" s="159" t="s">
        <v>811</v>
      </c>
      <c r="I229" s="152">
        <v>405550</v>
      </c>
      <c r="J229" s="155">
        <v>1</v>
      </c>
      <c r="K229" s="156">
        <v>1</v>
      </c>
      <c r="L229" s="155">
        <f t="shared" si="23"/>
        <v>1</v>
      </c>
      <c r="M229" s="157" t="s">
        <v>25</v>
      </c>
      <c r="N229" s="155">
        <v>0</v>
      </c>
      <c r="O229" s="157" t="s">
        <v>25</v>
      </c>
      <c r="P229" s="155">
        <v>0</v>
      </c>
      <c r="Q229" s="157" t="s">
        <v>192</v>
      </c>
      <c r="R229" s="158">
        <v>1</v>
      </c>
      <c r="S229" s="155">
        <f>L229+N229+P229+R229</f>
        <v>2</v>
      </c>
      <c r="T229" s="81">
        <f>'Distribution Rates'!B2*S229</f>
        <v>14288.357284766134</v>
      </c>
      <c r="U229" s="81">
        <f>'Distribution Rates'!B3*S229</f>
        <v>-1651.2136576438807</v>
      </c>
      <c r="V229" s="81">
        <f t="shared" si="24"/>
        <v>12637.143627122254</v>
      </c>
      <c r="W229" s="81">
        <f t="shared" si="25"/>
        <v>1053.0999999999999</v>
      </c>
      <c r="X229" s="81">
        <v>9.129999999999999</v>
      </c>
      <c r="Y229" s="82">
        <v>23</v>
      </c>
      <c r="Z229" s="81">
        <v>0</v>
      </c>
      <c r="AA229" s="82">
        <v>0</v>
      </c>
      <c r="AB229" s="81">
        <v>42.5</v>
      </c>
      <c r="AC229" s="82">
        <v>0.5</v>
      </c>
      <c r="AD229" s="81">
        <v>0</v>
      </c>
      <c r="AE229" s="81">
        <v>0</v>
      </c>
      <c r="AF229" s="81"/>
      <c r="AG229" s="82"/>
      <c r="AH229" s="82">
        <f t="shared" si="26"/>
        <v>23</v>
      </c>
      <c r="AI229" s="81">
        <v>0</v>
      </c>
      <c r="AJ229" s="81">
        <f t="shared" si="29"/>
        <v>51.629999999999995</v>
      </c>
      <c r="AK229" s="81">
        <f t="shared" si="27"/>
        <v>12688.773627122253</v>
      </c>
    </row>
    <row r="230" spans="1:37" s="83" customFormat="1" x14ac:dyDescent="0.25">
      <c r="A230" s="159" t="s">
        <v>53</v>
      </c>
      <c r="B230" s="167" t="s">
        <v>812</v>
      </c>
      <c r="C230" s="159" t="s">
        <v>94</v>
      </c>
      <c r="D230" s="161" t="s">
        <v>94</v>
      </c>
      <c r="E230" s="161" t="s">
        <v>94</v>
      </c>
      <c r="F230" s="159"/>
      <c r="G230" s="159"/>
      <c r="H230" s="159"/>
      <c r="I230" s="152">
        <v>405760</v>
      </c>
      <c r="J230" s="155">
        <v>0</v>
      </c>
      <c r="K230" s="156">
        <v>0</v>
      </c>
      <c r="L230" s="155">
        <f t="shared" si="23"/>
        <v>0</v>
      </c>
      <c r="M230" s="157" t="s">
        <v>25</v>
      </c>
      <c r="N230" s="155">
        <v>0</v>
      </c>
      <c r="O230" s="157" t="s">
        <v>25</v>
      </c>
      <c r="P230" s="155">
        <v>0</v>
      </c>
      <c r="Q230" s="157" t="s">
        <v>25</v>
      </c>
      <c r="R230" s="158">
        <v>0</v>
      </c>
      <c r="S230" s="155">
        <f>L230+N230+P230+R230</f>
        <v>0</v>
      </c>
      <c r="T230" s="81">
        <f>'Distribution Rates'!B2*S230</f>
        <v>0</v>
      </c>
      <c r="U230" s="81">
        <f>'Distribution Rates'!B3*S230</f>
        <v>0</v>
      </c>
      <c r="V230" s="81">
        <f t="shared" si="24"/>
        <v>0</v>
      </c>
      <c r="W230" s="81">
        <f t="shared" si="25"/>
        <v>0</v>
      </c>
      <c r="X230" s="81">
        <v>32.549999999999997</v>
      </c>
      <c r="Y230" s="82">
        <v>41</v>
      </c>
      <c r="Z230" s="81">
        <v>25.79</v>
      </c>
      <c r="AA230" s="82">
        <v>4</v>
      </c>
      <c r="AB230" s="81">
        <v>63.75</v>
      </c>
      <c r="AC230" s="82">
        <v>0.75</v>
      </c>
      <c r="AD230" s="81">
        <v>0</v>
      </c>
      <c r="AE230" s="81">
        <v>0</v>
      </c>
      <c r="AF230" s="81"/>
      <c r="AG230" s="82"/>
      <c r="AH230" s="82">
        <f t="shared" si="26"/>
        <v>45</v>
      </c>
      <c r="AI230" s="81">
        <v>0</v>
      </c>
      <c r="AJ230" s="81">
        <f t="shared" si="29"/>
        <v>122.09</v>
      </c>
      <c r="AK230" s="81">
        <f t="shared" si="27"/>
        <v>122.09</v>
      </c>
    </row>
    <row r="231" spans="1:37" s="83" customFormat="1" x14ac:dyDescent="0.25">
      <c r="A231" s="159" t="s">
        <v>53</v>
      </c>
      <c r="B231" s="167" t="s">
        <v>813</v>
      </c>
      <c r="C231" s="159" t="s">
        <v>813</v>
      </c>
      <c r="D231" s="161" t="s">
        <v>813</v>
      </c>
      <c r="E231" s="161" t="s">
        <v>813</v>
      </c>
      <c r="F231" s="159"/>
      <c r="G231" s="159" t="s">
        <v>814</v>
      </c>
      <c r="H231" s="159"/>
      <c r="I231" s="152" t="s">
        <v>813</v>
      </c>
      <c r="J231" s="155">
        <v>1</v>
      </c>
      <c r="K231" s="156">
        <v>1</v>
      </c>
      <c r="L231" s="155">
        <f t="shared" si="23"/>
        <v>1</v>
      </c>
      <c r="M231" s="157" t="s">
        <v>25</v>
      </c>
      <c r="N231" s="155">
        <v>0</v>
      </c>
      <c r="O231" s="157" t="s">
        <v>25</v>
      </c>
      <c r="P231" s="155">
        <v>0</v>
      </c>
      <c r="Q231" s="157" t="s">
        <v>25</v>
      </c>
      <c r="R231" s="158">
        <v>0</v>
      </c>
      <c r="S231" s="155">
        <f>L231+N231+P231+R231</f>
        <v>1</v>
      </c>
      <c r="T231" s="81">
        <f>'Distribution Rates'!B2*S231</f>
        <v>7144.1786423830672</v>
      </c>
      <c r="U231" s="81">
        <f>'Distribution Rates'!B3*S231</f>
        <v>-825.60682882194033</v>
      </c>
      <c r="V231" s="81">
        <f t="shared" si="24"/>
        <v>6318.5718135611269</v>
      </c>
      <c r="W231" s="81">
        <f t="shared" si="25"/>
        <v>526.54999999999995</v>
      </c>
      <c r="X231" s="81">
        <v>0</v>
      </c>
      <c r="Y231" s="82">
        <v>0</v>
      </c>
      <c r="Z231" s="81">
        <v>0</v>
      </c>
      <c r="AA231" s="82">
        <v>0</v>
      </c>
      <c r="AB231" s="81">
        <v>0</v>
      </c>
      <c r="AC231" s="82">
        <v>0</v>
      </c>
      <c r="AD231" s="81">
        <v>0</v>
      </c>
      <c r="AE231" s="81">
        <v>0</v>
      </c>
      <c r="AF231" s="81"/>
      <c r="AG231" s="82"/>
      <c r="AH231" s="82">
        <f t="shared" si="26"/>
        <v>0</v>
      </c>
      <c r="AI231" s="81">
        <v>0</v>
      </c>
      <c r="AJ231" s="81">
        <f t="shared" si="29"/>
        <v>0</v>
      </c>
      <c r="AK231" s="81">
        <f t="shared" si="27"/>
        <v>6318.5718135611269</v>
      </c>
    </row>
    <row r="232" spans="1:37" s="93" customFormat="1" x14ac:dyDescent="0.25">
      <c r="A232" s="86"/>
      <c r="B232" s="85"/>
      <c r="C232" s="86"/>
      <c r="D232" s="87"/>
      <c r="E232" s="86"/>
      <c r="F232" s="86"/>
      <c r="G232" s="86"/>
      <c r="H232" s="86"/>
      <c r="I232" s="86"/>
      <c r="J232" s="88"/>
      <c r="K232" s="89"/>
      <c r="L232" s="90"/>
      <c r="M232" s="90"/>
      <c r="N232" s="90"/>
      <c r="O232" s="91"/>
      <c r="P232" s="90"/>
      <c r="Q232" s="90"/>
      <c r="R232" s="90"/>
      <c r="S232" s="90"/>
      <c r="T232" s="92"/>
      <c r="X232" s="94"/>
      <c r="Y232" s="94"/>
      <c r="AA232" s="94"/>
      <c r="AE232" s="95"/>
      <c r="AF232" s="95"/>
      <c r="AG232" s="94"/>
      <c r="AH232" s="94"/>
      <c r="AI232" s="95"/>
      <c r="AJ232" s="95"/>
    </row>
    <row r="233" spans="1:37" s="93" customFormat="1" x14ac:dyDescent="0.25">
      <c r="A233" s="86"/>
      <c r="B233" s="85"/>
      <c r="C233" s="86"/>
      <c r="D233" s="87"/>
      <c r="E233" s="86"/>
      <c r="F233" s="86"/>
      <c r="G233" s="86"/>
      <c r="H233" s="86"/>
      <c r="I233" s="86"/>
      <c r="J233" s="88"/>
      <c r="K233" s="89"/>
      <c r="L233" s="90"/>
      <c r="M233" s="90"/>
      <c r="N233" s="90"/>
      <c r="O233" s="91"/>
      <c r="P233" s="90"/>
      <c r="Q233" s="90"/>
      <c r="R233" s="90"/>
      <c r="S233" s="90"/>
      <c r="T233" s="92"/>
      <c r="X233" s="94"/>
      <c r="Y233" s="94"/>
      <c r="AA233" s="94"/>
      <c r="AE233" s="95"/>
      <c r="AF233" s="95"/>
      <c r="AG233" s="94"/>
      <c r="AH233" s="94"/>
      <c r="AI233" s="95"/>
      <c r="AJ233" s="95"/>
    </row>
    <row r="234" spans="1:37" s="93" customFormat="1" ht="15.75" thickBot="1" x14ac:dyDescent="0.3">
      <c r="A234" s="86"/>
      <c r="B234" s="85"/>
      <c r="C234" s="86"/>
      <c r="D234" s="87"/>
      <c r="E234" s="86"/>
      <c r="F234" s="86"/>
      <c r="G234" s="86"/>
      <c r="H234" s="86"/>
      <c r="I234" s="86"/>
      <c r="J234" s="88"/>
      <c r="K234" s="89"/>
      <c r="L234" s="90"/>
      <c r="M234" s="90"/>
      <c r="N234" s="90"/>
      <c r="O234" s="91"/>
      <c r="P234" s="90"/>
      <c r="Q234" s="90"/>
      <c r="R234" s="137" t="s">
        <v>815</v>
      </c>
      <c r="S234" s="96">
        <f>SUBTOTAL(109,S1:S232)</f>
        <v>159.55900000000003</v>
      </c>
      <c r="T234" s="125">
        <f>SUBTOTAL(109,T1:T232)</f>
        <v>1139918.0000000012</v>
      </c>
      <c r="U234" s="125">
        <f t="shared" ref="U234:AJ234" si="30">SUBTOTAL(109,U1:U232)</f>
        <v>-131733</v>
      </c>
      <c r="V234" s="123">
        <f t="shared" si="30"/>
        <v>1008185.0000000007</v>
      </c>
      <c r="W234" s="125">
        <f t="shared" si="30"/>
        <v>83883.910000000033</v>
      </c>
      <c r="X234" s="124">
        <f t="shared" si="30"/>
        <v>330154.43</v>
      </c>
      <c r="Y234" s="126">
        <f t="shared" si="30"/>
        <v>687377</v>
      </c>
      <c r="Z234" s="123">
        <f t="shared" si="30"/>
        <v>28186.929999999997</v>
      </c>
      <c r="AA234" s="126">
        <f t="shared" si="30"/>
        <v>6633</v>
      </c>
      <c r="AB234" s="123">
        <f t="shared" si="30"/>
        <v>18394</v>
      </c>
      <c r="AC234" s="127">
        <f t="shared" si="30"/>
        <v>216.4</v>
      </c>
      <c r="AD234" s="123">
        <f t="shared" si="30"/>
        <v>886.86</v>
      </c>
      <c r="AE234" s="123">
        <f t="shared" si="30"/>
        <v>240677.69</v>
      </c>
      <c r="AF234" s="123">
        <f t="shared" si="30"/>
        <v>870.27</v>
      </c>
      <c r="AG234" s="128">
        <f t="shared" si="30"/>
        <v>0</v>
      </c>
      <c r="AH234" s="128">
        <f t="shared" si="30"/>
        <v>694010</v>
      </c>
      <c r="AI234" s="122">
        <f t="shared" si="30"/>
        <v>18769.75</v>
      </c>
      <c r="AJ234" s="122">
        <f t="shared" si="30"/>
        <v>637939.93000000005</v>
      </c>
      <c r="AK234" s="122">
        <f>SUBTOTAL(109,AK1:AK232)</f>
        <v>1646124.9299999992</v>
      </c>
    </row>
    <row r="235" spans="1:37" s="93" customFormat="1" ht="15.75" thickTop="1" x14ac:dyDescent="0.25">
      <c r="A235" s="86"/>
      <c r="B235" s="85"/>
      <c r="C235" s="86"/>
      <c r="D235" s="87"/>
      <c r="E235" s="86"/>
      <c r="F235" s="86"/>
      <c r="G235" s="86"/>
      <c r="H235" s="86"/>
      <c r="I235" s="86"/>
      <c r="J235" s="88"/>
      <c r="K235" s="89"/>
      <c r="L235" s="90"/>
      <c r="M235" s="90"/>
      <c r="N235" s="90"/>
      <c r="O235" s="91"/>
      <c r="P235" s="90"/>
      <c r="Q235" s="90"/>
      <c r="R235" s="138"/>
      <c r="S235" s="100"/>
      <c r="T235" s="92"/>
      <c r="X235" s="94"/>
      <c r="Y235" s="94"/>
      <c r="AA235" s="94"/>
      <c r="AE235" s="95"/>
      <c r="AF235" s="95"/>
      <c r="AG235" s="94"/>
      <c r="AH235" s="94"/>
      <c r="AI235" s="95"/>
      <c r="AJ235" s="95"/>
    </row>
    <row r="236" spans="1:37" s="93" customFormat="1" x14ac:dyDescent="0.25">
      <c r="A236" s="86"/>
      <c r="B236" s="85"/>
      <c r="C236" s="86"/>
      <c r="D236" s="87"/>
      <c r="E236" s="86"/>
      <c r="F236" s="86"/>
      <c r="G236" s="86"/>
      <c r="H236" s="86"/>
      <c r="I236" s="86"/>
      <c r="J236" s="88"/>
      <c r="K236" s="89"/>
      <c r="L236" s="90"/>
      <c r="M236" s="90"/>
      <c r="N236" s="90"/>
      <c r="O236" s="91"/>
      <c r="P236" s="90"/>
      <c r="Q236" s="90"/>
      <c r="R236" s="139" t="s">
        <v>816</v>
      </c>
      <c r="S236" s="129">
        <v>158.38</v>
      </c>
      <c r="T236" s="130">
        <v>1062857.9900000005</v>
      </c>
      <c r="U236" s="130">
        <v>131733.13999999993</v>
      </c>
      <c r="V236" s="131">
        <v>931124.85000000102</v>
      </c>
      <c r="W236" s="130">
        <v>77593.639999999912</v>
      </c>
      <c r="X236" s="132">
        <v>363946.17599999974</v>
      </c>
      <c r="Y236" s="133">
        <v>760714</v>
      </c>
      <c r="Z236" s="131">
        <v>28532.556000000011</v>
      </c>
      <c r="AA236" s="133">
        <v>7013</v>
      </c>
      <c r="AB236" s="131">
        <v>17658.75</v>
      </c>
      <c r="AC236" s="134">
        <v>207.75</v>
      </c>
      <c r="AD236" s="131">
        <v>1074.3400000000001</v>
      </c>
      <c r="AE236" s="131">
        <v>224016.66099999991</v>
      </c>
      <c r="AF236" s="131">
        <v>17073.640249999997</v>
      </c>
      <c r="AG236" s="135">
        <v>7013</v>
      </c>
      <c r="AH236" s="135">
        <v>774740</v>
      </c>
      <c r="AI236" s="136">
        <v>11344.439999999999</v>
      </c>
      <c r="AJ236" s="136">
        <v>663646.56324999989</v>
      </c>
      <c r="AK236" s="136">
        <v>1594771.4132499995</v>
      </c>
    </row>
    <row r="237" spans="1:37" s="93" customFormat="1" x14ac:dyDescent="0.25">
      <c r="A237" s="86"/>
      <c r="B237" s="85"/>
      <c r="C237" s="86"/>
      <c r="D237" s="87"/>
      <c r="E237" s="86"/>
      <c r="F237" s="86"/>
      <c r="G237" s="86"/>
      <c r="H237" s="86"/>
      <c r="I237" s="86"/>
      <c r="J237" s="88"/>
      <c r="K237" s="89"/>
      <c r="L237" s="90"/>
      <c r="M237" s="90"/>
      <c r="N237" s="90"/>
      <c r="O237" s="91"/>
      <c r="P237" s="90"/>
      <c r="Q237" s="90"/>
      <c r="R237" s="99"/>
      <c r="S237" s="99"/>
      <c r="X237" s="94"/>
      <c r="Y237" s="94"/>
      <c r="AA237" s="94"/>
      <c r="AE237" s="95"/>
      <c r="AF237" s="95"/>
      <c r="AG237" s="94"/>
      <c r="AH237" s="94"/>
      <c r="AI237" s="95"/>
      <c r="AJ237" s="95"/>
    </row>
    <row r="238" spans="1:37" s="93" customFormat="1" x14ac:dyDescent="0.25">
      <c r="A238" s="98"/>
      <c r="B238" s="97"/>
      <c r="C238" s="98"/>
      <c r="D238" s="98"/>
      <c r="E238" s="98"/>
      <c r="F238" s="98"/>
      <c r="G238" s="98"/>
      <c r="H238" s="98"/>
      <c r="I238" s="98"/>
      <c r="J238" s="99"/>
      <c r="K238" s="99"/>
      <c r="L238" s="99"/>
      <c r="M238" s="99"/>
      <c r="N238" s="99"/>
      <c r="O238" s="99"/>
      <c r="P238" s="99"/>
      <c r="Q238" s="99"/>
      <c r="R238" s="95"/>
      <c r="S238" s="95"/>
      <c r="T238" s="95"/>
      <c r="U238" s="95"/>
      <c r="V238" s="95"/>
      <c r="W238" s="95"/>
      <c r="X238" s="95"/>
      <c r="Y238" s="95"/>
      <c r="Z238" s="95"/>
      <c r="AA238" s="95"/>
      <c r="AB238" s="95"/>
      <c r="AC238" s="95"/>
      <c r="AD238" s="95"/>
      <c r="AE238" s="95"/>
      <c r="AF238" s="95"/>
      <c r="AG238" s="95"/>
      <c r="AH238" s="95"/>
      <c r="AI238" s="95"/>
      <c r="AJ238" s="95"/>
    </row>
    <row r="239" spans="1:37" s="93" customFormat="1" x14ac:dyDescent="0.25">
      <c r="A239" s="98"/>
      <c r="B239" s="97"/>
      <c r="C239" s="98"/>
      <c r="D239" s="98"/>
      <c r="E239" s="98"/>
      <c r="F239" s="98"/>
      <c r="G239" s="98"/>
      <c r="H239" s="98"/>
      <c r="I239" s="98"/>
      <c r="J239" s="99"/>
      <c r="K239" s="99"/>
      <c r="L239" s="99"/>
      <c r="M239" s="99"/>
      <c r="N239" s="99"/>
      <c r="O239" s="99"/>
      <c r="P239" s="99"/>
      <c r="Q239" s="99"/>
      <c r="R239" s="99"/>
      <c r="S239" s="99"/>
      <c r="T239" s="95"/>
      <c r="X239" s="94"/>
      <c r="Y239" s="94"/>
      <c r="AA239" s="94"/>
      <c r="AE239" s="95"/>
      <c r="AF239" s="95"/>
      <c r="AG239" s="94"/>
      <c r="AH239" s="94"/>
      <c r="AI239" s="95"/>
      <c r="AJ239" s="95"/>
    </row>
  </sheetData>
  <autoFilter ref="A1:AK1"/>
  <conditionalFormatting sqref="B1 B238:B1048576">
    <cfRule type="duplicateValues" dxfId="11" priority="12"/>
  </conditionalFormatting>
  <conditionalFormatting sqref="I2:I44 I138:I229 I46:I136 I231">
    <cfRule type="cellIs" dxfId="10" priority="9" operator="equal">
      <formula>"'#N/A"</formula>
    </cfRule>
  </conditionalFormatting>
  <conditionalFormatting sqref="I2:I44 I138:I229 I46:I136 I231">
    <cfRule type="cellIs" dxfId="9" priority="10" operator="equal">
      <formula>#N/A</formula>
    </cfRule>
  </conditionalFormatting>
  <conditionalFormatting sqref="I2:I44 I138:I229 I46:I136 I231">
    <cfRule type="cellIs" dxfId="8" priority="11" operator="equal">
      <formula>""""""</formula>
    </cfRule>
  </conditionalFormatting>
  <conditionalFormatting sqref="I137">
    <cfRule type="cellIs" dxfId="7" priority="6" operator="equal">
      <formula>"'#N/A"</formula>
    </cfRule>
  </conditionalFormatting>
  <conditionalFormatting sqref="I137">
    <cfRule type="cellIs" dxfId="6" priority="7" operator="equal">
      <formula>#N/A</formula>
    </cfRule>
  </conditionalFormatting>
  <conditionalFormatting sqref="I137">
    <cfRule type="cellIs" dxfId="5" priority="8" operator="equal">
      <formula>""""""</formula>
    </cfRule>
  </conditionalFormatting>
  <conditionalFormatting sqref="I230">
    <cfRule type="cellIs" dxfId="4" priority="3" operator="equal">
      <formula>"'#N/A"</formula>
    </cfRule>
  </conditionalFormatting>
  <conditionalFormatting sqref="I230">
    <cfRule type="cellIs" dxfId="3" priority="4" operator="equal">
      <formula>#N/A</formula>
    </cfRule>
  </conditionalFormatting>
  <conditionalFormatting sqref="I230">
    <cfRule type="cellIs" dxfId="2" priority="5" operator="equal">
      <formula>""""""</formula>
    </cfRule>
  </conditionalFormatting>
  <conditionalFormatting sqref="A1">
    <cfRule type="duplicateValues" dxfId="1" priority="2"/>
  </conditionalFormatting>
  <conditionalFormatting sqref="R235">
    <cfRule type="duplicateValues" dxfId="0" priority="1"/>
  </conditionalFormatting>
  <dataValidations count="1">
    <dataValidation type="list" allowBlank="1" showErrorMessage="1" sqref="D3 C27 C65 C68:C70 C119 C143 C145:C146 C193:C195 C211:C212">
      <formula1>STOPID</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C12" sqref="C12"/>
    </sheetView>
  </sheetViews>
  <sheetFormatPr defaultRowHeight="15" x14ac:dyDescent="0.25"/>
  <cols>
    <col min="1" max="1" width="31" customWidth="1"/>
    <col min="3" max="3" width="63" customWidth="1"/>
  </cols>
  <sheetData>
    <row r="1" spans="1:3" ht="15.75" x14ac:dyDescent="0.25">
      <c r="A1" s="196" t="s">
        <v>830</v>
      </c>
      <c r="B1" s="196" t="s">
        <v>831</v>
      </c>
      <c r="C1" s="196" t="s">
        <v>832</v>
      </c>
    </row>
    <row r="2" spans="1:3" ht="15.75" x14ac:dyDescent="0.25">
      <c r="A2" s="149" t="s">
        <v>833</v>
      </c>
      <c r="B2" s="150">
        <v>7144.1786423830672</v>
      </c>
      <c r="C2" s="151" t="s">
        <v>834</v>
      </c>
    </row>
    <row r="3" spans="1:3" ht="15.75" x14ac:dyDescent="0.25">
      <c r="A3" s="149" t="s">
        <v>835</v>
      </c>
      <c r="B3" s="150">
        <v>-825.60682882194033</v>
      </c>
      <c r="C3" s="151" t="s">
        <v>836</v>
      </c>
    </row>
    <row r="4" spans="1:3" ht="16.5" thickBot="1" x14ac:dyDescent="0.3">
      <c r="A4" s="146" t="s">
        <v>857</v>
      </c>
      <c r="B4" s="147">
        <f>SUM(B2:B3)</f>
        <v>6318.5718135611269</v>
      </c>
      <c r="C4" s="148" t="s">
        <v>856</v>
      </c>
    </row>
    <row r="5" spans="1:3" ht="15.75" thickTop="1" x14ac:dyDescent="0.25">
      <c r="A5" s="140"/>
      <c r="B5" s="141"/>
      <c r="C5" s="142"/>
    </row>
    <row r="6" spans="1:3" ht="15.75" x14ac:dyDescent="0.25">
      <c r="A6" s="143" t="s">
        <v>837</v>
      </c>
      <c r="B6" s="144">
        <v>85</v>
      </c>
      <c r="C6" s="145" t="s">
        <v>838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A20" sqref="A20"/>
    </sheetView>
  </sheetViews>
  <sheetFormatPr defaultRowHeight="15" x14ac:dyDescent="0.25"/>
  <cols>
    <col min="1" max="1" width="36" customWidth="1"/>
    <col min="2" max="2" width="16" style="108" customWidth="1"/>
    <col min="3" max="3" width="36.28515625" customWidth="1"/>
    <col min="4" max="4" width="26.5703125" customWidth="1"/>
  </cols>
  <sheetData>
    <row r="1" spans="1:3" x14ac:dyDescent="0.25">
      <c r="A1" s="107" t="s">
        <v>817</v>
      </c>
    </row>
    <row r="2" spans="1:3" x14ac:dyDescent="0.25">
      <c r="A2" s="109" t="s">
        <v>818</v>
      </c>
    </row>
    <row r="3" spans="1:3" x14ac:dyDescent="0.25">
      <c r="A3" s="226" t="s">
        <v>855</v>
      </c>
    </row>
    <row r="4" spans="1:3" x14ac:dyDescent="0.25">
      <c r="A4" s="110" t="s">
        <v>819</v>
      </c>
    </row>
    <row r="5" spans="1:3" x14ac:dyDescent="0.25">
      <c r="A5" s="110" t="s">
        <v>820</v>
      </c>
    </row>
    <row r="6" spans="1:3" x14ac:dyDescent="0.25">
      <c r="A6" s="226" t="s">
        <v>858</v>
      </c>
    </row>
    <row r="7" spans="1:3" x14ac:dyDescent="0.25">
      <c r="A7" s="111"/>
    </row>
    <row r="9" spans="1:3" x14ac:dyDescent="0.25">
      <c r="A9" t="s">
        <v>821</v>
      </c>
      <c r="B9" s="112">
        <v>131733</v>
      </c>
      <c r="C9" s="113" t="s">
        <v>854</v>
      </c>
    </row>
    <row r="10" spans="1:3" ht="15.75" thickBot="1" x14ac:dyDescent="0.3">
      <c r="A10" s="114" t="s">
        <v>822</v>
      </c>
      <c r="B10" s="115">
        <f>B14</f>
        <v>159.55900000000003</v>
      </c>
    </row>
    <row r="11" spans="1:3" ht="15.75" thickTop="1" x14ac:dyDescent="0.25">
      <c r="A11" s="116" t="s">
        <v>823</v>
      </c>
      <c r="B11" s="117">
        <f>B9/B10</f>
        <v>825.60682882194033</v>
      </c>
    </row>
    <row r="13" spans="1:3" x14ac:dyDescent="0.25">
      <c r="A13" t="s">
        <v>824</v>
      </c>
      <c r="B13" s="117">
        <v>1139918</v>
      </c>
      <c r="C13" t="s">
        <v>825</v>
      </c>
    </row>
    <row r="14" spans="1:3" ht="15.75" thickBot="1" x14ac:dyDescent="0.3">
      <c r="A14" s="114" t="s">
        <v>822</v>
      </c>
      <c r="B14" s="115">
        <f>'FY21 Distribution Detail'!S234</f>
        <v>159.55900000000003</v>
      </c>
    </row>
    <row r="15" spans="1:3" ht="15.75" thickTop="1" x14ac:dyDescent="0.25">
      <c r="A15" s="116" t="s">
        <v>826</v>
      </c>
      <c r="B15" s="117">
        <f>B13/B14</f>
        <v>7144.1786423830672</v>
      </c>
      <c r="C15" s="108"/>
    </row>
    <row r="17" spans="1:2" x14ac:dyDescent="0.25">
      <c r="A17" s="116" t="s">
        <v>826</v>
      </c>
      <c r="B17" s="117">
        <f>B15</f>
        <v>7144.1786423830672</v>
      </c>
    </row>
    <row r="18" spans="1:2" ht="15.75" thickBot="1" x14ac:dyDescent="0.3">
      <c r="A18" s="118" t="s">
        <v>823</v>
      </c>
      <c r="B18" s="119">
        <f>B11*-1</f>
        <v>-825.60682882194033</v>
      </c>
    </row>
    <row r="19" spans="1:2" ht="15.75" thickTop="1" x14ac:dyDescent="0.25">
      <c r="A19" s="116" t="s">
        <v>827</v>
      </c>
      <c r="B19" s="117">
        <f>B17+B18</f>
        <v>6318.5718135611269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Overview</vt:lpstr>
      <vt:lpstr>SUMMARY</vt:lpstr>
      <vt:lpstr>FY21 Distribution Detail</vt:lpstr>
      <vt:lpstr>Distribution Rates</vt:lpstr>
      <vt:lpstr>Dist BWC BuyDown Method</vt:lpstr>
      <vt:lpstr>Overview!Print_Area</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BROWER Chris</dc:creator>
  <cp:lastModifiedBy>JUVE Joel</cp:lastModifiedBy>
  <dcterms:created xsi:type="dcterms:W3CDTF">2019-11-26T17:16:15Z</dcterms:created>
  <dcterms:modified xsi:type="dcterms:W3CDTF">2019-12-05T19:58:00Z</dcterms:modified>
</cp:coreProperties>
</file>