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pivotTables/pivotTable1.xml" ContentType="application/vnd.openxmlformats-officedocument.spreadsheetml.pivotTable+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nas3\dcm\DCA Director\Budget\FY 2022\Rate Setting\FY22 Published ISR Final\"/>
    </mc:Choice>
  </mc:AlternateContent>
  <bookViews>
    <workbookView xWindow="0" yWindow="0" windowWidth="28800" windowHeight="12510"/>
  </bookViews>
  <sheets>
    <sheet name="Overview" sheetId="1" r:id="rId1"/>
    <sheet name="SUMMARY" sheetId="3" r:id="rId2"/>
    <sheet name="FY22 Distribution Detail" sheetId="4" r:id="rId3"/>
    <sheet name="Detailed Summary" sheetId="5" state="hidden" r:id="rId4"/>
    <sheet name="Distribution Rates" sheetId="10" r:id="rId5"/>
    <sheet name="Dist BWC BuyDown Method" sheetId="8" r:id="rId6"/>
    <sheet name="Sheet2" sheetId="9" state="hidden" r:id="rId7"/>
  </sheets>
  <definedNames>
    <definedName name="_xlnm._FilterDatabase" localSheetId="2" hidden="1">'FY22 Distribution Detail'!$A$1:$AJ$231</definedName>
  </definedNames>
  <calcPr calcId="162913"/>
  <pivotCaches>
    <pivotCache cacheId="5" r:id="rId8"/>
  </pivotCaches>
</workbook>
</file>

<file path=xl/calcChain.xml><?xml version="1.0" encoding="utf-8"?>
<calcChain xmlns="http://schemas.openxmlformats.org/spreadsheetml/2006/main">
  <c r="AJ160" i="4" l="1"/>
  <c r="AH216" i="4"/>
  <c r="AH215" i="4"/>
  <c r="AH180" i="4"/>
  <c r="AH173" i="4"/>
  <c r="AH166" i="4"/>
  <c r="AH160" i="4"/>
  <c r="AH157" i="4"/>
  <c r="AH27" i="4"/>
  <c r="B4" i="10" l="1"/>
  <c r="J211" i="9" l="1"/>
  <c r="J210" i="9"/>
  <c r="J209" i="9"/>
  <c r="J208" i="9"/>
  <c r="J207" i="9"/>
  <c r="J206" i="9"/>
  <c r="J205" i="9"/>
  <c r="J204" i="9"/>
  <c r="J203" i="9"/>
  <c r="J202" i="9"/>
  <c r="J201" i="9"/>
  <c r="J200" i="9"/>
  <c r="J199" i="9"/>
  <c r="J198" i="9"/>
  <c r="J197" i="9"/>
  <c r="J196" i="9"/>
  <c r="J195" i="9"/>
  <c r="K194" i="9"/>
  <c r="J194" i="9"/>
  <c r="J193" i="9"/>
  <c r="J192" i="9"/>
  <c r="J191" i="9"/>
  <c r="J190" i="9"/>
  <c r="J189" i="9"/>
  <c r="J188" i="9"/>
  <c r="J187" i="9"/>
  <c r="J186" i="9"/>
  <c r="J185" i="9"/>
  <c r="J184" i="9"/>
  <c r="J183" i="9"/>
  <c r="J182" i="9"/>
  <c r="J181" i="9"/>
  <c r="J180" i="9"/>
  <c r="K179" i="9"/>
  <c r="J179" i="9"/>
  <c r="J178" i="9"/>
  <c r="K177" i="9"/>
  <c r="J177" i="9"/>
  <c r="J176" i="9"/>
  <c r="J175" i="9"/>
  <c r="J174" i="9"/>
  <c r="J173" i="9"/>
  <c r="J172" i="9"/>
  <c r="J171" i="9"/>
  <c r="J170" i="9"/>
  <c r="J169" i="9"/>
  <c r="J168" i="9"/>
  <c r="J167" i="9"/>
  <c r="J166" i="9"/>
  <c r="J165" i="9"/>
  <c r="J164" i="9"/>
  <c r="J163" i="9"/>
  <c r="J162" i="9"/>
  <c r="J161" i="9"/>
  <c r="J160" i="9"/>
  <c r="J159" i="9"/>
  <c r="J158" i="9"/>
  <c r="J157" i="9"/>
  <c r="J156" i="9"/>
  <c r="J155" i="9"/>
  <c r="J154" i="9"/>
  <c r="J153" i="9"/>
  <c r="J152" i="9"/>
  <c r="J151" i="9"/>
  <c r="J150" i="9"/>
  <c r="J149" i="9"/>
  <c r="J148" i="9"/>
  <c r="J147" i="9"/>
  <c r="J146" i="9"/>
  <c r="J145" i="9"/>
  <c r="J144" i="9"/>
  <c r="J143" i="9"/>
  <c r="J142" i="9"/>
  <c r="J141" i="9"/>
  <c r="J140" i="9"/>
  <c r="J139" i="9"/>
  <c r="J138" i="9"/>
  <c r="J137" i="9"/>
  <c r="J136" i="9"/>
  <c r="J135" i="9"/>
  <c r="J134" i="9"/>
  <c r="J133" i="9"/>
  <c r="J132" i="9"/>
  <c r="J131" i="9"/>
  <c r="J130" i="9"/>
  <c r="J129" i="9"/>
  <c r="J128" i="9"/>
  <c r="J127" i="9"/>
  <c r="J126" i="9"/>
  <c r="J125" i="9"/>
  <c r="J124" i="9"/>
  <c r="J123" i="9"/>
  <c r="J122" i="9"/>
  <c r="J121" i="9"/>
  <c r="J120" i="9"/>
  <c r="J119" i="9"/>
  <c r="J118" i="9"/>
  <c r="J117" i="9"/>
  <c r="J116" i="9"/>
  <c r="J115" i="9"/>
  <c r="J114" i="9"/>
  <c r="J113" i="9"/>
  <c r="K112" i="9"/>
  <c r="J112" i="9"/>
  <c r="K111" i="9"/>
  <c r="J111" i="9"/>
  <c r="J110" i="9"/>
  <c r="J109" i="9"/>
  <c r="J108" i="9"/>
  <c r="J107" i="9"/>
  <c r="J106" i="9"/>
  <c r="J105" i="9"/>
  <c r="J104" i="9"/>
  <c r="J103" i="9"/>
  <c r="J102" i="9"/>
  <c r="J101" i="9"/>
  <c r="J100" i="9"/>
  <c r="J99" i="9"/>
  <c r="J98" i="9"/>
  <c r="J97" i="9"/>
  <c r="J96" i="9"/>
  <c r="J95" i="9"/>
  <c r="J94" i="9"/>
  <c r="J93" i="9"/>
  <c r="J92" i="9"/>
  <c r="J91" i="9"/>
  <c r="J90" i="9"/>
  <c r="J89" i="9"/>
  <c r="J88" i="9"/>
  <c r="J87" i="9"/>
  <c r="J86" i="9"/>
  <c r="K85" i="9"/>
  <c r="L85" i="9" s="1"/>
  <c r="J85" i="9"/>
  <c r="J84" i="9"/>
  <c r="J83" i="9"/>
  <c r="K82" i="9"/>
  <c r="J82" i="9"/>
  <c r="J81" i="9"/>
  <c r="J80" i="9"/>
  <c r="J79" i="9"/>
  <c r="J78" i="9"/>
  <c r="J77" i="9"/>
  <c r="K76" i="9"/>
  <c r="L76" i="9" s="1"/>
  <c r="J76" i="9"/>
  <c r="K75" i="9"/>
  <c r="J75" i="9"/>
  <c r="J74" i="9"/>
  <c r="J73" i="9"/>
  <c r="J72" i="9"/>
  <c r="K71" i="9"/>
  <c r="J71" i="9"/>
  <c r="J70" i="9"/>
  <c r="J69" i="9"/>
  <c r="J68" i="9"/>
  <c r="J67" i="9"/>
  <c r="K66" i="9"/>
  <c r="J66" i="9"/>
  <c r="K65" i="9"/>
  <c r="J65" i="9"/>
  <c r="K64" i="9"/>
  <c r="J64" i="9"/>
  <c r="K63" i="9"/>
  <c r="J63" i="9"/>
  <c r="J62" i="9"/>
  <c r="J61" i="9"/>
  <c r="K60" i="9"/>
  <c r="J60" i="9"/>
  <c r="K59" i="9"/>
  <c r="J59" i="9"/>
  <c r="J58" i="9"/>
  <c r="J57" i="9"/>
  <c r="J56" i="9"/>
  <c r="J55" i="9"/>
  <c r="J54" i="9"/>
  <c r="J53" i="9"/>
  <c r="J52" i="9"/>
  <c r="J51" i="9"/>
  <c r="J50" i="9"/>
  <c r="J49" i="9"/>
  <c r="J48" i="9"/>
  <c r="J47" i="9"/>
  <c r="J46" i="9"/>
  <c r="J45" i="9"/>
  <c r="J44" i="9"/>
  <c r="J43" i="9"/>
  <c r="J42" i="9"/>
  <c r="K41" i="9"/>
  <c r="J41" i="9"/>
  <c r="J40" i="9"/>
  <c r="J39" i="9"/>
  <c r="J38" i="9"/>
  <c r="J37" i="9"/>
  <c r="J36" i="9"/>
  <c r="J35" i="9"/>
  <c r="J34" i="9"/>
  <c r="J33" i="9"/>
  <c r="J32" i="9"/>
  <c r="J31" i="9"/>
  <c r="J30" i="9"/>
  <c r="J29" i="9"/>
  <c r="J28" i="9"/>
  <c r="J27" i="9"/>
  <c r="J26" i="9"/>
  <c r="K25" i="9"/>
  <c r="L25" i="9" s="1"/>
  <c r="J25" i="9"/>
  <c r="K24" i="9"/>
  <c r="J24" i="9"/>
  <c r="J23" i="9"/>
  <c r="J22" i="9"/>
  <c r="J21" i="9"/>
  <c r="J20" i="9"/>
  <c r="J19" i="9"/>
  <c r="J18" i="9"/>
  <c r="J17" i="9"/>
  <c r="J16" i="9"/>
  <c r="J15" i="9"/>
  <c r="J14" i="9"/>
  <c r="J13" i="9"/>
  <c r="J12" i="9"/>
  <c r="J11" i="9"/>
  <c r="J10" i="9"/>
  <c r="J9" i="9"/>
  <c r="K8" i="9"/>
  <c r="J8" i="9"/>
  <c r="J7" i="9"/>
  <c r="J6" i="9"/>
  <c r="J5" i="9"/>
  <c r="J4" i="9"/>
  <c r="J3" i="9"/>
  <c r="J2" i="9"/>
  <c r="O16" i="5"/>
  <c r="O14" i="5"/>
  <c r="P14" i="5" s="1"/>
  <c r="O13" i="5"/>
  <c r="P13" i="5" s="1"/>
  <c r="O12" i="5"/>
  <c r="P12" i="5" s="1"/>
  <c r="O11" i="5"/>
  <c r="P11" i="5" s="1"/>
  <c r="O10" i="5"/>
  <c r="P10" i="5" s="1"/>
  <c r="O9" i="5"/>
  <c r="P9" i="5" s="1"/>
  <c r="O8" i="5"/>
  <c r="P8" i="5" s="1"/>
  <c r="O7" i="5"/>
  <c r="P7" i="5" s="1"/>
  <c r="O6" i="5"/>
  <c r="P6" i="5" s="1"/>
  <c r="O5" i="5"/>
  <c r="AG233" i="4"/>
  <c r="AF233" i="4"/>
  <c r="AH231" i="4"/>
  <c r="N231" i="4"/>
  <c r="L231" i="4"/>
  <c r="AH230" i="4"/>
  <c r="N230" i="4"/>
  <c r="L230" i="4"/>
  <c r="K207" i="9"/>
  <c r="L207" i="9" s="1"/>
  <c r="AH229" i="4"/>
  <c r="N229" i="4"/>
  <c r="L229" i="4"/>
  <c r="K140" i="9"/>
  <c r="AJ228" i="4"/>
  <c r="N228" i="4"/>
  <c r="L228" i="4"/>
  <c r="AH227" i="4"/>
  <c r="N227" i="4"/>
  <c r="L227" i="4"/>
  <c r="K178" i="9"/>
  <c r="AH226" i="4"/>
  <c r="N226" i="4"/>
  <c r="L226" i="4"/>
  <c r="K200" i="9"/>
  <c r="N225" i="4"/>
  <c r="L225" i="4"/>
  <c r="N224" i="4"/>
  <c r="L224" i="4"/>
  <c r="K27" i="9"/>
  <c r="N223" i="4"/>
  <c r="L223" i="4"/>
  <c r="N222" i="4"/>
  <c r="L222" i="4"/>
  <c r="K96" i="9"/>
  <c r="AH221" i="4"/>
  <c r="N221" i="4"/>
  <c r="L221" i="4"/>
  <c r="K95" i="9"/>
  <c r="N220" i="4"/>
  <c r="L220" i="4"/>
  <c r="K94" i="9"/>
  <c r="N219" i="4"/>
  <c r="L219" i="4"/>
  <c r="K211" i="9"/>
  <c r="N218" i="4"/>
  <c r="L218" i="4"/>
  <c r="K156" i="9"/>
  <c r="N217" i="4"/>
  <c r="L217" i="4"/>
  <c r="K154" i="9"/>
  <c r="N216" i="4"/>
  <c r="L216" i="4"/>
  <c r="AJ215" i="4"/>
  <c r="K130" i="9"/>
  <c r="N215" i="4"/>
  <c r="L215" i="4"/>
  <c r="AH214" i="4"/>
  <c r="N214" i="4"/>
  <c r="L214" i="4"/>
  <c r="K119" i="9"/>
  <c r="L119" i="9" s="1"/>
  <c r="AH213" i="4"/>
  <c r="N213" i="4"/>
  <c r="L213" i="4"/>
  <c r="AH212" i="4"/>
  <c r="N212" i="4"/>
  <c r="L212" i="4"/>
  <c r="N211" i="4"/>
  <c r="L211" i="4"/>
  <c r="N210" i="4"/>
  <c r="L210" i="4"/>
  <c r="N209" i="4"/>
  <c r="L209" i="4"/>
  <c r="K88" i="9"/>
  <c r="N208" i="4"/>
  <c r="L208" i="4"/>
  <c r="AH207" i="4"/>
  <c r="N207" i="4"/>
  <c r="L207" i="4"/>
  <c r="K48" i="9"/>
  <c r="AH206" i="4"/>
  <c r="AJ206" i="4"/>
  <c r="N206" i="4"/>
  <c r="L206" i="4"/>
  <c r="K31" i="9"/>
  <c r="AH205" i="4"/>
  <c r="N205" i="4"/>
  <c r="L205" i="4"/>
  <c r="N204" i="4"/>
  <c r="L204" i="4"/>
  <c r="S204" i="4" s="1"/>
  <c r="N203" i="4"/>
  <c r="L203" i="4"/>
  <c r="K4" i="9"/>
  <c r="N202" i="4"/>
  <c r="L202" i="4"/>
  <c r="AJ201" i="4"/>
  <c r="N201" i="4"/>
  <c r="L201" i="4"/>
  <c r="AH200" i="4"/>
  <c r="N200" i="4"/>
  <c r="L200" i="4"/>
  <c r="AH199" i="4"/>
  <c r="N199" i="4"/>
  <c r="L199" i="4"/>
  <c r="N198" i="4"/>
  <c r="L198" i="4"/>
  <c r="S198" i="4" s="1"/>
  <c r="K168" i="9"/>
  <c r="AH197" i="4"/>
  <c r="N197" i="4"/>
  <c r="L197" i="4"/>
  <c r="K167" i="9"/>
  <c r="L167" i="9" s="1"/>
  <c r="N196" i="4"/>
  <c r="L196" i="4"/>
  <c r="K166" i="9"/>
  <c r="L166" i="9" s="1"/>
  <c r="AH195" i="4"/>
  <c r="N195" i="4"/>
  <c r="L195" i="4"/>
  <c r="K165" i="9"/>
  <c r="N194" i="4"/>
  <c r="L194" i="4"/>
  <c r="K164" i="9"/>
  <c r="L164" i="9" s="1"/>
  <c r="AH193" i="4"/>
  <c r="N193" i="4"/>
  <c r="L193" i="4"/>
  <c r="K163" i="9"/>
  <c r="N192" i="4"/>
  <c r="L192" i="4"/>
  <c r="K158" i="9"/>
  <c r="L158" i="9" s="1"/>
  <c r="AH191" i="4"/>
  <c r="N191" i="4"/>
  <c r="S191" i="4" s="1"/>
  <c r="L191" i="4"/>
  <c r="AJ190" i="4"/>
  <c r="N190" i="4"/>
  <c r="L190" i="4"/>
  <c r="K126" i="9"/>
  <c r="L126" i="9" s="1"/>
  <c r="AH189" i="4"/>
  <c r="N189" i="4"/>
  <c r="L189" i="4"/>
  <c r="S189" i="4" s="1"/>
  <c r="AH188" i="4"/>
  <c r="N188" i="4"/>
  <c r="L188" i="4"/>
  <c r="K57" i="9"/>
  <c r="AH187" i="4"/>
  <c r="N187" i="4"/>
  <c r="L187" i="4"/>
  <c r="K54" i="9"/>
  <c r="L54" i="9" s="1"/>
  <c r="N186" i="4"/>
  <c r="L186" i="4"/>
  <c r="K52" i="9"/>
  <c r="L52" i="9" s="1"/>
  <c r="N185" i="4"/>
  <c r="L185" i="4"/>
  <c r="AH184" i="4"/>
  <c r="N184" i="4"/>
  <c r="L184" i="4"/>
  <c r="S184" i="4" s="1"/>
  <c r="K6" i="9"/>
  <c r="AH183" i="4"/>
  <c r="N183" i="4"/>
  <c r="L183" i="4"/>
  <c r="N182" i="4"/>
  <c r="L182" i="4"/>
  <c r="N181" i="4"/>
  <c r="L181" i="4"/>
  <c r="K181" i="9"/>
  <c r="N180" i="4"/>
  <c r="L180" i="4"/>
  <c r="N179" i="4"/>
  <c r="L179" i="4"/>
  <c r="N178" i="4"/>
  <c r="L178" i="4"/>
  <c r="K129" i="9"/>
  <c r="AH177" i="4"/>
  <c r="N177" i="4"/>
  <c r="L177" i="4"/>
  <c r="K2" i="9"/>
  <c r="N176" i="4"/>
  <c r="L176" i="4"/>
  <c r="K145" i="9"/>
  <c r="AH175" i="4"/>
  <c r="N175" i="4"/>
  <c r="L175" i="4"/>
  <c r="N174" i="4"/>
  <c r="L174" i="4"/>
  <c r="AJ173" i="4"/>
  <c r="N173" i="4"/>
  <c r="L173" i="4"/>
  <c r="K134" i="9"/>
  <c r="L134" i="9" s="1"/>
  <c r="N172" i="4"/>
  <c r="L172" i="4"/>
  <c r="K42" i="9"/>
  <c r="N171" i="4"/>
  <c r="L171" i="4"/>
  <c r="K197" i="9"/>
  <c r="AH170" i="4"/>
  <c r="N170" i="4"/>
  <c r="L170" i="4"/>
  <c r="AH169" i="4"/>
  <c r="K70" i="9"/>
  <c r="L70" i="9" s="1"/>
  <c r="AJ169" i="4"/>
  <c r="N169" i="4"/>
  <c r="L169" i="4"/>
  <c r="K99" i="9"/>
  <c r="AH168" i="4"/>
  <c r="N168" i="4"/>
  <c r="L168" i="4"/>
  <c r="K102" i="9"/>
  <c r="N167" i="4"/>
  <c r="L167" i="4"/>
  <c r="K208" i="9"/>
  <c r="N166" i="4"/>
  <c r="L166" i="4"/>
  <c r="K206" i="9"/>
  <c r="AJ165" i="4"/>
  <c r="N165" i="4"/>
  <c r="L165" i="4"/>
  <c r="K205" i="9"/>
  <c r="AH164" i="4"/>
  <c r="N164" i="4"/>
  <c r="L164" i="4"/>
  <c r="K204" i="9"/>
  <c r="L204" i="9" s="1"/>
  <c r="N163" i="4"/>
  <c r="L163" i="4"/>
  <c r="K203" i="9"/>
  <c r="N162" i="4"/>
  <c r="L162" i="4"/>
  <c r="K202" i="9"/>
  <c r="AJ161" i="4"/>
  <c r="N161" i="4"/>
  <c r="L161" i="4"/>
  <c r="K201" i="9"/>
  <c r="N160" i="4"/>
  <c r="L160" i="4"/>
  <c r="K199" i="9"/>
  <c r="L199" i="9" s="1"/>
  <c r="AJ159" i="4"/>
  <c r="N159" i="4"/>
  <c r="L159" i="4"/>
  <c r="AH158" i="4"/>
  <c r="K198" i="9"/>
  <c r="N158" i="4"/>
  <c r="L158" i="4"/>
  <c r="K127" i="9"/>
  <c r="L127" i="9" s="1"/>
  <c r="N157" i="4"/>
  <c r="L157" i="4"/>
  <c r="K162" i="9"/>
  <c r="N156" i="4"/>
  <c r="L156" i="4"/>
  <c r="L155" i="4"/>
  <c r="N155" i="4" s="1"/>
  <c r="S155" i="4" s="1"/>
  <c r="K159" i="9"/>
  <c r="L159" i="9" s="1"/>
  <c r="AH154" i="4"/>
  <c r="L154" i="4"/>
  <c r="N154" i="4" s="1"/>
  <c r="S154" i="4" s="1"/>
  <c r="K152" i="9"/>
  <c r="AH153" i="4"/>
  <c r="L153" i="4"/>
  <c r="K93" i="9"/>
  <c r="AJ152" i="4"/>
  <c r="N152" i="4"/>
  <c r="L152" i="4"/>
  <c r="K169" i="9"/>
  <c r="AH151" i="4"/>
  <c r="N151" i="4"/>
  <c r="L151" i="4"/>
  <c r="AH150" i="4"/>
  <c r="K175" i="9"/>
  <c r="L175" i="9" s="1"/>
  <c r="N150" i="4"/>
  <c r="L150" i="4"/>
  <c r="K173" i="9"/>
  <c r="AH149" i="4"/>
  <c r="N149" i="4"/>
  <c r="L149" i="4"/>
  <c r="K172" i="9"/>
  <c r="AJ148" i="4"/>
  <c r="N148" i="4"/>
  <c r="L148" i="4"/>
  <c r="K171" i="9"/>
  <c r="N147" i="4"/>
  <c r="L147" i="4"/>
  <c r="K170" i="9"/>
  <c r="N146" i="4"/>
  <c r="L146" i="4"/>
  <c r="AH145" i="4"/>
  <c r="K161" i="9"/>
  <c r="N145" i="4"/>
  <c r="L145" i="4"/>
  <c r="K146" i="9"/>
  <c r="AJ144" i="4"/>
  <c r="N144" i="4"/>
  <c r="L144" i="4"/>
  <c r="K128" i="9"/>
  <c r="N143" i="4"/>
  <c r="L143" i="4"/>
  <c r="K97" i="9"/>
  <c r="AH142" i="4"/>
  <c r="N142" i="4"/>
  <c r="L142" i="4"/>
  <c r="AH141" i="4"/>
  <c r="K86" i="9"/>
  <c r="L86" i="9" s="1"/>
  <c r="AJ141" i="4"/>
  <c r="N141" i="4"/>
  <c r="L141" i="4"/>
  <c r="AJ140" i="4"/>
  <c r="K78" i="9"/>
  <c r="L78" i="9" s="1"/>
  <c r="N140" i="4"/>
  <c r="L140" i="4"/>
  <c r="K36" i="9"/>
  <c r="L36" i="9" s="1"/>
  <c r="N139" i="4"/>
  <c r="L139" i="4"/>
  <c r="K189" i="9"/>
  <c r="N138" i="4"/>
  <c r="L138" i="4"/>
  <c r="K153" i="9"/>
  <c r="AH137" i="4"/>
  <c r="N137" i="4"/>
  <c r="L137" i="4"/>
  <c r="K123" i="9"/>
  <c r="N136" i="4"/>
  <c r="L136" i="4"/>
  <c r="K43" i="9"/>
  <c r="AH135" i="4"/>
  <c r="N135" i="4"/>
  <c r="L135" i="4"/>
  <c r="K114" i="9"/>
  <c r="N134" i="4"/>
  <c r="L134" i="4"/>
  <c r="K187" i="9"/>
  <c r="AH133" i="4"/>
  <c r="N133" i="4"/>
  <c r="L133" i="4"/>
  <c r="AJ132" i="4"/>
  <c r="K147" i="9"/>
  <c r="AH132" i="4"/>
  <c r="N132" i="4"/>
  <c r="L132" i="4"/>
  <c r="K125" i="9"/>
  <c r="AH131" i="4"/>
  <c r="N131" i="4"/>
  <c r="L131" i="4"/>
  <c r="K121" i="9"/>
  <c r="N130" i="4"/>
  <c r="L130" i="4"/>
  <c r="K16" i="9"/>
  <c r="AH129" i="4"/>
  <c r="N129" i="4"/>
  <c r="L129" i="4"/>
  <c r="AJ128" i="4"/>
  <c r="AH128" i="4"/>
  <c r="N128" i="4"/>
  <c r="L128" i="4"/>
  <c r="K136" i="9"/>
  <c r="AH127" i="4"/>
  <c r="N127" i="4"/>
  <c r="L127" i="4"/>
  <c r="K144" i="9"/>
  <c r="N126" i="4"/>
  <c r="L126" i="4"/>
  <c r="K137" i="9"/>
  <c r="AH125" i="4"/>
  <c r="N125" i="4"/>
  <c r="L125" i="4"/>
  <c r="K115" i="9"/>
  <c r="N124" i="4"/>
  <c r="L124" i="4"/>
  <c r="K22" i="9"/>
  <c r="L22" i="9" s="1"/>
  <c r="N123" i="4"/>
  <c r="L123" i="4"/>
  <c r="K157" i="9"/>
  <c r="N122" i="4"/>
  <c r="L122" i="4"/>
  <c r="K110" i="9"/>
  <c r="AH121" i="4"/>
  <c r="N121" i="4"/>
  <c r="L121" i="4"/>
  <c r="AH120" i="4"/>
  <c r="N120" i="4"/>
  <c r="L120" i="4"/>
  <c r="K20" i="9"/>
  <c r="N119" i="4"/>
  <c r="L119" i="4"/>
  <c r="N118" i="4"/>
  <c r="L118" i="4"/>
  <c r="AH117" i="4"/>
  <c r="N117" i="4"/>
  <c r="L117" i="4"/>
  <c r="K188" i="9"/>
  <c r="L188" i="9" s="1"/>
  <c r="AJ116" i="4"/>
  <c r="N116" i="4"/>
  <c r="L116" i="4"/>
  <c r="K149" i="9"/>
  <c r="N115" i="4"/>
  <c r="L115" i="4"/>
  <c r="K107" i="9"/>
  <c r="N114" i="4"/>
  <c r="L114" i="4"/>
  <c r="N113" i="4"/>
  <c r="L113" i="4"/>
  <c r="K124" i="9"/>
  <c r="AH112" i="4"/>
  <c r="N112" i="4"/>
  <c r="L112" i="4"/>
  <c r="N111" i="4"/>
  <c r="L111" i="4"/>
  <c r="K15" i="9"/>
  <c r="N110" i="4"/>
  <c r="L110" i="4"/>
  <c r="K132" i="9"/>
  <c r="L132" i="9" s="1"/>
  <c r="N109" i="4"/>
  <c r="L109" i="4"/>
  <c r="K185" i="9"/>
  <c r="AJ108" i="4"/>
  <c r="N108" i="4"/>
  <c r="L108" i="4"/>
  <c r="AJ107" i="4"/>
  <c r="K92" i="9"/>
  <c r="L92" i="9" s="1"/>
  <c r="AH107" i="4"/>
  <c r="N107" i="4"/>
  <c r="L107" i="4"/>
  <c r="K176" i="9"/>
  <c r="AH106" i="4"/>
  <c r="N106" i="4"/>
  <c r="L106" i="4"/>
  <c r="K56" i="9"/>
  <c r="L105" i="4"/>
  <c r="N105" i="4" s="1"/>
  <c r="K51" i="9"/>
  <c r="AH104" i="4"/>
  <c r="L104" i="4"/>
  <c r="N104" i="4" s="1"/>
  <c r="S104" i="4" s="1"/>
  <c r="K84" i="9"/>
  <c r="L84" i="9" s="1"/>
  <c r="N103" i="4"/>
  <c r="L103" i="4"/>
  <c r="K5" i="9"/>
  <c r="L5" i="9" s="1"/>
  <c r="N102" i="4"/>
  <c r="L102" i="4"/>
  <c r="AH101" i="4"/>
  <c r="N101" i="4"/>
  <c r="L101" i="4"/>
  <c r="K190" i="9"/>
  <c r="AJ100" i="4"/>
  <c r="N100" i="4"/>
  <c r="L100" i="4"/>
  <c r="K142" i="9"/>
  <c r="L142" i="9" s="1"/>
  <c r="AH99" i="4"/>
  <c r="N99" i="4"/>
  <c r="L99" i="4"/>
  <c r="K28" i="9"/>
  <c r="L28" i="9" s="1"/>
  <c r="AJ98" i="4"/>
  <c r="N98" i="4"/>
  <c r="L98" i="4"/>
  <c r="K151" i="9"/>
  <c r="L151" i="9" s="1"/>
  <c r="AJ97" i="4"/>
  <c r="N97" i="4"/>
  <c r="L97" i="4"/>
  <c r="K135" i="9"/>
  <c r="L135" i="9" s="1"/>
  <c r="N96" i="4"/>
  <c r="L96" i="4"/>
  <c r="K26" i="9"/>
  <c r="AH95" i="4"/>
  <c r="N95" i="4"/>
  <c r="L95" i="4"/>
  <c r="K53" i="9"/>
  <c r="L53" i="9" s="1"/>
  <c r="AH94" i="4"/>
  <c r="N94" i="4"/>
  <c r="L94" i="4"/>
  <c r="AH93" i="4"/>
  <c r="N93" i="4"/>
  <c r="L93" i="4"/>
  <c r="K155" i="9"/>
  <c r="AH92" i="4"/>
  <c r="N92" i="4"/>
  <c r="L92" i="4"/>
  <c r="N91" i="4"/>
  <c r="L91" i="4"/>
  <c r="AH90" i="4"/>
  <c r="N90" i="4"/>
  <c r="L90" i="4"/>
  <c r="N89" i="4"/>
  <c r="L89" i="4"/>
  <c r="N88" i="4"/>
  <c r="L88" i="4"/>
  <c r="AJ87" i="4"/>
  <c r="AH87" i="4"/>
  <c r="N87" i="4"/>
  <c r="L87" i="4"/>
  <c r="K19" i="9"/>
  <c r="AH86" i="4"/>
  <c r="N86" i="4"/>
  <c r="L86" i="4"/>
  <c r="AJ85" i="4"/>
  <c r="AH85" i="4"/>
  <c r="N85" i="4"/>
  <c r="L85" i="4"/>
  <c r="K143" i="9"/>
  <c r="L143" i="9" s="1"/>
  <c r="N84" i="4"/>
  <c r="L84" i="4"/>
  <c r="K196" i="9"/>
  <c r="L196" i="9" s="1"/>
  <c r="N83" i="4"/>
  <c r="L83" i="4"/>
  <c r="K55" i="9"/>
  <c r="AJ82" i="4"/>
  <c r="N82" i="4"/>
  <c r="L82" i="4"/>
  <c r="K118" i="9"/>
  <c r="L118" i="9" s="1"/>
  <c r="N81" i="4"/>
  <c r="L81" i="4"/>
  <c r="K117" i="9"/>
  <c r="N80" i="4"/>
  <c r="L80" i="4"/>
  <c r="K18" i="9"/>
  <c r="AH79" i="4"/>
  <c r="N79" i="4"/>
  <c r="L79" i="4"/>
  <c r="AH78" i="4"/>
  <c r="N78" i="4"/>
  <c r="L78" i="4"/>
  <c r="K141" i="9"/>
  <c r="N77" i="4"/>
  <c r="L77" i="4"/>
  <c r="K139" i="9"/>
  <c r="N76" i="4"/>
  <c r="L76" i="4"/>
  <c r="K138" i="9"/>
  <c r="N75" i="4"/>
  <c r="L75" i="4"/>
  <c r="N74" i="4"/>
  <c r="L74" i="4"/>
  <c r="K101" i="9"/>
  <c r="AJ73" i="4"/>
  <c r="AH73" i="4"/>
  <c r="N73" i="4"/>
  <c r="L73" i="4"/>
  <c r="K69" i="9"/>
  <c r="L69" i="9" s="1"/>
  <c r="AH72" i="4"/>
  <c r="N72" i="4"/>
  <c r="L72" i="4"/>
  <c r="K210" i="9"/>
  <c r="AH71" i="4"/>
  <c r="N71" i="4"/>
  <c r="L71" i="4"/>
  <c r="K79" i="9"/>
  <c r="AJ70" i="4"/>
  <c r="N70" i="4"/>
  <c r="L70" i="4"/>
  <c r="K109" i="9"/>
  <c r="N69" i="4"/>
  <c r="L69" i="4"/>
  <c r="K61" i="9"/>
  <c r="L61" i="9" s="1"/>
  <c r="N68" i="4"/>
  <c r="L68" i="4"/>
  <c r="K113" i="9"/>
  <c r="L113" i="9" s="1"/>
  <c r="AH67" i="4"/>
  <c r="N67" i="4"/>
  <c r="L67" i="4"/>
  <c r="N66" i="4"/>
  <c r="L66" i="4"/>
  <c r="K106" i="9"/>
  <c r="AH65" i="4"/>
  <c r="N65" i="4"/>
  <c r="L65" i="4"/>
  <c r="K108" i="9"/>
  <c r="L108" i="9" s="1"/>
  <c r="AJ64" i="4"/>
  <c r="AH64" i="4"/>
  <c r="N64" i="4"/>
  <c r="L64" i="4"/>
  <c r="K90" i="9"/>
  <c r="N63" i="4"/>
  <c r="L63" i="4"/>
  <c r="K87" i="9"/>
  <c r="AH62" i="4"/>
  <c r="N62" i="4"/>
  <c r="L62" i="4"/>
  <c r="K68" i="9"/>
  <c r="L68" i="9" s="1"/>
  <c r="AH61" i="4"/>
  <c r="N61" i="4"/>
  <c r="L61" i="4"/>
  <c r="K38" i="9"/>
  <c r="L38" i="9" s="1"/>
  <c r="N60" i="4"/>
  <c r="L60" i="4"/>
  <c r="K30" i="9"/>
  <c r="L30" i="9" s="1"/>
  <c r="N59" i="4"/>
  <c r="L59" i="4"/>
  <c r="K21" i="9"/>
  <c r="AH58" i="4"/>
  <c r="N58" i="4"/>
  <c r="L58" i="4"/>
  <c r="K12" i="9"/>
  <c r="L12" i="9" s="1"/>
  <c r="AH57" i="4"/>
  <c r="N57" i="4"/>
  <c r="L57" i="4"/>
  <c r="AH56" i="4"/>
  <c r="N56" i="4"/>
  <c r="L56" i="4"/>
  <c r="K77" i="9"/>
  <c r="L77" i="9" s="1"/>
  <c r="N55" i="4"/>
  <c r="L55" i="4"/>
  <c r="K73" i="9"/>
  <c r="AJ54" i="4"/>
  <c r="N54" i="4"/>
  <c r="L54" i="4"/>
  <c r="K67" i="9"/>
  <c r="N53" i="4"/>
  <c r="L53" i="4"/>
  <c r="K74" i="9"/>
  <c r="N52" i="4"/>
  <c r="L52" i="4"/>
  <c r="K81" i="9"/>
  <c r="AH51" i="4"/>
  <c r="N51" i="4"/>
  <c r="L51" i="4"/>
  <c r="K98" i="9"/>
  <c r="N50" i="4"/>
  <c r="L50" i="4"/>
  <c r="K49" i="9"/>
  <c r="N49" i="4"/>
  <c r="L49" i="4"/>
  <c r="K7" i="9"/>
  <c r="AH48" i="4"/>
  <c r="N48" i="4"/>
  <c r="L48" i="4"/>
  <c r="K45" i="9"/>
  <c r="L45" i="9" s="1"/>
  <c r="L47" i="4"/>
  <c r="N47" i="4" s="1"/>
  <c r="K80" i="9"/>
  <c r="L46" i="4"/>
  <c r="K58" i="9"/>
  <c r="L45" i="4"/>
  <c r="N45" i="4" s="1"/>
  <c r="K50" i="9"/>
  <c r="AJ44" i="4"/>
  <c r="L44" i="4"/>
  <c r="N44" i="4" s="1"/>
  <c r="K46" i="9"/>
  <c r="L46" i="9" s="1"/>
  <c r="AH43" i="4"/>
  <c r="L43" i="4"/>
  <c r="N43" i="4" s="1"/>
  <c r="K47" i="9"/>
  <c r="AH42" i="4"/>
  <c r="L42" i="4"/>
  <c r="N42" i="4" s="1"/>
  <c r="K44" i="9"/>
  <c r="L44" i="9" s="1"/>
  <c r="L41" i="4"/>
  <c r="N41" i="4" s="1"/>
  <c r="S41" i="4" s="1"/>
  <c r="K148" i="9"/>
  <c r="L148" i="9" s="1"/>
  <c r="AJ40" i="4"/>
  <c r="N40" i="4"/>
  <c r="L40" i="4"/>
  <c r="K191" i="9"/>
  <c r="L191" i="9" s="1"/>
  <c r="N39" i="4"/>
  <c r="L39" i="4"/>
  <c r="K192" i="9"/>
  <c r="N38" i="4"/>
  <c r="L38" i="4"/>
  <c r="K39" i="9"/>
  <c r="N37" i="4"/>
  <c r="L37" i="4"/>
  <c r="K14" i="9"/>
  <c r="L14" i="9" s="1"/>
  <c r="N36" i="4"/>
  <c r="L36" i="4"/>
  <c r="K133" i="9"/>
  <c r="N35" i="4"/>
  <c r="L35" i="4"/>
  <c r="N34" i="4"/>
  <c r="L34" i="4"/>
  <c r="K34" i="9"/>
  <c r="N33" i="4"/>
  <c r="L33" i="4"/>
  <c r="K29" i="9"/>
  <c r="L29" i="9" s="1"/>
  <c r="N32" i="4"/>
  <c r="L32" i="4"/>
  <c r="AJ31" i="4"/>
  <c r="K23" i="9"/>
  <c r="AH31" i="4"/>
  <c r="N31" i="4"/>
  <c r="L31" i="4"/>
  <c r="K13" i="9"/>
  <c r="AH30" i="4"/>
  <c r="N30" i="4"/>
  <c r="L30" i="4"/>
  <c r="K10" i="9"/>
  <c r="AH29" i="4"/>
  <c r="N29" i="4"/>
  <c r="L29" i="4"/>
  <c r="K9" i="9"/>
  <c r="AH28" i="4"/>
  <c r="N28" i="4"/>
  <c r="L28" i="4"/>
  <c r="K195" i="9"/>
  <c r="AJ27" i="4"/>
  <c r="N27" i="4"/>
  <c r="L27" i="4"/>
  <c r="K193" i="9"/>
  <c r="AH26" i="4"/>
  <c r="N26" i="4"/>
  <c r="L26" i="4"/>
  <c r="K150" i="9"/>
  <c r="L150" i="9" s="1"/>
  <c r="N25" i="4"/>
  <c r="L25" i="4"/>
  <c r="AH24" i="4"/>
  <c r="K116" i="9"/>
  <c r="AJ24" i="4"/>
  <c r="N24" i="4"/>
  <c r="L24" i="4"/>
  <c r="K35" i="9"/>
  <c r="N23" i="4"/>
  <c r="L23" i="4"/>
  <c r="K11" i="9"/>
  <c r="N22" i="4"/>
  <c r="L22" i="4"/>
  <c r="K105" i="9"/>
  <c r="AH21" i="4"/>
  <c r="N21" i="4"/>
  <c r="L21" i="4"/>
  <c r="K120" i="9"/>
  <c r="AH20" i="4"/>
  <c r="N20" i="4"/>
  <c r="L20" i="4"/>
  <c r="AH19" i="4"/>
  <c r="K37" i="9"/>
  <c r="L37" i="9" s="1"/>
  <c r="N19" i="4"/>
  <c r="L19" i="4"/>
  <c r="K131" i="9"/>
  <c r="N18" i="4"/>
  <c r="L18" i="4"/>
  <c r="K89" i="9"/>
  <c r="AH17" i="4"/>
  <c r="N17" i="4"/>
  <c r="L17" i="4"/>
  <c r="K40" i="9"/>
  <c r="AH16" i="4"/>
  <c r="N16" i="4"/>
  <c r="L16" i="4"/>
  <c r="K33" i="9"/>
  <c r="AH15" i="4"/>
  <c r="N15" i="4"/>
  <c r="L15" i="4"/>
  <c r="K32" i="9"/>
  <c r="N14" i="4"/>
  <c r="L14" i="4"/>
  <c r="K17" i="9"/>
  <c r="L17" i="9" s="1"/>
  <c r="AH13" i="4"/>
  <c r="N13" i="4"/>
  <c r="L13" i="4"/>
  <c r="K3" i="9"/>
  <c r="N12" i="4"/>
  <c r="L12" i="4"/>
  <c r="K83" i="9"/>
  <c r="AH11" i="4"/>
  <c r="N11" i="4"/>
  <c r="L11" i="4"/>
  <c r="K186" i="9"/>
  <c r="N10" i="4"/>
  <c r="L10" i="4"/>
  <c r="AJ9" i="4"/>
  <c r="N9" i="4"/>
  <c r="L9" i="4"/>
  <c r="K209" i="9"/>
  <c r="AH8" i="4"/>
  <c r="N8" i="4"/>
  <c r="L8" i="4"/>
  <c r="K103" i="9"/>
  <c r="AH7" i="4"/>
  <c r="N7" i="4"/>
  <c r="L7" i="4"/>
  <c r="K72" i="9"/>
  <c r="N6" i="4"/>
  <c r="L6" i="4"/>
  <c r="AJ5" i="4"/>
  <c r="N5" i="4"/>
  <c r="L5" i="4"/>
  <c r="K100" i="9"/>
  <c r="L100" i="9" s="1"/>
  <c r="AH4" i="4"/>
  <c r="N4" i="4"/>
  <c r="L4" i="4"/>
  <c r="R3" i="4"/>
  <c r="N3" i="4"/>
  <c r="L3" i="4"/>
  <c r="AJ2" i="4"/>
  <c r="N2" i="4"/>
  <c r="L2" i="4"/>
  <c r="P16" i="5"/>
  <c r="B7" i="8"/>
  <c r="S48" i="4" l="1"/>
  <c r="U48" i="4" s="1"/>
  <c r="S102" i="4"/>
  <c r="T102" i="4" s="1"/>
  <c r="S193" i="4"/>
  <c r="T193" i="4" s="1"/>
  <c r="S171" i="4"/>
  <c r="T171" i="4" s="1"/>
  <c r="S159" i="4"/>
  <c r="S170" i="4"/>
  <c r="T170" i="4" s="1"/>
  <c r="S4" i="4"/>
  <c r="U4" i="4" s="1"/>
  <c r="S11" i="4"/>
  <c r="T11" i="4" s="1"/>
  <c r="S202" i="4"/>
  <c r="U202" i="4" s="1"/>
  <c r="S210" i="4"/>
  <c r="T210" i="4" s="1"/>
  <c r="S223" i="4"/>
  <c r="U223" i="4" s="1"/>
  <c r="S71" i="4"/>
  <c r="U71" i="4" s="1"/>
  <c r="S28" i="4"/>
  <c r="U28" i="4" s="1"/>
  <c r="S40" i="4"/>
  <c r="T40" i="4" s="1"/>
  <c r="S45" i="4"/>
  <c r="T45" i="4" s="1"/>
  <c r="S51" i="4"/>
  <c r="T51" i="4" s="1"/>
  <c r="S168" i="4"/>
  <c r="T168" i="4" s="1"/>
  <c r="S61" i="4"/>
  <c r="T61" i="4" s="1"/>
  <c r="S119" i="4"/>
  <c r="T119" i="4" s="1"/>
  <c r="S138" i="4"/>
  <c r="U138" i="4" s="1"/>
  <c r="S123" i="4"/>
  <c r="U123" i="4" s="1"/>
  <c r="S130" i="4"/>
  <c r="T130" i="4" s="1"/>
  <c r="S134" i="4"/>
  <c r="U134" i="4" s="1"/>
  <c r="S214" i="4"/>
  <c r="U214" i="4" s="1"/>
  <c r="S219" i="4"/>
  <c r="T219" i="4" s="1"/>
  <c r="S224" i="4"/>
  <c r="T224" i="4" s="1"/>
  <c r="S169" i="4"/>
  <c r="T169" i="4" s="1"/>
  <c r="S173" i="4"/>
  <c r="T173" i="4" s="1"/>
  <c r="S218" i="4"/>
  <c r="U218" i="4" s="1"/>
  <c r="S7" i="4"/>
  <c r="T7" i="4" s="1"/>
  <c r="S33" i="4"/>
  <c r="U33" i="4" s="1"/>
  <c r="S39" i="4"/>
  <c r="T39" i="4" s="1"/>
  <c r="S34" i="4"/>
  <c r="T34" i="4" s="1"/>
  <c r="S93" i="4"/>
  <c r="T93" i="4" s="1"/>
  <c r="S107" i="4"/>
  <c r="U107" i="4" s="1"/>
  <c r="S160" i="4"/>
  <c r="U160" i="4" s="1"/>
  <c r="S180" i="4"/>
  <c r="T180" i="4" s="1"/>
  <c r="S32" i="4"/>
  <c r="T32" i="4" s="1"/>
  <c r="S37" i="4"/>
  <c r="T37" i="4" s="1"/>
  <c r="S55" i="4"/>
  <c r="U55" i="4" s="1"/>
  <c r="S60" i="4"/>
  <c r="U60" i="4" s="1"/>
  <c r="S66" i="4"/>
  <c r="U66" i="4" s="1"/>
  <c r="S157" i="4"/>
  <c r="T157" i="4" s="1"/>
  <c r="S35" i="4"/>
  <c r="U35" i="4" s="1"/>
  <c r="S69" i="4"/>
  <c r="T69" i="4" s="1"/>
  <c r="S5" i="4"/>
  <c r="U5" i="4" s="1"/>
  <c r="S10" i="4"/>
  <c r="T10" i="4" s="1"/>
  <c r="S12" i="4"/>
  <c r="U12" i="4" s="1"/>
  <c r="S14" i="4"/>
  <c r="T14" i="4" s="1"/>
  <c r="S49" i="4"/>
  <c r="T49" i="4" s="1"/>
  <c r="S67" i="4"/>
  <c r="T67" i="4" s="1"/>
  <c r="S91" i="4"/>
  <c r="U91" i="4" s="1"/>
  <c r="S98" i="4"/>
  <c r="T98" i="4" s="1"/>
  <c r="S100" i="4"/>
  <c r="U100" i="4" s="1"/>
  <c r="S131" i="4"/>
  <c r="T131" i="4" s="1"/>
  <c r="S135" i="4"/>
  <c r="T135" i="4" s="1"/>
  <c r="S158" i="4"/>
  <c r="U158" i="4" s="1"/>
  <c r="S178" i="4"/>
  <c r="T178" i="4" s="1"/>
  <c r="S199" i="4"/>
  <c r="T199" i="4" s="1"/>
  <c r="S222" i="4"/>
  <c r="T222" i="4" s="1"/>
  <c r="S225" i="4"/>
  <c r="U225" i="4" s="1"/>
  <c r="S136" i="4"/>
  <c r="T136" i="4" s="1"/>
  <c r="S177" i="4"/>
  <c r="U177" i="4" s="1"/>
  <c r="S195" i="4"/>
  <c r="T195" i="4" s="1"/>
  <c r="S8" i="4"/>
  <c r="U8" i="4" s="1"/>
  <c r="S19" i="4"/>
  <c r="T19" i="4" s="1"/>
  <c r="S21" i="4"/>
  <c r="T21" i="4" s="1"/>
  <c r="S36" i="4"/>
  <c r="T36" i="4" s="1"/>
  <c r="S79" i="4"/>
  <c r="T79" i="4" s="1"/>
  <c r="S125" i="4"/>
  <c r="U125" i="4" s="1"/>
  <c r="S207" i="4"/>
  <c r="U207" i="4" s="1"/>
  <c r="S213" i="4"/>
  <c r="T213" i="4" s="1"/>
  <c r="S57" i="4"/>
  <c r="T57" i="4" s="1"/>
  <c r="S59" i="4"/>
  <c r="U59" i="4" s="1"/>
  <c r="S103" i="4"/>
  <c r="U103" i="4" s="1"/>
  <c r="S106" i="4"/>
  <c r="T106" i="4" s="1"/>
  <c r="S183" i="4"/>
  <c r="T183" i="4" s="1"/>
  <c r="S228" i="4"/>
  <c r="U228" i="4" s="1"/>
  <c r="T155" i="4"/>
  <c r="U155" i="4"/>
  <c r="T48" i="4"/>
  <c r="U204" i="4"/>
  <c r="T204" i="4"/>
  <c r="S31" i="4"/>
  <c r="S53" i="4"/>
  <c r="S115" i="4"/>
  <c r="S127" i="4"/>
  <c r="S196" i="4"/>
  <c r="T184" i="4"/>
  <c r="U184" i="4"/>
  <c r="T189" i="4"/>
  <c r="U189" i="4"/>
  <c r="U191" i="4"/>
  <c r="T191" i="4"/>
  <c r="U198" i="4"/>
  <c r="T198" i="4"/>
  <c r="T41" i="4"/>
  <c r="U41" i="4"/>
  <c r="S75" i="4"/>
  <c r="S80" i="4"/>
  <c r="S85" i="4"/>
  <c r="S87" i="4"/>
  <c r="S24" i="4"/>
  <c r="S26" i="4"/>
  <c r="S30" i="4"/>
  <c r="S47" i="4"/>
  <c r="S56" i="4"/>
  <c r="S73" i="4"/>
  <c r="S78" i="4"/>
  <c r="S95" i="4"/>
  <c r="S101" i="4"/>
  <c r="S113" i="4"/>
  <c r="S121" i="4"/>
  <c r="S149" i="4"/>
  <c r="S165" i="4"/>
  <c r="S192" i="4"/>
  <c r="S209" i="4"/>
  <c r="S215" i="4"/>
  <c r="L82" i="9"/>
  <c r="T123" i="4"/>
  <c r="S231" i="4"/>
  <c r="S9" i="4"/>
  <c r="S16" i="4"/>
  <c r="S22" i="4"/>
  <c r="S50" i="4"/>
  <c r="S63" i="4"/>
  <c r="S65" i="4"/>
  <c r="S76" i="4"/>
  <c r="S81" i="4"/>
  <c r="S83" i="4"/>
  <c r="T104" i="4"/>
  <c r="U104" i="4"/>
  <c r="S111" i="4"/>
  <c r="S126" i="4"/>
  <c r="S141" i="4"/>
  <c r="S147" i="4"/>
  <c r="S161" i="4"/>
  <c r="S163" i="4"/>
  <c r="S174" i="4"/>
  <c r="S188" i="4"/>
  <c r="S200" i="4"/>
  <c r="S227" i="4"/>
  <c r="S229" i="4"/>
  <c r="T154" i="4"/>
  <c r="U154" i="4"/>
  <c r="U159" i="4"/>
  <c r="T159" i="4"/>
  <c r="S38" i="4"/>
  <c r="S72" i="4"/>
  <c r="S94" i="4"/>
  <c r="S96" i="4"/>
  <c r="S122" i="4"/>
  <c r="S124" i="4"/>
  <c r="S139" i="4"/>
  <c r="S164" i="4"/>
  <c r="S206" i="4"/>
  <c r="S216" i="4"/>
  <c r="L41" i="9"/>
  <c r="L124" i="9"/>
  <c r="L93" i="9"/>
  <c r="L94" i="9"/>
  <c r="L111" i="9"/>
  <c r="L33" i="9"/>
  <c r="L49" i="9"/>
  <c r="L102" i="9"/>
  <c r="L57" i="9"/>
  <c r="L156" i="9"/>
  <c r="L140" i="9"/>
  <c r="L116" i="9"/>
  <c r="L21" i="9"/>
  <c r="L4" i="9"/>
  <c r="L172" i="9"/>
  <c r="L13" i="9"/>
  <c r="L73" i="9"/>
  <c r="L110" i="9"/>
  <c r="L95" i="9"/>
  <c r="L60" i="9"/>
  <c r="L65" i="9"/>
  <c r="L103" i="9"/>
  <c r="L101" i="9"/>
  <c r="L20" i="9"/>
  <c r="L6" i="9"/>
  <c r="L194" i="9"/>
  <c r="L179" i="9"/>
  <c r="L59" i="9"/>
  <c r="L66" i="9"/>
  <c r="AE233" i="4"/>
  <c r="AH3" i="4"/>
  <c r="AJ13" i="4"/>
  <c r="S18" i="4"/>
  <c r="S20" i="4"/>
  <c r="S27" i="4"/>
  <c r="S29" i="4"/>
  <c r="AJ29" i="4"/>
  <c r="AH33" i="4"/>
  <c r="AJ35" i="4"/>
  <c r="AJ37" i="4"/>
  <c r="AH46" i="4"/>
  <c r="S54" i="4"/>
  <c r="AJ55" i="4"/>
  <c r="AJ58" i="4"/>
  <c r="AH60" i="4"/>
  <c r="AH69" i="4"/>
  <c r="S70" i="4"/>
  <c r="AJ71" i="4"/>
  <c r="X233" i="4"/>
  <c r="AI233" i="4"/>
  <c r="AH76" i="4"/>
  <c r="S77" i="4"/>
  <c r="AH81" i="4"/>
  <c r="S82" i="4"/>
  <c r="AH83" i="4"/>
  <c r="S84" i="4"/>
  <c r="AJ86" i="4"/>
  <c r="AJ92" i="4"/>
  <c r="AH97" i="4"/>
  <c r="AH103" i="4"/>
  <c r="S112" i="4"/>
  <c r="AH116" i="4"/>
  <c r="AH118" i="4"/>
  <c r="AJ120" i="4"/>
  <c r="S128" i="4"/>
  <c r="S132" i="4"/>
  <c r="S143" i="4"/>
  <c r="AJ145" i="4"/>
  <c r="S156" i="4"/>
  <c r="AJ172" i="4"/>
  <c r="AJ174" i="4"/>
  <c r="AJ183" i="4"/>
  <c r="AJ204" i="4"/>
  <c r="AJ16" i="4"/>
  <c r="AJ20" i="4"/>
  <c r="S23" i="4"/>
  <c r="S52" i="4"/>
  <c r="AJ56" i="4"/>
  <c r="AJ60" i="4"/>
  <c r="S68" i="4"/>
  <c r="AJ69" i="4"/>
  <c r="Y233" i="4"/>
  <c r="AJ76" i="4"/>
  <c r="AJ81" i="4"/>
  <c r="AJ83" i="4"/>
  <c r="AH88" i="4"/>
  <c r="S89" i="4"/>
  <c r="AJ104" i="4"/>
  <c r="AH109" i="4"/>
  <c r="S110" i="4"/>
  <c r="AJ112" i="4"/>
  <c r="AH114" i="4"/>
  <c r="S117" i="4"/>
  <c r="AJ118" i="4"/>
  <c r="AH123" i="4"/>
  <c r="AH136" i="4"/>
  <c r="S137" i="4"/>
  <c r="AH138" i="4"/>
  <c r="AJ147" i="4"/>
  <c r="S148" i="4"/>
  <c r="S150" i="4"/>
  <c r="S152" i="4"/>
  <c r="AH162" i="4"/>
  <c r="AJ164" i="4"/>
  <c r="S167" i="4"/>
  <c r="AH174" i="4"/>
  <c r="AJ177" i="4"/>
  <c r="AH179" i="4"/>
  <c r="S182" i="4"/>
  <c r="AJ184" i="4"/>
  <c r="AH186" i="4"/>
  <c r="S187" i="4"/>
  <c r="AJ191" i="4"/>
  <c r="AJ195" i="4"/>
  <c r="AJ202" i="4"/>
  <c r="AH204" i="4"/>
  <c r="S205" i="4"/>
  <c r="AH211" i="4"/>
  <c r="S212" i="4"/>
  <c r="AJ213" i="4"/>
  <c r="AH220" i="4"/>
  <c r="S221" i="4"/>
  <c r="AH222" i="4"/>
  <c r="AJ231" i="4"/>
  <c r="AJ22" i="4"/>
  <c r="AJ67" i="4"/>
  <c r="Z233" i="4"/>
  <c r="AH82" i="4"/>
  <c r="AJ88" i="4"/>
  <c r="AJ123" i="4"/>
  <c r="AJ136" i="4"/>
  <c r="AJ186" i="4"/>
  <c r="S203" i="4"/>
  <c r="AH209" i="4"/>
  <c r="AJ211" i="4"/>
  <c r="AJ216" i="4"/>
  <c r="AH218" i="4"/>
  <c r="AJ220" i="4"/>
  <c r="AJ222" i="4"/>
  <c r="AJ227" i="4"/>
  <c r="L112" i="9"/>
  <c r="R6" i="3"/>
  <c r="S2" i="4"/>
  <c r="AJ18" i="4"/>
  <c r="AJ25" i="4"/>
  <c r="AJ52" i="4"/>
  <c r="AH54" i="4"/>
  <c r="AH63" i="4"/>
  <c r="S64" i="4"/>
  <c r="AJ65" i="4"/>
  <c r="AH70" i="4"/>
  <c r="AJ72" i="4"/>
  <c r="AH77" i="4"/>
  <c r="AJ79" i="4"/>
  <c r="AH84" i="4"/>
  <c r="AJ93" i="4"/>
  <c r="AJ95" i="4"/>
  <c r="AH98" i="4"/>
  <c r="AH100" i="4"/>
  <c r="AJ103" i="4"/>
  <c r="S108" i="4"/>
  <c r="AJ117" i="4"/>
  <c r="AH126" i="4"/>
  <c r="S129" i="4"/>
  <c r="AH130" i="4"/>
  <c r="S133" i="4"/>
  <c r="AH134" i="4"/>
  <c r="AJ137" i="4"/>
  <c r="AJ143" i="4"/>
  <c r="S144" i="4"/>
  <c r="S146" i="4"/>
  <c r="AJ156" i="4"/>
  <c r="AJ175" i="4"/>
  <c r="S176" i="4"/>
  <c r="S185" i="4"/>
  <c r="S190" i="4"/>
  <c r="S194" i="4"/>
  <c r="S201" i="4"/>
  <c r="S208" i="4"/>
  <c r="AJ209" i="4"/>
  <c r="AJ212" i="4"/>
  <c r="AJ214" i="4"/>
  <c r="S217" i="4"/>
  <c r="AJ218" i="4"/>
  <c r="AJ221" i="4"/>
  <c r="S230" i="4"/>
  <c r="R14" i="3"/>
  <c r="S14" i="3" s="1"/>
  <c r="T14" i="3" s="1"/>
  <c r="S15" i="4"/>
  <c r="AH23" i="4"/>
  <c r="AH25" i="4"/>
  <c r="AH34" i="4"/>
  <c r="AJ47" i="4"/>
  <c r="AH52" i="4"/>
  <c r="S62" i="4"/>
  <c r="AJ63" i="4"/>
  <c r="AH68" i="4"/>
  <c r="AB233" i="4"/>
  <c r="AJ77" i="4"/>
  <c r="AJ84" i="4"/>
  <c r="AH89" i="4"/>
  <c r="S90" i="4"/>
  <c r="AH91" i="4"/>
  <c r="S92" i="4"/>
  <c r="AJ94" i="4"/>
  <c r="S99" i="4"/>
  <c r="AH105" i="4"/>
  <c r="AH110" i="4"/>
  <c r="AH119" i="4"/>
  <c r="AH124" i="4"/>
  <c r="AJ134" i="4"/>
  <c r="AH139" i="4"/>
  <c r="AJ157" i="4"/>
  <c r="AH163" i="4"/>
  <c r="AH167" i="4"/>
  <c r="AH171" i="4"/>
  <c r="AH176" i="4"/>
  <c r="AJ207" i="4"/>
  <c r="AJ223" i="4"/>
  <c r="L8" i="9"/>
  <c r="L63" i="9"/>
  <c r="L177" i="9"/>
  <c r="AH2" i="4"/>
  <c r="S3" i="4"/>
  <c r="AH6" i="4"/>
  <c r="AH12" i="4"/>
  <c r="S13" i="4"/>
  <c r="AJ14" i="4"/>
  <c r="AJ17" i="4"/>
  <c r="AJ19" i="4"/>
  <c r="AJ23" i="4"/>
  <c r="AH32" i="4"/>
  <c r="AH50" i="4"/>
  <c r="AH59" i="4"/>
  <c r="AJ61" i="4"/>
  <c r="AJ68" i="4"/>
  <c r="AC233" i="4"/>
  <c r="AH75" i="4"/>
  <c r="AJ78" i="4"/>
  <c r="AH80" i="4"/>
  <c r="AJ89" i="4"/>
  <c r="AJ91" i="4"/>
  <c r="AH96" i="4"/>
  <c r="S97" i="4"/>
  <c r="AH115" i="4"/>
  <c r="S116" i="4"/>
  <c r="S118" i="4"/>
  <c r="S120" i="4"/>
  <c r="AH122" i="4"/>
  <c r="AJ124" i="4"/>
  <c r="AJ129" i="4"/>
  <c r="AJ133" i="4"/>
  <c r="AJ139" i="4"/>
  <c r="S140" i="4"/>
  <c r="S142" i="4"/>
  <c r="S151" i="4"/>
  <c r="AJ153" i="4"/>
  <c r="AH155" i="4"/>
  <c r="S172" i="4"/>
  <c r="AH178" i="4"/>
  <c r="AJ187" i="4"/>
  <c r="AH196" i="4"/>
  <c r="S197" i="4"/>
  <c r="AJ198" i="4"/>
  <c r="AH203" i="4"/>
  <c r="AJ205" i="4"/>
  <c r="AJ208" i="4"/>
  <c r="AJ210" i="4"/>
  <c r="AJ217" i="4"/>
  <c r="AJ219" i="4"/>
  <c r="AH223" i="4"/>
  <c r="S226" i="4"/>
  <c r="L24" i="9"/>
  <c r="AJ21" i="4"/>
  <c r="AJ26" i="4"/>
  <c r="AJ33" i="4"/>
  <c r="AJ41" i="4"/>
  <c r="AJ42" i="4"/>
  <c r="AJ48" i="4"/>
  <c r="S58" i="4"/>
  <c r="AJ59" i="4"/>
  <c r="AJ62" i="4"/>
  <c r="S74" i="4"/>
  <c r="AD233" i="4"/>
  <c r="AJ75" i="4"/>
  <c r="AJ80" i="4"/>
  <c r="S86" i="4"/>
  <c r="S88" i="4"/>
  <c r="AJ90" i="4"/>
  <c r="AJ96" i="4"/>
  <c r="AJ99" i="4"/>
  <c r="AJ101" i="4"/>
  <c r="S109" i="4"/>
  <c r="S114" i="4"/>
  <c r="AJ125" i="4"/>
  <c r="S145" i="4"/>
  <c r="AJ149" i="4"/>
  <c r="AH159" i="4"/>
  <c r="S162" i="4"/>
  <c r="S166" i="4"/>
  <c r="AJ168" i="4"/>
  <c r="AJ170" i="4"/>
  <c r="AJ176" i="4"/>
  <c r="S181" i="4"/>
  <c r="AH185" i="4"/>
  <c r="S186" i="4"/>
  <c r="AJ188" i="4"/>
  <c r="AH190" i="4"/>
  <c r="AJ192" i="4"/>
  <c r="AJ199" i="4"/>
  <c r="AH201" i="4"/>
  <c r="AJ203" i="4"/>
  <c r="AH208" i="4"/>
  <c r="AH210" i="4"/>
  <c r="S211" i="4"/>
  <c r="AH217" i="4"/>
  <c r="AH219" i="4"/>
  <c r="S220" i="4"/>
  <c r="L64" i="9"/>
  <c r="L75" i="9"/>
  <c r="R10" i="3"/>
  <c r="C10" i="3"/>
  <c r="S6" i="3"/>
  <c r="T6" i="3" s="1"/>
  <c r="C12" i="3"/>
  <c r="R7" i="3"/>
  <c r="R12" i="3"/>
  <c r="Q15" i="3"/>
  <c r="AJ15" i="4"/>
  <c r="L15" i="3"/>
  <c r="S6" i="4"/>
  <c r="AJ4" i="4"/>
  <c r="K62" i="9"/>
  <c r="L62" i="9" s="1"/>
  <c r="AH5" i="4"/>
  <c r="AJ8" i="4"/>
  <c r="K104" i="9"/>
  <c r="L104" i="9" s="1"/>
  <c r="AH9" i="4"/>
  <c r="AJ11" i="4"/>
  <c r="AJ12" i="4"/>
  <c r="AJ7" i="4"/>
  <c r="AJ10" i="4"/>
  <c r="AH10" i="4"/>
  <c r="R5" i="3"/>
  <c r="R9" i="3"/>
  <c r="AJ3" i="4"/>
  <c r="O15" i="3"/>
  <c r="P15" i="3"/>
  <c r="AJ6" i="4"/>
  <c r="AJ28" i="4"/>
  <c r="AJ30" i="4"/>
  <c r="AJ32" i="4"/>
  <c r="AJ34" i="4"/>
  <c r="AJ36" i="4"/>
  <c r="AH36" i="4"/>
  <c r="AJ38" i="4"/>
  <c r="AH38" i="4"/>
  <c r="AH40" i="4"/>
  <c r="S42" i="4"/>
  <c r="AJ46" i="4"/>
  <c r="AH49" i="4"/>
  <c r="AH35" i="4"/>
  <c r="AH37" i="4"/>
  <c r="AH39" i="4"/>
  <c r="AH44" i="4"/>
  <c r="AJ49" i="4"/>
  <c r="S17" i="4"/>
  <c r="AH18" i="4"/>
  <c r="S25" i="4"/>
  <c r="AJ39" i="4"/>
  <c r="AJ43" i="4"/>
  <c r="S44" i="4"/>
  <c r="AJ50" i="4"/>
  <c r="AJ51" i="4"/>
  <c r="AH14" i="4"/>
  <c r="AH45" i="4"/>
  <c r="N46" i="4"/>
  <c r="S46" i="4" s="1"/>
  <c r="AH53" i="4"/>
  <c r="AH55" i="4"/>
  <c r="C9" i="3"/>
  <c r="AH22" i="4"/>
  <c r="AH41" i="4"/>
  <c r="S43" i="4"/>
  <c r="AJ45" i="4"/>
  <c r="AH47" i="4"/>
  <c r="AJ53" i="4"/>
  <c r="AJ57" i="4"/>
  <c r="AH66" i="4"/>
  <c r="AH74" i="4"/>
  <c r="AJ162" i="4"/>
  <c r="AJ166" i="4"/>
  <c r="AJ110" i="4"/>
  <c r="K122" i="9"/>
  <c r="L122" i="9" s="1"/>
  <c r="AJ130" i="4"/>
  <c r="AJ151" i="4"/>
  <c r="AJ66" i="4"/>
  <c r="AJ74" i="4"/>
  <c r="AH102" i="4"/>
  <c r="AJ106" i="4"/>
  <c r="AJ115" i="4"/>
  <c r="K182" i="9"/>
  <c r="L182" i="9" s="1"/>
  <c r="K91" i="9"/>
  <c r="AA233" i="4"/>
  <c r="AJ102" i="4"/>
  <c r="S105" i="4"/>
  <c r="AJ113" i="4"/>
  <c r="AH113" i="4"/>
  <c r="AJ163" i="4"/>
  <c r="AJ114" i="4"/>
  <c r="AJ121" i="4"/>
  <c r="AJ122" i="4"/>
  <c r="AJ127" i="4"/>
  <c r="AJ138" i="4"/>
  <c r="AJ142" i="4"/>
  <c r="AJ146" i="4"/>
  <c r="AJ150" i="4"/>
  <c r="AH161" i="4"/>
  <c r="AJ154" i="4"/>
  <c r="AJ158" i="4"/>
  <c r="AH108" i="4"/>
  <c r="AJ119" i="4"/>
  <c r="AJ131" i="4"/>
  <c r="AH165" i="4"/>
  <c r="AJ105" i="4"/>
  <c r="AJ109" i="4"/>
  <c r="AH111" i="4"/>
  <c r="AJ126" i="4"/>
  <c r="AJ135" i="4"/>
  <c r="AJ111" i="4"/>
  <c r="AH140" i="4"/>
  <c r="AH144" i="4"/>
  <c r="AH148" i="4"/>
  <c r="AH152" i="4"/>
  <c r="AJ155" i="4"/>
  <c r="AH156" i="4"/>
  <c r="AJ196" i="4"/>
  <c r="K184" i="9"/>
  <c r="L184" i="9" s="1"/>
  <c r="AJ167" i="4"/>
  <c r="S175" i="4"/>
  <c r="AH192" i="4"/>
  <c r="AJ193" i="4"/>
  <c r="AJ200" i="4"/>
  <c r="AH198" i="4"/>
  <c r="AH202" i="4"/>
  <c r="AJ180" i="4"/>
  <c r="AH182" i="4"/>
  <c r="AJ182" i="4"/>
  <c r="AH146" i="4"/>
  <c r="N153" i="4"/>
  <c r="S153" i="4" s="1"/>
  <c r="AJ178" i="4"/>
  <c r="AJ179" i="4"/>
  <c r="AH181" i="4"/>
  <c r="K174" i="9"/>
  <c r="L174" i="9" s="1"/>
  <c r="AJ171" i="4"/>
  <c r="K160" i="9"/>
  <c r="L160" i="9" s="1"/>
  <c r="S179" i="4"/>
  <c r="K183" i="9"/>
  <c r="L183" i="9" s="1"/>
  <c r="AJ185" i="4"/>
  <c r="AJ189" i="4"/>
  <c r="AH143" i="4"/>
  <c r="AH147" i="4"/>
  <c r="AH194" i="4"/>
  <c r="AJ197" i="4"/>
  <c r="AH172" i="4"/>
  <c r="AJ194" i="4"/>
  <c r="L10" i="9"/>
  <c r="L16" i="9"/>
  <c r="L23" i="9"/>
  <c r="L27" i="9"/>
  <c r="L51" i="9"/>
  <c r="L87" i="9"/>
  <c r="L106" i="9"/>
  <c r="L131" i="9"/>
  <c r="L137" i="9"/>
  <c r="L163" i="9"/>
  <c r="L169" i="9"/>
  <c r="L187" i="9"/>
  <c r="L193" i="9"/>
  <c r="L205" i="9"/>
  <c r="L11" i="9"/>
  <c r="L34" i="9"/>
  <c r="L40" i="9"/>
  <c r="L58" i="9"/>
  <c r="L72" i="9"/>
  <c r="L83" i="9"/>
  <c r="L107" i="9"/>
  <c r="L125" i="9"/>
  <c r="L138" i="9"/>
  <c r="L144" i="9"/>
  <c r="L157" i="9"/>
  <c r="L170" i="9"/>
  <c r="L176" i="9"/>
  <c r="L181" i="9"/>
  <c r="L206" i="9"/>
  <c r="K180" i="9"/>
  <c r="L180" i="9" s="1"/>
  <c r="AJ226" i="4"/>
  <c r="AH228" i="4"/>
  <c r="AJ230" i="4"/>
  <c r="L18" i="9"/>
  <c r="L35" i="9"/>
  <c r="L67" i="9"/>
  <c r="L88" i="9"/>
  <c r="L139" i="9"/>
  <c r="L145" i="9"/>
  <c r="L171" i="9"/>
  <c r="L200" i="9"/>
  <c r="O15" i="5"/>
  <c r="P5" i="5"/>
  <c r="P15" i="5" s="1"/>
  <c r="L7" i="9"/>
  <c r="L19" i="9"/>
  <c r="L47" i="9"/>
  <c r="L74" i="9"/>
  <c r="L79" i="9"/>
  <c r="L89" i="9"/>
  <c r="L114" i="9"/>
  <c r="L120" i="9"/>
  <c r="L133" i="9"/>
  <c r="L146" i="9"/>
  <c r="L152" i="9"/>
  <c r="L165" i="9"/>
  <c r="L189" i="9"/>
  <c r="L195" i="9"/>
  <c r="L201" i="9"/>
  <c r="AJ181" i="4"/>
  <c r="L90" i="9"/>
  <c r="L96" i="9"/>
  <c r="L109" i="9"/>
  <c r="L115" i="9"/>
  <c r="L121" i="9"/>
  <c r="L147" i="9"/>
  <c r="L153" i="9"/>
  <c r="L178" i="9"/>
  <c r="L190" i="9"/>
  <c r="L202" i="9"/>
  <c r="L208" i="9"/>
  <c r="AJ224" i="4"/>
  <c r="AH225" i="4"/>
  <c r="J1" i="9"/>
  <c r="L2" i="9"/>
  <c r="L31" i="9"/>
  <c r="L42" i="9"/>
  <c r="L48" i="9"/>
  <c r="L55" i="9"/>
  <c r="L80" i="9"/>
  <c r="L97" i="9"/>
  <c r="L128" i="9"/>
  <c r="L141" i="9"/>
  <c r="L154" i="9"/>
  <c r="L173" i="9"/>
  <c r="L203" i="9"/>
  <c r="L209" i="9"/>
  <c r="AH224" i="4"/>
  <c r="AJ225" i="4"/>
  <c r="AJ229" i="4"/>
  <c r="L3" i="9"/>
  <c r="L15" i="9"/>
  <c r="L43" i="9"/>
  <c r="L81" i="9"/>
  <c r="L98" i="9"/>
  <c r="L123" i="9"/>
  <c r="L129" i="9"/>
  <c r="L155" i="9"/>
  <c r="L161" i="9"/>
  <c r="L185" i="9"/>
  <c r="L197" i="9"/>
  <c r="L210" i="9"/>
  <c r="L9" i="9"/>
  <c r="L26" i="9"/>
  <c r="L32" i="9"/>
  <c r="L39" i="9"/>
  <c r="L50" i="9"/>
  <c r="L56" i="9"/>
  <c r="L71" i="9"/>
  <c r="L99" i="9"/>
  <c r="L105" i="9"/>
  <c r="L117" i="9"/>
  <c r="L130" i="9"/>
  <c r="L136" i="9"/>
  <c r="L149" i="9"/>
  <c r="L162" i="9"/>
  <c r="L168" i="9"/>
  <c r="L186" i="9"/>
  <c r="L192" i="9"/>
  <c r="L198" i="9"/>
  <c r="L211" i="9"/>
  <c r="T28" i="4" l="1"/>
  <c r="U79" i="4"/>
  <c r="U98" i="4"/>
  <c r="U180" i="4"/>
  <c r="U170" i="4"/>
  <c r="U183" i="4"/>
  <c r="U193" i="4"/>
  <c r="U119" i="4"/>
  <c r="T218" i="4"/>
  <c r="U171" i="4"/>
  <c r="T225" i="4"/>
  <c r="T158" i="4"/>
  <c r="U102" i="4"/>
  <c r="U57" i="4"/>
  <c r="T4" i="4"/>
  <c r="T125" i="4"/>
  <c r="T160" i="4"/>
  <c r="T138" i="4"/>
  <c r="T134" i="4"/>
  <c r="T8" i="4"/>
  <c r="T71" i="4"/>
  <c r="U213" i="4"/>
  <c r="U11" i="4"/>
  <c r="U45" i="4"/>
  <c r="U39" i="4"/>
  <c r="U168" i="4"/>
  <c r="U14" i="4"/>
  <c r="T60" i="4"/>
  <c r="U219" i="4"/>
  <c r="U34" i="4"/>
  <c r="T202" i="4"/>
  <c r="U49" i="4"/>
  <c r="U61" i="4"/>
  <c r="T66" i="4"/>
  <c r="U210" i="4"/>
  <c r="T59" i="4"/>
  <c r="T223" i="4"/>
  <c r="U51" i="4"/>
  <c r="U40" i="4"/>
  <c r="T33" i="4"/>
  <c r="U7" i="4"/>
  <c r="U131" i="4"/>
  <c r="U173" i="4"/>
  <c r="U135" i="4"/>
  <c r="U36" i="4"/>
  <c r="U69" i="4"/>
  <c r="T214" i="4"/>
  <c r="T228" i="4"/>
  <c r="T177" i="4"/>
  <c r="U224" i="4"/>
  <c r="U130" i="4"/>
  <c r="U169" i="4"/>
  <c r="T5" i="4"/>
  <c r="T107" i="4"/>
  <c r="U19" i="4"/>
  <c r="T207" i="4"/>
  <c r="U199" i="4"/>
  <c r="U10" i="4"/>
  <c r="U37" i="4"/>
  <c r="T100" i="4"/>
  <c r="U93" i="4"/>
  <c r="U178" i="4"/>
  <c r="U157" i="4"/>
  <c r="U136" i="4"/>
  <c r="T12" i="4"/>
  <c r="U222" i="4"/>
  <c r="T35" i="4"/>
  <c r="U32" i="4"/>
  <c r="T55" i="4"/>
  <c r="T103" i="4"/>
  <c r="U106" i="4"/>
  <c r="U195" i="4"/>
  <c r="T91" i="4"/>
  <c r="U21" i="4"/>
  <c r="U67" i="4"/>
  <c r="T186" i="4"/>
  <c r="U186" i="4"/>
  <c r="U194" i="4"/>
  <c r="T194" i="4"/>
  <c r="U108" i="4"/>
  <c r="T108" i="4"/>
  <c r="U167" i="4"/>
  <c r="T167" i="4"/>
  <c r="T128" i="4"/>
  <c r="U128" i="4"/>
  <c r="U126" i="4"/>
  <c r="T126" i="4"/>
  <c r="T56" i="4"/>
  <c r="U56" i="4"/>
  <c r="T85" i="4"/>
  <c r="U85" i="4"/>
  <c r="U190" i="4"/>
  <c r="T190" i="4"/>
  <c r="T187" i="4"/>
  <c r="U187" i="4"/>
  <c r="U68" i="4"/>
  <c r="T68" i="4"/>
  <c r="T84" i="4"/>
  <c r="U84" i="4"/>
  <c r="T216" i="4"/>
  <c r="U216" i="4"/>
  <c r="T72" i="4"/>
  <c r="U72" i="4"/>
  <c r="U174" i="4"/>
  <c r="T174" i="4"/>
  <c r="U111" i="4"/>
  <c r="T111" i="4"/>
  <c r="U50" i="4"/>
  <c r="T50" i="4"/>
  <c r="T149" i="4"/>
  <c r="U149" i="4"/>
  <c r="U47" i="4"/>
  <c r="T47" i="4"/>
  <c r="T80" i="4"/>
  <c r="U80" i="4"/>
  <c r="T44" i="4"/>
  <c r="U44" i="4"/>
  <c r="U90" i="4"/>
  <c r="T90" i="4"/>
  <c r="U18" i="4"/>
  <c r="T18" i="4"/>
  <c r="T181" i="4"/>
  <c r="U181" i="4"/>
  <c r="T145" i="4"/>
  <c r="U145" i="4"/>
  <c r="T88" i="4"/>
  <c r="U88" i="4"/>
  <c r="U58" i="4"/>
  <c r="T58" i="4"/>
  <c r="T226" i="4"/>
  <c r="U226" i="4"/>
  <c r="U151" i="4"/>
  <c r="T151" i="4"/>
  <c r="T120" i="4"/>
  <c r="U120" i="4"/>
  <c r="T3" i="4"/>
  <c r="U3" i="4"/>
  <c r="T217" i="4"/>
  <c r="U217" i="4"/>
  <c r="T185" i="4"/>
  <c r="U185" i="4"/>
  <c r="U2" i="4"/>
  <c r="T2" i="4"/>
  <c r="U212" i="4"/>
  <c r="T212" i="4"/>
  <c r="T89" i="4"/>
  <c r="U89" i="4"/>
  <c r="U70" i="4"/>
  <c r="T70" i="4"/>
  <c r="U206" i="4"/>
  <c r="T206" i="4"/>
  <c r="T38" i="4"/>
  <c r="U38" i="4"/>
  <c r="U22" i="4"/>
  <c r="T22" i="4"/>
  <c r="T121" i="4"/>
  <c r="U121" i="4"/>
  <c r="U30" i="4"/>
  <c r="T30" i="4"/>
  <c r="T75" i="4"/>
  <c r="U75" i="4"/>
  <c r="T153" i="4"/>
  <c r="U153" i="4"/>
  <c r="U46" i="4"/>
  <c r="T46" i="4"/>
  <c r="T25" i="4"/>
  <c r="U25" i="4"/>
  <c r="U86" i="4"/>
  <c r="T86" i="4"/>
  <c r="T197" i="4"/>
  <c r="U197" i="4"/>
  <c r="U142" i="4"/>
  <c r="T142" i="4"/>
  <c r="U118" i="4"/>
  <c r="T118" i="4"/>
  <c r="T176" i="4"/>
  <c r="U176" i="4"/>
  <c r="T133" i="4"/>
  <c r="U133" i="4"/>
  <c r="T152" i="4"/>
  <c r="U152" i="4"/>
  <c r="T82" i="4"/>
  <c r="U82" i="4"/>
  <c r="U164" i="4"/>
  <c r="T164" i="4"/>
  <c r="T16" i="4"/>
  <c r="U16" i="4"/>
  <c r="U215" i="4"/>
  <c r="T215" i="4"/>
  <c r="T113" i="4"/>
  <c r="U113" i="4"/>
  <c r="T26" i="4"/>
  <c r="U26" i="4"/>
  <c r="T137" i="4"/>
  <c r="U137" i="4"/>
  <c r="T94" i="4"/>
  <c r="U94" i="4"/>
  <c r="U188" i="4"/>
  <c r="T188" i="4"/>
  <c r="U63" i="4"/>
  <c r="T63" i="4"/>
  <c r="T179" i="4"/>
  <c r="U179" i="4"/>
  <c r="T220" i="4"/>
  <c r="U220" i="4"/>
  <c r="T114" i="4"/>
  <c r="U114" i="4"/>
  <c r="T140" i="4"/>
  <c r="U140" i="4"/>
  <c r="U116" i="4"/>
  <c r="T116" i="4"/>
  <c r="T99" i="4"/>
  <c r="U99" i="4"/>
  <c r="T64" i="4"/>
  <c r="U64" i="4"/>
  <c r="T203" i="4"/>
  <c r="U203" i="4"/>
  <c r="T205" i="4"/>
  <c r="U205" i="4"/>
  <c r="U182" i="4"/>
  <c r="T182" i="4"/>
  <c r="U150" i="4"/>
  <c r="T150" i="4"/>
  <c r="T117" i="4"/>
  <c r="U117" i="4"/>
  <c r="U52" i="4"/>
  <c r="T52" i="4"/>
  <c r="U156" i="4"/>
  <c r="T156" i="4"/>
  <c r="T112" i="4"/>
  <c r="U112" i="4"/>
  <c r="T139" i="4"/>
  <c r="U139" i="4"/>
  <c r="T163" i="4"/>
  <c r="U163" i="4"/>
  <c r="T83" i="4"/>
  <c r="U83" i="4"/>
  <c r="T9" i="4"/>
  <c r="U9" i="4"/>
  <c r="T209" i="4"/>
  <c r="U209" i="4"/>
  <c r="T101" i="4"/>
  <c r="U101" i="4"/>
  <c r="T24" i="4"/>
  <c r="U24" i="4"/>
  <c r="U127" i="4"/>
  <c r="T127" i="4"/>
  <c r="T53" i="4"/>
  <c r="U53" i="4"/>
  <c r="U175" i="4"/>
  <c r="T175" i="4"/>
  <c r="T43" i="4"/>
  <c r="U43" i="4"/>
  <c r="T17" i="4"/>
  <c r="U17" i="4"/>
  <c r="T42" i="4"/>
  <c r="U42" i="4"/>
  <c r="T109" i="4"/>
  <c r="U109" i="4"/>
  <c r="U15" i="4"/>
  <c r="T15" i="4"/>
  <c r="T129" i="4"/>
  <c r="U129" i="4"/>
  <c r="U148" i="4"/>
  <c r="T148" i="4"/>
  <c r="U23" i="4"/>
  <c r="T23" i="4"/>
  <c r="T77" i="4"/>
  <c r="U77" i="4"/>
  <c r="T29" i="4"/>
  <c r="U29" i="4"/>
  <c r="T124" i="4"/>
  <c r="U124" i="4"/>
  <c r="T229" i="4"/>
  <c r="U229" i="4"/>
  <c r="T161" i="4"/>
  <c r="U161" i="4"/>
  <c r="T81" i="4"/>
  <c r="U81" i="4"/>
  <c r="T192" i="4"/>
  <c r="U192" i="4"/>
  <c r="U95" i="4"/>
  <c r="T95" i="4"/>
  <c r="U166" i="4"/>
  <c r="T166" i="4"/>
  <c r="T97" i="4"/>
  <c r="U97" i="4"/>
  <c r="U92" i="4"/>
  <c r="T92" i="4"/>
  <c r="T208" i="4"/>
  <c r="U208" i="4"/>
  <c r="U146" i="4"/>
  <c r="T146" i="4"/>
  <c r="U143" i="4"/>
  <c r="T143" i="4"/>
  <c r="T27" i="4"/>
  <c r="U27" i="4"/>
  <c r="U122" i="4"/>
  <c r="T122" i="4"/>
  <c r="T227" i="4"/>
  <c r="U227" i="4"/>
  <c r="T147" i="4"/>
  <c r="U147" i="4"/>
  <c r="U76" i="4"/>
  <c r="T76" i="4"/>
  <c r="T165" i="4"/>
  <c r="U165" i="4"/>
  <c r="U78" i="4"/>
  <c r="T78" i="4"/>
  <c r="U6" i="4"/>
  <c r="T6" i="4"/>
  <c r="T105" i="4"/>
  <c r="U105" i="4"/>
  <c r="T211" i="4"/>
  <c r="U211" i="4"/>
  <c r="U162" i="4"/>
  <c r="T162" i="4"/>
  <c r="S233" i="4"/>
  <c r="B8" i="8" s="1"/>
  <c r="B4" i="8" s="1"/>
  <c r="B5" i="8" s="1"/>
  <c r="B12" i="8" s="1"/>
  <c r="T74" i="4"/>
  <c r="U74" i="4"/>
  <c r="U172" i="4"/>
  <c r="T172" i="4"/>
  <c r="T13" i="4"/>
  <c r="U13" i="4"/>
  <c r="U62" i="4"/>
  <c r="T62" i="4"/>
  <c r="U230" i="4"/>
  <c r="T230" i="4"/>
  <c r="T201" i="4"/>
  <c r="U201" i="4"/>
  <c r="T144" i="4"/>
  <c r="U144" i="4"/>
  <c r="T221" i="4"/>
  <c r="U221" i="4"/>
  <c r="T110" i="4"/>
  <c r="U110" i="4"/>
  <c r="U132" i="4"/>
  <c r="T132" i="4"/>
  <c r="U54" i="4"/>
  <c r="T54" i="4"/>
  <c r="U20" i="4"/>
  <c r="T20" i="4"/>
  <c r="T96" i="4"/>
  <c r="U96" i="4"/>
  <c r="T200" i="4"/>
  <c r="U200" i="4"/>
  <c r="T141" i="4"/>
  <c r="U141" i="4"/>
  <c r="T65" i="4"/>
  <c r="U65" i="4"/>
  <c r="U231" i="4"/>
  <c r="T231" i="4"/>
  <c r="T73" i="4"/>
  <c r="U73" i="4"/>
  <c r="U87" i="4"/>
  <c r="T87" i="4"/>
  <c r="U196" i="4"/>
  <c r="T196" i="4"/>
  <c r="T115" i="4"/>
  <c r="U115" i="4"/>
  <c r="U31" i="4"/>
  <c r="T31" i="4"/>
  <c r="AJ233" i="4"/>
  <c r="AH233" i="4"/>
  <c r="K1" i="9"/>
  <c r="L1" i="9" s="1"/>
  <c r="R8" i="3"/>
  <c r="N15" i="3"/>
  <c r="S10" i="3"/>
  <c r="T10" i="3" s="1"/>
  <c r="C11" i="3"/>
  <c r="B15" i="3"/>
  <c r="S12" i="3"/>
  <c r="T12" i="3" s="1"/>
  <c r="C8" i="3"/>
  <c r="C13" i="3"/>
  <c r="S7" i="3"/>
  <c r="T7" i="3" s="1"/>
  <c r="R11" i="3"/>
  <c r="K15" i="3"/>
  <c r="C5" i="3"/>
  <c r="R13" i="3"/>
  <c r="S9" i="3"/>
  <c r="T9" i="3" s="1"/>
  <c r="M15" i="3"/>
  <c r="C6" i="3"/>
  <c r="L91" i="9"/>
  <c r="S5" i="3"/>
  <c r="U233" i="4" l="1"/>
  <c r="B9" i="8"/>
  <c r="B11" i="8" s="1"/>
  <c r="B13" i="8" s="1"/>
  <c r="S8" i="3"/>
  <c r="T8" i="3" s="1"/>
  <c r="R15" i="3"/>
  <c r="T15" i="3"/>
  <c r="T5" i="3"/>
  <c r="C14" i="3"/>
  <c r="C7" i="3"/>
  <c r="S13" i="3"/>
  <c r="T13" i="3" s="1"/>
  <c r="S11" i="3"/>
  <c r="T11" i="3" s="1"/>
  <c r="C15" i="3"/>
  <c r="E15" i="3"/>
  <c r="V229" i="4" l="1"/>
  <c r="W229" i="4" s="1"/>
  <c r="V157" i="4"/>
  <c r="W157" i="4" s="1"/>
  <c r="V141" i="4"/>
  <c r="W141" i="4" s="1"/>
  <c r="V93" i="4"/>
  <c r="W93" i="4" s="1"/>
  <c r="V77" i="4"/>
  <c r="W77" i="4" s="1"/>
  <c r="V5" i="4"/>
  <c r="W5" i="4" s="1"/>
  <c r="V196" i="4"/>
  <c r="W196" i="4" s="1"/>
  <c r="V84" i="4"/>
  <c r="W84" i="4" s="1"/>
  <c r="V52" i="4"/>
  <c r="W52" i="4" s="1"/>
  <c r="V44" i="4"/>
  <c r="W44" i="4" s="1"/>
  <c r="V4" i="4"/>
  <c r="W4" i="4" s="1"/>
  <c r="V187" i="4"/>
  <c r="W187" i="4" s="1"/>
  <c r="V171" i="4"/>
  <c r="W171" i="4" s="1"/>
  <c r="V147" i="4"/>
  <c r="W147" i="4" s="1"/>
  <c r="V83" i="4"/>
  <c r="W83" i="4" s="1"/>
  <c r="V43" i="4"/>
  <c r="W43" i="4" s="1"/>
  <c r="V186" i="4"/>
  <c r="W186" i="4" s="1"/>
  <c r="V170" i="4"/>
  <c r="W170" i="4" s="1"/>
  <c r="V130" i="4"/>
  <c r="W130" i="4" s="1"/>
  <c r="V122" i="4"/>
  <c r="W122" i="4" s="1"/>
  <c r="V98" i="4"/>
  <c r="W98" i="4" s="1"/>
  <c r="V58" i="4"/>
  <c r="W58" i="4" s="1"/>
  <c r="V34" i="4"/>
  <c r="W34" i="4" s="1"/>
  <c r="V2" i="4"/>
  <c r="W2" i="4" s="1"/>
  <c r="V136" i="4"/>
  <c r="W136" i="4" s="1"/>
  <c r="V104" i="4"/>
  <c r="W104" i="4" s="1"/>
  <c r="V8" i="4"/>
  <c r="W8" i="4" s="1"/>
  <c r="V231" i="4"/>
  <c r="W231" i="4" s="1"/>
  <c r="V207" i="4"/>
  <c r="W207" i="4" s="1"/>
  <c r="V87" i="4"/>
  <c r="W87" i="4" s="1"/>
  <c r="V55" i="4"/>
  <c r="W55" i="4" s="1"/>
  <c r="V39" i="4"/>
  <c r="W39" i="4" s="1"/>
  <c r="V214" i="4"/>
  <c r="W214" i="4" s="1"/>
  <c r="V150" i="4"/>
  <c r="W150" i="4" s="1"/>
  <c r="V209" i="4"/>
  <c r="W209" i="4" s="1"/>
  <c r="V161" i="4"/>
  <c r="W161" i="4" s="1"/>
  <c r="V153" i="4"/>
  <c r="W153" i="4" s="1"/>
  <c r="V145" i="4"/>
  <c r="W145" i="4" s="1"/>
  <c r="V97" i="4"/>
  <c r="W97" i="4" s="1"/>
  <c r="V81" i="4"/>
  <c r="W81" i="4" s="1"/>
  <c r="V57" i="4"/>
  <c r="W57" i="4" s="1"/>
  <c r="V224" i="4"/>
  <c r="W224" i="4" s="1"/>
  <c r="V176" i="4"/>
  <c r="W176" i="4" s="1"/>
  <c r="V112" i="4"/>
  <c r="W112" i="4" s="1"/>
  <c r="V80" i="4"/>
  <c r="W80" i="4" s="1"/>
  <c r="V64" i="4"/>
  <c r="W64" i="4" s="1"/>
  <c r="V223" i="4"/>
  <c r="W223" i="4" s="1"/>
  <c r="V215" i="4"/>
  <c r="W215" i="4" s="1"/>
  <c r="V183" i="4"/>
  <c r="W183" i="4" s="1"/>
  <c r="V111" i="4"/>
  <c r="W111" i="4" s="1"/>
  <c r="V79" i="4"/>
  <c r="W79" i="4" s="1"/>
  <c r="V47" i="4"/>
  <c r="W47" i="4" s="1"/>
  <c r="V206" i="4"/>
  <c r="W206" i="4" s="1"/>
  <c r="V14" i="4"/>
  <c r="W14" i="4" s="1"/>
  <c r="V163" i="4"/>
  <c r="W163" i="4" s="1"/>
  <c r="V133" i="4"/>
  <c r="W133" i="4" s="1"/>
  <c r="V230" i="4"/>
  <c r="W230" i="4" s="1"/>
  <c r="V19" i="4"/>
  <c r="W19" i="4" s="1"/>
  <c r="V60" i="4"/>
  <c r="W60" i="4" s="1"/>
  <c r="V131" i="4"/>
  <c r="W131" i="4" s="1"/>
  <c r="V63" i="4"/>
  <c r="W63" i="4" s="1"/>
  <c r="V165" i="4"/>
  <c r="W165" i="4" s="1"/>
  <c r="V70" i="4"/>
  <c r="W70" i="4" s="1"/>
  <c r="V158" i="4"/>
  <c r="W158" i="4" s="1"/>
  <c r="V226" i="4"/>
  <c r="W226" i="4" s="1"/>
  <c r="V204" i="4"/>
  <c r="W204" i="4" s="1"/>
  <c r="V182" i="4"/>
  <c r="W182" i="4" s="1"/>
  <c r="V168" i="4"/>
  <c r="W168" i="4" s="1"/>
  <c r="V129" i="4"/>
  <c r="W129" i="4" s="1"/>
  <c r="V144" i="4"/>
  <c r="W144" i="4" s="1"/>
  <c r="V118" i="4"/>
  <c r="W118" i="4" s="1"/>
  <c r="V91" i="4"/>
  <c r="W91" i="4" s="1"/>
  <c r="V59" i="4"/>
  <c r="W59" i="4" s="1"/>
  <c r="V99" i="4"/>
  <c r="W99" i="4" s="1"/>
  <c r="V66" i="4"/>
  <c r="V45" i="4"/>
  <c r="W45" i="4" s="1"/>
  <c r="V88" i="4"/>
  <c r="W88" i="4" s="1"/>
  <c r="V56" i="4"/>
  <c r="W56" i="4" s="1"/>
  <c r="V3" i="4"/>
  <c r="W3" i="4" s="1"/>
  <c r="V15" i="4"/>
  <c r="W15" i="4" s="1"/>
  <c r="V205" i="4"/>
  <c r="W205" i="4" s="1"/>
  <c r="V200" i="4"/>
  <c r="W200" i="4" s="1"/>
  <c r="V211" i="4"/>
  <c r="W211" i="4" s="1"/>
  <c r="V202" i="4"/>
  <c r="W202" i="4" s="1"/>
  <c r="V181" i="4"/>
  <c r="W181" i="4" s="1"/>
  <c r="V125" i="4"/>
  <c r="W125" i="4" s="1"/>
  <c r="V167" i="4"/>
  <c r="W167" i="4" s="1"/>
  <c r="V140" i="4"/>
  <c r="W140" i="4" s="1"/>
  <c r="V108" i="4"/>
  <c r="W108" i="4" s="1"/>
  <c r="V160" i="4"/>
  <c r="W160" i="4" s="1"/>
  <c r="V146" i="4"/>
  <c r="W146" i="4" s="1"/>
  <c r="V114" i="4"/>
  <c r="W114" i="4" s="1"/>
  <c r="V143" i="4"/>
  <c r="W143" i="4" s="1"/>
  <c r="V94" i="4"/>
  <c r="W94" i="4" s="1"/>
  <c r="V62" i="4"/>
  <c r="W62" i="4" s="1"/>
  <c r="V73" i="4"/>
  <c r="W73" i="4" s="1"/>
  <c r="V41" i="4"/>
  <c r="W41" i="4" s="1"/>
  <c r="V32" i="4"/>
  <c r="W32" i="4" s="1"/>
  <c r="V40" i="4"/>
  <c r="W40" i="4" s="1"/>
  <c r="V10" i="4"/>
  <c r="W10" i="4" s="1"/>
  <c r="V228" i="4"/>
  <c r="W228" i="4" s="1"/>
  <c r="V201" i="4"/>
  <c r="W201" i="4" s="1"/>
  <c r="V225" i="4"/>
  <c r="W225" i="4" s="1"/>
  <c r="V198" i="4"/>
  <c r="W198" i="4" s="1"/>
  <c r="V180" i="4"/>
  <c r="W180" i="4" s="1"/>
  <c r="V121" i="4"/>
  <c r="W121" i="4" s="1"/>
  <c r="V162" i="4"/>
  <c r="W162" i="4" s="1"/>
  <c r="V172" i="4"/>
  <c r="W172" i="4" s="1"/>
  <c r="V142" i="4"/>
  <c r="W142" i="4" s="1"/>
  <c r="V110" i="4"/>
  <c r="W110" i="4" s="1"/>
  <c r="V51" i="4"/>
  <c r="W51" i="4" s="1"/>
  <c r="V139" i="4"/>
  <c r="W139" i="4" s="1"/>
  <c r="V90" i="4"/>
  <c r="W90" i="4" s="1"/>
  <c r="V119" i="4"/>
  <c r="W119" i="4" s="1"/>
  <c r="V69" i="4"/>
  <c r="W69" i="4" s="1"/>
  <c r="V37" i="4"/>
  <c r="W37" i="4" s="1"/>
  <c r="V48" i="4"/>
  <c r="W48" i="4" s="1"/>
  <c r="V30" i="4"/>
  <c r="W30" i="4" s="1"/>
  <c r="V25" i="4"/>
  <c r="W25" i="4" s="1"/>
  <c r="V197" i="4"/>
  <c r="W197" i="4" s="1"/>
  <c r="V192" i="4"/>
  <c r="W192" i="4" s="1"/>
  <c r="V203" i="4"/>
  <c r="W203" i="4" s="1"/>
  <c r="V194" i="4"/>
  <c r="W194" i="4" s="1"/>
  <c r="V179" i="4"/>
  <c r="W179" i="4" s="1"/>
  <c r="V149" i="4"/>
  <c r="W149" i="4" s="1"/>
  <c r="V117" i="4"/>
  <c r="W117" i="4" s="1"/>
  <c r="V193" i="4"/>
  <c r="W193" i="4" s="1"/>
  <c r="V132" i="4"/>
  <c r="W132" i="4" s="1"/>
  <c r="V100" i="4"/>
  <c r="W100" i="4" s="1"/>
  <c r="V138" i="4"/>
  <c r="W138" i="4" s="1"/>
  <c r="V155" i="4"/>
  <c r="W155" i="4" s="1"/>
  <c r="V103" i="4"/>
  <c r="W103" i="4" s="1"/>
  <c r="V86" i="4"/>
  <c r="W86" i="4" s="1"/>
  <c r="V54" i="4"/>
  <c r="W54" i="4" s="1"/>
  <c r="V65" i="4"/>
  <c r="W65" i="4" s="1"/>
  <c r="V33" i="4"/>
  <c r="W33" i="4" s="1"/>
  <c r="V76" i="4"/>
  <c r="W76" i="4" s="1"/>
  <c r="V18" i="4"/>
  <c r="W18" i="4" s="1"/>
  <c r="V28" i="4"/>
  <c r="W28" i="4" s="1"/>
  <c r="V24" i="4"/>
  <c r="W24" i="4" s="1"/>
  <c r="V21" i="4"/>
  <c r="W21" i="4" s="1"/>
  <c r="V9" i="4"/>
  <c r="W9" i="4" s="1"/>
  <c r="V222" i="4"/>
  <c r="W222" i="4" s="1"/>
  <c r="V217" i="4"/>
  <c r="W217" i="4" s="1"/>
  <c r="V184" i="4"/>
  <c r="W184" i="4" s="1"/>
  <c r="V195" i="4"/>
  <c r="W195" i="4" s="1"/>
  <c r="V219" i="4"/>
  <c r="W219" i="4" s="1"/>
  <c r="V189" i="4"/>
  <c r="W189" i="4" s="1"/>
  <c r="V169" i="4"/>
  <c r="W169" i="4" s="1"/>
  <c r="V156" i="4"/>
  <c r="W156" i="4" s="1"/>
  <c r="V124" i="4"/>
  <c r="W124" i="4" s="1"/>
  <c r="V159" i="4"/>
  <c r="W159" i="4" s="1"/>
  <c r="V71" i="4"/>
  <c r="W71" i="4" s="1"/>
  <c r="V135" i="4"/>
  <c r="W135" i="4" s="1"/>
  <c r="V46" i="4"/>
  <c r="W46" i="4" s="1"/>
  <c r="V68" i="4"/>
  <c r="W68" i="4" s="1"/>
  <c r="V26" i="4"/>
  <c r="W26" i="4" s="1"/>
  <c r="V227" i="4"/>
  <c r="W227" i="4" s="1"/>
  <c r="V221" i="4"/>
  <c r="W221" i="4" s="1"/>
  <c r="V188" i="4"/>
  <c r="W188" i="4" s="1"/>
  <c r="V199" i="4"/>
  <c r="W199" i="4" s="1"/>
  <c r="V190" i="4"/>
  <c r="W190" i="4" s="1"/>
  <c r="V177" i="4"/>
  <c r="W177" i="4" s="1"/>
  <c r="V113" i="4"/>
  <c r="V166" i="4"/>
  <c r="W166" i="4" s="1"/>
  <c r="V128" i="4"/>
  <c r="W128" i="4" s="1"/>
  <c r="V175" i="4"/>
  <c r="W175" i="4" s="1"/>
  <c r="V164" i="4"/>
  <c r="W164" i="4" s="1"/>
  <c r="V134" i="4"/>
  <c r="W134" i="4" s="1"/>
  <c r="V151" i="4"/>
  <c r="W151" i="4" s="1"/>
  <c r="V75" i="4"/>
  <c r="W75" i="4" s="1"/>
  <c r="V102" i="4"/>
  <c r="W102" i="4" s="1"/>
  <c r="V82" i="4"/>
  <c r="W82" i="4" s="1"/>
  <c r="V50" i="4"/>
  <c r="W50" i="4" s="1"/>
  <c r="V61" i="4"/>
  <c r="W61" i="4" s="1"/>
  <c r="V29" i="4"/>
  <c r="W29" i="4" s="1"/>
  <c r="V72" i="4"/>
  <c r="W72" i="4" s="1"/>
  <c r="V27" i="4"/>
  <c r="W27" i="4" s="1"/>
  <c r="V17" i="4"/>
  <c r="W17" i="4" s="1"/>
  <c r="V20" i="4"/>
  <c r="W20" i="4" s="1"/>
  <c r="V109" i="4"/>
  <c r="W109" i="4" s="1"/>
  <c r="V174" i="4"/>
  <c r="W174" i="4" s="1"/>
  <c r="V123" i="4"/>
  <c r="W123" i="4" s="1"/>
  <c r="V78" i="4"/>
  <c r="W78" i="4" s="1"/>
  <c r="V89" i="4"/>
  <c r="W89" i="4" s="1"/>
  <c r="V127" i="4"/>
  <c r="W127" i="4" s="1"/>
  <c r="V16" i="4"/>
  <c r="W16" i="4" s="1"/>
  <c r="V92" i="4"/>
  <c r="W92" i="4" s="1"/>
  <c r="V116" i="4"/>
  <c r="W116" i="4" s="1"/>
  <c r="V23" i="4"/>
  <c r="W23" i="4" s="1"/>
  <c r="V74" i="4"/>
  <c r="V115" i="4"/>
  <c r="W115" i="4" s="1"/>
  <c r="V216" i="4"/>
  <c r="W216" i="4" s="1"/>
  <c r="V185" i="4"/>
  <c r="W185" i="4" s="1"/>
  <c r="V208" i="4"/>
  <c r="W208" i="4" s="1"/>
  <c r="V6" i="4"/>
  <c r="W6" i="4" s="1"/>
  <c r="V42" i="4"/>
  <c r="W42" i="4" s="1"/>
  <c r="V67" i="4"/>
  <c r="W67" i="4" s="1"/>
  <c r="V173" i="4"/>
  <c r="W173" i="4" s="1"/>
  <c r="V137" i="4"/>
  <c r="W137" i="4" s="1"/>
  <c r="V191" i="4"/>
  <c r="W191" i="4" s="1"/>
  <c r="V22" i="4"/>
  <c r="W22" i="4" s="1"/>
  <c r="V95" i="4"/>
  <c r="W95" i="4" s="1"/>
  <c r="V220" i="4"/>
  <c r="W220" i="4" s="1"/>
  <c r="V96" i="4"/>
  <c r="W96" i="4" s="1"/>
  <c r="V120" i="4"/>
  <c r="W120" i="4" s="1"/>
  <c r="V7" i="4"/>
  <c r="W7" i="4" s="1"/>
  <c r="V49" i="4"/>
  <c r="W49" i="4" s="1"/>
  <c r="V106" i="4"/>
  <c r="W106" i="4" s="1"/>
  <c r="V148" i="4"/>
  <c r="W148" i="4" s="1"/>
  <c r="V11" i="4"/>
  <c r="W11" i="4" s="1"/>
  <c r="V53" i="4"/>
  <c r="W53" i="4" s="1"/>
  <c r="V107" i="4"/>
  <c r="W107" i="4" s="1"/>
  <c r="V126" i="4"/>
  <c r="W126" i="4" s="1"/>
  <c r="V152" i="4"/>
  <c r="W152" i="4" s="1"/>
  <c r="V212" i="4"/>
  <c r="W212" i="4" s="1"/>
  <c r="V12" i="4"/>
  <c r="W12" i="4" s="1"/>
  <c r="V36" i="4"/>
  <c r="W36" i="4" s="1"/>
  <c r="V31" i="4"/>
  <c r="W31" i="4" s="1"/>
  <c r="V154" i="4"/>
  <c r="W154" i="4" s="1"/>
  <c r="V101" i="4"/>
  <c r="W101" i="4" s="1"/>
  <c r="V210" i="4"/>
  <c r="W210" i="4" s="1"/>
  <c r="V213" i="4"/>
  <c r="W213" i="4" s="1"/>
  <c r="V13" i="4"/>
  <c r="W13" i="4" s="1"/>
  <c r="V38" i="4"/>
  <c r="W38" i="4" s="1"/>
  <c r="V85" i="4"/>
  <c r="W85" i="4" s="1"/>
  <c r="V35" i="4"/>
  <c r="W35" i="4" s="1"/>
  <c r="V178" i="4"/>
  <c r="W178" i="4" s="1"/>
  <c r="V105" i="4"/>
  <c r="W105" i="4" s="1"/>
  <c r="V218" i="4"/>
  <c r="W218" i="4" s="1"/>
  <c r="S15" i="3"/>
  <c r="T233" i="4" l="1"/>
  <c r="W113" i="4"/>
  <c r="F14" i="3"/>
  <c r="W66" i="4"/>
  <c r="F11" i="3"/>
  <c r="F9" i="3"/>
  <c r="D15" i="3"/>
  <c r="F5" i="3"/>
  <c r="F7" i="3"/>
  <c r="F8" i="3"/>
  <c r="F12" i="3"/>
  <c r="V233" i="4"/>
  <c r="W74" i="4"/>
  <c r="F10" i="3"/>
  <c r="F13" i="3"/>
  <c r="F6" i="3"/>
  <c r="W233" i="4" l="1"/>
  <c r="W13" i="3"/>
  <c r="G13" i="3"/>
  <c r="H13" i="3" s="1"/>
  <c r="G12" i="3"/>
  <c r="H12" i="3" s="1"/>
  <c r="W12" i="3"/>
  <c r="W5" i="3"/>
  <c r="G5" i="3"/>
  <c r="H5" i="3" s="1"/>
  <c r="F15" i="3"/>
  <c r="W11" i="3"/>
  <c r="G11" i="3"/>
  <c r="H11" i="3" s="1"/>
  <c r="G10" i="3"/>
  <c r="H10" i="3" s="1"/>
  <c r="W10" i="3"/>
  <c r="G6" i="3"/>
  <c r="H6" i="3" s="1"/>
  <c r="W6" i="3"/>
  <c r="W9" i="3"/>
  <c r="G9" i="3"/>
  <c r="H9" i="3" s="1"/>
  <c r="G14" i="3"/>
  <c r="H14" i="3" s="1"/>
  <c r="W14" i="3"/>
  <c r="G8" i="3"/>
  <c r="H8" i="3" s="1"/>
  <c r="W8" i="3"/>
  <c r="W7" i="3"/>
  <c r="G7" i="3"/>
  <c r="H7" i="3" s="1"/>
  <c r="X6" i="3" l="1"/>
  <c r="Y6" i="3" s="1"/>
  <c r="W15" i="3"/>
  <c r="X5" i="3"/>
  <c r="X12" i="3"/>
  <c r="Y12" i="3" s="1"/>
  <c r="X7" i="3"/>
  <c r="Y7" i="3" s="1"/>
  <c r="X10" i="3"/>
  <c r="Y10" i="3" s="1"/>
  <c r="X14" i="3"/>
  <c r="Y14" i="3" s="1"/>
  <c r="X11" i="3"/>
  <c r="Y11" i="3" s="1"/>
  <c r="X8" i="3"/>
  <c r="Y8" i="3" s="1"/>
  <c r="X9" i="3"/>
  <c r="Y9" i="3" s="1"/>
  <c r="G15" i="3"/>
  <c r="H15" i="3" s="1"/>
  <c r="X13" i="3"/>
  <c r="Y13" i="3" s="1"/>
  <c r="Y15" i="3" l="1"/>
  <c r="X15" i="3"/>
  <c r="Y5" i="3"/>
</calcChain>
</file>

<file path=xl/comments1.xml><?xml version="1.0" encoding="utf-8"?>
<comments xmlns="http://schemas.openxmlformats.org/spreadsheetml/2006/main">
  <authors>
    <author/>
  </authors>
  <commentList>
    <comment ref="K70" authorId="0" shapeId="0">
      <text>
        <r>
          <rPr>
            <sz val="11"/>
            <color theme="1"/>
            <rFont val="Arial"/>
          </rPr>
          <t>Reduced to 50% from 100% to match Nov 2020 billing.
	-BROWER Chris</t>
        </r>
      </text>
    </comment>
    <comment ref="I169" authorId="0" shapeId="0">
      <text>
        <r>
          <rPr>
            <sz val="11"/>
            <color theme="1"/>
            <rFont val="Arial"/>
          </rPr>
          <t>Changed from 
G40 0091 02 01-19 
to G40 0091 09 01-21
(8/12/2019 - CJB)
	-BROWER Chris</t>
        </r>
      </text>
    </comment>
  </commentList>
</comments>
</file>

<file path=xl/comments2.xml><?xml version="1.0" encoding="utf-8"?>
<comments xmlns="http://schemas.openxmlformats.org/spreadsheetml/2006/main">
  <authors>
    <author/>
  </authors>
  <commentList>
    <comment ref="G1" authorId="0" shapeId="0">
      <text>
        <r>
          <rPr>
            <sz val="11"/>
            <color theme="1"/>
            <rFont val="Arial"/>
          </rPr>
          <t>JF:   ~$200k decr vs FY19.  But this is offset by increase in Column K (VENDOR-PERMIT).
	-JF</t>
        </r>
      </text>
    </comment>
    <comment ref="J1" authorId="0" shapeId="0">
      <text>
        <r>
          <rPr>
            <sz val="11"/>
            <color theme="1"/>
            <rFont val="Arial"/>
          </rPr>
          <t>The ~$200k increase (vs FY19) offsets the decrease in DISTRIB METERED POSTAGE).
	-JF</t>
        </r>
      </text>
    </comment>
  </commentList>
</comments>
</file>

<file path=xl/sharedStrings.xml><?xml version="1.0" encoding="utf-8"?>
<sst xmlns="http://schemas.openxmlformats.org/spreadsheetml/2006/main" count="2900" uniqueCount="964">
  <si>
    <t>Overview</t>
  </si>
  <si>
    <r>
      <t xml:space="preserve">This workbook contains Distribution's internal service charges for FY 2022 budget requests.
</t>
    </r>
    <r>
      <rPr>
        <b/>
        <sz val="11"/>
        <color theme="1"/>
        <rFont val="Calibri"/>
        <family val="2"/>
      </rPr>
      <t>Please notify dca.budget@multco.us if you plan to budget a different amount and provide detail with explanation.</t>
    </r>
    <r>
      <rPr>
        <sz val="11"/>
        <color theme="1"/>
        <rFont val="Calibri"/>
        <family val="2"/>
      </rPr>
      <t xml:space="preserve">  You may be directed to Distribution Division for follow up, however, the DCA Budget Hub should be the initial point of contact to better align DCA and client departments' budgets in the final submissions to the Budget Office.</t>
    </r>
  </si>
  <si>
    <t>Workbook Tab Contents</t>
  </si>
  <si>
    <t>Distribution Summary</t>
  </si>
  <si>
    <t>Shown broken out into Fixed and Pass-Through. Total figure departments should budget for Distribution internal services in FY 2022 under Cost Element 60460 is in column W.</t>
  </si>
  <si>
    <t>Distribution Detail</t>
  </si>
  <si>
    <t>Line information by mail stop "M-Code" with filters can be applied for departmental.</t>
  </si>
  <si>
    <t>Distribution Rates</t>
  </si>
  <si>
    <t xml:space="preserve">Annual Mail Stop Point and hourly special delivery charges. BWC Buy down amount applied to Mail Stop Point. </t>
  </si>
  <si>
    <t>Distribution BWC Buy down Methodology</t>
  </si>
  <si>
    <t xml:space="preserve">Details of Current Mail Stop Rate minus BWC buy down calculation. </t>
  </si>
  <si>
    <t>Summary to Detail Cross walk</t>
  </si>
  <si>
    <t xml:space="preserve">Summary Tab Column </t>
  </si>
  <si>
    <t>Detail Tab Column(s)</t>
  </si>
  <si>
    <t>FY22 Mail Stop</t>
  </si>
  <si>
    <t>Annual Charge (Rate * Total Stop Points)</t>
  </si>
  <si>
    <t>Year 4 of Buy Down</t>
  </si>
  <si>
    <t>FY22 Adjusted  Mail Stop</t>
  </si>
  <si>
    <t>FY22 Adjusted Mail Stop</t>
  </si>
  <si>
    <t>Metered Mail Count</t>
  </si>
  <si>
    <t>Metered Postage Count,  Parcel Count &amp; Metro Presort Count</t>
  </si>
  <si>
    <t>Special Delivery Hours</t>
  </si>
  <si>
    <t>Total Hours Charged</t>
  </si>
  <si>
    <t>Metered Postage + Parcels</t>
  </si>
  <si>
    <t>Internal Metered Postage &amp; Parcels</t>
  </si>
  <si>
    <t>Vendor Charges</t>
  </si>
  <si>
    <t>Metro Pre-Sort</t>
  </si>
  <si>
    <t>Business Reply/CAPS Permit</t>
  </si>
  <si>
    <t>CAPS (Postage Due &amp; Business Reply &amp; Permit Mail)</t>
  </si>
  <si>
    <t>UPS</t>
  </si>
  <si>
    <t>Special Delivery</t>
  </si>
  <si>
    <t>M243</t>
  </si>
  <si>
    <t>M122</t>
  </si>
  <si>
    <t>HD</t>
  </si>
  <si>
    <t>514-1-HRC</t>
  </si>
  <si>
    <t>437-02-COVID CTU</t>
  </si>
  <si>
    <t>DA</t>
  </si>
  <si>
    <t>FY 2022 Proposed Distribution Internal Service Charges</t>
  </si>
  <si>
    <t>N</t>
  </si>
  <si>
    <t>Distribution Fixed Cost of Business with BWC Buydown Adjustment</t>
  </si>
  <si>
    <t>Pass Through: Counts &amp; Cost from FY 2022 Actual Activity</t>
  </si>
  <si>
    <t>FY22 Proposed: Fixed + Pass Thru = Total</t>
  </si>
  <si>
    <t>DEPT</t>
  </si>
  <si>
    <t xml:space="preserve"> Stop points</t>
  </si>
  <si>
    <t>FY22  Mail Stop
$</t>
  </si>
  <si>
    <t>FY 2022 to FY 2021
$ ∆</t>
  </si>
  <si>
    <t>FY 2022 to FY 2021 
% ∆</t>
  </si>
  <si>
    <t xml:space="preserve"> Metered Mail Count </t>
  </si>
  <si>
    <t xml:space="preserve"> Special Delivery hours</t>
  </si>
  <si>
    <t xml:space="preserve"> Metered Postage + Parcels</t>
  </si>
  <si>
    <t xml:space="preserve"> Vendor Charges + Permit Postage</t>
  </si>
  <si>
    <t>Postage Due / Business Reply</t>
  </si>
  <si>
    <t xml:space="preserve"> UPS</t>
  </si>
  <si>
    <t xml:space="preserve"> Special Delivery</t>
  </si>
  <si>
    <t xml:space="preserve">Total Pass-Through </t>
  </si>
  <si>
    <t>FY 2022 to FY 2021 
$ ∆</t>
  </si>
  <si>
    <t>Total for (60460)</t>
  </si>
  <si>
    <t>DCA</t>
  </si>
  <si>
    <t>DCHS</t>
  </si>
  <si>
    <t>DCJ</t>
  </si>
  <si>
    <t>DCM</t>
  </si>
  <si>
    <t>DCS</t>
  </si>
  <si>
    <t>LIB</t>
  </si>
  <si>
    <t>MCSO</t>
  </si>
  <si>
    <t>NOND</t>
  </si>
  <si>
    <t>Total</t>
  </si>
  <si>
    <t>FY 2021 Published Distribution Internal Service Charges</t>
  </si>
  <si>
    <t>Distribution Fixed Cost of Business with BWC Buy down Adjustment</t>
  </si>
  <si>
    <t>FY21 Published Pass Through</t>
  </si>
  <si>
    <t>FY21 Published: Fixed + Pass Thru = Total</t>
  </si>
  <si>
    <t>Stop Point FY 2021 to FY 2020 $ ∆</t>
  </si>
  <si>
    <t>FY21  Mail Stop</t>
  </si>
  <si>
    <t>FY21 Adjusted  Mail Stop</t>
  </si>
  <si>
    <t>FY 2021 to FY 2020 $ ∆</t>
  </si>
  <si>
    <t>FY 2021 to FY 2020 % ∆</t>
  </si>
  <si>
    <t xml:space="preserve"> Metered Mail Count (estimate)</t>
  </si>
  <si>
    <t>FY 2021 to FY 2020 
$ ∆</t>
  </si>
  <si>
    <t>FY 2021 to FY 2020 
% ∆</t>
  </si>
  <si>
    <t>FY 2021 to FY 2020
% ∆</t>
  </si>
  <si>
    <t>#3  Postage  [522 charges - CAPS]</t>
  </si>
  <si>
    <t>SUM of Account</t>
  </si>
  <si>
    <t>MCODE</t>
  </si>
  <si>
    <t>StopID
(BLDG/FLR/SUITE)</t>
  </si>
  <si>
    <t>Building Name</t>
  </si>
  <si>
    <t>Address</t>
  </si>
  <si>
    <t>Route</t>
  </si>
  <si>
    <t>Dept</t>
  </si>
  <si>
    <t>Division</t>
  </si>
  <si>
    <t>Program</t>
  </si>
  <si>
    <t>Cost Object</t>
  </si>
  <si>
    <t>STOP BASE
(stops / day)</t>
  </si>
  <si>
    <t>Stop Share %
(% share of stop or pro-ration for partial yr)</t>
  </si>
  <si>
    <t>TOTAL STOP 
BASE (J x K)</t>
  </si>
  <si>
    <t>Inter Office Mail Volume</t>
  </si>
  <si>
    <t>IO Volume
(Y= Stop base #)
(N=0)</t>
  </si>
  <si>
    <t>USPS PO Box PickUp
(B503)</t>
  </si>
  <si>
    <t>USPS PO Box Pick Up:
DWNTN 7th Ave for  Multnomah Bldg</t>
  </si>
  <si>
    <t>Medical
(Y = 2x Stop base #)
(N = 0)
(H = Hard coded allocation)</t>
  </si>
  <si>
    <t xml:space="preserve">Medical Stop Share %
</t>
  </si>
  <si>
    <t xml:space="preserve">Total Stop Points
(Base + IO Vol + USPS + Medical)
</t>
  </si>
  <si>
    <t>Annual CHARGE 
(rate * Total Stop Points)</t>
  </si>
  <si>
    <t>Monthly Charge
(W/12)</t>
  </si>
  <si>
    <t>Pitney Bowes Postage 
(formerly Ascent)</t>
  </si>
  <si>
    <t>Pitney Bowes Piece Count
(formerly Ascent)</t>
  </si>
  <si>
    <t>Parcel Cost</t>
  </si>
  <si>
    <t>Parcel Count</t>
  </si>
  <si>
    <t>CAPS/ Postage Due</t>
  </si>
  <si>
    <t>Metro Pre-Sort Count</t>
  </si>
  <si>
    <t xml:space="preserve">Total Count of Pieces Handled </t>
  </si>
  <si>
    <t>PSTG DUE / BUS REPLY</t>
  </si>
  <si>
    <t>M242</t>
  </si>
  <si>
    <t>JUVENILE JUSTICE</t>
  </si>
  <si>
    <t>1400 NE 68TH</t>
  </si>
  <si>
    <t>DA Division I</t>
  </si>
  <si>
    <t>Juvenile</t>
  </si>
  <si>
    <t>M323A</t>
  </si>
  <si>
    <t>HANSEN</t>
  </si>
  <si>
    <t>12240 NE GLISAN ST</t>
  </si>
  <si>
    <t>Law Enforcement</t>
  </si>
  <si>
    <t>Logistics</t>
  </si>
  <si>
    <t>M381</t>
  </si>
  <si>
    <t>119/00/0307</t>
  </si>
  <si>
    <t>PORTLAND BLDG</t>
  </si>
  <si>
    <t>1120 SW 5TH</t>
  </si>
  <si>
    <t>Corrections</t>
  </si>
  <si>
    <t>MCDC</t>
  </si>
  <si>
    <t>M215</t>
  </si>
  <si>
    <t>119/00/0347</t>
  </si>
  <si>
    <t>JUSTICE CTR</t>
  </si>
  <si>
    <t>1120 SW 3RD</t>
  </si>
  <si>
    <t>ASD</t>
  </si>
  <si>
    <t>PRSP (Pretrial Release Svcs Prog)</t>
  </si>
  <si>
    <t>M239</t>
  </si>
  <si>
    <t>119/00/0358</t>
  </si>
  <si>
    <t>DA Division II</t>
  </si>
  <si>
    <t>INTAKE</t>
  </si>
  <si>
    <t>M401</t>
  </si>
  <si>
    <t>119/02/0201</t>
  </si>
  <si>
    <t>Business Services</t>
  </si>
  <si>
    <t>Corrections Records</t>
  </si>
  <si>
    <t>M951</t>
  </si>
  <si>
    <t>119/04/LAB</t>
  </si>
  <si>
    <t>INTEGRATED CLINICAL SERVICES</t>
  </si>
  <si>
    <t>CORRECTIONS MCDC</t>
  </si>
  <si>
    <t>M411</t>
  </si>
  <si>
    <t>119/209</t>
  </si>
  <si>
    <t>Classification</t>
  </si>
  <si>
    <t>M812</t>
  </si>
  <si>
    <t>146/03/0380</t>
  </si>
  <si>
    <t>BILLI ODEGAARD DENTAL</t>
  </si>
  <si>
    <t>33 NW BROADWAY</t>
  </si>
  <si>
    <t>BILLI ODEGAARD DENTAL CLINIC</t>
  </si>
  <si>
    <t>M286</t>
  </si>
  <si>
    <t>161/03/0000</t>
  </si>
  <si>
    <t>MEAD BLDG</t>
  </si>
  <si>
    <t>421 SW 5TH</t>
  </si>
  <si>
    <t>Mead Internal Svcs &amp; Support</t>
  </si>
  <si>
    <t>M010</t>
  </si>
  <si>
    <t>165/01</t>
  </si>
  <si>
    <t>MCCOY BLDG</t>
  </si>
  <si>
    <t>619 NW 6th Ave</t>
  </si>
  <si>
    <t>HEALTH-DIRECTOR</t>
  </si>
  <si>
    <t>DIRECTOR'S OFFICE</t>
  </si>
  <si>
    <t>M030</t>
  </si>
  <si>
    <t>OPS</t>
  </si>
  <si>
    <t>CHS ADMINISTRATION</t>
  </si>
  <si>
    <t>M070</t>
  </si>
  <si>
    <t>MEDICAL DIRECTOR</t>
  </si>
  <si>
    <t>M40 47050-GF</t>
  </si>
  <si>
    <t>M071</t>
  </si>
  <si>
    <t>INTEGRATED CLINICAL SVCS ADMIN</t>
  </si>
  <si>
    <t>M093</t>
  </si>
  <si>
    <t>COMM. HEALTH SERVICES</t>
  </si>
  <si>
    <t>MEDICAID</t>
  </si>
  <si>
    <t>M40 47200-00-26030</t>
  </si>
  <si>
    <t>M315</t>
  </si>
  <si>
    <t>M601</t>
  </si>
  <si>
    <t>HIV Clinic Services</t>
  </si>
  <si>
    <t>M082</t>
  </si>
  <si>
    <t>165/01/Pharmacy</t>
  </si>
  <si>
    <t>PHARMACY ADMIN.</t>
  </si>
  <si>
    <t>M495</t>
  </si>
  <si>
    <t>165/01/Vaccine</t>
  </si>
  <si>
    <t>HD-BQ-Contracts</t>
  </si>
  <si>
    <t>MCCOY VACCINE DEPOT</t>
  </si>
  <si>
    <t>M430</t>
  </si>
  <si>
    <t>165/02</t>
  </si>
  <si>
    <t>PUBLIC HEALTH</t>
  </si>
  <si>
    <t>STD PROGRAM</t>
  </si>
  <si>
    <t>M022</t>
  </si>
  <si>
    <t>165/04</t>
  </si>
  <si>
    <t>COMMUNICABLE DISEASE</t>
  </si>
  <si>
    <t>M40 43600-GF</t>
  </si>
  <si>
    <t>M075</t>
  </si>
  <si>
    <t>IMMUNIZATION</t>
  </si>
  <si>
    <t>M481</t>
  </si>
  <si>
    <t>COMMUNICABLE DISEASE/TB</t>
  </si>
  <si>
    <t>M672</t>
  </si>
  <si>
    <t>165/05</t>
  </si>
  <si>
    <t>Contracts, Procurement, Strategic Operations</t>
  </si>
  <si>
    <t>M854</t>
  </si>
  <si>
    <t>BUSINESS &amp; QUALITY</t>
  </si>
  <si>
    <t>ACCOUNTS PAYABLE</t>
  </si>
  <si>
    <t>M882</t>
  </si>
  <si>
    <t>GRANTS MGT. &amp; ACCOUNTING</t>
  </si>
  <si>
    <t>M019</t>
  </si>
  <si>
    <t>165/06</t>
  </si>
  <si>
    <t>BIO-TERRORISM GRANT</t>
  </si>
  <si>
    <t>M021</t>
  </si>
  <si>
    <t>HEALTH OFFICER</t>
  </si>
  <si>
    <t>M024</t>
  </si>
  <si>
    <t>EMS</t>
  </si>
  <si>
    <t>M040</t>
  </si>
  <si>
    <t>Equity Planning &amp; Strategy</t>
  </si>
  <si>
    <t>M051</t>
  </si>
  <si>
    <t>Community Epidemiology Services</t>
  </si>
  <si>
    <t>M072</t>
  </si>
  <si>
    <t>165/07</t>
  </si>
  <si>
    <t>M612</t>
  </si>
  <si>
    <t>ICS-Administration</t>
  </si>
  <si>
    <t>M025</t>
  </si>
  <si>
    <t>165/08/HR</t>
  </si>
  <si>
    <t>STAFF TRAINING &amp; DEVELOPMENT</t>
  </si>
  <si>
    <t>M092</t>
  </si>
  <si>
    <t>HUMAN RESOURCES</t>
  </si>
  <si>
    <t>M853</t>
  </si>
  <si>
    <t>165/08/LAB</t>
  </si>
  <si>
    <t>3,4</t>
  </si>
  <si>
    <t>LAB</t>
  </si>
  <si>
    <t>M852</t>
  </si>
  <si>
    <t>165/08/LAB mail</t>
  </si>
  <si>
    <t>M668</t>
  </si>
  <si>
    <t>165/09</t>
  </si>
  <si>
    <t>Health Information Services</t>
  </si>
  <si>
    <t>M110</t>
  </si>
  <si>
    <t>167/01</t>
  </si>
  <si>
    <t>5 Oak</t>
  </si>
  <si>
    <t>209 SW 4th</t>
  </si>
  <si>
    <t>DCHS BUSINESS SERVICES</t>
  </si>
  <si>
    <t>CHIEF FINANCIAL OFFICER</t>
  </si>
  <si>
    <t>M25 CHSBS.FIN.IND1000</t>
  </si>
  <si>
    <t>Y</t>
  </si>
  <si>
    <t>M130</t>
  </si>
  <si>
    <t>MHASD</t>
  </si>
  <si>
    <t>SYSTEM ADMIN-ADMINISTRATION</t>
  </si>
  <si>
    <t>M40 41101-00-3002</t>
  </si>
  <si>
    <t>M127</t>
  </si>
  <si>
    <t>DDSD</t>
  </si>
  <si>
    <t>DD DEVELOPMNTL DISABILITY SVCS</t>
  </si>
  <si>
    <t>G25 0146 18 K48</t>
  </si>
  <si>
    <t>M171</t>
  </si>
  <si>
    <t>ADVSD</t>
  </si>
  <si>
    <t>ADVSD ADMINISTRATION</t>
  </si>
  <si>
    <t>G25 0190 08 A1XIX</t>
  </si>
  <si>
    <t>M198</t>
  </si>
  <si>
    <t>ADVSD ADULT CARE HOME</t>
  </si>
  <si>
    <t>G25 0190 11 AHXIX</t>
  </si>
  <si>
    <t>M257</t>
  </si>
  <si>
    <t>1ST FLOOR MAIL STOP</t>
  </si>
  <si>
    <t>G25 0146 04 AD48</t>
  </si>
  <si>
    <t>MHAS</t>
  </si>
  <si>
    <t>VERITY &amp; MANAGED CARE SERVICES</t>
  </si>
  <si>
    <t>M016</t>
  </si>
  <si>
    <t>167/200</t>
  </si>
  <si>
    <t>Youth &amp; Family Services</t>
  </si>
  <si>
    <t>WEATHERIZATION/ENERGY ASSIST.</t>
  </si>
  <si>
    <t>M25 EGSPLIT</t>
  </si>
  <si>
    <t>M150</t>
  </si>
  <si>
    <t>FYS DIVISION MANAGEMENT</t>
  </si>
  <si>
    <t>M25 SCPCPS.CGF</t>
  </si>
  <si>
    <t>M350</t>
  </si>
  <si>
    <t>188/1/01200</t>
  </si>
  <si>
    <t>MULTNOMAH CNTY COURTHOUSE</t>
  </si>
  <si>
    <t>1200 SW 1st Ave</t>
  </si>
  <si>
    <t>Civil Process</t>
  </si>
  <si>
    <t>M280</t>
  </si>
  <si>
    <t>188/3/3400</t>
  </si>
  <si>
    <t>JSD</t>
  </si>
  <si>
    <t>FCS (Family Court Svcs)</t>
  </si>
  <si>
    <t>M50 1516 JFCS</t>
  </si>
  <si>
    <t>188/4/4200</t>
  </si>
  <si>
    <t>SUPPORT ENFORCEMENT (SED)</t>
  </si>
  <si>
    <t>G15 0242 01 66</t>
  </si>
  <si>
    <t>M228</t>
  </si>
  <si>
    <t>188/4/4400</t>
  </si>
  <si>
    <t>ARC (Asessmt &amp; Referral Ctr)</t>
  </si>
  <si>
    <t>M240</t>
  </si>
  <si>
    <t>188/5/5200</t>
  </si>
  <si>
    <t>1201 SW 1st Ave</t>
  </si>
  <si>
    <t>DA ADMINISTRATION</t>
  </si>
  <si>
    <t>DA GENERAL SUPPORT</t>
  </si>
  <si>
    <t>M247</t>
  </si>
  <si>
    <t>188/6/6300</t>
  </si>
  <si>
    <t>M023</t>
  </si>
  <si>
    <t>231/03/0350</t>
  </si>
  <si>
    <t>LLYOD CORP PLAZA</t>
  </si>
  <si>
    <t>847 NE 19th Ave</t>
  </si>
  <si>
    <t>VITAL STATISTICS</t>
  </si>
  <si>
    <t>M037</t>
  </si>
  <si>
    <t>ENVIROMENTAL HEALTH</t>
  </si>
  <si>
    <t>Tobacco Retail Licensing</t>
  </si>
  <si>
    <t>G40 0007 01 S13</t>
  </si>
  <si>
    <t>M053</t>
  </si>
  <si>
    <t>Tobacco Prevention and Education</t>
  </si>
  <si>
    <t>M090</t>
  </si>
  <si>
    <t>Healthy Homes and Communities</t>
  </si>
  <si>
    <t>M40 43360-GF</t>
  </si>
  <si>
    <t>M231</t>
  </si>
  <si>
    <t>INSPECTIONS</t>
  </si>
  <si>
    <t>M309</t>
  </si>
  <si>
    <t>FOOD HANDLERS</t>
  </si>
  <si>
    <t>M316</t>
  </si>
  <si>
    <t>LEAD PROGRAM</t>
  </si>
  <si>
    <t>M453</t>
  </si>
  <si>
    <t>251/00/0000</t>
  </si>
  <si>
    <t>JEFFERSON SBHC</t>
  </si>
  <si>
    <t>5210 N KERBY</t>
  </si>
  <si>
    <t>M451</t>
  </si>
  <si>
    <t>261/00/0000</t>
  </si>
  <si>
    <t>ROOSEVELT SBHC</t>
  </si>
  <si>
    <t>6941 N CENTRAL</t>
  </si>
  <si>
    <t>M786</t>
  </si>
  <si>
    <t>274/00/0000</t>
  </si>
  <si>
    <t>BLANCHARD F&amp;PM</t>
  </si>
  <si>
    <t>401 N DIXON</t>
  </si>
  <si>
    <t>Inside</t>
  </si>
  <si>
    <t>FACILITIES</t>
  </si>
  <si>
    <t>ADMINISTRATION</t>
  </si>
  <si>
    <t>M460</t>
  </si>
  <si>
    <t>294/01/DTC</t>
  </si>
  <si>
    <t>DAVID DOUGLAS SBHC</t>
  </si>
  <si>
    <t>1034 SE 130th Avenue</t>
  </si>
  <si>
    <t>M214</t>
  </si>
  <si>
    <t>304/00/0000</t>
  </si>
  <si>
    <t>PROB/PAR-MID CTY</t>
  </si>
  <si>
    <t>1415 SE 122nd Ave</t>
  </si>
  <si>
    <t>East Campus - North</t>
  </si>
  <si>
    <t>M455</t>
  </si>
  <si>
    <t>305/00/0000</t>
  </si>
  <si>
    <t>PARKROSE SBHC</t>
  </si>
  <si>
    <t>11717 NE SHAVER</t>
  </si>
  <si>
    <t>M250</t>
  </si>
  <si>
    <t>311/00/0001</t>
  </si>
  <si>
    <t>JJC Support</t>
  </si>
  <si>
    <t>M952</t>
  </si>
  <si>
    <t>311/00/MED</t>
  </si>
  <si>
    <t>1401 NE 68TH</t>
  </si>
  <si>
    <t>CORRECTIONS JDH</t>
  </si>
  <si>
    <t>M233</t>
  </si>
  <si>
    <t>312/00/0000</t>
  </si>
  <si>
    <t>VECTOR CONTROL</t>
  </si>
  <si>
    <t>5235 N COLUMBIA BLVD</t>
  </si>
  <si>
    <t>Vector/Code Enforcement</t>
  </si>
  <si>
    <t>M395</t>
  </si>
  <si>
    <t>314/00/0000</t>
  </si>
  <si>
    <t>INVERNESS JAIL</t>
  </si>
  <si>
    <t>11540 NE INVERNESS DR</t>
  </si>
  <si>
    <t>Inverness Jail</t>
  </si>
  <si>
    <t>M317</t>
  </si>
  <si>
    <t>317/00/0000</t>
  </si>
  <si>
    <t>ISOM ADMIN BLDG</t>
  </si>
  <si>
    <t>205 NE RUSSELL ST.</t>
  </si>
  <si>
    <t>OPERATIONS</t>
  </si>
  <si>
    <t>DEPARTMENT OF LIBRARIES</t>
  </si>
  <si>
    <t>M630</t>
  </si>
  <si>
    <t>322/02/0000</t>
  </si>
  <si>
    <t>WALNUT PARK COMPLEX</t>
  </si>
  <si>
    <t>5329 NE MLK BLVD.</t>
  </si>
  <si>
    <t>NORTHEAST DENTAL CLINIC</t>
  </si>
  <si>
    <t>M631</t>
  </si>
  <si>
    <t>NORTHEAST CLINIC</t>
  </si>
  <si>
    <t>M634</t>
  </si>
  <si>
    <t>NEHC WIC</t>
  </si>
  <si>
    <t>322/02/LAB</t>
  </si>
  <si>
    <t>H</t>
  </si>
  <si>
    <t>M032</t>
  </si>
  <si>
    <t>322/02/PHARMACY</t>
  </si>
  <si>
    <t>M490</t>
  </si>
  <si>
    <t>322/1</t>
  </si>
  <si>
    <t>ECS</t>
  </si>
  <si>
    <t>ECS STATE HEALTHY START</t>
  </si>
  <si>
    <t>M40 44755-GF</t>
  </si>
  <si>
    <t>M492</t>
  </si>
  <si>
    <t>HEALTHY BIRTH INITIATIVE</t>
  </si>
  <si>
    <t>G40 0001 12 F19</t>
  </si>
  <si>
    <t>M193</t>
  </si>
  <si>
    <t>322/ADVSD</t>
  </si>
  <si>
    <t>5330 NE MLK BLVD.</t>
  </si>
  <si>
    <t>ADVSD LTSS NNE</t>
  </si>
  <si>
    <t>G25 0190 17 NEXIX</t>
  </si>
  <si>
    <t>M900</t>
  </si>
  <si>
    <t>324/00/0000</t>
  </si>
  <si>
    <t>ANIMAL CONTROL</t>
  </si>
  <si>
    <t>24450 W COLUMBIA HWY,TRTDL</t>
  </si>
  <si>
    <t>DCS-Animal Control-Shelter Op</t>
  </si>
  <si>
    <t>ANIMAL SERVICES</t>
  </si>
  <si>
    <t>M641</t>
  </si>
  <si>
    <t>325/00/0000</t>
  </si>
  <si>
    <t>NORTH PORTLAND HC</t>
  </si>
  <si>
    <t>9000 N LOMBARD</t>
  </si>
  <si>
    <t>NORTH PORTLAND HEALTH CLINIC</t>
  </si>
  <si>
    <t>325/00/LAB</t>
  </si>
  <si>
    <t>M033</t>
  </si>
  <si>
    <t>325/00/PHARMACY</t>
  </si>
  <si>
    <t>M323B</t>
  </si>
  <si>
    <t>327/01</t>
  </si>
  <si>
    <t>Penumbra Kelly</t>
  </si>
  <si>
    <t>4735 E BURNSIDE ST</t>
  </si>
  <si>
    <t>M323C</t>
  </si>
  <si>
    <t>Concealed Handguns</t>
  </si>
  <si>
    <t>M323D</t>
  </si>
  <si>
    <t>Alarms</t>
  </si>
  <si>
    <t>M323E</t>
  </si>
  <si>
    <t>Enforcement Records</t>
  </si>
  <si>
    <t>M323F</t>
  </si>
  <si>
    <t>Special Investigations</t>
  </si>
  <si>
    <t>M714</t>
  </si>
  <si>
    <t>338/00/0000</t>
  </si>
  <si>
    <t>LA CLINICA</t>
  </si>
  <si>
    <t>6736 NE KILLINGSWORTH ST.</t>
  </si>
  <si>
    <t>LA CLINICA DE BUENA SALUD</t>
  </si>
  <si>
    <t>338/00/LAB</t>
  </si>
  <si>
    <t>M191</t>
  </si>
  <si>
    <t>377/02/ADVSD</t>
  </si>
  <si>
    <t>CHERRY BLOSSOM PLAZA</t>
  </si>
  <si>
    <t>10615 SE Cherry Blossom Drive</t>
  </si>
  <si>
    <t>ADVSD LTSS MID COUNTY</t>
  </si>
  <si>
    <t>G25 0190 16 MCXIX</t>
  </si>
  <si>
    <t>M044</t>
  </si>
  <si>
    <t>387/00/0000</t>
  </si>
  <si>
    <t>CENTENNIAL SBHC</t>
  </si>
  <si>
    <t>3505 SE 182ND AVE</t>
  </si>
  <si>
    <t>G40 0037 13 S44A</t>
  </si>
  <si>
    <t>M615</t>
  </si>
  <si>
    <t>388/00/0000</t>
  </si>
  <si>
    <t>FRANKLIN SBHC</t>
  </si>
  <si>
    <t>5404 SE WOODWARD</t>
  </si>
  <si>
    <t>M674</t>
  </si>
  <si>
    <t>397/01/0000</t>
  </si>
  <si>
    <t>Professional Plaza 102</t>
  </si>
  <si>
    <t>131 NE 102ND, BLDG 1</t>
  </si>
  <si>
    <t>Gateway WIC</t>
  </si>
  <si>
    <t>M049</t>
  </si>
  <si>
    <t>398/01/000</t>
  </si>
  <si>
    <t>ROCKWOOD HEALTH CLINIC</t>
  </si>
  <si>
    <t>2020 SE 182ND</t>
  </si>
  <si>
    <t>ROCKWOOD HEALTH CLINIC MEDICAL</t>
  </si>
  <si>
    <t>M636</t>
  </si>
  <si>
    <t>ROCKWOOD HEALTH CLINIC DENTAL</t>
  </si>
  <si>
    <t>M847</t>
  </si>
  <si>
    <t>398/01/LAB</t>
  </si>
  <si>
    <t>M012</t>
  </si>
  <si>
    <t>398/01/PHARMACY</t>
  </si>
  <si>
    <t>M290</t>
  </si>
  <si>
    <t>407/00/0000</t>
  </si>
  <si>
    <t>PROB/PAROLE EAST</t>
  </si>
  <si>
    <t>495 NE BEECH, GRESHAM</t>
  </si>
  <si>
    <t>WFSU (Women and Family Svcs)</t>
  </si>
  <si>
    <t>M172</t>
  </si>
  <si>
    <t>409/02/200</t>
  </si>
  <si>
    <t>TABOR SQUARE</t>
  </si>
  <si>
    <t>4610 SE BELMONT</t>
  </si>
  <si>
    <t>ADVSD ADULT PROTECTIVE SERVICES</t>
  </si>
  <si>
    <t>G25 0190 12 PSXIX</t>
  </si>
  <si>
    <t>M194</t>
  </si>
  <si>
    <t>ADVSD LTSS SOUTHEAST</t>
  </si>
  <si>
    <t>G25 0190 18 SEXIX</t>
  </si>
  <si>
    <t>M769</t>
  </si>
  <si>
    <t>414/00/0000</t>
  </si>
  <si>
    <t>ELECTIONS</t>
  </si>
  <si>
    <t>1040 SE MORRISON</t>
  </si>
  <si>
    <t>DCS-Elections-Admin</t>
  </si>
  <si>
    <t>ELECTIONS DIVISION</t>
  </si>
  <si>
    <t>M320</t>
  </si>
  <si>
    <t>420/00/0000</t>
  </si>
  <si>
    <t>SE HEALTH CLINIC</t>
  </si>
  <si>
    <t>3653 SE 34TH</t>
  </si>
  <si>
    <t>HIV COMM. PROGRAMS</t>
  </si>
  <si>
    <t>M811</t>
  </si>
  <si>
    <t>SOUTHEAST DENTAL CLINIC</t>
  </si>
  <si>
    <t>M611</t>
  </si>
  <si>
    <t>420/00/LAB</t>
  </si>
  <si>
    <t>SOUTHEAST HEALTH CENTER</t>
  </si>
  <si>
    <t>M027</t>
  </si>
  <si>
    <t>420/00/PHARMACY</t>
  </si>
  <si>
    <t>M506</t>
  </si>
  <si>
    <t>425/00/0000</t>
  </si>
  <si>
    <t>YEON BLDG</t>
  </si>
  <si>
    <t>1620 SE 190TH GRESHAM</t>
  </si>
  <si>
    <t>Fleet</t>
  </si>
  <si>
    <t>FLEET SERVICES</t>
  </si>
  <si>
    <t>M538</t>
  </si>
  <si>
    <t>TRANSPORTATION</t>
  </si>
  <si>
    <t>TRANSPORTATION DIVISION</t>
  </si>
  <si>
    <t>M764</t>
  </si>
  <si>
    <t>425/00/RECORDS</t>
  </si>
  <si>
    <t>Records</t>
  </si>
  <si>
    <t>RECORDS</t>
  </si>
  <si>
    <t>M452</t>
  </si>
  <si>
    <t>429/00/0000</t>
  </si>
  <si>
    <t>CLEVELAND SBHC</t>
  </si>
  <si>
    <t>3400 SE 26TH</t>
  </si>
  <si>
    <t>M671</t>
  </si>
  <si>
    <t>430/00/CLIN</t>
  </si>
  <si>
    <t>MID COUNTY HEALTH CLINIC</t>
  </si>
  <si>
    <t>12710 SE DIVISION</t>
  </si>
  <si>
    <t>MID-COUNTY HEALTH CLINIC</t>
  </si>
  <si>
    <t>M814</t>
  </si>
  <si>
    <t>MID-COUNTY DENTAL CLINIC</t>
  </si>
  <si>
    <t>430/00/LAB</t>
  </si>
  <si>
    <t>M036</t>
  </si>
  <si>
    <t>430/00/PHARMACY</t>
  </si>
  <si>
    <t>M456</t>
  </si>
  <si>
    <t>431/00/0000</t>
  </si>
  <si>
    <t>MADISON SBHC</t>
  </si>
  <si>
    <t>2735 NE 82ND</t>
  </si>
  <si>
    <t>MADISON SBHC (306 at 431)</t>
  </si>
  <si>
    <t>M727</t>
  </si>
  <si>
    <t>437/01/0100</t>
  </si>
  <si>
    <t>MULTNOMAH COUNTY EAST</t>
  </si>
  <si>
    <t>600 NE 8TH ST, ROOM 100</t>
  </si>
  <si>
    <t>ADVSD LTSS EAST</t>
  </si>
  <si>
    <t>G25 0190 15 EDXIX</t>
  </si>
  <si>
    <t>M038</t>
  </si>
  <si>
    <t>437/02/0000</t>
  </si>
  <si>
    <t>600 NE 8TH, GRESHAM</t>
  </si>
  <si>
    <t>Healthy Homes Asthma</t>
  </si>
  <si>
    <t>M40 43370-GF</t>
  </si>
  <si>
    <t>M472</t>
  </si>
  <si>
    <t>NE NFP, East NFP, Healthy Homes</t>
  </si>
  <si>
    <t>M40 44711-GF</t>
  </si>
  <si>
    <t>M624</t>
  </si>
  <si>
    <t>EAST COUNTY WIC</t>
  </si>
  <si>
    <t>M643</t>
  </si>
  <si>
    <t>EAST COUNTY DENTAL</t>
  </si>
  <si>
    <t>M621</t>
  </si>
  <si>
    <t>437/03/0000</t>
  </si>
  <si>
    <t>EAST COUNTY HEALTH CLINIC</t>
  </si>
  <si>
    <t>437/03/LAB</t>
  </si>
  <si>
    <t>M029</t>
  </si>
  <si>
    <t>437/03/PHARMACY</t>
  </si>
  <si>
    <t>M504</t>
  </si>
  <si>
    <t>439/01/DVCRU</t>
  </si>
  <si>
    <t>GATEWAY CHILDRENS CENTER</t>
  </si>
  <si>
    <t>10225 E Burnside St</t>
  </si>
  <si>
    <t>Youth &amp; Family Services Division</t>
  </si>
  <si>
    <t>Domestic Violence DVERT</t>
  </si>
  <si>
    <t>M25 SCP.DV CRD.CGF</t>
  </si>
  <si>
    <t>M539</t>
  </si>
  <si>
    <t>446/00/0000</t>
  </si>
  <si>
    <t xml:space="preserve">BRIDGE SHOP </t>
  </si>
  <si>
    <t>1403 SE WATER AVE</t>
  </si>
  <si>
    <t>BRIDGES-ENGINEERING</t>
  </si>
  <si>
    <t>M661</t>
  </si>
  <si>
    <t>BRIDGES-MAINTENANCE</t>
  </si>
  <si>
    <t>M813</t>
  </si>
  <si>
    <t>448/00/0000</t>
  </si>
  <si>
    <t>10317 E. BURNSIDE</t>
  </si>
  <si>
    <t>SCHOOL COMMUNITY DENTAL HEALTH</t>
  </si>
  <si>
    <t>M465</t>
  </si>
  <si>
    <t>448/02/000</t>
  </si>
  <si>
    <t>SBHC ADMIN.</t>
  </si>
  <si>
    <t>M105</t>
  </si>
  <si>
    <t>451/00/0000</t>
  </si>
  <si>
    <t>Gateway Center</t>
  </si>
  <si>
    <t>10305 E Burnside St</t>
  </si>
  <si>
    <t>YFS</t>
  </si>
  <si>
    <t>DVSCO</t>
  </si>
  <si>
    <t>G25 0334 01 GWPDX</t>
  </si>
  <si>
    <t>M522</t>
  </si>
  <si>
    <t>455/00/0000</t>
  </si>
  <si>
    <t>YEON ANNEX</t>
  </si>
  <si>
    <t>1600 SE 190TH GRESHAM</t>
  </si>
  <si>
    <t>LAND USE PLANNING</t>
  </si>
  <si>
    <t>M700</t>
  </si>
  <si>
    <t>Dept of Comm Svc</t>
  </si>
  <si>
    <t>M835</t>
  </si>
  <si>
    <t>Survey</t>
  </si>
  <si>
    <t>M077</t>
  </si>
  <si>
    <t>488/03</t>
  </si>
  <si>
    <t>EAST COUNTY COURTHOUSE</t>
  </si>
  <si>
    <t>18480 SE STARK ST</t>
  </si>
  <si>
    <t>TRIAL - DISTRICT COURT</t>
  </si>
  <si>
    <t>M248</t>
  </si>
  <si>
    <t>G15 0242 10 SED66</t>
  </si>
  <si>
    <t>M302</t>
  </si>
  <si>
    <t>490/00/0000</t>
  </si>
  <si>
    <t>Columbia Gorge Corporate Center</t>
  </si>
  <si>
    <t>2955 NE 172nd Place</t>
  </si>
  <si>
    <t>Warehouse</t>
  </si>
  <si>
    <t>M326</t>
  </si>
  <si>
    <t>Commissary</t>
  </si>
  <si>
    <t>M570</t>
  </si>
  <si>
    <t>503/01/0000</t>
  </si>
  <si>
    <t>MULTNOMAH BLDG</t>
  </si>
  <si>
    <t>501 SE HAWTHORNE</t>
  </si>
  <si>
    <t>1,2</t>
  </si>
  <si>
    <t>ASSESSMENT &amp; TAXATION</t>
  </si>
  <si>
    <t>A&amp;T RECORDS MANAGEMENT</t>
  </si>
  <si>
    <t>M655</t>
  </si>
  <si>
    <t>TAX TITLE</t>
  </si>
  <si>
    <t>M739</t>
  </si>
  <si>
    <t>BOARD OF PROPERTY TAX APPEALS</t>
  </si>
  <si>
    <t>M756</t>
  </si>
  <si>
    <t>A&amp;T ADMIN</t>
  </si>
  <si>
    <t>M757</t>
  </si>
  <si>
    <t>A&amp;T DOCUMENT RECORDING</t>
  </si>
  <si>
    <t>M758</t>
  </si>
  <si>
    <t>A&amp;T PROPERTY ASSESSMENT</t>
  </si>
  <si>
    <t>M763</t>
  </si>
  <si>
    <t>TAX REVENUE MGMT</t>
  </si>
  <si>
    <t>M766</t>
  </si>
  <si>
    <t>A&amp;T BUSINESS APPS SUPPORT</t>
  </si>
  <si>
    <t>M750</t>
  </si>
  <si>
    <t>503/03/300</t>
  </si>
  <si>
    <t>CENTRAL HUMAN RESOURCES</t>
  </si>
  <si>
    <t>Central HR, Labor Relations, Talent Development, Class Comp</t>
  </si>
  <si>
    <t>M322</t>
  </si>
  <si>
    <t>503/03/350/MCSO</t>
  </si>
  <si>
    <t>Executive</t>
  </si>
  <si>
    <t>Multnomah Building</t>
  </si>
  <si>
    <t>M690</t>
  </si>
  <si>
    <t>503/04/0000</t>
  </si>
  <si>
    <t>EMERGENCY MGMT</t>
  </si>
  <si>
    <t>M734</t>
  </si>
  <si>
    <t>Finance and Risk Mgmt</t>
  </si>
  <si>
    <t>Benefits; Central AP and Payroll</t>
  </si>
  <si>
    <t>M793</t>
  </si>
  <si>
    <t>IT</t>
  </si>
  <si>
    <t>IT Admin</t>
  </si>
  <si>
    <t>M741</t>
  </si>
  <si>
    <t>503/05/0531</t>
  </si>
  <si>
    <t>CFO</t>
  </si>
  <si>
    <t>M560</t>
  </si>
  <si>
    <t>503/05/500</t>
  </si>
  <si>
    <t>COUNTY ATTORNEY</t>
  </si>
  <si>
    <t>OFFICE OF THE COUNTY ATTORNEY</t>
  </si>
  <si>
    <t>M902</t>
  </si>
  <si>
    <t>503/06/0000</t>
  </si>
  <si>
    <t>COUNTY AUDITOR</t>
  </si>
  <si>
    <t>M903</t>
  </si>
  <si>
    <t>COMMUNITY INVOLVEMENT</t>
  </si>
  <si>
    <t>OFFICE OF COMMUNITY INVOLVEMENT</t>
  </si>
  <si>
    <t>M918</t>
  </si>
  <si>
    <t>BOARD CLERK</t>
  </si>
  <si>
    <t>Centralized Board Room Expenses</t>
  </si>
  <si>
    <t>M920</t>
  </si>
  <si>
    <t>Chair's Office</t>
  </si>
  <si>
    <t>County Chair</t>
  </si>
  <si>
    <t>M923</t>
  </si>
  <si>
    <t>County Commissioner District 1</t>
  </si>
  <si>
    <t>DISTRICT 1</t>
  </si>
  <si>
    <t>M924</t>
  </si>
  <si>
    <t>County Commissioner District 2</t>
  </si>
  <si>
    <t>DISTRICT 2</t>
  </si>
  <si>
    <t>M925</t>
  </si>
  <si>
    <t>County Commissioner District 3</t>
  </si>
  <si>
    <t>DISTRICT 3</t>
  </si>
  <si>
    <t>M927</t>
  </si>
  <si>
    <t>County Commissioner District 4</t>
  </si>
  <si>
    <t>DISTRICT 4</t>
  </si>
  <si>
    <t>M938</t>
  </si>
  <si>
    <t>COMMUNICATIONS OFFICE</t>
  </si>
  <si>
    <t>M396</t>
  </si>
  <si>
    <t>526/00/0000</t>
  </si>
  <si>
    <t>Troutdale Police Community Center</t>
  </si>
  <si>
    <t>234 SW Kendall Ct</t>
  </si>
  <si>
    <t>Enforcement Administration</t>
  </si>
  <si>
    <t>M351</t>
  </si>
  <si>
    <t>527/200</t>
  </si>
  <si>
    <t>West Gresham Plaza</t>
  </si>
  <si>
    <t>2951 NW Division St. Gresham, OR 97030</t>
  </si>
  <si>
    <t>IDD</t>
  </si>
  <si>
    <t>G25 0146 01 A48</t>
  </si>
  <si>
    <t>M234</t>
  </si>
  <si>
    <t>AMHI, RESIDENTIAL, EASA, SCHOOL-BASED MENTAL HEALTH</t>
  </si>
  <si>
    <t>G40 0091 09 01-21</t>
  </si>
  <si>
    <t>M900A</t>
  </si>
  <si>
    <t>528/01/0000</t>
  </si>
  <si>
    <t>I-84 Corporate Center</t>
  </si>
  <si>
    <t>1020 NW Corporate Dr.,Troutdale, OR 97060</t>
  </si>
  <si>
    <t>FIELD SERVICES</t>
  </si>
  <si>
    <t>M103</t>
  </si>
  <si>
    <t>530/01/0000</t>
  </si>
  <si>
    <t>FAIRVIEW CITY HALL</t>
  </si>
  <si>
    <t>1300 NE VILLAGE ST, FAIRVIEW OR</t>
  </si>
  <si>
    <t>Detectives</t>
  </si>
  <si>
    <t>M613</t>
  </si>
  <si>
    <t>535/01</t>
  </si>
  <si>
    <t>Oak Street Building</t>
  </si>
  <si>
    <t>721 SW Oak St</t>
  </si>
  <si>
    <t>JOINT OFFICE OF HOMELESS SERVICES</t>
  </si>
  <si>
    <t>A HOME FOR EVERYONE/JOINT OFFICE</t>
  </si>
  <si>
    <t>M10 JOHS AD CGF</t>
  </si>
  <si>
    <t>M461</t>
  </si>
  <si>
    <t>CLOSED</t>
  </si>
  <si>
    <t>LANE SBHC</t>
  </si>
  <si>
    <t>M40 44520-10-10010</t>
  </si>
  <si>
    <t>M466</t>
  </si>
  <si>
    <t>HARRISON PARK SBHC</t>
  </si>
  <si>
    <t>M40 44575-GF</t>
  </si>
  <si>
    <t>M645</t>
  </si>
  <si>
    <t>Postage Only</t>
  </si>
  <si>
    <t>OFFICE OF DIVERSITY &amp; EQUITY</t>
  </si>
  <si>
    <t>Complaints Investigation Unit</t>
  </si>
  <si>
    <t>M008</t>
  </si>
  <si>
    <t>DCA IT CIO</t>
  </si>
  <si>
    <t>M593</t>
  </si>
  <si>
    <t>ELECTRONIC SERVICES</t>
  </si>
  <si>
    <t>M736</t>
  </si>
  <si>
    <t>Department HR</t>
  </si>
  <si>
    <t>DCA-DEPT HR</t>
  </si>
  <si>
    <t>M783</t>
  </si>
  <si>
    <t>Finance Hub</t>
  </si>
  <si>
    <t>DCA FINANCE HUB</t>
  </si>
  <si>
    <t>M784</t>
  </si>
  <si>
    <t>M785</t>
  </si>
  <si>
    <t>Contracts &amp; Strategic Sourcing</t>
  </si>
  <si>
    <t>DCA CONTRACTS</t>
  </si>
  <si>
    <t>M791</t>
  </si>
  <si>
    <t>Budget, Rates, and Capital</t>
  </si>
  <si>
    <t>DCA BUDGET</t>
  </si>
  <si>
    <t>M015</t>
  </si>
  <si>
    <t>DCHS Administration</t>
  </si>
  <si>
    <t>DCHS Human Services</t>
  </si>
  <si>
    <t>M25 CHSBS.HR.IND1000</t>
  </si>
  <si>
    <t>M161</t>
  </si>
  <si>
    <t>421 SW OAK</t>
  </si>
  <si>
    <t>DCHS Director's Offoce</t>
  </si>
  <si>
    <t>M25 CHSDO.IND1000</t>
  </si>
  <si>
    <t>M180</t>
  </si>
  <si>
    <t>ADVSD LTSS TD</t>
  </si>
  <si>
    <t>G25 0190 19 TDXIX</t>
  </si>
  <si>
    <t>M192</t>
  </si>
  <si>
    <t>ADVSD LTC West</t>
  </si>
  <si>
    <t>G25 0190 20 WDXIX</t>
  </si>
  <si>
    <t>M195</t>
  </si>
  <si>
    <t>ADVSD Public Guardian</t>
  </si>
  <si>
    <t>M25 ADVSD PGGF</t>
  </si>
  <si>
    <t>M531</t>
  </si>
  <si>
    <t>YFS - Domestic Violence</t>
  </si>
  <si>
    <t>M558</t>
  </si>
  <si>
    <t xml:space="preserve">YFS  </t>
  </si>
  <si>
    <t>M136</t>
  </si>
  <si>
    <t>Deferred Compensation</t>
  </si>
  <si>
    <t>M732</t>
  </si>
  <si>
    <t>Central Accounts Payable</t>
  </si>
  <si>
    <t>M743</t>
  </si>
  <si>
    <t>Central Payroll</t>
  </si>
  <si>
    <t>M744</t>
  </si>
  <si>
    <t>Central Purchasing</t>
  </si>
  <si>
    <t>M745</t>
  </si>
  <si>
    <t>HR Benefits</t>
  </si>
  <si>
    <t>M746</t>
  </si>
  <si>
    <t>M748</t>
  </si>
  <si>
    <t>M749</t>
  </si>
  <si>
    <t>Risk Mgmt-Worker's Comp</t>
  </si>
  <si>
    <t>M104</t>
  </si>
  <si>
    <t>Mid-County Street Lighting Svc District 14</t>
  </si>
  <si>
    <t>M501</t>
  </si>
  <si>
    <t>DCS Director</t>
  </si>
  <si>
    <t>M772</t>
  </si>
  <si>
    <t>DCS-Elections-General Election</t>
  </si>
  <si>
    <t>M774</t>
  </si>
  <si>
    <t>DCS-Elections-May Election</t>
  </si>
  <si>
    <t>M011</t>
  </si>
  <si>
    <t>M026</t>
  </si>
  <si>
    <t>M042</t>
  </si>
  <si>
    <t>M054</t>
  </si>
  <si>
    <t>M134</t>
  </si>
  <si>
    <t>M210</t>
  </si>
  <si>
    <t>G40 0091 07 01-18</t>
  </si>
  <si>
    <t>M312</t>
  </si>
  <si>
    <t>ICS</t>
  </si>
  <si>
    <t>ED Utilization Reduction</t>
  </si>
  <si>
    <t>G40 0308 01</t>
  </si>
  <si>
    <t>M440</t>
  </si>
  <si>
    <t>M445</t>
  </si>
  <si>
    <t>COMMUNICABLE DISEASE SERVICES</t>
  </si>
  <si>
    <t>OID</t>
  </si>
  <si>
    <t>M454</t>
  </si>
  <si>
    <t>M40 44570-GF</t>
  </si>
  <si>
    <t>M485</t>
  </si>
  <si>
    <t>M494</t>
  </si>
  <si>
    <t>CAPACITATION CENTER</t>
  </si>
  <si>
    <t>CHW PROGRAM &amp; CAPACITATION CTR</t>
  </si>
  <si>
    <t>M571</t>
  </si>
  <si>
    <t>Public Health</t>
  </si>
  <si>
    <t>Breastfeeding Peer Counseling Program</t>
  </si>
  <si>
    <t>G40 0010 07 S40B</t>
  </si>
  <si>
    <t>M600</t>
  </si>
  <si>
    <t>McCoy Bldg</t>
  </si>
  <si>
    <t>426 SW STARK</t>
  </si>
  <si>
    <t>DENTAL DIRECTOR'S OFFICE</t>
  </si>
  <si>
    <t>M703</t>
  </si>
  <si>
    <t>CENTRAL CALL CENTER</t>
  </si>
  <si>
    <t>G40 0028 07</t>
  </si>
  <si>
    <t>M717</t>
  </si>
  <si>
    <t>M975</t>
  </si>
  <si>
    <t>M323</t>
  </si>
  <si>
    <t>M324</t>
  </si>
  <si>
    <t>M325</t>
  </si>
  <si>
    <t>M393</t>
  </si>
  <si>
    <t>M045</t>
  </si>
  <si>
    <t>LPSCC</t>
  </si>
  <si>
    <t>G10 0250 20 SB</t>
  </si>
  <si>
    <t>M237</t>
  </si>
  <si>
    <t>SUSTAINABILITY</t>
  </si>
  <si>
    <t>M904</t>
  </si>
  <si>
    <t>Postage only</t>
  </si>
  <si>
    <t>TSCC</t>
  </si>
  <si>
    <t>TAX SUPERVISING COMMISSION</t>
  </si>
  <si>
    <t>M778</t>
  </si>
  <si>
    <t>POSTAGE USED</t>
  </si>
  <si>
    <t>NOV SPECIAL ELECTION</t>
  </si>
  <si>
    <t>M478</t>
  </si>
  <si>
    <t>M632</t>
  </si>
  <si>
    <t>G40 0019 01</t>
  </si>
  <si>
    <t>M935</t>
  </si>
  <si>
    <t>TBD</t>
  </si>
  <si>
    <t>COVID CTU</t>
  </si>
  <si>
    <t>514/01</t>
  </si>
  <si>
    <t>FY22 Total</t>
  </si>
  <si>
    <t>FY21 Total</t>
  </si>
  <si>
    <t>Description:</t>
  </si>
  <si>
    <t>Postage/ machine charges [formerly Ascent].</t>
  </si>
  <si>
    <r>
      <t xml:space="preserve">Folding, Insert.  $0 in FY20
</t>
    </r>
    <r>
      <rPr>
        <sz val="9"/>
        <color rgb="FFFF0000"/>
        <rFont val="Calibri"/>
        <family val="2"/>
      </rPr>
      <t>SHOULD BE AROUND $400 APPROX</t>
    </r>
  </si>
  <si>
    <t>CAPS/
Postage Due</t>
  </si>
  <si>
    <t>($85/hr)  ["Special delivery rate']</t>
  </si>
  <si>
    <t>Seems missed in FY19 drivers.  Small amount.</t>
  </si>
  <si>
    <t>SAP billing description:</t>
  </si>
  <si>
    <t>DISTRIBUTION STOP</t>
  </si>
  <si>
    <t>DISTRIB METERED POSTAGE</t>
  </si>
  <si>
    <t>DISTRIB PARCELS</t>
  </si>
  <si>
    <t>From Acct 60230 "pass-trhu" transactions</t>
  </si>
  <si>
    <t>VENDOR-PERMIT</t>
  </si>
  <si>
    <t>DELIVERY</t>
  </si>
  <si>
    <t>Billing Spreadsheet:</t>
  </si>
  <si>
    <t>#1 Stop Charges</t>
  </si>
  <si>
    <t xml:space="preserve">#2  Pitney Bowes postage charges </t>
  </si>
  <si>
    <t>#5 Metro Presort Parcels</t>
  </si>
  <si>
    <t>#7 Permit-Project Billing (Metro Presort)</t>
  </si>
  <si>
    <t>#4 UPS</t>
  </si>
  <si>
    <t xml:space="preserve">#6  Delivery charges </t>
  </si>
  <si>
    <t xml:space="preserve">SUM of Total Stop Points
(Base + IO Vol + USPS + Medical)
</t>
  </si>
  <si>
    <t xml:space="preserve">Sum of Total Count of Pieces Handled </t>
  </si>
  <si>
    <t>Sum of Special Delivery Hours</t>
  </si>
  <si>
    <t>SUM of Pitney Bowes Postage 
(formerly Ascent)</t>
  </si>
  <si>
    <t>Sum of Parcel Cost</t>
  </si>
  <si>
    <t>Sum of Metro Pre-Sort</t>
  </si>
  <si>
    <t>Sum of CAPS/ Postage Due</t>
  </si>
  <si>
    <t>Sum of UPS</t>
  </si>
  <si>
    <t>Sum of Special Delivery</t>
  </si>
  <si>
    <t>Sum of PSTG DUE / BUS REPLY</t>
  </si>
  <si>
    <t>TOTAL PASS-THROUGH</t>
  </si>
  <si>
    <t>GRAND TOTAL for Acct 60460</t>
  </si>
  <si>
    <t>Grand Total</t>
  </si>
  <si>
    <t>15-20 DA Division II</t>
  </si>
  <si>
    <t xml:space="preserve">DELIVERY </t>
  </si>
  <si>
    <t>15-30 DA Division III</t>
  </si>
  <si>
    <t>15-00 DA Administrative</t>
  </si>
  <si>
    <t>78-70 DCA Information Technology</t>
  </si>
  <si>
    <t>78-60 DCA Fleet</t>
  </si>
  <si>
    <t>78-67 DCA Records</t>
  </si>
  <si>
    <t>78-30 DCA Finance</t>
  </si>
  <si>
    <t>25-00 DCHS Department Administration</t>
  </si>
  <si>
    <t>25-20 DCHS Intellectual and Developmental Disabilities</t>
  </si>
  <si>
    <t>25-10 DCHS Aging, Disability &amp; Veteran Services</t>
  </si>
  <si>
    <t>50-00 DCJ Director Div</t>
  </si>
  <si>
    <t>M101</t>
  </si>
  <si>
    <t>50-50 DCJ Juvenile Svcs Div</t>
  </si>
  <si>
    <t>50-20 DCJ Adult Svcs Div</t>
  </si>
  <si>
    <t>72-10 DCM Finance &amp; Risk Management</t>
  </si>
  <si>
    <t>72-30 DCM Assessment and Taxation</t>
  </si>
  <si>
    <t>40-30 HD Public Health</t>
  </si>
  <si>
    <t>40-70 HD Integrated Clinical Services</t>
  </si>
  <si>
    <t>80-00 LIB Operations</t>
  </si>
  <si>
    <t>60-40 MCSO Corrections Services</t>
  </si>
  <si>
    <t>60-00 MCSO Executive Offices</t>
  </si>
  <si>
    <t>60-50 MCSO Enforcement</t>
  </si>
  <si>
    <t>10-00 NOND Elected Officials</t>
  </si>
  <si>
    <t>10-10 NOND County Office</t>
  </si>
  <si>
    <t>10-50 NOND Joint Office of Homeless Services</t>
  </si>
  <si>
    <t>10-20 NOND Non County Agencies</t>
  </si>
  <si>
    <t xml:space="preserve">DISTRIBUTION STOP </t>
  </si>
  <si>
    <t>15-10 DA Division I</t>
  </si>
  <si>
    <t>M245</t>
  </si>
  <si>
    <t>M246</t>
  </si>
  <si>
    <t>78-50 DCA Facilities &amp; Property Management</t>
  </si>
  <si>
    <t>25-30 DCHS Youth &amp; Family Services</t>
  </si>
  <si>
    <t>72-80 DCM Central Human Resources</t>
  </si>
  <si>
    <t>90-10 DCS Land Use Planning</t>
  </si>
  <si>
    <t>90-00 DCS Director's Office</t>
  </si>
  <si>
    <t>90-50 DCS Transportation</t>
  </si>
  <si>
    <t>90-40 DCS Elections</t>
  </si>
  <si>
    <t>90-30 DCS Animal Services</t>
  </si>
  <si>
    <t>40-00 HD Director's Office</t>
  </si>
  <si>
    <t>40-20 HD Health Officer</t>
  </si>
  <si>
    <t>40-05 HD Organizational Development</t>
  </si>
  <si>
    <t>40-80 HD Human Resources</t>
  </si>
  <si>
    <t>40-10 HD Behavioral Health</t>
  </si>
  <si>
    <t>M458</t>
  </si>
  <si>
    <t>M459</t>
  </si>
  <si>
    <t>40-90 HD Financial and Business Management</t>
  </si>
  <si>
    <t>40-50 HD Corrections Health</t>
  </si>
  <si>
    <t>60-30 MCSO Corrections Facilities</t>
  </si>
  <si>
    <t xml:space="preserve">E-CERTIFIED POSTAGE </t>
  </si>
  <si>
    <t xml:space="preserve">METERED POSTAGE </t>
  </si>
  <si>
    <t>78-40 DCA Human Resources</t>
  </si>
  <si>
    <t>78-10 DCA Budget</t>
  </si>
  <si>
    <t>M018</t>
  </si>
  <si>
    <t>M212</t>
  </si>
  <si>
    <t>M213</t>
  </si>
  <si>
    <t>M216</t>
  </si>
  <si>
    <t>M217</t>
  </si>
  <si>
    <t>M219</t>
  </si>
  <si>
    <t>M227</t>
  </si>
  <si>
    <t>M235</t>
  </si>
  <si>
    <t>M285</t>
  </si>
  <si>
    <t>M291</t>
  </si>
  <si>
    <t>M861</t>
  </si>
  <si>
    <t>M777</t>
  </si>
  <si>
    <t>M779</t>
  </si>
  <si>
    <t>M043</t>
  </si>
  <si>
    <t>60-20 MCSO Business Services</t>
  </si>
  <si>
    <t xml:space="preserve">PARCELS </t>
  </si>
  <si>
    <t>M041</t>
  </si>
  <si>
    <t xml:space="preserve">PERMIT-POSTAGE </t>
  </si>
  <si>
    <t xml:space="preserve">PERMIT-VENDOR </t>
  </si>
  <si>
    <t xml:space="preserve">PSTG DUE / BUS REPLY </t>
  </si>
  <si>
    <t xml:space="preserve">UPS </t>
  </si>
  <si>
    <t>15-40 DA Division IV</t>
  </si>
  <si>
    <t>FY22 ISR Stop Point Total</t>
  </si>
  <si>
    <t>FY22 Buydown per Stop Point</t>
  </si>
  <si>
    <t>FY22 Fixed Cost of Business</t>
  </si>
  <si>
    <t>FY22 Fixed Cost per Stop Point</t>
  </si>
  <si>
    <t>FY22 Adjusted Fixed Cost per Stop Point</t>
  </si>
  <si>
    <t xml:space="preserve">VENDOR-POSTAGE </t>
  </si>
  <si>
    <t>60-10 MCSO Professional Standards</t>
  </si>
  <si>
    <t>72-01 DCM Director's Office</t>
  </si>
  <si>
    <t>72-20 DCM Budget Office</t>
  </si>
  <si>
    <t>78-00 DCA Director's Office</t>
  </si>
  <si>
    <t>78-20 DCA Contracts and Procurement</t>
  </si>
  <si>
    <t>80-30 LIB Content Strategy</t>
  </si>
  <si>
    <t>80-50 LIB Public Services</t>
  </si>
  <si>
    <t/>
  </si>
  <si>
    <t>Rate</t>
  </si>
  <si>
    <t>Amount</t>
  </si>
  <si>
    <t>Description</t>
  </si>
  <si>
    <t xml:space="preserve">Stop Point </t>
  </si>
  <si>
    <t xml:space="preserve">Annual fee for 1 stop point to recover fixed cost of business. </t>
  </si>
  <si>
    <t xml:space="preserve">Special Delivery </t>
  </si>
  <si>
    <t>Hourly rate for non-standard deliveries.</t>
  </si>
  <si>
    <t>FY21 Year 4 Adjusted Fixed Cost</t>
  </si>
  <si>
    <t>Year 4 BWC Buydown</t>
  </si>
  <si>
    <t xml:space="preserve"> Yr 4  
Buy Down</t>
  </si>
  <si>
    <t xml:space="preserve"> Year 3 Buy Down</t>
  </si>
  <si>
    <t>Stop Point FY22 vs 21
∆</t>
  </si>
  <si>
    <t xml:space="preserve">Year 4 BWC Buy down </t>
  </si>
  <si>
    <t xml:space="preserve">Adjusted FY 2022 Stop Point </t>
  </si>
  <si>
    <t xml:space="preserve">Buydown of Distribution BWC </t>
  </si>
  <si>
    <t>FY22 Year 4 Buydown amount</t>
  </si>
  <si>
    <t>Amount of Beginning Working Capital buy down applied per Stop Point.</t>
  </si>
  <si>
    <t xml:space="preserve">Adjusted FY 2022 fee for 1 stop point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</si>
</sst>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5" formatCode="&quot;$&quot;#,##0_);\(&quot;$&quot;#,##0\)"/>
    <numFmt numFmtId="44" formatCode="_(&quot;$&quot;* #,##0.00_);_(&quot;$&quot;* \(#,##0.00\);_(&quot;$&quot;* &quot;-&quot;??_);_(@_)"/>
    <numFmt numFmtId="43" formatCode="_(* #,##0.00_);_(* \(#,##0.00\);_(* &quot;-&quot;??_);_(@_)"/>
    <numFmt numFmtId="164" formatCode="_(&quot;$&quot;* #,##0_);_(&quot;$&quot;* \(#,##0\);_(&quot;$&quot;* &quot;-&quot;??_);_(@_)"/>
    <numFmt numFmtId="165" formatCode="0.0%"/>
    <numFmt numFmtId="166" formatCode="_(* #,##0_);_(* \(#,##0\);_(* &quot;-&quot;??_);_(@_)"/>
    <numFmt numFmtId="167" formatCode="_(* #,##0.0_);_(* \(#,##0.0\);_(* &quot;-&quot;??_);_(@_)"/>
    <numFmt numFmtId="168" formatCode="&quot;$&quot;#,##0"/>
    <numFmt numFmtId="169" formatCode="#,##0.0_);\(#,##0.0\)"/>
    <numFmt numFmtId="170" formatCode="&quot;$&quot;#,##0.00"/>
  </numFmts>
  <fonts count="35" x14ac:knownFonts="1">
    <font>
      <sz val="11"/>
      <color theme="1"/>
      <name val="Arial"/>
    </font>
    <font>
      <b/>
      <sz val="16"/>
      <color theme="1"/>
      <name val="Calibri"/>
      <family val="2"/>
    </font>
    <font>
      <sz val="12"/>
      <color theme="1"/>
      <name val="Calibri"/>
      <family val="2"/>
    </font>
    <font>
      <sz val="11"/>
      <color theme="1"/>
      <name val="Calibri"/>
      <family val="2"/>
    </font>
    <font>
      <sz val="11"/>
      <name val="Arial"/>
      <family val="2"/>
    </font>
    <font>
      <b/>
      <sz val="12"/>
      <color theme="1"/>
      <name val="Calibri"/>
      <family val="2"/>
    </font>
    <font>
      <sz val="12"/>
      <color theme="0"/>
      <name val="Calibri"/>
      <family val="2"/>
    </font>
    <font>
      <sz val="11"/>
      <color theme="1"/>
      <name val="Calibri"/>
      <family val="2"/>
    </font>
    <font>
      <b/>
      <sz val="11"/>
      <color theme="1"/>
      <name val="Calibri"/>
      <family val="2"/>
    </font>
    <font>
      <b/>
      <sz val="11"/>
      <color theme="0"/>
      <name val="Calibri"/>
      <family val="2"/>
    </font>
    <font>
      <b/>
      <sz val="11"/>
      <color rgb="FFFFFFFF"/>
      <name val="Calibri"/>
      <family val="2"/>
    </font>
    <font>
      <sz val="10"/>
      <color theme="1"/>
      <name val="Calibri"/>
      <family val="2"/>
    </font>
    <font>
      <b/>
      <sz val="10"/>
      <color theme="1"/>
      <name val="Calibri"/>
      <family val="2"/>
    </font>
    <font>
      <i/>
      <sz val="10"/>
      <color theme="1"/>
      <name val="Calibri"/>
      <family val="2"/>
    </font>
    <font>
      <sz val="11"/>
      <color theme="0"/>
      <name val="Calibri"/>
      <family val="2"/>
    </font>
    <font>
      <i/>
      <sz val="10"/>
      <color rgb="FF7F7F7F"/>
      <name val="Calibri"/>
      <family val="2"/>
    </font>
    <font>
      <sz val="16"/>
      <color theme="1"/>
      <name val="Calibri"/>
      <family val="2"/>
    </font>
    <font>
      <b/>
      <sz val="14"/>
      <color theme="1"/>
      <name val="Calibri"/>
      <family val="2"/>
    </font>
    <font>
      <sz val="9"/>
      <color theme="1"/>
      <name val="Calibri"/>
      <family val="2"/>
    </font>
    <font>
      <sz val="11"/>
      <color rgb="FFFF0000"/>
      <name val="Calibri"/>
      <family val="2"/>
    </font>
    <font>
      <b/>
      <sz val="11"/>
      <color rgb="FF44546A"/>
      <name val="Calibri"/>
      <family val="2"/>
    </font>
    <font>
      <b/>
      <sz val="10"/>
      <color rgb="FF548135"/>
      <name val="Arial"/>
      <family val="2"/>
    </font>
    <font>
      <sz val="10"/>
      <color rgb="FFFF0000"/>
      <name val="Arial"/>
      <family val="2"/>
    </font>
    <font>
      <b/>
      <sz val="10"/>
      <color rgb="FF00B0F0"/>
      <name val="Arial"/>
      <family val="2"/>
    </font>
    <font>
      <b/>
      <sz val="10"/>
      <color rgb="FFBF9000"/>
      <name val="Arial"/>
      <family val="2"/>
    </font>
    <font>
      <b/>
      <sz val="11"/>
      <color rgb="FF0070C0"/>
      <name val="Calibri"/>
      <family val="2"/>
    </font>
    <font>
      <sz val="9"/>
      <color rgb="FFFF0000"/>
      <name val="Calibri"/>
      <family val="2"/>
    </font>
    <font>
      <sz val="12"/>
      <name val="Arial"/>
      <family val="2"/>
    </font>
    <font>
      <b/>
      <u/>
      <sz val="12"/>
      <name val="Calibri"/>
      <family val="2"/>
      <scheme val="minor"/>
    </font>
    <font>
      <sz val="11"/>
      <color theme="1"/>
      <name val="Calibri"/>
      <family val="2"/>
      <scheme val="minor"/>
    </font>
    <font>
      <sz val="12"/>
      <color theme="1"/>
      <name val="Calibri"/>
      <family val="2"/>
      <scheme val="minor"/>
    </font>
    <font>
      <b/>
      <sz val="12"/>
      <color theme="1"/>
      <name val="Calibri"/>
      <family val="2"/>
      <scheme val="minor"/>
    </font>
    <font>
      <sz val="10"/>
      <color theme="1"/>
      <name val="Calibri"/>
      <family val="2"/>
      <scheme val="minor"/>
    </font>
    <font>
      <b/>
      <sz val="11"/>
      <name val="Calibri"/>
      <family val="2"/>
    </font>
    <font>
      <sz val="11"/>
      <name val="Calibri"/>
      <family val="2"/>
    </font>
  </fonts>
  <fills count="22">
    <fill>
      <patternFill patternType="none"/>
    </fill>
    <fill>
      <patternFill patternType="gray125"/>
    </fill>
    <fill>
      <patternFill patternType="solid">
        <fgColor theme="0"/>
        <bgColor theme="0"/>
      </patternFill>
    </fill>
    <fill>
      <patternFill patternType="solid">
        <fgColor rgb="FF1F497D"/>
        <bgColor rgb="FF1F497D"/>
      </patternFill>
    </fill>
    <fill>
      <patternFill patternType="solid">
        <fgColor rgb="FF2F5496"/>
        <bgColor rgb="FF2F5496"/>
      </patternFill>
    </fill>
    <fill>
      <patternFill patternType="solid">
        <fgColor rgb="FFBDD6EE"/>
        <bgColor rgb="FFBDD6EE"/>
      </patternFill>
    </fill>
    <fill>
      <patternFill patternType="solid">
        <fgColor rgb="FF44546A"/>
        <bgColor rgb="FF44546A"/>
      </patternFill>
    </fill>
    <fill>
      <patternFill patternType="solid">
        <fgColor rgb="FFDEEAF6"/>
        <bgColor rgb="FFDEEAF6"/>
      </patternFill>
    </fill>
    <fill>
      <patternFill patternType="solid">
        <fgColor rgb="FF0070C0"/>
        <bgColor rgb="FF0070C0"/>
      </patternFill>
    </fill>
    <fill>
      <patternFill patternType="solid">
        <fgColor rgb="FFFBE4D5"/>
        <bgColor rgb="FFFBE4D5"/>
      </patternFill>
    </fill>
    <fill>
      <patternFill patternType="solid">
        <fgColor rgb="FFDADADA"/>
        <bgColor rgb="FFDADADA"/>
      </patternFill>
    </fill>
    <fill>
      <patternFill patternType="solid">
        <fgColor rgb="FFE2EFD9"/>
        <bgColor rgb="FFE2EFD9"/>
      </patternFill>
    </fill>
    <fill>
      <patternFill patternType="solid">
        <fgColor rgb="FFC5E0B3"/>
        <bgColor rgb="FFC5E0B3"/>
      </patternFill>
    </fill>
    <fill>
      <patternFill patternType="solid">
        <fgColor rgb="FFCCFFCC"/>
        <bgColor rgb="FFCCFFCC"/>
      </patternFill>
    </fill>
    <fill>
      <patternFill patternType="solid">
        <fgColor rgb="FF00FF00"/>
        <bgColor rgb="FF00FF00"/>
      </patternFill>
    </fill>
    <fill>
      <patternFill patternType="solid">
        <fgColor rgb="FFFFFF00"/>
        <bgColor rgb="FFFFFF00"/>
      </patternFill>
    </fill>
    <fill>
      <patternFill patternType="solid">
        <fgColor rgb="FFFFFFCC"/>
        <bgColor rgb="FFFFFFCC"/>
      </patternFill>
    </fill>
    <fill>
      <patternFill patternType="solid">
        <fgColor rgb="FF00B050"/>
        <bgColor rgb="FF00B050"/>
      </patternFill>
    </fill>
    <fill>
      <patternFill patternType="solid">
        <fgColor rgb="FFFFC000"/>
        <bgColor rgb="FFFFC000"/>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s>
  <borders count="39">
    <border>
      <left/>
      <right/>
      <top/>
      <bottom/>
      <diagonal/>
    </border>
    <border>
      <left/>
      <right/>
      <top/>
      <bottom/>
      <diagonal/>
    </border>
    <border>
      <left/>
      <right/>
      <top/>
      <bottom/>
      <diagonal/>
    </border>
    <border>
      <left/>
      <right/>
      <top/>
      <bottom/>
      <diagonal/>
    </border>
    <border>
      <left/>
      <right/>
      <top/>
      <bottom/>
      <diagonal/>
    </border>
    <border>
      <left style="medium">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style="thin">
        <color rgb="FF000000"/>
      </left>
      <right style="thin">
        <color rgb="FF000000"/>
      </right>
      <top style="thin">
        <color rgb="FF000000"/>
      </top>
      <bottom style="thin">
        <color rgb="FF000000"/>
      </bottom>
      <diagonal/>
    </border>
    <border>
      <left/>
      <right/>
      <top/>
      <bottom style="thin">
        <color theme="0"/>
      </bottom>
      <diagonal/>
    </border>
    <border>
      <left/>
      <right/>
      <top/>
      <bottom style="thin">
        <color theme="0"/>
      </bottom>
      <diagonal/>
    </border>
    <border>
      <left/>
      <right/>
      <top/>
      <bottom style="thin">
        <color theme="0"/>
      </bottom>
      <diagonal/>
    </border>
    <border>
      <left/>
      <right/>
      <top/>
      <bottom style="thin">
        <color theme="0"/>
      </bottom>
      <diagonal/>
    </border>
    <border>
      <left style="thin">
        <color theme="0"/>
      </left>
      <right style="thin">
        <color theme="0"/>
      </right>
      <top style="thin">
        <color theme="0"/>
      </top>
      <bottom style="thin">
        <color theme="0"/>
      </bottom>
      <diagonal/>
    </border>
    <border>
      <left style="thin">
        <color theme="0"/>
      </left>
      <right style="thin">
        <color theme="0"/>
      </right>
      <top/>
      <bottom/>
      <diagonal/>
    </border>
    <border>
      <left style="thin">
        <color theme="0"/>
      </left>
      <right style="thin">
        <color theme="0"/>
      </right>
      <top style="thin">
        <color theme="0"/>
      </top>
      <bottom/>
      <diagonal/>
    </border>
    <border>
      <left style="thin">
        <color theme="0"/>
      </left>
      <right style="thin">
        <color theme="0"/>
      </right>
      <top/>
      <bottom/>
      <diagonal/>
    </border>
    <border>
      <left/>
      <right/>
      <top/>
      <bottom/>
      <diagonal/>
    </border>
    <border>
      <left style="thin">
        <color theme="0"/>
      </left>
      <right style="thin">
        <color theme="0"/>
      </right>
      <top/>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right/>
      <top style="thin">
        <color rgb="FF000000"/>
      </top>
      <bottom style="double">
        <color rgb="FF000000"/>
      </bottom>
      <diagonal/>
    </border>
    <border>
      <left/>
      <right/>
      <top style="thin">
        <color rgb="FF000000"/>
      </top>
      <bottom style="double">
        <color rgb="FF000000"/>
      </bottom>
      <diagonal/>
    </border>
    <border>
      <left/>
      <right/>
      <top style="thin">
        <color rgb="FF9CC2E5"/>
      </top>
      <bottom/>
      <diagonal/>
    </border>
    <border>
      <left/>
      <right/>
      <top/>
      <bottom style="double">
        <color rgb="FF000000"/>
      </bottom>
      <diagonal/>
    </border>
    <border>
      <left style="thin">
        <color rgb="FF999999"/>
      </left>
      <right/>
      <top style="thin">
        <color rgb="FF999999"/>
      </top>
      <bottom/>
      <diagonal/>
    </border>
    <border>
      <left style="thin">
        <color indexed="65"/>
      </left>
      <right/>
      <top style="thin">
        <color rgb="FF999999"/>
      </top>
      <bottom/>
      <diagonal/>
    </border>
    <border>
      <left style="thin">
        <color indexed="65"/>
      </left>
      <right style="thin">
        <color rgb="FF999999"/>
      </right>
      <top style="thin">
        <color rgb="FF999999"/>
      </top>
      <bottom/>
      <diagonal/>
    </border>
    <border>
      <left/>
      <right/>
      <top style="thin">
        <color rgb="FF999999"/>
      </top>
      <bottom/>
      <diagonal/>
    </border>
    <border>
      <left/>
      <right style="thin">
        <color rgb="FF999999"/>
      </right>
      <top style="thin">
        <color rgb="FF999999"/>
      </top>
      <bottom/>
      <diagonal/>
    </border>
    <border>
      <left style="thin">
        <color rgb="FF999999"/>
      </left>
      <right/>
      <top/>
      <bottom/>
      <diagonal/>
    </border>
    <border>
      <left/>
      <right style="thin">
        <color rgb="FF999999"/>
      </right>
      <top/>
      <bottom/>
      <diagonal/>
    </border>
    <border>
      <left style="thin">
        <color rgb="FF999999"/>
      </left>
      <right/>
      <top style="thin">
        <color rgb="FF999999"/>
      </top>
      <bottom style="thin">
        <color rgb="FF999999"/>
      </bottom>
      <diagonal/>
    </border>
    <border>
      <left/>
      <right/>
      <top style="thin">
        <color rgb="FF999999"/>
      </top>
      <bottom style="thin">
        <color rgb="FF999999"/>
      </bottom>
      <diagonal/>
    </border>
    <border>
      <left/>
      <right style="thin">
        <color rgb="FF999999"/>
      </right>
      <top style="thin">
        <color rgb="FF999999"/>
      </top>
      <bottom style="thin">
        <color rgb="FF999999"/>
      </bottom>
      <diagonal/>
    </border>
    <border>
      <left style="thin">
        <color indexed="64"/>
      </left>
      <right style="thin">
        <color indexed="64"/>
      </right>
      <top style="thin">
        <color indexed="64"/>
      </top>
      <bottom style="thin">
        <color indexed="64"/>
      </bottom>
      <diagonal/>
    </border>
    <border>
      <left style="thin">
        <color theme="0"/>
      </left>
      <right/>
      <top/>
      <bottom/>
      <diagonal/>
    </border>
    <border>
      <left/>
      <right/>
      <top style="thin">
        <color indexed="64"/>
      </top>
      <bottom style="double">
        <color indexed="64"/>
      </bottom>
      <diagonal/>
    </border>
  </borders>
  <cellStyleXfs count="4">
    <xf numFmtId="0" fontId="0" fillId="0" borderId="0"/>
    <xf numFmtId="0" fontId="27" fillId="0" borderId="16"/>
    <xf numFmtId="0" fontId="29" fillId="0" borderId="16"/>
    <xf numFmtId="44" fontId="29" fillId="0" borderId="16" applyFont="0" applyFill="0" applyBorder="0" applyAlignment="0" applyProtection="0"/>
  </cellStyleXfs>
  <cellXfs count="255">
    <xf numFmtId="0" fontId="0" fillId="0" borderId="0" xfId="0" applyFont="1" applyAlignment="1"/>
    <xf numFmtId="0" fontId="1" fillId="2" borderId="1" xfId="0" applyFont="1" applyFill="1" applyBorder="1"/>
    <xf numFmtId="0" fontId="2" fillId="2" borderId="1" xfId="0" applyFont="1" applyFill="1" applyBorder="1"/>
    <xf numFmtId="0" fontId="5" fillId="2" borderId="1" xfId="0" applyFont="1" applyFill="1" applyBorder="1"/>
    <xf numFmtId="0" fontId="3" fillId="0" borderId="0" xfId="0" applyFont="1"/>
    <xf numFmtId="0" fontId="3" fillId="2" borderId="1" xfId="0" applyFont="1" applyFill="1" applyBorder="1" applyAlignment="1">
      <alignment horizontal="left"/>
    </xf>
    <xf numFmtId="0" fontId="6" fillId="3" borderId="5" xfId="0" applyFont="1" applyFill="1" applyBorder="1" applyAlignment="1">
      <alignment horizontal="center"/>
    </xf>
    <xf numFmtId="0" fontId="6" fillId="3" borderId="6" xfId="0" applyFont="1" applyFill="1" applyBorder="1" applyAlignment="1">
      <alignment horizontal="center" vertical="center"/>
    </xf>
    <xf numFmtId="0" fontId="3" fillId="0" borderId="7" xfId="0" applyFont="1" applyBorder="1" applyAlignment="1">
      <alignment horizontal="left" vertical="center" wrapText="1"/>
    </xf>
    <xf numFmtId="0" fontId="2" fillId="2" borderId="1" xfId="0" applyFont="1" applyFill="1" applyBorder="1" applyAlignment="1">
      <alignment horizontal="left"/>
    </xf>
    <xf numFmtId="0" fontId="3" fillId="0" borderId="0" xfId="0" applyFont="1" applyAlignment="1">
      <alignment horizontal="left"/>
    </xf>
    <xf numFmtId="0" fontId="3" fillId="0" borderId="7" xfId="0" applyFont="1" applyBorder="1" applyAlignment="1">
      <alignment horizontal="left" vertical="center" wrapText="1"/>
    </xf>
    <xf numFmtId="0" fontId="3" fillId="2" borderId="1" xfId="0" applyFont="1" applyFill="1" applyBorder="1"/>
    <xf numFmtId="0" fontId="3" fillId="0" borderId="0" xfId="0" applyFont="1" applyAlignment="1">
      <alignment wrapText="1"/>
    </xf>
    <xf numFmtId="0" fontId="1" fillId="0" borderId="0" xfId="0" applyFont="1"/>
    <xf numFmtId="0" fontId="2" fillId="0" borderId="0" xfId="0" applyFont="1"/>
    <xf numFmtId="0" fontId="9" fillId="4" borderId="8" xfId="0" applyFont="1" applyFill="1" applyBorder="1" applyAlignment="1">
      <alignment horizontal="left" vertical="center"/>
    </xf>
    <xf numFmtId="0" fontId="9" fillId="4" borderId="8" xfId="0" applyFont="1" applyFill="1" applyBorder="1" applyAlignment="1">
      <alignment horizontal="center" vertical="center"/>
    </xf>
    <xf numFmtId="0" fontId="9" fillId="4" borderId="1" xfId="0" applyFont="1" applyFill="1" applyBorder="1" applyAlignment="1">
      <alignment horizontal="center" vertical="center"/>
    </xf>
    <xf numFmtId="43" fontId="9" fillId="4" borderId="8" xfId="0" applyNumberFormat="1" applyFont="1" applyFill="1" applyBorder="1" applyAlignment="1">
      <alignment horizontal="center" vertical="center"/>
    </xf>
    <xf numFmtId="0" fontId="8" fillId="2" borderId="1" xfId="0" applyFont="1" applyFill="1" applyBorder="1"/>
    <xf numFmtId="0" fontId="9" fillId="4" borderId="12" xfId="0" applyFont="1" applyFill="1" applyBorder="1" applyAlignment="1">
      <alignment horizontal="center" vertical="center" wrapText="1"/>
    </xf>
    <xf numFmtId="0" fontId="9" fillId="4" borderId="13" xfId="0" applyFont="1" applyFill="1" applyBorder="1" applyAlignment="1">
      <alignment horizontal="center" vertical="center" wrapText="1"/>
    </xf>
    <xf numFmtId="0" fontId="9" fillId="4" borderId="14" xfId="0" applyFont="1" applyFill="1" applyBorder="1" applyAlignment="1">
      <alignment horizontal="center" vertical="center" wrapText="1"/>
    </xf>
    <xf numFmtId="0" fontId="10" fillId="4" borderId="14" xfId="0" applyFont="1" applyFill="1" applyBorder="1" applyAlignment="1">
      <alignment horizontal="center" vertical="center" wrapText="1"/>
    </xf>
    <xf numFmtId="0" fontId="8" fillId="2" borderId="1" xfId="0" applyFont="1" applyFill="1" applyBorder="1" applyAlignment="1">
      <alignment vertical="center"/>
    </xf>
    <xf numFmtId="0" fontId="11" fillId="2" borderId="13" xfId="0" applyFont="1" applyFill="1" applyBorder="1" applyAlignment="1">
      <alignment horizontal="left"/>
    </xf>
    <xf numFmtId="43" fontId="12" fillId="2" borderId="13" xfId="0" applyNumberFormat="1" applyFont="1" applyFill="1" applyBorder="1" applyAlignment="1">
      <alignment vertical="center"/>
    </xf>
    <xf numFmtId="43" fontId="11" fillId="2" borderId="13" xfId="0" applyNumberFormat="1" applyFont="1" applyFill="1" applyBorder="1" applyAlignment="1">
      <alignment vertical="center"/>
    </xf>
    <xf numFmtId="164" fontId="11" fillId="2" borderId="13" xfId="0" applyNumberFormat="1" applyFont="1" applyFill="1" applyBorder="1" applyAlignment="1">
      <alignment vertical="center"/>
    </xf>
    <xf numFmtId="165" fontId="11" fillId="2" borderId="13" xfId="0" applyNumberFormat="1" applyFont="1" applyFill="1" applyBorder="1" applyAlignment="1">
      <alignment vertical="center"/>
    </xf>
    <xf numFmtId="166" fontId="13" fillId="2" borderId="13" xfId="0" applyNumberFormat="1" applyFont="1" applyFill="1" applyBorder="1" applyAlignment="1">
      <alignment vertical="center"/>
    </xf>
    <xf numFmtId="3" fontId="11" fillId="2" borderId="13" xfId="0" applyNumberFormat="1" applyFont="1" applyFill="1" applyBorder="1" applyAlignment="1">
      <alignment vertical="center"/>
    </xf>
    <xf numFmtId="166" fontId="11" fillId="2" borderId="1" xfId="0" applyNumberFormat="1" applyFont="1" applyFill="1" applyBorder="1"/>
    <xf numFmtId="0" fontId="11" fillId="5" borderId="13" xfId="0" applyFont="1" applyFill="1" applyBorder="1" applyAlignment="1">
      <alignment horizontal="left"/>
    </xf>
    <xf numFmtId="43" fontId="12" fillId="5" borderId="13" xfId="0" applyNumberFormat="1" applyFont="1" applyFill="1" applyBorder="1" applyAlignment="1">
      <alignment vertical="center"/>
    </xf>
    <xf numFmtId="43" fontId="11" fillId="5" borderId="13" xfId="0" applyNumberFormat="1" applyFont="1" applyFill="1" applyBorder="1" applyAlignment="1">
      <alignment vertical="center"/>
    </xf>
    <xf numFmtId="164" fontId="11" fillId="5" borderId="13" xfId="0" applyNumberFormat="1" applyFont="1" applyFill="1" applyBorder="1" applyAlignment="1">
      <alignment vertical="center"/>
    </xf>
    <xf numFmtId="165" fontId="11" fillId="5" borderId="13" xfId="0" applyNumberFormat="1" applyFont="1" applyFill="1" applyBorder="1" applyAlignment="1">
      <alignment vertical="center"/>
    </xf>
    <xf numFmtId="166" fontId="13" fillId="5" borderId="13" xfId="0" applyNumberFormat="1" applyFont="1" applyFill="1" applyBorder="1" applyAlignment="1">
      <alignment vertical="center"/>
    </xf>
    <xf numFmtId="3" fontId="13" fillId="5" borderId="13" xfId="0" applyNumberFormat="1" applyFont="1" applyFill="1" applyBorder="1" applyAlignment="1">
      <alignment vertical="center"/>
    </xf>
    <xf numFmtId="0" fontId="11" fillId="2" borderId="1" xfId="0" applyFont="1" applyFill="1" applyBorder="1"/>
    <xf numFmtId="3" fontId="13" fillId="2" borderId="13" xfId="0" applyNumberFormat="1" applyFont="1" applyFill="1" applyBorder="1" applyAlignment="1">
      <alignment vertical="center"/>
    </xf>
    <xf numFmtId="0" fontId="14" fillId="4" borderId="13" xfId="0" applyFont="1" applyFill="1" applyBorder="1" applyAlignment="1">
      <alignment horizontal="right"/>
    </xf>
    <xf numFmtId="43" fontId="14" fillId="4" borderId="13" xfId="0" applyNumberFormat="1" applyFont="1" applyFill="1" applyBorder="1" applyAlignment="1">
      <alignment horizontal="right"/>
    </xf>
    <xf numFmtId="164" fontId="14" fillId="4" borderId="13" xfId="0" applyNumberFormat="1" applyFont="1" applyFill="1" applyBorder="1"/>
    <xf numFmtId="165" fontId="14" fillId="4" borderId="13" xfId="0" applyNumberFormat="1" applyFont="1" applyFill="1" applyBorder="1"/>
    <xf numFmtId="0" fontId="14" fillId="4" borderId="15" xfId="0" applyFont="1" applyFill="1" applyBorder="1" applyAlignment="1">
      <alignment horizontal="right"/>
    </xf>
    <xf numFmtId="166" fontId="14" fillId="4" borderId="15" xfId="0" applyNumberFormat="1" applyFont="1" applyFill="1" applyBorder="1" applyAlignment="1">
      <alignment horizontal="right"/>
    </xf>
    <xf numFmtId="164" fontId="14" fillId="4" borderId="15" xfId="0" applyNumberFormat="1" applyFont="1" applyFill="1" applyBorder="1"/>
    <xf numFmtId="165" fontId="14" fillId="4" borderId="15" xfId="0" applyNumberFormat="1" applyFont="1" applyFill="1" applyBorder="1"/>
    <xf numFmtId="0" fontId="3" fillId="2" borderId="16" xfId="0" applyFont="1" applyFill="1" applyBorder="1"/>
    <xf numFmtId="0" fontId="15" fillId="0" borderId="0" xfId="0" applyFont="1" applyAlignment="1">
      <alignment horizontal="center" vertical="top"/>
    </xf>
    <xf numFmtId="37" fontId="15" fillId="0" borderId="0" xfId="0" applyNumberFormat="1" applyFont="1" applyAlignment="1">
      <alignment horizontal="center" vertical="top"/>
    </xf>
    <xf numFmtId="0" fontId="11" fillId="0" borderId="0" xfId="0" applyFont="1" applyAlignment="1">
      <alignment horizontal="left"/>
    </xf>
    <xf numFmtId="165" fontId="11" fillId="0" borderId="0" xfId="0" applyNumberFormat="1" applyFont="1" applyAlignment="1">
      <alignment vertical="center"/>
    </xf>
    <xf numFmtId="0" fontId="11" fillId="0" borderId="0" xfId="0" applyFont="1"/>
    <xf numFmtId="164" fontId="11" fillId="0" borderId="0" xfId="0" applyNumberFormat="1" applyFont="1" applyAlignment="1">
      <alignment vertical="center"/>
    </xf>
    <xf numFmtId="165" fontId="3" fillId="0" borderId="0" xfId="0" applyNumberFormat="1" applyFont="1"/>
    <xf numFmtId="164" fontId="3" fillId="0" borderId="0" xfId="0" applyNumberFormat="1" applyFont="1"/>
    <xf numFmtId="0" fontId="16" fillId="0" borderId="0" xfId="0" applyFont="1"/>
    <xf numFmtId="0" fontId="17" fillId="0" borderId="0" xfId="0" applyFont="1"/>
    <xf numFmtId="43" fontId="17" fillId="0" borderId="0" xfId="0" applyNumberFormat="1" applyFont="1"/>
    <xf numFmtId="44" fontId="17" fillId="0" borderId="0" xfId="0" applyNumberFormat="1" applyFont="1"/>
    <xf numFmtId="0" fontId="9" fillId="6" borderId="8" xfId="0" applyFont="1" applyFill="1" applyBorder="1" applyAlignment="1">
      <alignment horizontal="left" vertical="center"/>
    </xf>
    <xf numFmtId="0" fontId="9" fillId="6" borderId="8" xfId="0" applyFont="1" applyFill="1" applyBorder="1" applyAlignment="1">
      <alignment horizontal="center" vertical="center"/>
    </xf>
    <xf numFmtId="0" fontId="9" fillId="6" borderId="1" xfId="0" applyFont="1" applyFill="1" applyBorder="1" applyAlignment="1">
      <alignment horizontal="center" vertical="center"/>
    </xf>
    <xf numFmtId="0" fontId="9" fillId="6" borderId="12" xfId="0" applyFont="1" applyFill="1" applyBorder="1" applyAlignment="1">
      <alignment horizontal="center" vertical="center" wrapText="1"/>
    </xf>
    <xf numFmtId="0" fontId="9" fillId="6" borderId="13" xfId="0" applyFont="1" applyFill="1" applyBorder="1" applyAlignment="1">
      <alignment horizontal="center" vertical="top" wrapText="1"/>
    </xf>
    <xf numFmtId="0" fontId="9" fillId="6" borderId="13" xfId="0" applyFont="1" applyFill="1" applyBorder="1" applyAlignment="1">
      <alignment horizontal="center" vertical="center" wrapText="1"/>
    </xf>
    <xf numFmtId="0" fontId="9" fillId="6" borderId="14" xfId="0" applyFont="1" applyFill="1" applyBorder="1" applyAlignment="1">
      <alignment horizontal="center" vertical="top" wrapText="1"/>
    </xf>
    <xf numFmtId="43" fontId="9" fillId="6" borderId="14" xfId="0" applyNumberFormat="1" applyFont="1" applyFill="1" applyBorder="1" applyAlignment="1">
      <alignment horizontal="center" vertical="top" wrapText="1"/>
    </xf>
    <xf numFmtId="0" fontId="9" fillId="6" borderId="14" xfId="0" applyFont="1" applyFill="1" applyBorder="1" applyAlignment="1">
      <alignment horizontal="center" vertical="top" wrapText="1"/>
    </xf>
    <xf numFmtId="0" fontId="8" fillId="2" borderId="1" xfId="0" applyFont="1" applyFill="1" applyBorder="1" applyAlignment="1">
      <alignment vertical="top"/>
    </xf>
    <xf numFmtId="167" fontId="13" fillId="2" borderId="13" xfId="0" applyNumberFormat="1" applyFont="1" applyFill="1" applyBorder="1" applyAlignment="1">
      <alignment vertical="center"/>
    </xf>
    <xf numFmtId="167" fontId="13" fillId="5" borderId="13" xfId="0" applyNumberFormat="1" applyFont="1" applyFill="1" applyBorder="1" applyAlignment="1">
      <alignment vertical="center"/>
    </xf>
    <xf numFmtId="166" fontId="14" fillId="4" borderId="13" xfId="0" applyNumberFormat="1" applyFont="1" applyFill="1" applyBorder="1" applyAlignment="1">
      <alignment horizontal="right"/>
    </xf>
    <xf numFmtId="167" fontId="14" fillId="4" borderId="13" xfId="0" applyNumberFormat="1" applyFont="1" applyFill="1" applyBorder="1" applyAlignment="1">
      <alignment horizontal="right"/>
    </xf>
    <xf numFmtId="10" fontId="14" fillId="4" borderId="13" xfId="0" applyNumberFormat="1" applyFont="1" applyFill="1" applyBorder="1"/>
    <xf numFmtId="0" fontId="18" fillId="0" borderId="0" xfId="0" applyFont="1" applyAlignment="1">
      <alignment horizontal="center" vertical="top" wrapText="1"/>
    </xf>
    <xf numFmtId="2" fontId="3" fillId="7" borderId="7" xfId="0" applyNumberFormat="1" applyFont="1" applyFill="1" applyBorder="1" applyAlignment="1">
      <alignment horizontal="center" vertical="center" wrapText="1"/>
    </xf>
    <xf numFmtId="0" fontId="3" fillId="7" borderId="7" xfId="0" applyFont="1" applyFill="1" applyBorder="1" applyAlignment="1">
      <alignment horizontal="center" vertical="center" wrapText="1"/>
    </xf>
    <xf numFmtId="0" fontId="14" fillId="8" borderId="7" xfId="0" applyFont="1" applyFill="1" applyBorder="1" applyAlignment="1">
      <alignment horizontal="center" vertical="center" wrapText="1"/>
    </xf>
    <xf numFmtId="0" fontId="3" fillId="9" borderId="7" xfId="0" applyFont="1" applyFill="1" applyBorder="1" applyAlignment="1">
      <alignment horizontal="center" vertical="center" wrapText="1"/>
    </xf>
    <xf numFmtId="0" fontId="3" fillId="10" borderId="7" xfId="0" applyFont="1" applyFill="1" applyBorder="1" applyAlignment="1">
      <alignment horizontal="center" vertical="center" wrapText="1"/>
    </xf>
    <xf numFmtId="0" fontId="3" fillId="11" borderId="7" xfId="0" applyFont="1" applyFill="1" applyBorder="1" applyAlignment="1">
      <alignment horizontal="center" vertical="center" wrapText="1"/>
    </xf>
    <xf numFmtId="0" fontId="3" fillId="12" borderId="7" xfId="0" applyFont="1" applyFill="1" applyBorder="1" applyAlignment="1">
      <alignment horizontal="center" vertical="center" wrapText="1"/>
    </xf>
    <xf numFmtId="164" fontId="3" fillId="13" borderId="7" xfId="0" applyNumberFormat="1" applyFont="1" applyFill="1" applyBorder="1" applyAlignment="1">
      <alignment horizontal="center" vertical="center" wrapText="1"/>
    </xf>
    <xf numFmtId="164" fontId="8" fillId="14" borderId="7" xfId="0" applyNumberFormat="1" applyFont="1" applyFill="1" applyBorder="1" applyAlignment="1">
      <alignment horizontal="center" vertical="center" wrapText="1"/>
    </xf>
    <xf numFmtId="3" fontId="3" fillId="7" borderId="7" xfId="0" applyNumberFormat="1" applyFont="1" applyFill="1" applyBorder="1" applyAlignment="1">
      <alignment horizontal="center" vertical="center" wrapText="1"/>
    </xf>
    <xf numFmtId="3" fontId="3" fillId="0" borderId="7" xfId="0" applyNumberFormat="1" applyFont="1" applyBorder="1" applyAlignment="1">
      <alignment horizontal="center" vertical="center" wrapText="1"/>
    </xf>
    <xf numFmtId="0" fontId="3" fillId="0" borderId="7" xfId="0" applyFont="1" applyBorder="1" applyAlignment="1">
      <alignment horizontal="center" vertical="center" wrapText="1"/>
    </xf>
    <xf numFmtId="168" fontId="3" fillId="7" borderId="7" xfId="0" applyNumberFormat="1" applyFont="1" applyFill="1" applyBorder="1" applyAlignment="1">
      <alignment horizontal="center" vertical="center" wrapText="1"/>
    </xf>
    <xf numFmtId="3" fontId="3" fillId="0" borderId="18" xfId="0" applyNumberFormat="1" applyFont="1" applyBorder="1" applyAlignment="1">
      <alignment horizontal="center" vertical="center" wrapText="1"/>
    </xf>
    <xf numFmtId="168" fontId="3" fillId="0" borderId="7" xfId="0" applyNumberFormat="1" applyFont="1" applyBorder="1" applyAlignment="1">
      <alignment horizontal="center" vertical="center" wrapText="1"/>
    </xf>
    <xf numFmtId="2" fontId="8" fillId="0" borderId="0" xfId="0" applyNumberFormat="1" applyFont="1" applyAlignment="1">
      <alignment vertical="top"/>
    </xf>
    <xf numFmtId="0" fontId="8" fillId="0" borderId="0" xfId="0" applyFont="1" applyAlignment="1">
      <alignment horizontal="left" vertical="top"/>
    </xf>
    <xf numFmtId="0" fontId="8" fillId="0" borderId="0" xfId="0" applyFont="1" applyAlignment="1">
      <alignment vertical="top"/>
    </xf>
    <xf numFmtId="43" fontId="8" fillId="0" borderId="0" xfId="0" applyNumberFormat="1" applyFont="1" applyAlignment="1">
      <alignment horizontal="right" vertical="top" wrapText="1"/>
    </xf>
    <xf numFmtId="165" fontId="8" fillId="0" borderId="0" xfId="0" applyNumberFormat="1" applyFont="1" applyAlignment="1">
      <alignment horizontal="right" vertical="top" wrapText="1"/>
    </xf>
    <xf numFmtId="43" fontId="8" fillId="0" borderId="0" xfId="0" applyNumberFormat="1" applyFont="1" applyAlignment="1">
      <alignment horizontal="center" vertical="top" wrapText="1"/>
    </xf>
    <xf numFmtId="0" fontId="3" fillId="0" borderId="0" xfId="0" applyFont="1" applyAlignment="1">
      <alignment vertical="top"/>
    </xf>
    <xf numFmtId="3" fontId="3" fillId="0" borderId="0" xfId="0" applyNumberFormat="1" applyFont="1" applyAlignment="1">
      <alignment vertical="top"/>
    </xf>
    <xf numFmtId="168" fontId="3" fillId="0" borderId="0" xfId="0" applyNumberFormat="1" applyFont="1" applyAlignment="1">
      <alignment vertical="top"/>
    </xf>
    <xf numFmtId="43" fontId="20" fillId="0" borderId="22" xfId="0" applyNumberFormat="1" applyFont="1" applyBorder="1" applyAlignment="1">
      <alignment horizontal="right" vertical="top"/>
    </xf>
    <xf numFmtId="5" fontId="3" fillId="16" borderId="23" xfId="0" applyNumberFormat="1" applyFont="1" applyFill="1" applyBorder="1" applyAlignment="1">
      <alignment vertical="top"/>
    </xf>
    <xf numFmtId="5" fontId="3" fillId="15" borderId="23" xfId="0" applyNumberFormat="1" applyFont="1" applyFill="1" applyBorder="1" applyAlignment="1">
      <alignment vertical="top"/>
    </xf>
    <xf numFmtId="37" fontId="3" fillId="16" borderId="23" xfId="0" applyNumberFormat="1" applyFont="1" applyFill="1" applyBorder="1" applyAlignment="1">
      <alignment vertical="top"/>
    </xf>
    <xf numFmtId="39" fontId="3" fillId="16" borderId="23" xfId="0" applyNumberFormat="1" applyFont="1" applyFill="1" applyBorder="1" applyAlignment="1">
      <alignment vertical="top"/>
    </xf>
    <xf numFmtId="0" fontId="3" fillId="0" borderId="0" xfId="0" applyFont="1" applyAlignment="1">
      <alignment horizontal="center" vertical="top"/>
    </xf>
    <xf numFmtId="5" fontId="3" fillId="0" borderId="0" xfId="0" applyNumberFormat="1" applyFont="1" applyAlignment="1">
      <alignment vertical="top"/>
    </xf>
    <xf numFmtId="37" fontId="3" fillId="0" borderId="0" xfId="0" applyNumberFormat="1" applyFont="1" applyAlignment="1">
      <alignment vertical="top"/>
    </xf>
    <xf numFmtId="39" fontId="3" fillId="0" borderId="0" xfId="0" applyNumberFormat="1" applyFont="1" applyAlignment="1">
      <alignment vertical="top"/>
    </xf>
    <xf numFmtId="0" fontId="3" fillId="0" borderId="0" xfId="0" applyFont="1" applyAlignment="1">
      <alignment horizontal="right" vertical="top" wrapText="1"/>
    </xf>
    <xf numFmtId="4" fontId="18" fillId="0" borderId="0" xfId="0" applyNumberFormat="1" applyFont="1" applyAlignment="1">
      <alignment horizontal="center" vertical="top" wrapText="1"/>
    </xf>
    <xf numFmtId="168" fontId="18" fillId="0" borderId="0" xfId="0" applyNumberFormat="1" applyFont="1" applyAlignment="1">
      <alignment horizontal="center" vertical="top" wrapText="1"/>
    </xf>
    <xf numFmtId="0" fontId="18" fillId="0" borderId="0" xfId="0" applyFont="1" applyAlignment="1">
      <alignment vertical="top" wrapText="1"/>
    </xf>
    <xf numFmtId="4" fontId="3" fillId="0" borderId="0" xfId="0" applyNumberFormat="1" applyFont="1"/>
    <xf numFmtId="168" fontId="3" fillId="0" borderId="0" xfId="0" applyNumberFormat="1" applyFont="1"/>
    <xf numFmtId="0" fontId="3" fillId="0" borderId="0" xfId="0" applyFont="1" applyAlignment="1">
      <alignment horizontal="center" vertical="top" wrapText="1"/>
    </xf>
    <xf numFmtId="0" fontId="19" fillId="15" borderId="1" xfId="0" applyFont="1" applyFill="1" applyBorder="1" applyAlignment="1">
      <alignment horizontal="center" vertical="top" wrapText="1"/>
    </xf>
    <xf numFmtId="0" fontId="11" fillId="0" borderId="0" xfId="0" applyFont="1" applyAlignment="1">
      <alignment horizontal="center" vertical="top" wrapText="1"/>
    </xf>
    <xf numFmtId="0" fontId="8" fillId="17" borderId="1" xfId="0" applyFont="1" applyFill="1" applyBorder="1" applyAlignment="1">
      <alignment horizontal="center" vertical="top" wrapText="1"/>
    </xf>
    <xf numFmtId="0" fontId="8" fillId="18" borderId="1" xfId="0" applyFont="1" applyFill="1" applyBorder="1" applyAlignment="1">
      <alignment horizontal="center" vertical="top" wrapText="1"/>
    </xf>
    <xf numFmtId="3" fontId="3" fillId="0" borderId="0" xfId="0" applyNumberFormat="1" applyFont="1"/>
    <xf numFmtId="168" fontId="3" fillId="2" borderId="1" xfId="0" applyNumberFormat="1" applyFont="1" applyFill="1" applyBorder="1"/>
    <xf numFmtId="168" fontId="8" fillId="7" borderId="24" xfId="0" applyNumberFormat="1" applyFont="1" applyFill="1" applyBorder="1"/>
    <xf numFmtId="0" fontId="3" fillId="0" borderId="0" xfId="0" applyFont="1" applyAlignment="1">
      <alignment horizontal="right"/>
    </xf>
    <xf numFmtId="43" fontId="3" fillId="0" borderId="0" xfId="0" applyNumberFormat="1" applyFont="1"/>
    <xf numFmtId="0" fontId="21" fillId="0" borderId="0" xfId="0" applyFont="1" applyAlignment="1">
      <alignment horizontal="left" vertical="top"/>
    </xf>
    <xf numFmtId="0" fontId="22" fillId="0" borderId="0" xfId="0" applyFont="1" applyAlignment="1">
      <alignment horizontal="left" vertical="top"/>
    </xf>
    <xf numFmtId="0" fontId="23" fillId="0" borderId="0" xfId="0" applyFont="1" applyAlignment="1">
      <alignment horizontal="left" vertical="top"/>
    </xf>
    <xf numFmtId="0" fontId="24" fillId="0" borderId="0" xfId="0" applyFont="1" applyAlignment="1">
      <alignment horizontal="left" vertical="top"/>
    </xf>
    <xf numFmtId="0" fontId="8" fillId="0" borderId="0" xfId="0" applyFont="1"/>
    <xf numFmtId="170" fontId="3" fillId="0" borderId="0" xfId="0" applyNumberFormat="1" applyFont="1"/>
    <xf numFmtId="0" fontId="7" fillId="0" borderId="0" xfId="0" applyFont="1"/>
    <xf numFmtId="0" fontId="25" fillId="0" borderId="0" xfId="0" applyFont="1" applyAlignment="1">
      <alignment horizontal="center"/>
    </xf>
    <xf numFmtId="0" fontId="3" fillId="0" borderId="25" xfId="0" applyFont="1" applyBorder="1"/>
    <xf numFmtId="2" fontId="3" fillId="0" borderId="25" xfId="0" applyNumberFormat="1" applyFont="1" applyBorder="1"/>
    <xf numFmtId="168" fontId="3" fillId="0" borderId="0" xfId="0" applyNumberFormat="1" applyFont="1" applyAlignment="1"/>
    <xf numFmtId="166" fontId="8" fillId="0" borderId="0" xfId="0" applyNumberFormat="1" applyFont="1"/>
    <xf numFmtId="43" fontId="8" fillId="0" borderId="0" xfId="0" applyNumberFormat="1" applyFont="1"/>
    <xf numFmtId="0" fontId="0" fillId="0" borderId="26" xfId="0" applyFont="1" applyBorder="1" applyAlignment="1"/>
    <xf numFmtId="0" fontId="0" fillId="0" borderId="26" xfId="0" pivotButton="1" applyFont="1" applyBorder="1" applyAlignment="1"/>
    <xf numFmtId="0" fontId="0" fillId="0" borderId="27" xfId="0" applyFont="1" applyBorder="1" applyAlignment="1"/>
    <xf numFmtId="0" fontId="0" fillId="0" borderId="28" xfId="0" applyFont="1" applyBorder="1" applyAlignment="1"/>
    <xf numFmtId="0" fontId="0" fillId="0" borderId="29" xfId="0" applyFont="1" applyBorder="1" applyAlignment="1"/>
    <xf numFmtId="0" fontId="0" fillId="0" borderId="30" xfId="0" applyFont="1" applyBorder="1" applyAlignment="1"/>
    <xf numFmtId="0" fontId="0" fillId="0" borderId="26" xfId="0" applyNumberFormat="1" applyFont="1" applyBorder="1" applyAlignment="1"/>
    <xf numFmtId="0" fontId="0" fillId="0" borderId="29" xfId="0" applyNumberFormat="1" applyFont="1" applyBorder="1" applyAlignment="1"/>
    <xf numFmtId="0" fontId="0" fillId="0" borderId="30" xfId="0" applyNumberFormat="1" applyFont="1" applyBorder="1" applyAlignment="1"/>
    <xf numFmtId="0" fontId="0" fillId="0" borderId="31" xfId="0" applyFont="1" applyBorder="1" applyAlignment="1"/>
    <xf numFmtId="0" fontId="0" fillId="0" borderId="31" xfId="0" applyNumberFormat="1" applyFont="1" applyBorder="1" applyAlignment="1"/>
    <xf numFmtId="0" fontId="0" fillId="0" borderId="16" xfId="0" applyNumberFormat="1" applyFont="1" applyBorder="1" applyAlignment="1"/>
    <xf numFmtId="0" fontId="0" fillId="0" borderId="32" xfId="0" applyNumberFormat="1" applyFont="1" applyBorder="1" applyAlignment="1"/>
    <xf numFmtId="0" fontId="0" fillId="0" borderId="33" xfId="0" applyFont="1" applyBorder="1" applyAlignment="1"/>
    <xf numFmtId="0" fontId="0" fillId="0" borderId="33" xfId="0" applyNumberFormat="1" applyFont="1" applyBorder="1" applyAlignment="1"/>
    <xf numFmtId="0" fontId="0" fillId="0" borderId="34" xfId="0" applyNumberFormat="1" applyFont="1" applyBorder="1" applyAlignment="1"/>
    <xf numFmtId="0" fontId="0" fillId="0" borderId="35" xfId="0" applyNumberFormat="1" applyFont="1" applyBorder="1" applyAlignment="1"/>
    <xf numFmtId="0" fontId="28" fillId="19" borderId="36" xfId="1" applyFont="1" applyFill="1" applyBorder="1" applyAlignment="1">
      <alignment horizontal="center" vertical="top" wrapText="1"/>
    </xf>
    <xf numFmtId="0" fontId="29" fillId="0" borderId="16" xfId="2"/>
    <xf numFmtId="0" fontId="30" fillId="0" borderId="16" xfId="2" quotePrefix="1" applyFont="1" applyFill="1" applyBorder="1" applyAlignment="1">
      <alignment vertical="top" wrapText="1"/>
    </xf>
    <xf numFmtId="164" fontId="30" fillId="0" borderId="16" xfId="3" quotePrefix="1" applyNumberFormat="1" applyFont="1" applyFill="1" applyBorder="1" applyAlignment="1">
      <alignment vertical="top"/>
    </xf>
    <xf numFmtId="0" fontId="30" fillId="0" borderId="16" xfId="2" quotePrefix="1" applyFont="1" applyFill="1" applyBorder="1" applyAlignment="1">
      <alignment horizontal="left" vertical="top" wrapText="1"/>
    </xf>
    <xf numFmtId="0" fontId="32" fillId="21" borderId="17" xfId="2" quotePrefix="1" applyFont="1" applyFill="1" applyBorder="1" applyAlignment="1">
      <alignment vertical="top" wrapText="1"/>
    </xf>
    <xf numFmtId="164" fontId="32" fillId="21" borderId="17" xfId="3" quotePrefix="1" applyNumberFormat="1" applyFont="1" applyFill="1" applyBorder="1" applyAlignment="1">
      <alignment vertical="top"/>
    </xf>
    <xf numFmtId="0" fontId="32" fillId="21" borderId="37" xfId="2" quotePrefix="1" applyFont="1" applyFill="1" applyBorder="1" applyAlignment="1">
      <alignment horizontal="left" vertical="top" wrapText="1"/>
    </xf>
    <xf numFmtId="0" fontId="31" fillId="20" borderId="17" xfId="2" quotePrefix="1" applyFont="1" applyFill="1" applyBorder="1" applyAlignment="1">
      <alignment vertical="top" wrapText="1"/>
    </xf>
    <xf numFmtId="164" fontId="31" fillId="20" borderId="17" xfId="3" quotePrefix="1" applyNumberFormat="1" applyFont="1" applyFill="1" applyBorder="1" applyAlignment="1">
      <alignment vertical="top"/>
    </xf>
    <xf numFmtId="0" fontId="31" fillId="20" borderId="37" xfId="2" quotePrefix="1" applyFont="1" applyFill="1" applyBorder="1" applyAlignment="1">
      <alignment horizontal="left" vertical="top" wrapText="1"/>
    </xf>
    <xf numFmtId="166" fontId="3" fillId="13" borderId="7" xfId="0" applyNumberFormat="1" applyFont="1" applyFill="1" applyBorder="1" applyAlignment="1">
      <alignment horizontal="center" vertical="center" wrapText="1"/>
    </xf>
    <xf numFmtId="166" fontId="3" fillId="0" borderId="0" xfId="0" applyNumberFormat="1" applyFont="1" applyAlignment="1">
      <alignment vertical="top"/>
    </xf>
    <xf numFmtId="166" fontId="3" fillId="16" borderId="23" xfId="0" applyNumberFormat="1" applyFont="1" applyFill="1" applyBorder="1" applyAlignment="1">
      <alignment vertical="top"/>
    </xf>
    <xf numFmtId="166" fontId="0" fillId="0" borderId="0" xfId="0" applyNumberFormat="1" applyFont="1" applyAlignment="1"/>
    <xf numFmtId="2" fontId="33" fillId="0" borderId="22" xfId="0" applyNumberFormat="1" applyFont="1" applyBorder="1" applyAlignment="1">
      <alignment horizontal="left" vertical="top"/>
    </xf>
    <xf numFmtId="2" fontId="34" fillId="0" borderId="0" xfId="0" applyNumberFormat="1" applyFont="1" applyAlignment="1">
      <alignment horizontal="left" vertical="top"/>
    </xf>
    <xf numFmtId="0" fontId="3" fillId="0" borderId="7" xfId="0" applyFont="1" applyFill="1" applyBorder="1" applyAlignment="1">
      <alignment horizontal="left" vertical="top"/>
    </xf>
    <xf numFmtId="0" fontId="3" fillId="0" borderId="7" xfId="0" applyFont="1" applyFill="1" applyBorder="1" applyAlignment="1">
      <alignment vertical="top"/>
    </xf>
    <xf numFmtId="2" fontId="3" fillId="0" borderId="7" xfId="0" applyNumberFormat="1" applyFont="1" applyFill="1" applyBorder="1" applyAlignment="1">
      <alignment vertical="top"/>
    </xf>
    <xf numFmtId="43" fontId="3" fillId="0" borderId="7" xfId="0" applyNumberFormat="1" applyFont="1" applyFill="1" applyBorder="1" applyAlignment="1">
      <alignment horizontal="right" vertical="top"/>
    </xf>
    <xf numFmtId="165" fontId="3" fillId="0" borderId="7" xfId="0" applyNumberFormat="1" applyFont="1" applyFill="1" applyBorder="1" applyAlignment="1">
      <alignment horizontal="right" vertical="top"/>
    </xf>
    <xf numFmtId="43" fontId="3" fillId="0" borderId="7" xfId="0" applyNumberFormat="1" applyFont="1" applyFill="1" applyBorder="1" applyAlignment="1">
      <alignment horizontal="center" vertical="top"/>
    </xf>
    <xf numFmtId="9" fontId="3" fillId="0" borderId="19" xfId="0" applyNumberFormat="1" applyFont="1" applyFill="1" applyBorder="1" applyAlignment="1">
      <alignment horizontal="right" vertical="top"/>
    </xf>
    <xf numFmtId="166" fontId="3" fillId="0" borderId="7" xfId="0" applyNumberFormat="1" applyFont="1" applyFill="1" applyBorder="1" applyAlignment="1">
      <alignment vertical="top"/>
    </xf>
    <xf numFmtId="43" fontId="3" fillId="0" borderId="7" xfId="0" applyNumberFormat="1" applyFont="1" applyFill="1" applyBorder="1" applyAlignment="1">
      <alignment vertical="top"/>
    </xf>
    <xf numFmtId="5" fontId="3" fillId="0" borderId="7" xfId="0" applyNumberFormat="1" applyFont="1" applyFill="1" applyBorder="1" applyAlignment="1">
      <alignment vertical="top"/>
    </xf>
    <xf numFmtId="37" fontId="3" fillId="0" borderId="7" xfId="0" applyNumberFormat="1" applyFont="1" applyFill="1" applyBorder="1" applyAlignment="1">
      <alignment vertical="top"/>
    </xf>
    <xf numFmtId="39" fontId="3" fillId="0" borderId="7" xfId="0" applyNumberFormat="1" applyFont="1" applyFill="1" applyBorder="1" applyAlignment="1">
      <alignment vertical="top"/>
    </xf>
    <xf numFmtId="168" fontId="3" fillId="0" borderId="7" xfId="0" applyNumberFormat="1" applyFont="1" applyFill="1" applyBorder="1" applyAlignment="1">
      <alignment vertical="top"/>
    </xf>
    <xf numFmtId="3" fontId="3" fillId="0" borderId="7" xfId="0" applyNumberFormat="1" applyFont="1" applyFill="1" applyBorder="1" applyAlignment="1">
      <alignment vertical="top"/>
    </xf>
    <xf numFmtId="2" fontId="3" fillId="0" borderId="18" xfId="0" applyNumberFormat="1" applyFont="1" applyFill="1" applyBorder="1" applyAlignment="1">
      <alignment vertical="top"/>
    </xf>
    <xf numFmtId="0" fontId="3" fillId="0" borderId="18" xfId="0" applyFont="1" applyFill="1" applyBorder="1" applyAlignment="1">
      <alignment horizontal="left" vertical="top" wrapText="1"/>
    </xf>
    <xf numFmtId="0" fontId="3" fillId="0" borderId="18" xfId="0" applyFont="1" applyFill="1" applyBorder="1" applyAlignment="1">
      <alignment vertical="top" wrapText="1"/>
    </xf>
    <xf numFmtId="0" fontId="3" fillId="0" borderId="7" xfId="0" applyFont="1" applyFill="1" applyBorder="1" applyAlignment="1">
      <alignment horizontal="left" vertical="top" wrapText="1"/>
    </xf>
    <xf numFmtId="43" fontId="3" fillId="0" borderId="18" xfId="0" applyNumberFormat="1" applyFont="1" applyFill="1" applyBorder="1" applyAlignment="1">
      <alignment horizontal="right" vertical="top" wrapText="1"/>
    </xf>
    <xf numFmtId="165" fontId="3" fillId="0" borderId="7" xfId="0" applyNumberFormat="1" applyFont="1" applyFill="1" applyBorder="1" applyAlignment="1">
      <alignment horizontal="right" vertical="top" wrapText="1"/>
    </xf>
    <xf numFmtId="43" fontId="3" fillId="0" borderId="7" xfId="0" applyNumberFormat="1" applyFont="1" applyFill="1" applyBorder="1" applyAlignment="1">
      <alignment horizontal="center" vertical="top" wrapText="1"/>
    </xf>
    <xf numFmtId="2" fontId="3" fillId="0" borderId="7" xfId="0" applyNumberFormat="1" applyFont="1" applyFill="1" applyBorder="1" applyAlignment="1">
      <alignment horizontal="left" vertical="top"/>
    </xf>
    <xf numFmtId="2" fontId="3" fillId="0" borderId="7" xfId="0" applyNumberFormat="1" applyFont="1" applyFill="1" applyBorder="1" applyAlignment="1">
      <alignment horizontal="left" vertical="top" wrapText="1"/>
    </xf>
    <xf numFmtId="0" fontId="3" fillId="0" borderId="7" xfId="0" applyFont="1" applyFill="1" applyBorder="1" applyAlignment="1">
      <alignment vertical="top" wrapText="1"/>
    </xf>
    <xf numFmtId="43" fontId="3" fillId="0" borderId="7" xfId="0" applyNumberFormat="1" applyFont="1" applyFill="1" applyBorder="1" applyAlignment="1">
      <alignment horizontal="right" vertical="top" wrapText="1"/>
    </xf>
    <xf numFmtId="2" fontId="3" fillId="0" borderId="7" xfId="0" applyNumberFormat="1" applyFont="1" applyFill="1" applyBorder="1" applyAlignment="1">
      <alignment vertical="top" wrapText="1"/>
    </xf>
    <xf numFmtId="2" fontId="3" fillId="0" borderId="7" xfId="0" applyNumberFormat="1" applyFont="1" applyFill="1" applyBorder="1" applyAlignment="1">
      <alignment vertical="center"/>
    </xf>
    <xf numFmtId="0" fontId="3" fillId="0" borderId="7" xfId="0" applyFont="1" applyFill="1" applyBorder="1" applyAlignment="1">
      <alignment horizontal="left" vertical="center" wrapText="1"/>
    </xf>
    <xf numFmtId="0" fontId="3" fillId="0" borderId="7" xfId="0" applyFont="1" applyFill="1" applyBorder="1" applyAlignment="1">
      <alignment vertical="center" wrapText="1"/>
    </xf>
    <xf numFmtId="49" fontId="3" fillId="0" borderId="7" xfId="0" applyNumberFormat="1" applyFont="1" applyFill="1" applyBorder="1" applyAlignment="1">
      <alignment horizontal="left" vertical="center"/>
    </xf>
    <xf numFmtId="43" fontId="3" fillId="0" borderId="7" xfId="0" applyNumberFormat="1" applyFont="1" applyFill="1" applyBorder="1" applyAlignment="1">
      <alignment horizontal="right" vertical="center" wrapText="1"/>
    </xf>
    <xf numFmtId="165" fontId="3" fillId="0" borderId="7" xfId="0" applyNumberFormat="1" applyFont="1" applyFill="1" applyBorder="1" applyAlignment="1">
      <alignment horizontal="right" vertical="center" wrapText="1"/>
    </xf>
    <xf numFmtId="43" fontId="3" fillId="0" borderId="7" xfId="0" applyNumberFormat="1" applyFont="1" applyFill="1" applyBorder="1" applyAlignment="1">
      <alignment horizontal="center" vertical="center" wrapText="1"/>
    </xf>
    <xf numFmtId="2" fontId="19" fillId="0" borderId="7" xfId="0" applyNumberFormat="1" applyFont="1" applyFill="1" applyBorder="1" applyAlignment="1">
      <alignment vertical="top"/>
    </xf>
    <xf numFmtId="0" fontId="19" fillId="0" borderId="7" xfId="0" applyFont="1" applyFill="1" applyBorder="1" applyAlignment="1">
      <alignment horizontal="left" vertical="top"/>
    </xf>
    <xf numFmtId="0" fontId="19" fillId="0" borderId="7" xfId="0" applyFont="1" applyFill="1" applyBorder="1" applyAlignment="1">
      <alignment vertical="top"/>
    </xf>
    <xf numFmtId="43" fontId="19" fillId="0" borderId="7" xfId="0" applyNumberFormat="1" applyFont="1" applyFill="1" applyBorder="1" applyAlignment="1">
      <alignment horizontal="right" vertical="top"/>
    </xf>
    <xf numFmtId="165" fontId="19" fillId="0" borderId="7" xfId="0" applyNumberFormat="1" applyFont="1" applyFill="1" applyBorder="1" applyAlignment="1">
      <alignment horizontal="right" vertical="top"/>
    </xf>
    <xf numFmtId="43" fontId="19" fillId="0" borderId="7" xfId="0" applyNumberFormat="1" applyFont="1" applyFill="1" applyBorder="1" applyAlignment="1">
      <alignment horizontal="center" vertical="top"/>
    </xf>
    <xf numFmtId="169" fontId="3" fillId="0" borderId="7" xfId="0" applyNumberFormat="1" applyFont="1" applyFill="1" applyBorder="1" applyAlignment="1">
      <alignment vertical="top"/>
    </xf>
    <xf numFmtId="2" fontId="3" fillId="0" borderId="18" xfId="0" applyNumberFormat="1" applyFont="1" applyFill="1" applyBorder="1" applyAlignment="1">
      <alignment horizontal="left" vertical="top" wrapText="1"/>
    </xf>
    <xf numFmtId="2" fontId="3" fillId="0" borderId="20" xfId="0" applyNumberFormat="1" applyFont="1" applyFill="1" applyBorder="1" applyAlignment="1">
      <alignment vertical="top"/>
    </xf>
    <xf numFmtId="0" fontId="3" fillId="0" borderId="21" xfId="0" applyFont="1" applyFill="1" applyBorder="1" applyAlignment="1">
      <alignment vertical="top"/>
    </xf>
    <xf numFmtId="2" fontId="3" fillId="0" borderId="20" xfId="0" applyNumberFormat="1" applyFont="1" applyFill="1" applyBorder="1" applyAlignment="1">
      <alignment horizontal="left" vertical="top" wrapText="1"/>
    </xf>
    <xf numFmtId="0" fontId="3" fillId="0" borderId="21" xfId="0" applyFont="1" applyFill="1" applyBorder="1" applyAlignment="1">
      <alignment horizontal="left" vertical="top" wrapText="1"/>
    </xf>
    <xf numFmtId="0" fontId="3" fillId="0" borderId="20" xfId="0" applyFont="1" applyFill="1" applyBorder="1" applyAlignment="1">
      <alignment horizontal="left" vertical="center" wrapText="1"/>
    </xf>
    <xf numFmtId="0" fontId="3" fillId="0" borderId="21" xfId="0" applyFont="1" applyFill="1" applyBorder="1" applyAlignment="1">
      <alignment horizontal="left" vertical="center" wrapText="1"/>
    </xf>
    <xf numFmtId="2" fontId="3" fillId="0" borderId="7" xfId="0" applyNumberFormat="1" applyFont="1" applyFill="1" applyBorder="1" applyAlignment="1">
      <alignment horizontal="left" vertical="center" wrapText="1"/>
    </xf>
    <xf numFmtId="0" fontId="3" fillId="0" borderId="7" xfId="0" applyFont="1" applyFill="1" applyBorder="1" applyAlignment="1">
      <alignment horizontal="left" vertical="center"/>
    </xf>
    <xf numFmtId="0" fontId="3" fillId="0" borderId="7" xfId="0" applyFont="1" applyFill="1" applyBorder="1" applyAlignment="1">
      <alignment vertical="center"/>
    </xf>
    <xf numFmtId="49" fontId="3" fillId="0" borderId="7" xfId="0" applyNumberFormat="1" applyFont="1" applyFill="1" applyBorder="1" applyAlignment="1">
      <alignment horizontal="left" vertical="center" wrapText="1"/>
    </xf>
    <xf numFmtId="0" fontId="3" fillId="0" borderId="7" xfId="0" applyFont="1" applyFill="1" applyBorder="1" applyAlignment="1">
      <alignment horizontal="center" vertical="top"/>
    </xf>
    <xf numFmtId="0" fontId="3" fillId="0" borderId="7" xfId="0" applyFont="1" applyFill="1" applyBorder="1" applyAlignment="1">
      <alignment horizontal="center" vertical="top" wrapText="1"/>
    </xf>
    <xf numFmtId="168" fontId="3" fillId="0" borderId="1" xfId="0" applyNumberFormat="1" applyFont="1" applyFill="1" applyBorder="1"/>
    <xf numFmtId="168" fontId="3" fillId="0" borderId="25" xfId="0" applyNumberFormat="1" applyFont="1" applyBorder="1"/>
    <xf numFmtId="0" fontId="31" fillId="20" borderId="16" xfId="2" quotePrefix="1" applyFont="1" applyFill="1" applyBorder="1" applyAlignment="1">
      <alignment vertical="top" wrapText="1"/>
    </xf>
    <xf numFmtId="0" fontId="31" fillId="20" borderId="16" xfId="2" quotePrefix="1" applyFont="1" applyFill="1" applyBorder="1" applyAlignment="1">
      <alignment horizontal="left" vertical="top" wrapText="1"/>
    </xf>
    <xf numFmtId="164" fontId="31" fillId="20" borderId="38" xfId="3" quotePrefix="1" applyNumberFormat="1" applyFont="1" applyFill="1" applyBorder="1" applyAlignment="1">
      <alignment vertical="top"/>
    </xf>
    <xf numFmtId="43" fontId="3" fillId="0" borderId="18" xfId="0" applyNumberFormat="1" applyFont="1" applyFill="1" applyBorder="1" applyAlignment="1">
      <alignment vertical="top"/>
    </xf>
    <xf numFmtId="165" fontId="3" fillId="0" borderId="18" xfId="0" applyNumberFormat="1" applyFont="1" applyFill="1" applyBorder="1" applyAlignment="1">
      <alignment horizontal="right" vertical="top" wrapText="1"/>
    </xf>
    <xf numFmtId="43" fontId="3" fillId="0" borderId="18" xfId="0" applyNumberFormat="1" applyFont="1" applyFill="1" applyBorder="1" applyAlignment="1">
      <alignment horizontal="right" vertical="top"/>
    </xf>
    <xf numFmtId="43" fontId="3" fillId="0" borderId="18" xfId="0" applyNumberFormat="1" applyFont="1" applyFill="1" applyBorder="1" applyAlignment="1">
      <alignment horizontal="center" vertical="top" wrapText="1"/>
    </xf>
    <xf numFmtId="9" fontId="3" fillId="0" borderId="18" xfId="0" applyNumberFormat="1" applyFont="1" applyFill="1" applyBorder="1" applyAlignment="1">
      <alignment horizontal="right" vertical="top"/>
    </xf>
    <xf numFmtId="166" fontId="3" fillId="0" borderId="18" xfId="0" applyNumberFormat="1" applyFont="1" applyFill="1" applyBorder="1" applyAlignment="1">
      <alignment horizontal="right" vertical="top"/>
    </xf>
    <xf numFmtId="5" fontId="3" fillId="0" borderId="18" xfId="0" applyNumberFormat="1" applyFont="1" applyFill="1" applyBorder="1" applyAlignment="1">
      <alignment horizontal="right" vertical="top"/>
    </xf>
    <xf numFmtId="37" fontId="3" fillId="0" borderId="18" xfId="0" applyNumberFormat="1" applyFont="1" applyFill="1" applyBorder="1" applyAlignment="1">
      <alignment horizontal="right" vertical="top"/>
    </xf>
    <xf numFmtId="39" fontId="3" fillId="0" borderId="18" xfId="0" applyNumberFormat="1" applyFont="1" applyFill="1" applyBorder="1" applyAlignment="1">
      <alignment horizontal="right" vertical="top"/>
    </xf>
    <xf numFmtId="168" fontId="3" fillId="0" borderId="18" xfId="0" applyNumberFormat="1" applyFont="1" applyFill="1" applyBorder="1" applyAlignment="1">
      <alignment vertical="top"/>
    </xf>
    <xf numFmtId="3" fontId="3" fillId="0" borderId="18" xfId="0" applyNumberFormat="1" applyFont="1" applyFill="1" applyBorder="1" applyAlignment="1">
      <alignment vertical="top"/>
    </xf>
    <xf numFmtId="0" fontId="0" fillId="0" borderId="0" xfId="0" applyFont="1" applyFill="1" applyAlignment="1"/>
    <xf numFmtId="0" fontId="3" fillId="2" borderId="2" xfId="0" applyFont="1" applyFill="1" applyBorder="1" applyAlignment="1">
      <alignment horizontal="left" wrapText="1"/>
    </xf>
    <xf numFmtId="0" fontId="4" fillId="0" borderId="3" xfId="0" applyFont="1" applyBorder="1"/>
    <xf numFmtId="0" fontId="4" fillId="0" borderId="4" xfId="0" applyFont="1" applyBorder="1"/>
    <xf numFmtId="0" fontId="3" fillId="2" borderId="2" xfId="0" applyFont="1" applyFill="1" applyBorder="1" applyAlignment="1">
      <alignment horizontal="left"/>
    </xf>
    <xf numFmtId="0" fontId="3" fillId="2" borderId="2" xfId="0" applyFont="1" applyFill="1" applyBorder="1" applyAlignment="1">
      <alignment horizontal="left" vertical="top" wrapText="1"/>
    </xf>
    <xf numFmtId="0" fontId="9" fillId="4" borderId="9" xfId="0" applyFont="1" applyFill="1" applyBorder="1" applyAlignment="1">
      <alignment horizontal="center" vertical="center"/>
    </xf>
    <xf numFmtId="0" fontId="4" fillId="0" borderId="10" xfId="0" applyFont="1" applyBorder="1"/>
    <xf numFmtId="0" fontId="4" fillId="0" borderId="11" xfId="0" applyFont="1" applyBorder="1"/>
    <xf numFmtId="0" fontId="9" fillId="6" borderId="9" xfId="0" applyFont="1" applyFill="1" applyBorder="1" applyAlignment="1">
      <alignment horizontal="center" vertical="center"/>
    </xf>
  </cellXfs>
  <cellStyles count="4">
    <cellStyle name="Currency 2" xfId="3"/>
    <cellStyle name="Normal" xfId="0" builtinId="0"/>
    <cellStyle name="Normal 2" xfId="2"/>
    <cellStyle name="Normal 9 2" xfId="1"/>
  </cellStyles>
  <dxfs count="51">
    <dxf>
      <fill>
        <patternFill patternType="none"/>
      </fill>
    </dxf>
    <dxf>
      <font>
        <color rgb="FF9C0006"/>
      </font>
      <fill>
        <patternFill patternType="solid">
          <fgColor rgb="FFFFC7CE"/>
          <bgColor rgb="FFFFC7CE"/>
        </patternFill>
      </fill>
    </dxf>
    <dxf>
      <font>
        <color rgb="FF9C0006"/>
      </font>
      <fill>
        <patternFill patternType="solid">
          <fgColor rgb="FFFFC7CE"/>
          <bgColor rgb="FFFFC7CE"/>
        </patternFill>
      </fill>
    </dxf>
    <dxf>
      <fill>
        <patternFill patternType="none"/>
      </fill>
    </dxf>
    <dxf>
      <font>
        <color rgb="FF9C0006"/>
      </font>
      <fill>
        <patternFill patternType="solid">
          <fgColor rgb="FFFFC7CE"/>
          <bgColor rgb="FFFFC7CE"/>
        </patternFill>
      </fill>
    </dxf>
    <dxf>
      <font>
        <color rgb="FF9C0006"/>
      </font>
      <fill>
        <patternFill patternType="solid">
          <fgColor rgb="FFFFC7CE"/>
          <bgColor rgb="FFFFC7CE"/>
        </patternFill>
      </fill>
    </dxf>
    <dxf>
      <fill>
        <patternFill patternType="none"/>
      </fill>
    </dxf>
    <dxf>
      <font>
        <color rgb="FF9C0006"/>
      </font>
      <fill>
        <patternFill patternType="solid">
          <fgColor rgb="FFFFC7CE"/>
          <bgColor rgb="FFFFC7CE"/>
        </patternFill>
      </fill>
    </dxf>
    <dxf>
      <font>
        <color rgb="FF9C0006"/>
      </font>
      <fill>
        <patternFill patternType="solid">
          <fgColor rgb="FFFFC7CE"/>
          <bgColor rgb="FFFFC7CE"/>
        </patternFill>
      </fill>
    </dxf>
    <dxf>
      <fill>
        <patternFill patternType="none"/>
      </fill>
    </dxf>
    <dxf>
      <font>
        <color rgb="FF9C0006"/>
      </font>
      <fill>
        <patternFill patternType="solid">
          <fgColor rgb="FFFFC7CE"/>
          <bgColor rgb="FFFFC7CE"/>
        </patternFill>
      </fill>
    </dxf>
    <dxf>
      <font>
        <color rgb="FF9C0006"/>
      </font>
      <fill>
        <patternFill patternType="solid">
          <fgColor rgb="FFFFC7CE"/>
          <bgColor rgb="FFFFC7CE"/>
        </patternFill>
      </fill>
    </dxf>
    <dxf>
      <fill>
        <patternFill patternType="none"/>
      </fill>
    </dxf>
    <dxf>
      <font>
        <color rgb="FF9C0006"/>
      </font>
      <fill>
        <patternFill patternType="solid">
          <fgColor rgb="FFFFC7CE"/>
          <bgColor rgb="FFFFC7CE"/>
        </patternFill>
      </fill>
    </dxf>
    <dxf>
      <font>
        <color rgb="FF9C0006"/>
      </font>
      <fill>
        <patternFill patternType="solid">
          <fgColor rgb="FFFFC7CE"/>
          <bgColor rgb="FFFFC7CE"/>
        </patternFill>
      </fill>
    </dxf>
    <dxf>
      <fill>
        <patternFill patternType="none"/>
      </fill>
    </dxf>
    <dxf>
      <font>
        <color rgb="FF9C0006"/>
      </font>
      <fill>
        <patternFill patternType="solid">
          <fgColor rgb="FFFFC7CE"/>
          <bgColor rgb="FFFFC7CE"/>
        </patternFill>
      </fill>
    </dxf>
    <dxf>
      <font>
        <color rgb="FF9C0006"/>
      </font>
      <fill>
        <patternFill patternType="solid">
          <fgColor rgb="FFFFC7CE"/>
          <bgColor rgb="FFFFC7CE"/>
        </patternFill>
      </fill>
    </dxf>
    <dxf>
      <fill>
        <patternFill patternType="none"/>
      </fill>
    </dxf>
    <dxf>
      <font>
        <color rgb="FF9C0006"/>
      </font>
      <fill>
        <patternFill patternType="solid">
          <fgColor rgb="FFFFC7CE"/>
          <bgColor rgb="FFFFC7CE"/>
        </patternFill>
      </fill>
    </dxf>
    <dxf>
      <font>
        <color rgb="FF9C0006"/>
      </font>
      <fill>
        <patternFill patternType="solid">
          <fgColor rgb="FFFFC7CE"/>
          <bgColor rgb="FFFFC7CE"/>
        </patternFill>
      </fill>
    </dxf>
    <dxf>
      <fill>
        <patternFill patternType="none"/>
      </fill>
    </dxf>
    <dxf>
      <font>
        <color rgb="FF9C0006"/>
      </font>
      <fill>
        <patternFill patternType="solid">
          <fgColor rgb="FFFFC7CE"/>
          <bgColor rgb="FFFFC7CE"/>
        </patternFill>
      </fill>
    </dxf>
    <dxf>
      <font>
        <color rgb="FF9C0006"/>
      </font>
      <fill>
        <patternFill patternType="solid">
          <fgColor rgb="FFFFC7CE"/>
          <bgColor rgb="FFFFC7CE"/>
        </patternFill>
      </fill>
    </dxf>
    <dxf>
      <fill>
        <patternFill patternType="none"/>
      </fill>
    </dxf>
    <dxf>
      <font>
        <color rgb="FF9C0006"/>
      </font>
      <fill>
        <patternFill patternType="solid">
          <fgColor rgb="FFFFC7CE"/>
          <bgColor rgb="FFFFC7CE"/>
        </patternFill>
      </fill>
    </dxf>
    <dxf>
      <font>
        <color rgb="FF9C0006"/>
      </font>
      <fill>
        <patternFill patternType="solid">
          <fgColor rgb="FFFFC7CE"/>
          <bgColor rgb="FFFFC7CE"/>
        </patternFill>
      </fill>
    </dxf>
    <dxf>
      <fill>
        <patternFill patternType="none"/>
      </fill>
    </dxf>
    <dxf>
      <font>
        <color rgb="FF9C0006"/>
      </font>
      <fill>
        <patternFill patternType="solid">
          <fgColor rgb="FFFFC7CE"/>
          <bgColor rgb="FFFFC7CE"/>
        </patternFill>
      </fill>
    </dxf>
    <dxf>
      <font>
        <color rgb="FF9C0006"/>
      </font>
      <fill>
        <patternFill patternType="solid">
          <fgColor rgb="FFFFC7CE"/>
          <bgColor rgb="FFFFC7CE"/>
        </patternFill>
      </fill>
    </dxf>
    <dxf>
      <fill>
        <patternFill patternType="none"/>
      </fill>
    </dxf>
    <dxf>
      <font>
        <color rgb="FF9C0006"/>
      </font>
      <fill>
        <patternFill patternType="solid">
          <fgColor rgb="FFFFC7CE"/>
          <bgColor rgb="FFFFC7CE"/>
        </patternFill>
      </fill>
    </dxf>
    <dxf>
      <font>
        <color rgb="FF9C0006"/>
      </font>
      <fill>
        <patternFill patternType="solid">
          <fgColor rgb="FFFFC7CE"/>
          <bgColor rgb="FFFFC7CE"/>
        </patternFill>
      </fill>
    </dxf>
    <dxf>
      <fill>
        <patternFill patternType="none"/>
      </fill>
    </dxf>
    <dxf>
      <font>
        <color rgb="FF9C0006"/>
      </font>
      <fill>
        <patternFill patternType="solid">
          <fgColor rgb="FFFFC7CE"/>
          <bgColor rgb="FFFFC7CE"/>
        </patternFill>
      </fill>
    </dxf>
    <dxf>
      <font>
        <color rgb="FF9C0006"/>
      </font>
      <fill>
        <patternFill patternType="solid">
          <fgColor rgb="FFFFC7CE"/>
          <bgColor rgb="FFFFC7CE"/>
        </patternFill>
      </fill>
    </dxf>
    <dxf>
      <fill>
        <patternFill patternType="none"/>
      </fill>
    </dxf>
    <dxf>
      <font>
        <color rgb="FF9C0006"/>
      </font>
      <fill>
        <patternFill patternType="solid">
          <fgColor rgb="FFFFC7CE"/>
          <bgColor rgb="FFFFC7CE"/>
        </patternFill>
      </fill>
    </dxf>
    <dxf>
      <font>
        <color rgb="FF9C0006"/>
      </font>
      <fill>
        <patternFill patternType="solid">
          <fgColor rgb="FFFFC7CE"/>
          <bgColor rgb="FFFFC7CE"/>
        </patternFill>
      </fill>
    </dxf>
    <dxf>
      <fill>
        <patternFill patternType="none"/>
      </fill>
    </dxf>
    <dxf>
      <font>
        <color rgb="FF9C0006"/>
      </font>
      <fill>
        <patternFill patternType="solid">
          <fgColor rgb="FFFFC7CE"/>
          <bgColor rgb="FFFFC7CE"/>
        </patternFill>
      </fill>
    </dxf>
    <dxf>
      <font>
        <color rgb="FF9C0006"/>
      </font>
      <fill>
        <patternFill patternType="solid">
          <fgColor rgb="FFFFC7CE"/>
          <bgColor rgb="FFFFC7CE"/>
        </patternFill>
      </fill>
    </dxf>
    <dxf>
      <fill>
        <patternFill patternType="none"/>
      </fill>
    </dxf>
    <dxf>
      <font>
        <color rgb="FF9C0006"/>
      </font>
      <fill>
        <patternFill patternType="solid">
          <fgColor rgb="FFFFC7CE"/>
          <bgColor rgb="FFFFC7CE"/>
        </patternFill>
      </fill>
    </dxf>
    <dxf>
      <font>
        <color rgb="FF9C0006"/>
      </font>
      <fill>
        <patternFill patternType="solid">
          <fgColor rgb="FFFFC7CE"/>
          <bgColor rgb="FFFFC7CE"/>
        </patternFill>
      </fill>
    </dxf>
    <dxf>
      <fill>
        <patternFill patternType="none"/>
      </fill>
    </dxf>
    <dxf>
      <font>
        <color rgb="FF9C0006"/>
      </font>
      <fill>
        <patternFill patternType="solid">
          <fgColor rgb="FFFFC7CE"/>
          <bgColor rgb="FFFFC7CE"/>
        </patternFill>
      </fill>
    </dxf>
    <dxf>
      <font>
        <color rgb="FF9C0006"/>
      </font>
      <fill>
        <patternFill patternType="solid">
          <fgColor rgb="FFFFC7CE"/>
          <bgColor rgb="FFFFC7CE"/>
        </patternFill>
      </fill>
    </dxf>
    <dxf>
      <fill>
        <patternFill patternType="none"/>
      </fill>
    </dxf>
    <dxf>
      <font>
        <color rgb="FF9C0006"/>
      </font>
      <fill>
        <patternFill patternType="solid">
          <fgColor rgb="FFFFC7CE"/>
          <bgColor rgb="FFFFC7CE"/>
        </patternFill>
      </fill>
    </dxf>
    <dxf>
      <font>
        <color rgb="FF9C0006"/>
      </font>
      <fill>
        <patternFill patternType="solid">
          <fgColor rgb="FFFFC7CE"/>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pivotCacheDefinition" Target="pivotCache/pivotCacheDefinition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OnLoad="1" refreshedBy="WHEDON Lisa" refreshedDate="44173.442799537035" refreshedVersion="6" recordCount="231">
  <cacheSource type="worksheet">
    <worksheetSource ref="A1:AJ232" sheet="FY22 Distribution Detail"/>
  </cacheSource>
  <cacheFields count="36">
    <cacheField name="MCODE" numFmtId="0">
      <sharedItems containsBlank="1"/>
    </cacheField>
    <cacheField name="StopID_x000a_(BLDG/FLR/SUITE)" numFmtId="0">
      <sharedItems containsBlank="1" containsMixedTypes="1" containsNumber="1" containsInteger="1" minValue="311" maxValue="313"/>
    </cacheField>
    <cacheField name="Building Name" numFmtId="0">
      <sharedItems containsBlank="1"/>
    </cacheField>
    <cacheField name="Address" numFmtId="0">
      <sharedItems containsBlank="1"/>
    </cacheField>
    <cacheField name="Route" numFmtId="0">
      <sharedItems containsBlank="1" containsMixedTypes="1" containsNumber="1" containsInteger="1" minValue="1" maxValue="4"/>
    </cacheField>
    <cacheField name="Dept" numFmtId="0">
      <sharedItems containsBlank="1" count="11">
        <s v="DA"/>
        <s v="MCSO"/>
        <s v="DCJ"/>
        <s v="HD"/>
        <s v="DCHS"/>
        <s v="DCA"/>
        <s v="LIB"/>
        <s v="DCS"/>
        <s v="DCM"/>
        <s v="NOND"/>
        <m/>
      </sharedItems>
    </cacheField>
    <cacheField name="Division" numFmtId="0">
      <sharedItems containsBlank="1"/>
    </cacheField>
    <cacheField name="Program" numFmtId="0">
      <sharedItems containsBlank="1"/>
    </cacheField>
    <cacheField name="Cost Object" numFmtId="0">
      <sharedItems containsBlank="1" containsMixedTypes="1" containsNumber="1" containsInteger="1" minValue="100040" maxValue="909010"/>
    </cacheField>
    <cacheField name="STOP BASE_x000a_(stops / day)" numFmtId="0">
      <sharedItems containsString="0" containsBlank="1" containsNumber="1" minValue="0" maxValue="3"/>
    </cacheField>
    <cacheField name="Stop Share %_x000a_(% share of stop or pro-ration for partial yr)" numFmtId="0">
      <sharedItems containsString="0" containsBlank="1" containsNumber="1" minValue="0" maxValue="1"/>
    </cacheField>
    <cacheField name="TOTAL STOP _x000a_BASE (J x K)" numFmtId="43">
      <sharedItems containsString="0" containsBlank="1" containsNumber="1" minValue="0" maxValue="3"/>
    </cacheField>
    <cacheField name="Inter Office Mail Volume" numFmtId="0">
      <sharedItems containsBlank="1"/>
    </cacheField>
    <cacheField name="IO Volume_x000a_(Y= Stop base #)_x000a_(N=0)" numFmtId="43">
      <sharedItems containsString="0" containsBlank="1" containsNumber="1" minValue="0" maxValue="2.52"/>
    </cacheField>
    <cacheField name="USPS PO Box PickUp_x000a_(B503)" numFmtId="0">
      <sharedItems containsBlank="1"/>
    </cacheField>
    <cacheField name="USPS PO Box Pick Up:_x000a_DWNTN 7th Ave for  Multnomah Bldg" numFmtId="43">
      <sharedItems containsString="0" containsBlank="1" containsNumber="1" minValue="0" maxValue="1.4"/>
    </cacheField>
    <cacheField name="Medical_x000a_(Y = 2x Stop base #)_x000a_(N = 0)_x000a_(H = Hard coded allocation)" numFmtId="0">
      <sharedItems containsBlank="1"/>
    </cacheField>
    <cacheField name="Medical Stop Share %_x000a_" numFmtId="0">
      <sharedItems containsString="0" containsBlank="1" containsNumber="1" minValue="0" maxValue="2"/>
    </cacheField>
    <cacheField name="Total Stop Points_x000a_(Base + IO Vol + USPS + Medical)_x000a_" numFmtId="43">
      <sharedItems containsString="0" containsBlank="1" containsNumber="1" minValue="0" maxValue="5.88"/>
    </cacheField>
    <cacheField name="Annual CHARGE _x000a_(rate * Total Stop Points)" numFmtId="166">
      <sharedItems containsString="0" containsBlank="1" containsNumber="1" minValue="0" maxValue="41678.091096980352"/>
    </cacheField>
    <cacheField name="Year 4 BWC Buydown" numFmtId="0">
      <sharedItems containsString="0" containsBlank="1" containsNumber="1" minValue="-5031.1449152046962" maxValue="0"/>
    </cacheField>
    <cacheField name="FY21 Year 4 Adjusted Fixed Cost" numFmtId="0">
      <sharedItems containsString="0" containsBlank="1" containsNumber="1" minValue="0" maxValue="36646.946181775653"/>
    </cacheField>
    <cacheField name="Monthly Charge_x000a_(W/12)" numFmtId="0">
      <sharedItems containsString="0" containsBlank="1" containsNumber="1" minValue="0" maxValue="3053.91"/>
    </cacheField>
    <cacheField name="Pitney Bowes Postage _x000a_(formerly Ascent)" numFmtId="0">
      <sharedItems containsString="0" containsBlank="1" containsNumber="1" minValue="0" maxValue="31018.519999999997"/>
    </cacheField>
    <cacheField name="Pitney Bowes Piece Count_x000a_(formerly Ascent)" numFmtId="0">
      <sharedItems containsString="0" containsBlank="1" containsNumber="1" containsInteger="1" minValue="0" maxValue="76274"/>
    </cacheField>
    <cacheField name="Parcel Cost" numFmtId="0">
      <sharedItems containsString="0" containsBlank="1" containsNumber="1" minValue="0" maxValue="15134.210000000001"/>
    </cacheField>
    <cacheField name="Parcel Count" numFmtId="0">
      <sharedItems containsString="0" containsBlank="1" containsNumber="1" minValue="0" maxValue="4330"/>
    </cacheField>
    <cacheField name="Special Delivery" numFmtId="0">
      <sharedItems containsString="0" containsBlank="1" containsNumber="1" minValue="0" maxValue="7798.75"/>
    </cacheField>
    <cacheField name="Special Delivery Hours" numFmtId="0">
      <sharedItems containsString="0" containsBlank="1" containsNumber="1" minValue="0" maxValue="91.75"/>
    </cacheField>
    <cacheField name="UPS" numFmtId="0">
      <sharedItems containsString="0" containsBlank="1" containsNumber="1" minValue="0" maxValue="167.77999999999997"/>
    </cacheField>
    <cacheField name="CAPS/ Postage Due" numFmtId="0">
      <sharedItems containsString="0" containsBlank="1" containsNumber="1" minValue="0" maxValue="146011.13"/>
    </cacheField>
    <cacheField name="Metro Pre-Sort" numFmtId="168">
      <sharedItems containsNonDate="0" containsString="0" containsBlank="1"/>
    </cacheField>
    <cacheField name="Metro Pre-Sort Count" numFmtId="3">
      <sharedItems containsNonDate="0" containsString="0" containsBlank="1"/>
    </cacheField>
    <cacheField name="Total Count of Pieces Handled " numFmtId="0">
      <sharedItems containsString="0" containsBlank="1" containsNumber="1" minValue="0" maxValue="76368"/>
    </cacheField>
    <cacheField name="PSTG DUE / BUS REPLY" numFmtId="0">
      <sharedItems containsString="0" containsBlank="1" containsNumber="1" minValue="0" maxValue="9438.8899999999976"/>
    </cacheField>
    <cacheField name="SUM of Account" numFmtId="0">
      <sharedItems containsString="0" containsBlank="1" containsNumber="1" minValue="0" maxValue="169704.39"/>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231">
  <r>
    <s v="M242"/>
    <n v="311"/>
    <s v="JUVENILE JUSTICE"/>
    <s v="1400 NE 68TH"/>
    <n v="1"/>
    <x v="0"/>
    <s v="DA Division I"/>
    <s v="Juvenile"/>
    <n v="150000"/>
    <n v="2"/>
    <n v="0.5"/>
    <n v="1"/>
    <s v="N"/>
    <n v="0"/>
    <s v="N"/>
    <n v="0"/>
    <s v="N"/>
    <n v="0"/>
    <n v="1"/>
    <n v="7088.1107307789716"/>
    <n v="-855.63689034093477"/>
    <n v="6232.4738404380369"/>
    <n v="519.37"/>
    <n v="0"/>
    <n v="0"/>
    <n v="0"/>
    <n v="0"/>
    <n v="0"/>
    <n v="0"/>
    <n v="0"/>
    <n v="0"/>
    <m/>
    <m/>
    <n v="0"/>
    <n v="0"/>
    <n v="0"/>
  </r>
  <r>
    <s v="M323A"/>
    <n v="313"/>
    <s v="HANSEN"/>
    <s v="12240 NE GLISAN ST"/>
    <n v="4"/>
    <x v="1"/>
    <s v="Law Enforcement"/>
    <s v="Logistics"/>
    <n v="601203"/>
    <n v="1"/>
    <n v="0.52"/>
    <n v="0.52"/>
    <s v="N"/>
    <n v="0"/>
    <s v="N"/>
    <n v="0"/>
    <s v="N"/>
    <n v="0"/>
    <n v="0.52"/>
    <n v="3685.8175800050653"/>
    <n v="-444.93118297728608"/>
    <n v="3240.8863970277794"/>
    <n v="270.07"/>
    <n v="0"/>
    <n v="0"/>
    <n v="0"/>
    <n v="0"/>
    <n v="0"/>
    <n v="0"/>
    <n v="0"/>
    <n v="0"/>
    <m/>
    <m/>
    <n v="0"/>
    <n v="0"/>
    <n v="0"/>
  </r>
  <r>
    <s v="M381"/>
    <s v="119/00/0307"/>
    <s v="PORTLAND BLDG"/>
    <s v="1120 SW 5TH"/>
    <n v="2"/>
    <x v="1"/>
    <s v="Corrections"/>
    <s v="MCDC"/>
    <n v="601410"/>
    <n v="2"/>
    <n v="1"/>
    <n v="2"/>
    <s v="N"/>
    <n v="0"/>
    <s v="N"/>
    <n v="0"/>
    <s v="N"/>
    <n v="0"/>
    <n v="2"/>
    <n v="14176.221461557943"/>
    <n v="-1711.2737806818695"/>
    <n v="12464.947680876074"/>
    <n v="1038.75"/>
    <n v="20.010000000000002"/>
    <n v="20"/>
    <n v="0"/>
    <n v="0"/>
    <n v="0"/>
    <n v="0"/>
    <n v="0"/>
    <n v="0"/>
    <m/>
    <m/>
    <n v="20"/>
    <n v="0"/>
    <n v="20.010000000000002"/>
  </r>
  <r>
    <s v="M215"/>
    <s v="119/00/0347"/>
    <s v="JUSTICE CTR"/>
    <s v="1120 SW 3RD"/>
    <n v="2"/>
    <x v="2"/>
    <s v="ASD"/>
    <s v="PRSP (Pretrial Release Svcs Prog)"/>
    <n v="502230"/>
    <n v="2"/>
    <n v="1"/>
    <n v="2"/>
    <s v="N"/>
    <n v="0"/>
    <s v="N"/>
    <n v="0"/>
    <s v="N"/>
    <n v="0"/>
    <n v="2"/>
    <n v="14176.221461557943"/>
    <n v="-1711.2737806818695"/>
    <n v="12464.947680876074"/>
    <n v="1038.75"/>
    <n v="21.1"/>
    <n v="45"/>
    <n v="3.8"/>
    <n v="1"/>
    <n v="0"/>
    <n v="0"/>
    <n v="0"/>
    <n v="0"/>
    <m/>
    <m/>
    <n v="46"/>
    <n v="0"/>
    <n v="24.900000000000002"/>
  </r>
  <r>
    <s v="M239"/>
    <s v="119/00/0358"/>
    <s v="JUSTICE CTR"/>
    <s v="1120 SW 3RD"/>
    <n v="2"/>
    <x v="0"/>
    <s v="DA Division II"/>
    <s v="INTAKE"/>
    <n v="152000"/>
    <n v="2"/>
    <n v="1"/>
    <n v="2"/>
    <s v="N"/>
    <n v="0"/>
    <s v="N"/>
    <n v="0"/>
    <s v="N"/>
    <n v="0"/>
    <n v="2"/>
    <n v="14176.221461557943"/>
    <n v="-1711.2737806818695"/>
    <n v="12464.947680876074"/>
    <n v="1038.75"/>
    <n v="0"/>
    <n v="0"/>
    <n v="0"/>
    <n v="0"/>
    <n v="0"/>
    <n v="0"/>
    <n v="0"/>
    <n v="0"/>
    <m/>
    <m/>
    <n v="0"/>
    <n v="0"/>
    <n v="0"/>
  </r>
  <r>
    <s v="M401"/>
    <s v="119/02/0201"/>
    <s v="JUSTICE CTR"/>
    <s v="1120 SW 3RD"/>
    <n v="2"/>
    <x v="1"/>
    <s v="Business Services"/>
    <s v="Corrections Records"/>
    <n v="601210"/>
    <n v="1"/>
    <n v="1"/>
    <n v="1"/>
    <s v="N"/>
    <n v="0"/>
    <s v="N"/>
    <n v="0"/>
    <s v="N"/>
    <n v="0"/>
    <n v="1"/>
    <n v="7088.1107307789716"/>
    <n v="-855.63689034093477"/>
    <n v="6232.4738404380369"/>
    <n v="519.37"/>
    <n v="25.439999999999998"/>
    <n v="23"/>
    <n v="0"/>
    <n v="0"/>
    <n v="0"/>
    <n v="0"/>
    <n v="0"/>
    <n v="0"/>
    <m/>
    <m/>
    <n v="23"/>
    <n v="0"/>
    <n v="25.439999999999998"/>
  </r>
  <r>
    <s v="M951"/>
    <s v="119/04/LAB"/>
    <s v="JUSTICE CTR"/>
    <s v="1120 SW 3RD"/>
    <n v="2"/>
    <x v="3"/>
    <s v="INTEGRATED CLINICAL SERVICES"/>
    <s v="CORRECTIONS MCDC"/>
    <n v="405500"/>
    <n v="2"/>
    <n v="1"/>
    <n v="2"/>
    <s v="N"/>
    <n v="0"/>
    <s v="N"/>
    <n v="0"/>
    <s v="N"/>
    <n v="0"/>
    <n v="2"/>
    <n v="14176.221461557943"/>
    <n v="-1711.2737806818695"/>
    <n v="12464.947680876074"/>
    <n v="1038.75"/>
    <n v="11.38"/>
    <n v="15"/>
    <n v="0"/>
    <n v="0"/>
    <n v="0"/>
    <n v="0"/>
    <n v="0"/>
    <n v="0"/>
    <m/>
    <m/>
    <n v="15"/>
    <n v="0"/>
    <n v="11.38"/>
  </r>
  <r>
    <s v="M411"/>
    <s v="119/209"/>
    <s v="JUSTICE CTR"/>
    <s v="1120 SW 3RD"/>
    <n v="2"/>
    <x v="1"/>
    <s v="Corrections"/>
    <s v="Classification"/>
    <n v="601473"/>
    <n v="1"/>
    <n v="1"/>
    <n v="1"/>
    <s v="N"/>
    <n v="0"/>
    <s v="N"/>
    <n v="0"/>
    <s v="N"/>
    <n v="0"/>
    <n v="1"/>
    <n v="7088.1107307789716"/>
    <n v="-855.63689034093477"/>
    <n v="6232.4738404380369"/>
    <n v="519.37"/>
    <n v="0"/>
    <n v="0"/>
    <n v="0"/>
    <n v="0"/>
    <n v="42.5"/>
    <n v="0.5"/>
    <n v="0"/>
    <n v="0"/>
    <m/>
    <m/>
    <n v="0"/>
    <n v="0"/>
    <n v="42.5"/>
  </r>
  <r>
    <s v="M812"/>
    <s v="146/03/0380"/>
    <s v="BILLI ODEGAARD DENTAL"/>
    <s v="33 NW BROADWAY"/>
    <n v="2"/>
    <x v="3"/>
    <s v="INTEGRATED CLINICAL SERVICES"/>
    <s v="BILLI ODEGAARD DENTAL CLINIC"/>
    <n v="406300"/>
    <n v="1"/>
    <n v="1"/>
    <n v="1"/>
    <s v="N"/>
    <n v="0"/>
    <s v="N"/>
    <n v="0"/>
    <s v="N"/>
    <n v="0"/>
    <n v="1"/>
    <n v="7088.1107307789716"/>
    <n v="-855.63689034093477"/>
    <n v="6232.4738404380369"/>
    <n v="519.37"/>
    <n v="868.88"/>
    <n v="2313"/>
    <n v="0"/>
    <n v="0"/>
    <n v="21.25"/>
    <n v="0.25"/>
    <n v="0"/>
    <n v="0"/>
    <m/>
    <m/>
    <n v="2313"/>
    <n v="0"/>
    <n v="890.13"/>
  </r>
  <r>
    <s v="M286"/>
    <s v="161/03/0000"/>
    <s v="MEAD BLDG"/>
    <s v="421 SW 5TH"/>
    <n v="1"/>
    <x v="2"/>
    <s v="ASD"/>
    <s v="Mead Internal Svcs &amp; Support"/>
    <n v="504000"/>
    <n v="2"/>
    <n v="1"/>
    <n v="2"/>
    <s v="N"/>
    <n v="0"/>
    <s v="N"/>
    <n v="0"/>
    <s v="N"/>
    <n v="0"/>
    <n v="2"/>
    <n v="14176.221461557943"/>
    <n v="-1711.2737806818695"/>
    <n v="12464.947680876074"/>
    <n v="1038.75"/>
    <n v="1534.6399999999999"/>
    <n v="3189"/>
    <n v="326.18"/>
    <n v="48"/>
    <n v="297.5"/>
    <n v="3.5"/>
    <n v="0"/>
    <n v="0"/>
    <m/>
    <m/>
    <n v="3237"/>
    <n v="0"/>
    <n v="2158.3199999999997"/>
  </r>
  <r>
    <s v="M010"/>
    <s v="165/01"/>
    <s v="MCCOY BLDG"/>
    <s v="619 NW 6th Ave"/>
    <n v="2"/>
    <x v="3"/>
    <s v="HEALTH-DIRECTOR"/>
    <s v="DIRECTOR'S OFFICE"/>
    <n v="400001"/>
    <n v="1"/>
    <n v="0.1429"/>
    <n v="0.1429"/>
    <s v="N"/>
    <n v="0"/>
    <s v="N"/>
    <n v="0"/>
    <s v="N"/>
    <n v="0"/>
    <n v="0.1429"/>
    <n v="1012.8910234283151"/>
    <n v="-122.27051162971958"/>
    <n v="890.62051179859554"/>
    <n v="74.22"/>
    <n v="31.07"/>
    <n v="34"/>
    <n v="513.04999999999995"/>
    <n v="64"/>
    <n v="0"/>
    <n v="0"/>
    <n v="0"/>
    <n v="0"/>
    <m/>
    <m/>
    <n v="98"/>
    <n v="0"/>
    <n v="544.12"/>
  </r>
  <r>
    <s v="M030"/>
    <s v="165/01"/>
    <s v="MCCOY BLDG"/>
    <s v="619 NW 6th Ave"/>
    <n v="2"/>
    <x v="3"/>
    <s v="OPS"/>
    <s v="CHS ADMINISTRATION"/>
    <n v="403004"/>
    <n v="1"/>
    <n v="0.1429"/>
    <n v="0.1429"/>
    <s v="N"/>
    <n v="0"/>
    <s v="N"/>
    <n v="0"/>
    <s v="N"/>
    <n v="0"/>
    <n v="0.1429"/>
    <n v="1012.8910234283151"/>
    <n v="-122.27051162971958"/>
    <n v="890.62051179859554"/>
    <n v="74.22"/>
    <n v="27.3"/>
    <n v="2"/>
    <n v="0"/>
    <n v="0"/>
    <n v="0"/>
    <n v="0"/>
    <n v="0"/>
    <n v="0"/>
    <m/>
    <m/>
    <n v="2"/>
    <n v="0"/>
    <n v="27.3"/>
  </r>
  <r>
    <s v="M070"/>
    <s v="165/01"/>
    <s v="MCCOY BLDG"/>
    <s v="619 NW 6th Ave"/>
    <n v="2"/>
    <x v="3"/>
    <s v="INTEGRATED CLINICAL SERVICES"/>
    <s v="MEDICAL DIRECTOR"/>
    <s v="M40 47050-GF"/>
    <n v="1"/>
    <n v="0.1429"/>
    <n v="0.1429"/>
    <s v="N"/>
    <n v="0"/>
    <s v="N"/>
    <n v="0"/>
    <s v="N"/>
    <n v="0"/>
    <n v="0.1429"/>
    <n v="1012.8910234283151"/>
    <n v="-122.27051162971958"/>
    <n v="890.62051179859554"/>
    <n v="74.22"/>
    <n v="1102.52"/>
    <n v="2866"/>
    <n v="15134.210000000001"/>
    <n v="4330"/>
    <n v="0"/>
    <n v="0"/>
    <n v="0"/>
    <n v="0"/>
    <m/>
    <m/>
    <n v="7196"/>
    <n v="0"/>
    <n v="16236.730000000001"/>
  </r>
  <r>
    <s v="M071"/>
    <s v="165/01"/>
    <s v="MCCOY BLDG"/>
    <s v="619 NW 6th Ave"/>
    <n v="2"/>
    <x v="3"/>
    <s v="INTEGRATED CLINICAL SERVICES"/>
    <s v="INTEGRATED CLINICAL SVCS ADMIN"/>
    <n v="407002"/>
    <n v="1"/>
    <n v="0.1429"/>
    <n v="0.1429"/>
    <s v="N"/>
    <n v="0"/>
    <s v="N"/>
    <n v="0"/>
    <s v="N"/>
    <n v="0"/>
    <n v="0.1429"/>
    <n v="1012.8910234283151"/>
    <n v="-122.27051162971958"/>
    <n v="890.62051179859554"/>
    <n v="74.22"/>
    <n v="1004.0099999999998"/>
    <n v="2607"/>
    <n v="7.85"/>
    <n v="1"/>
    <n v="0"/>
    <n v="0"/>
    <n v="13.52"/>
    <n v="0"/>
    <m/>
    <m/>
    <n v="2608"/>
    <n v="0"/>
    <n v="1025.3799999999999"/>
  </r>
  <r>
    <s v="M093"/>
    <s v="165/01"/>
    <s v="MCCOY BLDG"/>
    <s v="619 NW 6th Ave"/>
    <n v="2"/>
    <x v="3"/>
    <s v="COMM. HEALTH SERVICES"/>
    <s v="MEDICAID"/>
    <s v="M40 47200-00-26030"/>
    <n v="1"/>
    <n v="0.14280000000000001"/>
    <n v="0.14280000000000001"/>
    <s v="N"/>
    <n v="0"/>
    <s v="N"/>
    <n v="0"/>
    <s v="N"/>
    <n v="0"/>
    <n v="0.14280000000000001"/>
    <n v="1012.1822123552372"/>
    <n v="-122.18494794068549"/>
    <n v="889.99726441455175"/>
    <n v="74.17"/>
    <n v="0"/>
    <n v="0"/>
    <n v="0"/>
    <n v="0"/>
    <n v="0"/>
    <n v="0"/>
    <n v="0"/>
    <n v="0"/>
    <m/>
    <m/>
    <n v="0"/>
    <n v="0"/>
    <n v="0"/>
  </r>
  <r>
    <s v="M315"/>
    <s v="165/01"/>
    <s v="MCCOY BLDG"/>
    <s v="619 NW 6th Ave"/>
    <n v="2"/>
    <x v="3"/>
    <s v="INTEGRATED CLINICAL SERVICES"/>
    <s v="INTEGRATED CLINICAL SVCS ADMIN"/>
    <n v="407002"/>
    <n v="1"/>
    <n v="0.14280000000000001"/>
    <n v="0.14280000000000001"/>
    <s v="N"/>
    <n v="0"/>
    <s v="N"/>
    <n v="0"/>
    <s v="N"/>
    <n v="0"/>
    <n v="0.14280000000000001"/>
    <n v="1012.1822123552372"/>
    <n v="-122.18494794068549"/>
    <n v="889.99726441455175"/>
    <n v="74.17"/>
    <n v="0"/>
    <n v="0"/>
    <n v="0"/>
    <n v="0"/>
    <n v="0"/>
    <n v="0"/>
    <n v="0"/>
    <n v="0"/>
    <m/>
    <m/>
    <n v="0"/>
    <n v="0"/>
    <n v="0"/>
  </r>
  <r>
    <s v="M601"/>
    <s v="165/01"/>
    <s v="MCCOY BLDG"/>
    <s v="619 NW 6th Ave"/>
    <n v="2"/>
    <x v="3"/>
    <s v="INTEGRATED CLINICAL SERVICES"/>
    <s v="HIV Clinic Services"/>
    <n v="403800"/>
    <n v="1"/>
    <n v="0.14280000000000001"/>
    <n v="0.14280000000000001"/>
    <s v="N"/>
    <n v="0"/>
    <s v="N"/>
    <n v="0"/>
    <s v="N"/>
    <n v="0"/>
    <n v="0.14280000000000001"/>
    <n v="1012.1822123552372"/>
    <n v="-122.18494794068549"/>
    <n v="889.99726441455175"/>
    <n v="74.17"/>
    <n v="13.340000000000003"/>
    <n v="31"/>
    <n v="0"/>
    <n v="0"/>
    <n v="0"/>
    <n v="0"/>
    <n v="0"/>
    <n v="0"/>
    <m/>
    <m/>
    <n v="31"/>
    <n v="0"/>
    <n v="13.340000000000003"/>
  </r>
  <r>
    <s v="M082"/>
    <s v="165/01/Pharmacy"/>
    <s v="MCCOY BLDG"/>
    <s v="619 NW 6th Ave"/>
    <n v="4"/>
    <x v="3"/>
    <s v="INTEGRATED CLINICAL SERVICES"/>
    <s v="PHARMACY ADMIN."/>
    <n v="408200"/>
    <n v="1"/>
    <n v="1"/>
    <n v="1"/>
    <s v="N"/>
    <n v="0"/>
    <s v="N"/>
    <n v="0"/>
    <s v="N"/>
    <n v="0"/>
    <n v="1"/>
    <n v="7088.1107307789716"/>
    <n v="-855.63689034093477"/>
    <n v="6232.4738404380369"/>
    <n v="519.37"/>
    <n v="21.21"/>
    <n v="55"/>
    <n v="0"/>
    <n v="0"/>
    <n v="0"/>
    <n v="0"/>
    <n v="0"/>
    <n v="0"/>
    <m/>
    <m/>
    <n v="55"/>
    <n v="0"/>
    <n v="21.21"/>
  </r>
  <r>
    <s v="M495"/>
    <s v="165/01/Vaccine"/>
    <s v="MCCOY BLDG"/>
    <s v="619 NW 6th Ave"/>
    <n v="1"/>
    <x v="3"/>
    <s v="HD-BQ-Contracts"/>
    <s v="MCCOY VACCINE DEPOT"/>
    <n v="409155"/>
    <n v="1"/>
    <n v="1"/>
    <n v="1"/>
    <s v="N"/>
    <n v="0"/>
    <s v="N"/>
    <n v="0"/>
    <s v="N"/>
    <n v="0"/>
    <n v="1"/>
    <n v="7088.1107307789716"/>
    <n v="-855.63689034093477"/>
    <n v="6232.4738404380369"/>
    <n v="519.37"/>
    <n v="0"/>
    <n v="0"/>
    <n v="0"/>
    <n v="0"/>
    <n v="0"/>
    <n v="0"/>
    <n v="0"/>
    <n v="0"/>
    <m/>
    <m/>
    <n v="0"/>
    <n v="0"/>
    <n v="0"/>
  </r>
  <r>
    <s v="M430"/>
    <s v="165/02"/>
    <s v="MCCOY BLDG"/>
    <s v="619 NW 6th Ave"/>
    <n v="2"/>
    <x v="3"/>
    <s v="PUBLIC HEALTH"/>
    <s v="STD PROGRAM"/>
    <n v="403100"/>
    <n v="1"/>
    <n v="1"/>
    <n v="1"/>
    <s v="N"/>
    <n v="0"/>
    <s v="N"/>
    <n v="0"/>
    <s v="N"/>
    <n v="0"/>
    <n v="1"/>
    <n v="7088.1107307789716"/>
    <n v="-855.63689034093477"/>
    <n v="6232.4738404380369"/>
    <n v="519.37"/>
    <n v="370.15999999999997"/>
    <n v="892"/>
    <n v="71.3"/>
    <n v="16"/>
    <n v="0"/>
    <n v="0"/>
    <n v="0"/>
    <n v="0"/>
    <m/>
    <m/>
    <n v="908"/>
    <n v="0"/>
    <n v="441.46"/>
  </r>
  <r>
    <s v="M022"/>
    <s v="165/04"/>
    <s v="MCCOY BLDG"/>
    <s v="619 NW 6th Ave"/>
    <n v="2"/>
    <x v="3"/>
    <s v="PUBLIC HEALTH"/>
    <s v="COMMUNICABLE DISEASE"/>
    <s v="M40 43600-GF"/>
    <n v="1"/>
    <n v="0.33300000000000002"/>
    <n v="0.33300000000000002"/>
    <s v="N"/>
    <n v="0"/>
    <s v="N"/>
    <n v="0"/>
    <s v="N"/>
    <n v="0"/>
    <n v="0.33300000000000002"/>
    <n v="2360.3408733493975"/>
    <n v="-284.9270844835313"/>
    <n v="2075.4137888658661"/>
    <n v="172.95"/>
    <n v="1360.57"/>
    <n v="3312"/>
    <n v="45.36"/>
    <n v="7"/>
    <n v="0"/>
    <n v="0"/>
    <n v="0"/>
    <n v="0"/>
    <m/>
    <m/>
    <n v="3319"/>
    <n v="0"/>
    <n v="1405.9299999999998"/>
  </r>
  <r>
    <s v="M075"/>
    <s v="165/04"/>
    <s v="MCCOY BLDG"/>
    <s v="619 NW 6th Ave"/>
    <n v="2"/>
    <x v="3"/>
    <s v="PUBLIC HEALTH"/>
    <s v="IMMUNIZATION"/>
    <n v="403900"/>
    <n v="1"/>
    <n v="0.33300000000000002"/>
    <n v="0.33300000000000002"/>
    <s v="N"/>
    <n v="0"/>
    <s v="N"/>
    <n v="0"/>
    <s v="N"/>
    <n v="0"/>
    <n v="0.33300000000000002"/>
    <n v="2360.3408733493975"/>
    <n v="-284.9270844835313"/>
    <n v="2075.4137888658661"/>
    <n v="172.95"/>
    <n v="5.86"/>
    <n v="4"/>
    <n v="0"/>
    <n v="0"/>
    <n v="0"/>
    <n v="0"/>
    <n v="0"/>
    <n v="0"/>
    <m/>
    <m/>
    <n v="4"/>
    <n v="0"/>
    <n v="5.86"/>
  </r>
  <r>
    <s v="M481"/>
    <s v="165/04"/>
    <s v="MCCOY BLDG"/>
    <s v="619 NW 6th Ave"/>
    <n v="2"/>
    <x v="3"/>
    <s v="PUBLIC HEALTH"/>
    <s v="COMMUNICABLE DISEASE/TB"/>
    <n v="403600"/>
    <n v="1"/>
    <n v="0.33300000000000002"/>
    <n v="0.33300000000000002"/>
    <s v="N"/>
    <n v="0"/>
    <s v="N"/>
    <n v="0"/>
    <s v="N"/>
    <n v="0"/>
    <n v="0.33300000000000002"/>
    <n v="2360.3408733493975"/>
    <n v="-284.9270844835313"/>
    <n v="2075.4137888658661"/>
    <n v="172.95"/>
    <n v="9.0100000000000016"/>
    <n v="9"/>
    <n v="137.76999999999998"/>
    <n v="36"/>
    <n v="0"/>
    <n v="0"/>
    <n v="0"/>
    <n v="0"/>
    <m/>
    <m/>
    <n v="45"/>
    <n v="0"/>
    <n v="146.77999999999997"/>
  </r>
  <r>
    <s v="M672"/>
    <s v="165/05"/>
    <s v="MCCOY BLDG"/>
    <s v="619 NW 6th Ave"/>
    <n v="2"/>
    <x v="3"/>
    <s v="Business Services"/>
    <s v="Contracts, Procurement, Strategic Operations"/>
    <n v="409001"/>
    <n v="1"/>
    <n v="0.5"/>
    <n v="0.5"/>
    <s v="N"/>
    <n v="0"/>
    <s v="N"/>
    <n v="0"/>
    <s v="N"/>
    <n v="0"/>
    <n v="0.5"/>
    <n v="3544.0553653894858"/>
    <n v="-427.81844517046738"/>
    <n v="3116.2369202190184"/>
    <n v="259.69"/>
    <n v="0"/>
    <n v="0"/>
    <n v="0"/>
    <n v="0"/>
    <n v="0"/>
    <n v="0"/>
    <n v="0"/>
    <n v="0"/>
    <m/>
    <m/>
    <n v="0"/>
    <n v="0"/>
    <n v="0"/>
  </r>
  <r>
    <s v="M854"/>
    <s v="165/05"/>
    <s v="MCCOY BLDG"/>
    <s v="619 NW 6th Ave"/>
    <n v="2"/>
    <x v="3"/>
    <s v="BUSINESS &amp; QUALITY"/>
    <s v="ACCOUNTS PAYABLE"/>
    <n v="409001"/>
    <n v="1"/>
    <n v="0.5"/>
    <n v="0.5"/>
    <s v="N"/>
    <n v="0"/>
    <s v="N"/>
    <n v="0"/>
    <s v="N"/>
    <n v="0"/>
    <n v="0.5"/>
    <n v="3544.0553653894858"/>
    <n v="-427.81844517046738"/>
    <n v="3116.2369202190184"/>
    <n v="259.69"/>
    <n v="484.62"/>
    <n v="1142"/>
    <n v="0"/>
    <n v="0"/>
    <n v="0"/>
    <n v="0"/>
    <n v="0"/>
    <n v="0"/>
    <m/>
    <m/>
    <n v="1142"/>
    <n v="0"/>
    <n v="484.62"/>
  </r>
  <r>
    <s v="M882"/>
    <s v="165/05"/>
    <s v="MCCOY BLDG"/>
    <s v="619 NW 6th Ave"/>
    <n v="2"/>
    <x v="3"/>
    <s v="BUSINESS &amp; QUALITY"/>
    <s v="GRANTS MGT. &amp; ACCOUNTING"/>
    <n v="409001"/>
    <n v="1"/>
    <n v="0"/>
    <n v="0"/>
    <s v="N"/>
    <n v="0"/>
    <s v="N"/>
    <n v="0"/>
    <s v="N"/>
    <n v="0"/>
    <n v="0"/>
    <n v="0"/>
    <n v="0"/>
    <n v="0"/>
    <n v="0"/>
    <n v="0"/>
    <n v="0"/>
    <n v="0"/>
    <n v="0"/>
    <n v="0"/>
    <n v="0"/>
    <n v="0"/>
    <n v="0"/>
    <m/>
    <m/>
    <n v="0"/>
    <n v="0"/>
    <n v="0"/>
  </r>
  <r>
    <s v="M019"/>
    <s v="165/06"/>
    <s v="MCCOY BLDG"/>
    <s v="619 NW 6th Ave"/>
    <n v="2"/>
    <x v="3"/>
    <s v="COMM. HEALTH SERVICES"/>
    <s v="BIO-TERRORISM GRANT"/>
    <n v="403040"/>
    <n v="1"/>
    <n v="0.05"/>
    <n v="0.05"/>
    <s v="N"/>
    <n v="0"/>
    <s v="N"/>
    <n v="0"/>
    <s v="N"/>
    <n v="0"/>
    <n v="0.05"/>
    <n v="354.40553653894858"/>
    <n v="-42.781844517046743"/>
    <n v="311.62369202190183"/>
    <n v="25.97"/>
    <n v="3.88"/>
    <n v="10"/>
    <n v="7.85"/>
    <n v="1"/>
    <n v="0"/>
    <n v="0"/>
    <n v="0"/>
    <n v="0"/>
    <m/>
    <m/>
    <n v="11"/>
    <n v="0"/>
    <n v="11.73"/>
  </r>
  <r>
    <s v="M021"/>
    <s v="165/06"/>
    <s v="MCCOY BLDG"/>
    <s v="619 NW 6th Ave"/>
    <n v="2"/>
    <x v="3"/>
    <s v="HEALTH OFFICER"/>
    <s v="HEALTH OFFICER"/>
    <n v="402100"/>
    <n v="1"/>
    <n v="0.05"/>
    <n v="0.05"/>
    <s v="N"/>
    <n v="0"/>
    <s v="N"/>
    <n v="0"/>
    <s v="N"/>
    <n v="0"/>
    <n v="0.05"/>
    <n v="354.40553653894858"/>
    <n v="-42.781844517046743"/>
    <n v="311.62369202190183"/>
    <n v="25.97"/>
    <n v="1.23"/>
    <n v="1"/>
    <n v="0"/>
    <n v="0"/>
    <n v="0"/>
    <n v="0"/>
    <n v="0"/>
    <n v="0"/>
    <m/>
    <m/>
    <n v="1"/>
    <n v="0"/>
    <n v="1.23"/>
  </r>
  <r>
    <s v="M024"/>
    <s v="165/06"/>
    <s v="MCCOY BLDG"/>
    <s v="619 NW 6th Ave"/>
    <n v="2"/>
    <x v="3"/>
    <s v="HEALTH OFFICER"/>
    <s v="EMS"/>
    <n v="402400"/>
    <n v="1"/>
    <n v="0.4"/>
    <n v="0.4"/>
    <s v="N"/>
    <n v="0"/>
    <s v="N"/>
    <n v="0"/>
    <s v="N"/>
    <n v="0"/>
    <n v="0.4"/>
    <n v="2835.2442923115887"/>
    <n v="-342.25475613637394"/>
    <n v="2492.9895361752147"/>
    <n v="207.75"/>
    <n v="43.1"/>
    <n v="62"/>
    <n v="11.96"/>
    <n v="2"/>
    <n v="0"/>
    <n v="0"/>
    <n v="7.18"/>
    <n v="0"/>
    <m/>
    <m/>
    <n v="64"/>
    <n v="0"/>
    <n v="62.24"/>
  </r>
  <r>
    <s v="M040"/>
    <s v="165/06"/>
    <s v="MCCOY BLDG"/>
    <s v="619 NW 6th Ave"/>
    <n v="2"/>
    <x v="3"/>
    <s v="PUBLIC HEALTH"/>
    <s v="Equity Planning &amp; Strategy"/>
    <n v="403004"/>
    <n v="1"/>
    <n v="0.25"/>
    <n v="0.25"/>
    <s v="N"/>
    <n v="0"/>
    <s v="N"/>
    <n v="0"/>
    <s v="N"/>
    <n v="0"/>
    <n v="0.25"/>
    <n v="1772.0276826947429"/>
    <n v="-213.90922258523369"/>
    <n v="1558.1184601095092"/>
    <n v="129.84"/>
    <n v="0"/>
    <n v="0"/>
    <n v="0"/>
    <n v="0"/>
    <n v="0"/>
    <n v="0"/>
    <n v="0"/>
    <n v="0"/>
    <m/>
    <m/>
    <n v="0"/>
    <n v="0"/>
    <n v="0"/>
  </r>
  <r>
    <s v="M051"/>
    <s v="165/06"/>
    <s v="MCCOY BLDG"/>
    <s v="619 NW 6th Ave"/>
    <n v="2"/>
    <x v="3"/>
    <s v="PUBLIC HEALTH"/>
    <s v="Community Epidemiology Services"/>
    <n v="403005"/>
    <n v="1"/>
    <n v="0.25"/>
    <n v="0.25"/>
    <s v="N"/>
    <n v="0"/>
    <s v="N"/>
    <n v="0"/>
    <s v="N"/>
    <n v="0"/>
    <n v="0.25"/>
    <n v="1772.0276826947429"/>
    <n v="-213.90922258523369"/>
    <n v="1558.1184601095092"/>
    <n v="129.84"/>
    <n v="0"/>
    <n v="0"/>
    <n v="0"/>
    <n v="0"/>
    <n v="0"/>
    <n v="0"/>
    <n v="0"/>
    <n v="0"/>
    <m/>
    <m/>
    <n v="0"/>
    <n v="0"/>
    <n v="0"/>
  </r>
  <r>
    <s v="M072"/>
    <s v="165/07"/>
    <s v="MCCOY BLDG"/>
    <s v="619 NW 6th Ave"/>
    <n v="2"/>
    <x v="3"/>
    <s v="INTEGRATED CLINICAL SERVICES"/>
    <s v="INTEGRATED CLINICAL SVCS ADMIN"/>
    <n v="407002"/>
    <n v="1"/>
    <n v="0.33"/>
    <n v="0.33"/>
    <s v="N"/>
    <n v="0"/>
    <s v="N"/>
    <n v="0"/>
    <s v="N"/>
    <n v="0"/>
    <n v="0.33"/>
    <n v="2339.0765411570605"/>
    <n v="-282.36017381250849"/>
    <n v="2056.7163673445521"/>
    <n v="171.39"/>
    <n v="0"/>
    <n v="0"/>
    <n v="0"/>
    <n v="0"/>
    <n v="0"/>
    <n v="0"/>
    <n v="0"/>
    <n v="0"/>
    <m/>
    <m/>
    <n v="0"/>
    <n v="0"/>
    <n v="0"/>
  </r>
  <r>
    <s v="M082"/>
    <s v="165/07"/>
    <s v="MCCOY BLDG"/>
    <s v="619 NW 6th Ave"/>
    <n v="2"/>
    <x v="3"/>
    <s v="INTEGRATED CLINICAL SERVICES"/>
    <s v="PHARMACY ADMIN."/>
    <n v="408200"/>
    <n v="1"/>
    <n v="0.33"/>
    <n v="0.33"/>
    <s v="N"/>
    <n v="0"/>
    <s v="N"/>
    <n v="0"/>
    <s v="N"/>
    <n v="0"/>
    <n v="0.33"/>
    <n v="2339.0765411570605"/>
    <n v="-282.36017381250849"/>
    <n v="2056.7163673445521"/>
    <n v="171.39"/>
    <n v="21.21"/>
    <n v="55"/>
    <n v="0"/>
    <n v="0"/>
    <n v="0"/>
    <n v="0"/>
    <n v="0"/>
    <n v="0"/>
    <m/>
    <m/>
    <n v="55"/>
    <n v="0"/>
    <n v="21.21"/>
  </r>
  <r>
    <s v="M612"/>
    <s v="165/07"/>
    <s v="MCCOY BLDG"/>
    <s v="619 NW 6th Ave"/>
    <n v="2"/>
    <x v="3"/>
    <s v="INTEGRATED CLINICAL SERVICES"/>
    <s v="ICS-Administration"/>
    <n v="407002"/>
    <n v="1"/>
    <n v="0.34"/>
    <n v="0.34"/>
    <s v="N"/>
    <n v="0"/>
    <s v="N"/>
    <n v="0"/>
    <s v="N"/>
    <n v="0"/>
    <n v="0.34"/>
    <n v="2409.9576484648505"/>
    <n v="-290.91654271591784"/>
    <n v="2119.0411057489328"/>
    <n v="176.59"/>
    <n v="0"/>
    <n v="0"/>
    <n v="0"/>
    <n v="0"/>
    <n v="0"/>
    <n v="0"/>
    <n v="0"/>
    <n v="0"/>
    <m/>
    <m/>
    <n v="0"/>
    <n v="0"/>
    <n v="0"/>
  </r>
  <r>
    <s v="M025"/>
    <s v="165/08/HR"/>
    <s v="MCCOY BLDG"/>
    <s v="619 NW 6th Ave"/>
    <n v="2"/>
    <x v="3"/>
    <s v="BUSINESS &amp; QUALITY"/>
    <s v="STAFF TRAINING &amp; DEVELOPMENT"/>
    <n v="409305"/>
    <n v="1"/>
    <n v="0.25"/>
    <n v="0.25"/>
    <s v="N"/>
    <n v="0"/>
    <s v="N"/>
    <n v="0"/>
    <s v="N"/>
    <n v="0"/>
    <n v="0.25"/>
    <n v="1772.0276826947429"/>
    <n v="-213.90922258523369"/>
    <n v="1558.1184601095092"/>
    <n v="129.84"/>
    <n v="1.95"/>
    <n v="5"/>
    <n v="0"/>
    <n v="0"/>
    <n v="0"/>
    <n v="0"/>
    <n v="0"/>
    <n v="0"/>
    <m/>
    <m/>
    <n v="5"/>
    <n v="0"/>
    <n v="1.95"/>
  </r>
  <r>
    <s v="M092"/>
    <s v="165/08/HR"/>
    <s v="MCCOY BLDG"/>
    <s v="619 NW 6th Ave"/>
    <n v="2"/>
    <x v="3"/>
    <s v="BUSINESS &amp; QUALITY"/>
    <s v="HUMAN RESOURCES"/>
    <n v="409300"/>
    <n v="1"/>
    <n v="0.75"/>
    <n v="0.75"/>
    <s v="N"/>
    <n v="0"/>
    <s v="N"/>
    <n v="0"/>
    <s v="N"/>
    <n v="0"/>
    <n v="0.75"/>
    <n v="5316.0830480842287"/>
    <n v="-641.72766775570108"/>
    <n v="4674.3553803285276"/>
    <n v="389.53"/>
    <n v="174.50000000000003"/>
    <n v="113"/>
    <n v="14.95"/>
    <n v="1"/>
    <n v="0"/>
    <n v="0"/>
    <n v="7.78"/>
    <n v="0"/>
    <m/>
    <m/>
    <n v="114"/>
    <n v="0"/>
    <n v="197.23000000000002"/>
  </r>
  <r>
    <s v="M853"/>
    <s v="165/08/LAB"/>
    <s v="MCCOY BLDG"/>
    <s v="619 NW 6th Ave"/>
    <s v="3,4"/>
    <x v="3"/>
    <s v="INTEGRATED CLINICAL SERVICES"/>
    <s v="LAB"/>
    <n v="408300"/>
    <n v="3"/>
    <n v="1"/>
    <n v="3"/>
    <s v="N"/>
    <n v="0"/>
    <s v="N"/>
    <n v="0"/>
    <s v="N"/>
    <n v="0"/>
    <n v="3"/>
    <n v="21264.332192336915"/>
    <n v="-2566.9106710228043"/>
    <n v="18697.421521314111"/>
    <n v="1558.12"/>
    <n v="0"/>
    <n v="0"/>
    <n v="0"/>
    <n v="0"/>
    <n v="0"/>
    <n v="0"/>
    <n v="0"/>
    <n v="0"/>
    <m/>
    <m/>
    <n v="0"/>
    <n v="0"/>
    <n v="0"/>
  </r>
  <r>
    <s v="M852"/>
    <s v="165/08/LAB mail"/>
    <s v="MCCOY BLDG"/>
    <s v="619 NW 6th Ave"/>
    <n v="2"/>
    <x v="3"/>
    <s v="INTEGRATED CLINICAL SERVICES"/>
    <s v="LAB"/>
    <n v="408300"/>
    <n v="1"/>
    <n v="1"/>
    <n v="1"/>
    <s v="N"/>
    <n v="0"/>
    <s v="N"/>
    <n v="0"/>
    <s v="N"/>
    <n v="0"/>
    <n v="1"/>
    <n v="7088.1107307789716"/>
    <n v="-855.63689034093477"/>
    <n v="6232.4738404380369"/>
    <n v="519.37"/>
    <n v="0.77"/>
    <n v="2"/>
    <n v="0"/>
    <n v="0"/>
    <n v="127.5"/>
    <n v="1.5"/>
    <n v="0"/>
    <n v="0"/>
    <m/>
    <m/>
    <n v="2"/>
    <n v="0"/>
    <n v="128.27000000000001"/>
  </r>
  <r>
    <s v="M668"/>
    <s v="165/09"/>
    <s v="MCCOY BLDG"/>
    <s v="619 NW 6th Ave"/>
    <n v="2"/>
    <x v="3"/>
    <s v="INTEGRATED CLINICAL SERVICES"/>
    <s v="Health Information Services"/>
    <n v="408502"/>
    <n v="1"/>
    <n v="1"/>
    <n v="1"/>
    <s v="N"/>
    <n v="0"/>
    <s v="N"/>
    <n v="0"/>
    <s v="N"/>
    <n v="0"/>
    <n v="1"/>
    <n v="7088.1107307789716"/>
    <n v="-855.63689034093477"/>
    <n v="6232.4738404380369"/>
    <n v="519.37"/>
    <n v="935.57"/>
    <n v="657"/>
    <n v="1651.2299999999998"/>
    <n v="199"/>
    <n v="0"/>
    <n v="0"/>
    <n v="46.11"/>
    <n v="0"/>
    <m/>
    <m/>
    <n v="856"/>
    <n v="0"/>
    <n v="2632.91"/>
  </r>
  <r>
    <s v="M110"/>
    <s v="167/01"/>
    <s v="5 Oak"/>
    <s v="209 SW 4th"/>
    <n v="1"/>
    <x v="4"/>
    <s v="DCHS BUSINESS SERVICES"/>
    <s v="CHIEF FINANCIAL OFFICER"/>
    <s v="M25 CHSBS.FIN.IND1000"/>
    <n v="1"/>
    <n v="0.09"/>
    <n v="0.09"/>
    <s v="Y"/>
    <n v="0.09"/>
    <s v="N"/>
    <n v="0"/>
    <s v="N"/>
    <n v="0"/>
    <n v="0.18"/>
    <n v="1275.8599315402148"/>
    <n v="-154.01464026136824"/>
    <n v="1121.8452912788466"/>
    <n v="93.49"/>
    <n v="120.42999999999999"/>
    <n v="58"/>
    <n v="0"/>
    <n v="0"/>
    <n v="63.75"/>
    <n v="0.75"/>
    <n v="0"/>
    <n v="0"/>
    <m/>
    <m/>
    <n v="58"/>
    <n v="120.69999999999999"/>
    <n v="304.88"/>
  </r>
  <r>
    <s v="M130"/>
    <s v="167/01"/>
    <s v="5 Oak"/>
    <s v="209 SW 4th"/>
    <n v="1"/>
    <x v="3"/>
    <s v="MHASD"/>
    <s v="SYSTEM ADMIN-ADMINISTRATION"/>
    <s v="M40 41101-00-3002"/>
    <n v="1"/>
    <n v="0.14499999999999999"/>
    <n v="0.14499999999999999"/>
    <s v="Y"/>
    <n v="0.14499999999999999"/>
    <s v="N"/>
    <n v="0"/>
    <s v="N"/>
    <n v="0"/>
    <n v="0.28999999999999998"/>
    <n v="2055.5521119259015"/>
    <n v="-248.13469819887106"/>
    <n v="1807.4174137270304"/>
    <n v="150.62"/>
    <n v="168.15999999999997"/>
    <n v="342"/>
    <n v="78.05"/>
    <n v="10"/>
    <n v="0"/>
    <n v="0"/>
    <n v="0"/>
    <n v="0"/>
    <m/>
    <m/>
    <n v="352"/>
    <n v="0"/>
    <n v="246.20999999999998"/>
  </r>
  <r>
    <s v="M127"/>
    <s v="167/01"/>
    <s v="5 Oak"/>
    <s v="209 SW 4th"/>
    <n v="1"/>
    <x v="4"/>
    <s v="DDSD"/>
    <s v="DD DEVELOPMNTL DISABILITY SVCS"/>
    <s v="G25 0146 18 K48"/>
    <n v="1"/>
    <n v="0.27100000000000002"/>
    <n v="0.27100000000000002"/>
    <s v="Y"/>
    <n v="0.27100000000000002"/>
    <s v="N"/>
    <n v="0"/>
    <s v="N"/>
    <n v="0"/>
    <n v="0.54200000000000004"/>
    <n v="3841.7560160822027"/>
    <n v="-463.75519456478668"/>
    <n v="3378.0008215174162"/>
    <n v="281.5"/>
    <n v="4796.4799999999996"/>
    <n v="9842"/>
    <n v="1285.53"/>
    <n v="212"/>
    <n v="63.75"/>
    <n v="0.75"/>
    <n v="38.33"/>
    <n v="0"/>
    <m/>
    <m/>
    <n v="10054"/>
    <n v="0"/>
    <n v="6184.0899999999992"/>
  </r>
  <r>
    <s v="M171"/>
    <s v="167/01"/>
    <s v="5 Oak"/>
    <s v="209 SW 4th"/>
    <n v="1"/>
    <x v="4"/>
    <s v="ADVSD"/>
    <s v="ADVSD ADMINISTRATION"/>
    <s v="G25 0190 08 A1XIX"/>
    <n v="1"/>
    <n v="0.09"/>
    <n v="0.09"/>
    <s v="Y"/>
    <n v="0.09"/>
    <s v="N"/>
    <n v="0"/>
    <s v="N"/>
    <n v="0"/>
    <n v="0.18"/>
    <n v="1275.8599315402148"/>
    <n v="-154.01464026136824"/>
    <n v="1121.8452912788466"/>
    <n v="93.49"/>
    <n v="2705.2500000000005"/>
    <n v="3062"/>
    <n v="1244.94"/>
    <n v="233"/>
    <n v="0"/>
    <n v="0"/>
    <n v="16.77"/>
    <n v="0"/>
    <m/>
    <m/>
    <n v="3295"/>
    <n v="507.91999999999996"/>
    <n v="4474.88"/>
  </r>
  <r>
    <s v="M198"/>
    <s v="167/01"/>
    <s v="5 Oak"/>
    <s v="209 SW 4th"/>
    <n v="1"/>
    <x v="4"/>
    <s v="ADVSD"/>
    <s v="ADVSD ADULT CARE HOME"/>
    <s v="G25 0190 11 AHXIX"/>
    <n v="1"/>
    <n v="0.11899999999999999"/>
    <n v="0.11899999999999999"/>
    <s v="Y"/>
    <n v="0.11899999999999999"/>
    <s v="N"/>
    <n v="0"/>
    <s v="N"/>
    <n v="0"/>
    <n v="0.23799999999999999"/>
    <n v="1686.9703539253951"/>
    <n v="-203.64157990114248"/>
    <n v="1483.3287740242527"/>
    <n v="123.61"/>
    <n v="2121.3000000000002"/>
    <n v="2166"/>
    <n v="21.5"/>
    <n v="2"/>
    <n v="0"/>
    <n v="0"/>
    <n v="0"/>
    <n v="2097.7499999999995"/>
    <m/>
    <m/>
    <n v="2168"/>
    <n v="0"/>
    <n v="4240.5499999999993"/>
  </r>
  <r>
    <s v="M257"/>
    <s v="167/01"/>
    <s v="5 Oak"/>
    <s v="209 SW 4th"/>
    <n v="1"/>
    <x v="4"/>
    <s v="DDSD"/>
    <s v="1ST FLOOR MAIL STOP"/>
    <s v="G25 0146 04 AD48"/>
    <n v="1"/>
    <n v="4.2999999999999997E-2"/>
    <n v="4.2999999999999997E-2"/>
    <s v="Y"/>
    <n v="4.2999999999999997E-2"/>
    <s v="N"/>
    <n v="0"/>
    <s v="N"/>
    <n v="0"/>
    <n v="8.5999999999999993E-2"/>
    <n v="609.57752284699154"/>
    <n v="-73.584772569320378"/>
    <n v="535.99275027767112"/>
    <n v="44.67"/>
    <n v="0"/>
    <n v="0"/>
    <n v="0"/>
    <n v="0"/>
    <n v="0"/>
    <n v="0"/>
    <n v="0"/>
    <n v="0"/>
    <m/>
    <m/>
    <n v="0"/>
    <n v="0"/>
    <n v="0"/>
  </r>
  <r>
    <s v="M122"/>
    <s v="167/01"/>
    <s v="5 Oak"/>
    <s v="209 SW 4th"/>
    <n v="1"/>
    <x v="3"/>
    <s v="MHAS"/>
    <s v="VERITY &amp; MANAGED CARE SERVICES"/>
    <s v="M40 41101-00-3002"/>
    <n v="1"/>
    <n v="0.24199999999999999"/>
    <n v="0.24199999999999999"/>
    <s v="Y"/>
    <n v="0.24199999999999999"/>
    <s v="N"/>
    <n v="0"/>
    <s v="N"/>
    <n v="0"/>
    <n v="0.48399999999999999"/>
    <n v="3430.6455936970224"/>
    <n v="-414.12825492501241"/>
    <n v="3016.5173387720101"/>
    <n v="251.38"/>
    <n v="0"/>
    <n v="0"/>
    <n v="0"/>
    <n v="0"/>
    <n v="0"/>
    <n v="0"/>
    <n v="0"/>
    <n v="0"/>
    <m/>
    <m/>
    <n v="0"/>
    <n v="0"/>
    <n v="0"/>
  </r>
  <r>
    <s v="M016"/>
    <s v="167/200"/>
    <s v="5 Oak"/>
    <s v="209 SW 4th"/>
    <n v="1"/>
    <x v="4"/>
    <s v="Youth &amp; Family Services"/>
    <s v="WEATHERIZATION/ENERGY ASSIST."/>
    <s v="M25 EGSPLIT"/>
    <n v="1"/>
    <n v="0.5"/>
    <n v="0.5"/>
    <s v="N"/>
    <n v="0"/>
    <s v="N"/>
    <n v="0"/>
    <s v="N"/>
    <n v="0"/>
    <n v="0.5"/>
    <n v="3544.0553653894858"/>
    <n v="-427.81844517046738"/>
    <n v="3116.2369202190184"/>
    <n v="259.69"/>
    <n v="321.38"/>
    <n v="747"/>
    <n v="0"/>
    <n v="0"/>
    <n v="0"/>
    <n v="0"/>
    <n v="0"/>
    <n v="0"/>
    <m/>
    <m/>
    <n v="747"/>
    <n v="743.78"/>
    <n v="1065.1599999999999"/>
  </r>
  <r>
    <s v="M150"/>
    <s v="167/200"/>
    <s v="5 Oak"/>
    <s v="209 SW 4th"/>
    <n v="1"/>
    <x v="4"/>
    <s v="Youth &amp; Family Services"/>
    <s v="FYS DIVISION MANAGEMENT"/>
    <s v="M25 SCPCPS.CGF"/>
    <n v="1"/>
    <n v="0.5"/>
    <n v="0.5"/>
    <s v="N"/>
    <n v="0"/>
    <s v="N"/>
    <n v="0"/>
    <s v="N"/>
    <n v="0"/>
    <n v="0.5"/>
    <n v="3544.0553653894858"/>
    <n v="-427.81844517046738"/>
    <n v="3116.2369202190184"/>
    <n v="259.69"/>
    <n v="6.74"/>
    <n v="17"/>
    <n v="0"/>
    <n v="0"/>
    <n v="0"/>
    <n v="0"/>
    <n v="0"/>
    <n v="0"/>
    <m/>
    <m/>
    <n v="17"/>
    <n v="0"/>
    <n v="6.74"/>
  </r>
  <r>
    <s v="M350"/>
    <s v="188/1/01200"/>
    <s v="MULTNOMAH CNTY COURTHOUSE"/>
    <s v="1200 SW 1st Ave"/>
    <n v="2"/>
    <x v="1"/>
    <s v="Law Enforcement"/>
    <s v="Civil Process"/>
    <n v="601690"/>
    <n v="1"/>
    <n v="1"/>
    <n v="1"/>
    <s v="N"/>
    <n v="0"/>
    <s v="N"/>
    <n v="0"/>
    <s v="N"/>
    <n v="0"/>
    <n v="1"/>
    <n v="7088.1107307789716"/>
    <n v="-855.63689034093477"/>
    <n v="6232.4738404380369"/>
    <n v="519.37"/>
    <n v="5533.0199999999995"/>
    <n v="6939"/>
    <n v="132.68"/>
    <n v="17"/>
    <n v="42.5"/>
    <n v="0.5"/>
    <n v="0"/>
    <n v="0"/>
    <m/>
    <m/>
    <n v="6956"/>
    <n v="0"/>
    <n v="5708.2"/>
  </r>
  <r>
    <s v="M280"/>
    <s v="188/3/3400"/>
    <s v="MULTNOMAH CNTY COURTHOUSE"/>
    <s v="1200 SW 1st Ave"/>
    <n v="2"/>
    <x v="2"/>
    <s v="JSD"/>
    <s v="FCS (Family Court Svcs)"/>
    <s v="M50 1516 JFCS"/>
    <n v="1"/>
    <n v="1"/>
    <n v="1"/>
    <s v="N"/>
    <n v="0"/>
    <s v="N"/>
    <n v="0"/>
    <s v="N"/>
    <n v="0"/>
    <n v="1"/>
    <n v="7088.1107307789716"/>
    <n v="-855.63689034093477"/>
    <n v="6232.4738404380369"/>
    <n v="519.37"/>
    <n v="169.38999999999996"/>
    <n v="325"/>
    <n v="0"/>
    <n v="0"/>
    <n v="0"/>
    <n v="0"/>
    <n v="0"/>
    <n v="0"/>
    <m/>
    <m/>
    <n v="325"/>
    <n v="0"/>
    <n v="169.38999999999996"/>
  </r>
  <r>
    <s v="M243"/>
    <s v="188/4/4200"/>
    <s v="MULTNOMAH CNTY COURTHOUSE"/>
    <s v="1200 SW 1st Ave"/>
    <n v="2"/>
    <x v="0"/>
    <s v="DA Division I"/>
    <s v="SUPPORT ENFORCEMENT (SED)"/>
    <s v="G15 0242 01 66"/>
    <n v="2"/>
    <n v="1"/>
    <n v="2"/>
    <s v="N"/>
    <n v="0"/>
    <s v="N"/>
    <n v="0"/>
    <s v="N"/>
    <n v="0"/>
    <n v="2"/>
    <n v="14176.221461557943"/>
    <n v="-1711.2737806818695"/>
    <n v="12464.947680876074"/>
    <n v="1038.75"/>
    <n v="14501.829999999998"/>
    <n v="11249"/>
    <n v="409.90000000000009"/>
    <n v="65"/>
    <n v="0"/>
    <n v="0"/>
    <n v="0"/>
    <n v="0"/>
    <m/>
    <m/>
    <n v="11314"/>
    <n v="152.70999999999998"/>
    <n v="15064.439999999997"/>
  </r>
  <r>
    <s v="M228"/>
    <s v="188/4/4400"/>
    <s v="MULTNOMAH CNTY COURTHOUSE"/>
    <s v="1200 SW 1st Ave"/>
    <n v="2"/>
    <x v="2"/>
    <s v="ASD"/>
    <s v="ARC (Asessmt &amp; Referral Ctr)"/>
    <n v="505911"/>
    <n v="1"/>
    <n v="1"/>
    <n v="1"/>
    <s v="N"/>
    <n v="0"/>
    <s v="N"/>
    <n v="0"/>
    <s v="N"/>
    <n v="0"/>
    <n v="1"/>
    <n v="7088.1107307789716"/>
    <n v="-855.63689034093477"/>
    <n v="6232.4738404380369"/>
    <n v="519.37"/>
    <n v="2.65"/>
    <n v="1"/>
    <n v="0"/>
    <n v="0"/>
    <n v="0"/>
    <n v="0"/>
    <n v="0"/>
    <n v="0"/>
    <m/>
    <m/>
    <n v="1"/>
    <n v="0"/>
    <n v="2.65"/>
  </r>
  <r>
    <s v="M240"/>
    <s v="188/5/5200"/>
    <s v="MULTNOMAH CNTY COURTHOUSE"/>
    <s v="1201 SW 1st Ave"/>
    <n v="2"/>
    <x v="0"/>
    <s v="DA ADMINISTRATION"/>
    <s v="DA GENERAL SUPPORT"/>
    <n v="150000"/>
    <n v="2"/>
    <n v="0.5"/>
    <n v="1"/>
    <s v="N"/>
    <n v="0"/>
    <s v="N"/>
    <n v="0"/>
    <s v="N"/>
    <n v="0"/>
    <n v="1"/>
    <n v="7088.1107307789716"/>
    <n v="-855.63689034093477"/>
    <n v="6232.4738404380369"/>
    <n v="519.37"/>
    <n v="18083.429999999997"/>
    <n v="40506"/>
    <n v="1387.22"/>
    <n v="294"/>
    <n v="1338.75"/>
    <n v="15.75"/>
    <n v="0"/>
    <n v="0"/>
    <m/>
    <m/>
    <n v="40800"/>
    <n v="17.64"/>
    <n v="20827.039999999997"/>
  </r>
  <r>
    <s v="M247"/>
    <s v="188/5/5200"/>
    <s v="MULTNOMAH CNTY COURTHOUSE"/>
    <s v="1200 SW 1st Ave"/>
    <n v="2"/>
    <x v="0"/>
    <s v="DA ADMINISTRATION"/>
    <s v="DA ADMINISTRATION"/>
    <n v="150000"/>
    <n v="2"/>
    <n v="0.5"/>
    <n v="1"/>
    <s v="N"/>
    <n v="0"/>
    <s v="N"/>
    <n v="0"/>
    <s v="N"/>
    <n v="0"/>
    <n v="1"/>
    <n v="7088.1107307789716"/>
    <n v="-855.63689034093477"/>
    <n v="6232.4738404380369"/>
    <n v="519.37"/>
    <n v="8553.52"/>
    <n v="22318"/>
    <n v="3.8"/>
    <n v="1"/>
    <n v="0"/>
    <n v="0"/>
    <n v="0"/>
    <n v="0"/>
    <m/>
    <m/>
    <n v="22319"/>
    <n v="0"/>
    <n v="8557.32"/>
  </r>
  <r>
    <s v="M240"/>
    <s v="188/6/6300"/>
    <s v="MULTNOMAH CNTY COURTHOUSE"/>
    <s v="1200 SW 1st Ave"/>
    <n v="2"/>
    <x v="0"/>
    <s v="DA ADMINISTRATION"/>
    <s v="DA GENERAL SUPPORT"/>
    <n v="150000"/>
    <n v="2"/>
    <n v="1"/>
    <n v="2"/>
    <s v="N"/>
    <n v="0"/>
    <s v="N"/>
    <n v="0"/>
    <s v="N"/>
    <n v="0"/>
    <n v="2"/>
    <n v="14176.221461557943"/>
    <n v="-1711.2737806818695"/>
    <n v="12464.947680876074"/>
    <n v="1038.75"/>
    <n v="18083.429999999997"/>
    <n v="40506"/>
    <n v="1387.22"/>
    <n v="294"/>
    <n v="1338.75"/>
    <n v="15.75"/>
    <n v="0"/>
    <n v="0"/>
    <m/>
    <m/>
    <n v="40800"/>
    <n v="17.64"/>
    <n v="20827.039999999997"/>
  </r>
  <r>
    <s v="M023"/>
    <s v="231/03/0350"/>
    <s v="LLYOD CORP PLAZA"/>
    <s v="847 NE 19th Ave"/>
    <n v="1"/>
    <x v="3"/>
    <s v="PUBLIC HEALTH"/>
    <s v="VITAL STATISTICS"/>
    <n v="403350"/>
    <n v="1"/>
    <n v="0.1"/>
    <n v="0.1"/>
    <s v="N"/>
    <n v="0"/>
    <s v="N"/>
    <n v="0"/>
    <s v="N"/>
    <n v="0"/>
    <n v="0.1"/>
    <n v="708.81107307789716"/>
    <n v="-85.563689034093485"/>
    <n v="623.24738404380366"/>
    <n v="51.94"/>
    <n v="3647.95"/>
    <n v="7439"/>
    <n v="39.6"/>
    <n v="4"/>
    <n v="0"/>
    <n v="0"/>
    <n v="5"/>
    <n v="0"/>
    <m/>
    <m/>
    <n v="7443"/>
    <n v="167.32"/>
    <n v="3859.87"/>
  </r>
  <r>
    <s v="M037"/>
    <s v="231/03/0350"/>
    <s v="LLYOD CORP PLAZA"/>
    <s v="847 NE 19th Ave"/>
    <n v="1"/>
    <x v="3"/>
    <s v="ENVIROMENTAL HEALTH"/>
    <s v="Tobacco Retail Licensing"/>
    <s v="G40 0007 01 S13"/>
    <n v="1"/>
    <n v="0.1"/>
    <n v="0.1"/>
    <s v="N"/>
    <n v="0"/>
    <s v="N"/>
    <n v="0"/>
    <s v="N"/>
    <n v="0"/>
    <n v="0.1"/>
    <n v="708.81107307789716"/>
    <n v="-85.563689034093485"/>
    <n v="623.24738404380366"/>
    <n v="51.94"/>
    <n v="3083.51"/>
    <n v="4228"/>
    <n v="7.85"/>
    <n v="1"/>
    <n v="0"/>
    <n v="0"/>
    <n v="0"/>
    <n v="0"/>
    <m/>
    <m/>
    <n v="4229"/>
    <n v="0"/>
    <n v="3091.36"/>
  </r>
  <r>
    <s v="M053"/>
    <s v="231/03/0350"/>
    <s v="LLYOD CORP PLAZA"/>
    <s v="847 NE 19th Ave"/>
    <n v="1"/>
    <x v="3"/>
    <s v="ENVIROMENTAL HEALTH"/>
    <s v="Tobacco Prevention and Education"/>
    <s v="G40 0007 01 S13"/>
    <n v="1"/>
    <n v="0.06"/>
    <n v="0.06"/>
    <s v="N"/>
    <n v="0"/>
    <s v="N"/>
    <n v="0"/>
    <s v="N"/>
    <n v="0"/>
    <n v="0.06"/>
    <n v="425.28664384673829"/>
    <n v="-51.338213420456086"/>
    <n v="373.94843042628219"/>
    <n v="31.16"/>
    <n v="65.930000000000007"/>
    <n v="155"/>
    <n v="0"/>
    <n v="0"/>
    <n v="0"/>
    <n v="0"/>
    <n v="0"/>
    <n v="0"/>
    <m/>
    <m/>
    <n v="155"/>
    <n v="0"/>
    <n v="65.930000000000007"/>
  </r>
  <r>
    <s v="M090"/>
    <s v="231/03/0350"/>
    <s v="LLYOD CORP PLAZA"/>
    <s v="847 NE 19th Ave"/>
    <n v="1"/>
    <x v="3"/>
    <s v="PUBLIC HEALTH"/>
    <s v="Healthy Homes and Communities"/>
    <s v="M40 43360-GF"/>
    <n v="1"/>
    <n v="0.13"/>
    <n v="0.13"/>
    <s v="N"/>
    <n v="0"/>
    <s v="N"/>
    <n v="0"/>
    <s v="N"/>
    <n v="0"/>
    <n v="0.13"/>
    <n v="921.45439500126633"/>
    <n v="-111.23279574432152"/>
    <n v="810.22159925694484"/>
    <n v="67.52"/>
    <n v="15.64"/>
    <n v="40"/>
    <n v="0"/>
    <n v="0"/>
    <n v="0"/>
    <n v="0"/>
    <n v="0"/>
    <n v="0"/>
    <m/>
    <m/>
    <n v="40"/>
    <n v="0"/>
    <n v="15.64"/>
  </r>
  <r>
    <s v="M231"/>
    <s v="231/03/0350"/>
    <s v="LLYOD CORP PLAZA"/>
    <s v="847 NE 19th Ave"/>
    <n v="1"/>
    <x v="3"/>
    <s v="PUBLIC HEALTH"/>
    <s v="INSPECTIONS"/>
    <n v="403310"/>
    <n v="1"/>
    <n v="0.56000000000000005"/>
    <n v="0.56000000000000005"/>
    <s v="N"/>
    <n v="0"/>
    <s v="N"/>
    <n v="0"/>
    <s v="N"/>
    <n v="0"/>
    <n v="0.56000000000000005"/>
    <n v="3969.3420092362244"/>
    <n v="-479.15665859092354"/>
    <n v="3490.1853506453008"/>
    <n v="290.85000000000002"/>
    <n v="4840.83"/>
    <n v="12564"/>
    <n v="11.120000000000001"/>
    <n v="3"/>
    <n v="42.5"/>
    <n v="0.5"/>
    <n v="0"/>
    <n v="0"/>
    <m/>
    <m/>
    <n v="12567"/>
    <n v="0"/>
    <n v="4894.45"/>
  </r>
  <r>
    <s v="M309"/>
    <s v="231/03/0350"/>
    <s v="LLYOD CORP PLAZA"/>
    <s v="847 NE 19th Ave"/>
    <n v="1"/>
    <x v="3"/>
    <s v="PUBLIC HEALTH"/>
    <s v="FOOD HANDLERS"/>
    <n v="403305"/>
    <n v="1"/>
    <n v="0.02"/>
    <n v="0.02"/>
    <s v="N"/>
    <n v="0"/>
    <s v="N"/>
    <n v="0"/>
    <s v="N"/>
    <n v="0"/>
    <n v="0.02"/>
    <n v="141.76221461557944"/>
    <n v="-17.112737806818696"/>
    <n v="124.64947680876074"/>
    <n v="10.39"/>
    <n v="0"/>
    <n v="0"/>
    <n v="0"/>
    <n v="0"/>
    <n v="0"/>
    <n v="0"/>
    <n v="0"/>
    <n v="0"/>
    <m/>
    <m/>
    <n v="0"/>
    <n v="0"/>
    <n v="0"/>
  </r>
  <r>
    <s v="M316"/>
    <s v="231/03/0350"/>
    <s v="LLYOD CORP PLAZA"/>
    <s v="847 NE 19th Ave"/>
    <n v="1"/>
    <x v="3"/>
    <s v="PUBLIC HEALTH"/>
    <s v="LEAD PROGRAM"/>
    <n v="403070"/>
    <n v="1"/>
    <n v="0.03"/>
    <n v="0.03"/>
    <s v="N"/>
    <n v="0"/>
    <s v="N"/>
    <n v="0"/>
    <s v="N"/>
    <n v="0"/>
    <n v="0.03"/>
    <n v="212.64332192336914"/>
    <n v="-25.669106710228043"/>
    <n v="186.97421521314109"/>
    <n v="15.58"/>
    <n v="240.52999999999997"/>
    <n v="628"/>
    <n v="32.729999999999997"/>
    <n v="7"/>
    <n v="0"/>
    <n v="0"/>
    <n v="0"/>
    <n v="0"/>
    <m/>
    <m/>
    <n v="635"/>
    <n v="0"/>
    <n v="273.26"/>
  </r>
  <r>
    <s v="M453"/>
    <s v="251/00/0000"/>
    <s v="JEFFERSON SBHC"/>
    <s v="5210 N KERBY"/>
    <n v="4"/>
    <x v="3"/>
    <s v="INTEGRATED CLINICAL SERVICES"/>
    <s v="JEFFERSON SBHC"/>
    <n v="404515"/>
    <n v="1"/>
    <n v="0.7"/>
    <n v="0.7"/>
    <s v="N"/>
    <n v="0"/>
    <s v="N"/>
    <n v="0"/>
    <s v="Y"/>
    <n v="0.7"/>
    <n v="1.4"/>
    <n v="9923.3550230905603"/>
    <n v="-1197.8916464773085"/>
    <n v="8725.463376613252"/>
    <n v="727.12"/>
    <n v="2.71"/>
    <n v="6"/>
    <n v="0"/>
    <n v="0"/>
    <n v="0"/>
    <n v="0"/>
    <n v="0"/>
    <n v="0"/>
    <m/>
    <m/>
    <n v="6"/>
    <n v="0"/>
    <n v="2.71"/>
  </r>
  <r>
    <s v="M451"/>
    <s v="261/00/0000"/>
    <s v="ROOSEVELT SBHC"/>
    <s v="6941 N CENTRAL"/>
    <n v="4"/>
    <x v="3"/>
    <s v="INTEGRATED CLINICAL SERVICES"/>
    <s v="ROOSEVELT SBHC"/>
    <n v="404555"/>
    <n v="1"/>
    <n v="0.87"/>
    <n v="0.87"/>
    <s v="N"/>
    <n v="0"/>
    <s v="N"/>
    <n v="0"/>
    <s v="Y"/>
    <n v="0.87"/>
    <n v="1.74"/>
    <n v="12333.31267155541"/>
    <n v="-1488.8081891932266"/>
    <n v="10844.504482362183"/>
    <n v="903.71"/>
    <n v="5.76"/>
    <n v="15"/>
    <n v="0"/>
    <n v="0"/>
    <n v="0"/>
    <n v="0"/>
    <n v="0"/>
    <n v="0"/>
    <m/>
    <m/>
    <n v="15"/>
    <n v="0"/>
    <n v="5.76"/>
  </r>
  <r>
    <s v="M786"/>
    <s v="274/00/0000"/>
    <s v="BLANCHARD F&amp;PM"/>
    <s v="401 N DIXON"/>
    <s v="Inside"/>
    <x v="5"/>
    <s v="FACILITIES"/>
    <s v="ADMINISTRATION"/>
    <n v="902000"/>
    <n v="1"/>
    <n v="1"/>
    <n v="1"/>
    <s v="N"/>
    <n v="0"/>
    <s v="N"/>
    <n v="0"/>
    <s v="N"/>
    <n v="0"/>
    <n v="1"/>
    <n v="7088.1107307789716"/>
    <n v="-855.63689034093477"/>
    <n v="6232.4738404380369"/>
    <n v="519.37"/>
    <n v="53.7"/>
    <n v="47"/>
    <n v="0"/>
    <n v="0"/>
    <n v="0"/>
    <n v="0"/>
    <n v="0"/>
    <n v="0"/>
    <m/>
    <m/>
    <n v="47"/>
    <n v="0"/>
    <n v="53.7"/>
  </r>
  <r>
    <s v="M460"/>
    <s v="294/01/DTC"/>
    <s v="DAVID DOUGLAS SBHC"/>
    <s v="1034 SE 130th Avenue"/>
    <n v="3"/>
    <x v="3"/>
    <s v="INTEGRATED CLINICAL SERVICES"/>
    <s v="DAVID DOUGLAS SBHC"/>
    <n v="404540"/>
    <n v="1"/>
    <n v="0.87"/>
    <n v="0.87"/>
    <s v="N"/>
    <n v="0"/>
    <s v="N"/>
    <n v="0"/>
    <s v="Y"/>
    <n v="0.87"/>
    <n v="1.74"/>
    <n v="12333.31267155541"/>
    <n v="-1488.8081891932266"/>
    <n v="10844.504482362183"/>
    <n v="903.71"/>
    <n v="5"/>
    <n v="10"/>
    <n v="0"/>
    <n v="0"/>
    <n v="0"/>
    <n v="0"/>
    <n v="0"/>
    <n v="0"/>
    <m/>
    <m/>
    <n v="10"/>
    <n v="0"/>
    <n v="5"/>
  </r>
  <r>
    <s v="M214"/>
    <s v="304/00/0000"/>
    <s v="PROB/PAR-MID CTY"/>
    <s v="1415 SE 122nd Ave"/>
    <n v="4"/>
    <x v="2"/>
    <s v="ASD"/>
    <s v="East Campus - North"/>
    <n v="503301"/>
    <n v="1"/>
    <n v="1"/>
    <n v="1"/>
    <s v="N"/>
    <n v="0"/>
    <s v="N"/>
    <n v="0"/>
    <s v="N"/>
    <n v="0"/>
    <n v="1"/>
    <n v="7088.1107307789716"/>
    <n v="-855.63689034093477"/>
    <n v="6232.4738404380369"/>
    <n v="519.37"/>
    <n v="1263.5"/>
    <n v="2770"/>
    <n v="96.66"/>
    <n v="13"/>
    <n v="42.5"/>
    <n v="0.5"/>
    <n v="0"/>
    <n v="14795.64"/>
    <m/>
    <m/>
    <n v="2783"/>
    <n v="0"/>
    <n v="16198.3"/>
  </r>
  <r>
    <s v="M455"/>
    <s v="305/00/0000"/>
    <s v="PARKROSE SBHC"/>
    <s v="11717 NE SHAVER"/>
    <n v="4"/>
    <x v="3"/>
    <s v="INTEGRATED CLINICAL SERVICES"/>
    <s v="PARKROSE SBHC"/>
    <n v="404545"/>
    <n v="1"/>
    <n v="1"/>
    <n v="1"/>
    <s v="N"/>
    <n v="0"/>
    <s v="N"/>
    <n v="0"/>
    <s v="Y"/>
    <n v="1"/>
    <n v="2"/>
    <n v="14176.221461557943"/>
    <n v="-1711.2737806818695"/>
    <n v="12464.947680876074"/>
    <n v="1038.75"/>
    <n v="28.229999999999997"/>
    <n v="22"/>
    <n v="0"/>
    <n v="0"/>
    <n v="0"/>
    <n v="0"/>
    <n v="0"/>
    <n v="0"/>
    <m/>
    <m/>
    <n v="22"/>
    <n v="0"/>
    <n v="28.229999999999997"/>
  </r>
  <r>
    <s v="M250"/>
    <s v="311/00/0001"/>
    <s v="JUVENILE JUSTICE"/>
    <s v="1400 NE 68TH"/>
    <n v="1"/>
    <x v="2"/>
    <s v="JSD"/>
    <s v="JJC Support"/>
    <n v="509200"/>
    <n v="2"/>
    <n v="0.5"/>
    <n v="1"/>
    <s v="N"/>
    <n v="0"/>
    <s v="N"/>
    <n v="0"/>
    <s v="N"/>
    <n v="0"/>
    <n v="1"/>
    <n v="7088.1107307789716"/>
    <n v="-855.63689034093477"/>
    <n v="6232.4738404380369"/>
    <n v="519.37"/>
    <n v="1567.67"/>
    <n v="3635"/>
    <n v="207.46999999999997"/>
    <n v="26"/>
    <n v="42.5"/>
    <n v="0.5"/>
    <n v="0"/>
    <n v="0"/>
    <m/>
    <m/>
    <n v="3661"/>
    <n v="0"/>
    <n v="1817.64"/>
  </r>
  <r>
    <s v="M952"/>
    <s v="311/00/MED"/>
    <s v="JUVENILE JUSTICE"/>
    <s v="1401 NE 68TH"/>
    <n v="1"/>
    <x v="3"/>
    <s v="INTEGRATED CLINICAL SERVICES"/>
    <s v="CORRECTIONS JDH"/>
    <n v="405550"/>
    <n v="1"/>
    <n v="1"/>
    <n v="1"/>
    <s v="N"/>
    <n v="0"/>
    <s v="N"/>
    <n v="0"/>
    <s v="Y"/>
    <n v="1"/>
    <n v="2"/>
    <n v="14176.221461557943"/>
    <n v="-1711.2737806818695"/>
    <n v="12464.947680876074"/>
    <n v="1038.75"/>
    <n v="9.66"/>
    <n v="27"/>
    <n v="0"/>
    <n v="0"/>
    <n v="0"/>
    <n v="0"/>
    <n v="0"/>
    <n v="0"/>
    <m/>
    <m/>
    <n v="27"/>
    <n v="0"/>
    <n v="9.66"/>
  </r>
  <r>
    <s v="M233"/>
    <s v="312/00/0000"/>
    <s v="VECTOR CONTROL"/>
    <s v="5235 N COLUMBIA BLVD"/>
    <n v="4"/>
    <x v="3"/>
    <s v="PUBLIC HEALTH"/>
    <s v="Vector/Code Enforcement"/>
    <n v="403320"/>
    <n v="0.4"/>
    <n v="1"/>
    <n v="0.4"/>
    <s v="N"/>
    <n v="0"/>
    <s v="N"/>
    <n v="0"/>
    <s v="N"/>
    <n v="0"/>
    <n v="0.4"/>
    <n v="2835.2442923115887"/>
    <n v="-342.25475613637394"/>
    <n v="2492.9895361752147"/>
    <n v="207.75"/>
    <n v="88.56"/>
    <n v="229"/>
    <n v="3.66"/>
    <n v="1"/>
    <n v="0"/>
    <n v="0"/>
    <n v="0"/>
    <n v="29.4"/>
    <m/>
    <m/>
    <n v="230"/>
    <n v="0"/>
    <n v="121.62"/>
  </r>
  <r>
    <s v="M395"/>
    <s v="314/00/0000"/>
    <s v="INVERNESS JAIL"/>
    <s v="11540 NE INVERNESS DR"/>
    <n v="4"/>
    <x v="1"/>
    <s v="Corrections"/>
    <s v="Inverness Jail"/>
    <n v="601422"/>
    <n v="1"/>
    <n v="1"/>
    <n v="1"/>
    <s v="N"/>
    <n v="0"/>
    <s v="N"/>
    <n v="0"/>
    <s v="N"/>
    <n v="0"/>
    <n v="1"/>
    <n v="7088.1107307789716"/>
    <n v="-855.63689034093477"/>
    <n v="6232.4738404380369"/>
    <n v="519.37"/>
    <n v="360.37"/>
    <n v="274"/>
    <n v="49.5"/>
    <n v="10"/>
    <n v="0"/>
    <n v="0"/>
    <n v="167.77999999999997"/>
    <n v="0"/>
    <m/>
    <m/>
    <n v="284"/>
    <n v="0"/>
    <n v="577.65"/>
  </r>
  <r>
    <s v="M317"/>
    <s v="317/00/0000"/>
    <s v="ISOM ADMIN BLDG"/>
    <s v="205 NE RUSSELL ST."/>
    <n v="4"/>
    <x v="6"/>
    <s v="OPERATIONS"/>
    <s v="DEPARTMENT OF LIBRARIES"/>
    <n v="803410"/>
    <n v="1"/>
    <n v="1"/>
    <n v="1"/>
    <s v="N"/>
    <n v="0"/>
    <s v="N"/>
    <n v="0"/>
    <s v="N"/>
    <n v="0"/>
    <n v="1"/>
    <n v="7088.1107307789716"/>
    <n v="-855.63689034093477"/>
    <n v="6232.4738404380369"/>
    <n v="519.37"/>
    <n v="0.38"/>
    <n v="1"/>
    <n v="0"/>
    <n v="0"/>
    <n v="42.5"/>
    <n v="0.5"/>
    <n v="0"/>
    <n v="0"/>
    <m/>
    <m/>
    <n v="1"/>
    <n v="0"/>
    <n v="42.88"/>
  </r>
  <r>
    <s v="M630"/>
    <s v="322/02/0000"/>
    <s v="WALNUT PARK COMPLEX"/>
    <s v="5329 NE MLK BLVD."/>
    <n v="4"/>
    <x v="3"/>
    <s v="INTEGRATED CLINICAL SERVICES"/>
    <s v="NORTHEAST DENTAL CLINIC"/>
    <n v="406600"/>
    <n v="2"/>
    <n v="0.2"/>
    <n v="0.4"/>
    <s v="N"/>
    <n v="0"/>
    <s v="N"/>
    <n v="0"/>
    <s v="N"/>
    <n v="0"/>
    <n v="0.4"/>
    <n v="2835.2442923115887"/>
    <n v="-342.25475613637394"/>
    <n v="2492.9895361752147"/>
    <n v="207.75"/>
    <n v="1466.88"/>
    <n v="4059"/>
    <n v="0"/>
    <n v="0"/>
    <n v="0"/>
    <n v="0"/>
    <n v="0"/>
    <n v="0"/>
    <m/>
    <m/>
    <n v="4059"/>
    <n v="0"/>
    <n v="1466.88"/>
  </r>
  <r>
    <s v="M631"/>
    <s v="322/02/0000"/>
    <s v="WALNUT PARK COMPLEX"/>
    <s v="5329 NE MLK BLVD."/>
    <n v="4"/>
    <x v="3"/>
    <s v="INTEGRATED CLINICAL SERVICES"/>
    <s v="NORTHEAST CLINIC"/>
    <n v="406800"/>
    <n v="2"/>
    <n v="0.6"/>
    <n v="1.2"/>
    <s v="N"/>
    <n v="0"/>
    <s v="N"/>
    <n v="0"/>
    <s v="N"/>
    <n v="0"/>
    <n v="1.2"/>
    <n v="8505.732876934766"/>
    <n v="-1026.7642684091218"/>
    <n v="7478.9686085256444"/>
    <n v="623.25"/>
    <n v="3826.7099999999996"/>
    <n v="9638"/>
    <n v="47.2"/>
    <n v="10"/>
    <n v="0"/>
    <n v="0"/>
    <n v="0"/>
    <n v="0"/>
    <m/>
    <m/>
    <n v="9648"/>
    <n v="0"/>
    <n v="3873.9099999999994"/>
  </r>
  <r>
    <s v="M634"/>
    <s v="322/02/0000"/>
    <s v="WALNUT PARK COMPLEX"/>
    <s v="5329 NE MLK BLVD."/>
    <n v="4"/>
    <x v="3"/>
    <s v="PUBLIC HEALTH"/>
    <s v="NEHC WIC"/>
    <n v="404415"/>
    <n v="2"/>
    <n v="0.2"/>
    <n v="0.4"/>
    <s v="N"/>
    <n v="0"/>
    <s v="N"/>
    <n v="0"/>
    <s v="N"/>
    <n v="0"/>
    <n v="0.4"/>
    <n v="2835.2442923115887"/>
    <n v="-342.25475613637394"/>
    <n v="2492.9895361752147"/>
    <n v="207.75"/>
    <n v="1103.22"/>
    <n v="2891"/>
    <n v="0"/>
    <n v="0"/>
    <n v="0"/>
    <n v="0"/>
    <n v="0"/>
    <n v="0"/>
    <m/>
    <m/>
    <n v="2891"/>
    <n v="0"/>
    <n v="1103.22"/>
  </r>
  <r>
    <s v="M631"/>
    <s v="322/02/LAB"/>
    <s v="WALNUT PARK COMPLEX"/>
    <s v="5329 NE MLK BLVD."/>
    <n v="4"/>
    <x v="3"/>
    <s v="INTEGRATED CLINICAL SERVICES"/>
    <s v="NORTHEAST CLINIC"/>
    <n v="406800"/>
    <n v="0"/>
    <n v="1"/>
    <n v="0"/>
    <s v="N"/>
    <n v="0"/>
    <s v="N"/>
    <n v="0"/>
    <s v="H"/>
    <n v="2"/>
    <n v="2"/>
    <n v="14176.221461557943"/>
    <n v="-1711.2737806818695"/>
    <n v="12464.947680876074"/>
    <n v="1038.75"/>
    <n v="3826.7099999999996"/>
    <n v="9638"/>
    <n v="47.2"/>
    <n v="10"/>
    <n v="0"/>
    <n v="0"/>
    <n v="0"/>
    <n v="0"/>
    <m/>
    <m/>
    <n v="9648"/>
    <n v="0"/>
    <n v="3873.9099999999994"/>
  </r>
  <r>
    <s v="M032"/>
    <s v="322/02/PHARMACY"/>
    <s v="WALNUT PARK COMPLEX"/>
    <s v="5329 NE MLK BLVD."/>
    <n v="4"/>
    <x v="3"/>
    <s v="INTEGRATED CLINICAL SERVICES"/>
    <s v="NORTHEAST CLINIC"/>
    <n v="408230"/>
    <n v="0"/>
    <n v="1"/>
    <n v="0"/>
    <s v="N"/>
    <n v="0"/>
    <s v="N"/>
    <n v="0"/>
    <s v="H"/>
    <n v="2"/>
    <n v="2"/>
    <n v="14176.221461557943"/>
    <n v="-1711.2737806818695"/>
    <n v="12464.947680876074"/>
    <n v="1038.75"/>
    <n v="0"/>
    <n v="0"/>
    <n v="0"/>
    <n v="0"/>
    <n v="0"/>
    <n v="0"/>
    <n v="0"/>
    <n v="0"/>
    <m/>
    <m/>
    <n v="0"/>
    <n v="0"/>
    <n v="0"/>
  </r>
  <r>
    <s v="M490"/>
    <s v="322/1"/>
    <s v="WALNUT PARK COMPLEX"/>
    <s v="5329 NE MLK BLVD."/>
    <n v="4"/>
    <x v="3"/>
    <s v="ECS"/>
    <s v="ECS STATE HEALTHY START"/>
    <s v="M40 44755-GF"/>
    <n v="1"/>
    <n v="0.5"/>
    <n v="0.5"/>
    <s v="N"/>
    <n v="0"/>
    <s v="N"/>
    <n v="0"/>
    <s v="N"/>
    <n v="0"/>
    <n v="0.5"/>
    <n v="3544.0553653894858"/>
    <n v="-427.81844517046738"/>
    <n v="3116.2369202190184"/>
    <n v="259.69"/>
    <n v="0"/>
    <n v="0"/>
    <n v="0"/>
    <n v="0"/>
    <n v="0"/>
    <n v="0"/>
    <n v="0"/>
    <n v="0"/>
    <m/>
    <m/>
    <n v="0"/>
    <n v="0"/>
    <n v="0"/>
  </r>
  <r>
    <s v="M492"/>
    <s v="322/1"/>
    <s v="WALNUT PARK COMPLEX"/>
    <s v="5329 NE MLK BLVD."/>
    <n v="4"/>
    <x v="3"/>
    <s v="PUBLIC HEALTH"/>
    <s v="HEALTHY BIRTH INITIATIVE"/>
    <s v="G40 0001 12 F19"/>
    <n v="1"/>
    <n v="0.5"/>
    <n v="0.5"/>
    <s v="N"/>
    <n v="0"/>
    <s v="N"/>
    <n v="0"/>
    <s v="N"/>
    <n v="0"/>
    <n v="0.5"/>
    <n v="3544.0553653894858"/>
    <n v="-427.81844517046738"/>
    <n v="3116.2369202190184"/>
    <n v="259.69"/>
    <n v="533.99000000000012"/>
    <n v="1308"/>
    <n v="16.100000000000001"/>
    <n v="2"/>
    <n v="0"/>
    <n v="0"/>
    <n v="0"/>
    <n v="0"/>
    <m/>
    <m/>
    <n v="1310"/>
    <n v="0"/>
    <n v="550.09000000000015"/>
  </r>
  <r>
    <s v="M193"/>
    <s v="322/ADVSD"/>
    <s v="WALNUT PARK COMPLEX"/>
    <s v="5330 NE MLK BLVD."/>
    <n v="4"/>
    <x v="4"/>
    <s v="ADVSD"/>
    <s v="ADVSD LTSS NNE"/>
    <s v="G25 0190 17 NEXIX"/>
    <n v="1"/>
    <n v="1"/>
    <n v="1"/>
    <s v="N"/>
    <n v="0"/>
    <s v="N"/>
    <n v="0"/>
    <s v="N"/>
    <n v="0"/>
    <n v="1"/>
    <n v="7088.1107307789716"/>
    <n v="-855.63689034093477"/>
    <n v="6232.4738404380369"/>
    <n v="519.37"/>
    <n v="8036.8600000000006"/>
    <n v="12469"/>
    <n v="60.27"/>
    <n v="8"/>
    <n v="42.5"/>
    <n v="0.5"/>
    <n v="5.82"/>
    <n v="0"/>
    <m/>
    <m/>
    <n v="12477"/>
    <n v="0"/>
    <n v="8145.4500000000007"/>
  </r>
  <r>
    <s v="M900"/>
    <s v="324/00/0000"/>
    <s v="ANIMAL CONTROL"/>
    <s v="24450 W COLUMBIA HWY,TRTDL"/>
    <n v="4"/>
    <x v="7"/>
    <s v="DCS-Animal Control-Shelter Op"/>
    <s v="ANIMAL SERVICES"/>
    <n v="903200"/>
    <n v="1"/>
    <n v="1"/>
    <n v="1"/>
    <s v="N"/>
    <n v="0"/>
    <s v="N"/>
    <n v="0"/>
    <s v="N"/>
    <n v="0"/>
    <n v="1"/>
    <n v="7088.1107307789716"/>
    <n v="-855.63689034093477"/>
    <n v="6232.4738404380369"/>
    <n v="519.37"/>
    <n v="31018.519999999997"/>
    <n v="76274"/>
    <n v="620.65000000000009"/>
    <n v="94"/>
    <n v="0"/>
    <n v="0"/>
    <n v="0"/>
    <n v="5996.8899999999994"/>
    <m/>
    <m/>
    <n v="76368"/>
    <n v="2622.4100000000003"/>
    <n v="40258.47"/>
  </r>
  <r>
    <s v="M641"/>
    <s v="325/00/0000"/>
    <s v="NORTH PORTLAND HC"/>
    <s v="9000 N LOMBARD"/>
    <n v="4"/>
    <x v="3"/>
    <s v="INTEGRATED CLINICAL SERVICES"/>
    <s v="NORTH PORTLAND HEALTH CLINIC"/>
    <n v="407600"/>
    <n v="2"/>
    <n v="1"/>
    <n v="2"/>
    <s v="N"/>
    <n v="0"/>
    <s v="N"/>
    <n v="0"/>
    <s v="N"/>
    <n v="0"/>
    <n v="2"/>
    <n v="14176.221461557943"/>
    <n v="-1711.2737806818695"/>
    <n v="12464.947680876074"/>
    <n v="1038.75"/>
    <n v="3512.0899999999997"/>
    <n v="9292"/>
    <n v="23.369999999999997"/>
    <n v="5"/>
    <n v="0"/>
    <n v="0"/>
    <n v="0"/>
    <n v="25.92"/>
    <m/>
    <m/>
    <n v="9297"/>
    <n v="0"/>
    <n v="3561.3799999999997"/>
  </r>
  <r>
    <s v="M641"/>
    <s v="325/00/LAB"/>
    <s v="NORTH PORTLAND HC"/>
    <s v="9000 N LOMBARD"/>
    <n v="4"/>
    <x v="3"/>
    <s v="INTEGRATED CLINICAL SERVICES"/>
    <s v="NORTH PORTLAND HEALTH CLINIC"/>
    <n v="407600"/>
    <n v="0"/>
    <n v="1"/>
    <n v="0"/>
    <s v="N"/>
    <n v="0"/>
    <s v="N"/>
    <n v="0"/>
    <s v="H"/>
    <n v="2"/>
    <n v="2"/>
    <n v="14176.221461557943"/>
    <n v="-1711.2737806818695"/>
    <n v="12464.947680876074"/>
    <n v="1038.75"/>
    <n v="3512.0899999999997"/>
    <n v="9292"/>
    <n v="23.369999999999997"/>
    <n v="5"/>
    <n v="0"/>
    <n v="0"/>
    <n v="0"/>
    <n v="25.92"/>
    <m/>
    <m/>
    <n v="9297"/>
    <n v="0"/>
    <n v="3561.3799999999997"/>
  </r>
  <r>
    <s v="M033"/>
    <s v="325/00/PHARMACY"/>
    <s v="NORTH PORTLAND HC"/>
    <s v="9000 N LOMBARD"/>
    <n v="4"/>
    <x v="3"/>
    <s v="INTEGRATED CLINICAL SERVICES"/>
    <s v="NORTH PORTLAND HEALTH CLINIC"/>
    <n v="408235"/>
    <n v="0"/>
    <n v="1"/>
    <n v="0"/>
    <s v="N"/>
    <n v="0"/>
    <s v="N"/>
    <n v="0"/>
    <s v="H"/>
    <n v="2"/>
    <n v="2"/>
    <n v="14176.221461557943"/>
    <n v="-1711.2737806818695"/>
    <n v="12464.947680876074"/>
    <n v="1038.75"/>
    <n v="0.38"/>
    <n v="1"/>
    <n v="0"/>
    <n v="0"/>
    <n v="0"/>
    <n v="0"/>
    <n v="0"/>
    <n v="0"/>
    <m/>
    <m/>
    <n v="1"/>
    <n v="0"/>
    <n v="0.38"/>
  </r>
  <r>
    <s v="M323B"/>
    <s v="327/01"/>
    <s v="Penumbra Kelly"/>
    <s v="4735 E BURNSIDE ST"/>
    <n v="1"/>
    <x v="1"/>
    <s v="Law Enforcement"/>
    <s v="Civil Process"/>
    <n v="601690"/>
    <n v="1"/>
    <n v="0.2"/>
    <n v="0.2"/>
    <s v="N"/>
    <n v="0"/>
    <s v="N"/>
    <n v="0"/>
    <s v="N"/>
    <n v="0"/>
    <n v="0.2"/>
    <n v="1417.6221461557943"/>
    <n v="-171.12737806818697"/>
    <n v="1246.4947680876073"/>
    <n v="103.87"/>
    <n v="0"/>
    <n v="0"/>
    <n v="0"/>
    <n v="0"/>
    <n v="0"/>
    <n v="0"/>
    <n v="0"/>
    <n v="0"/>
    <m/>
    <m/>
    <n v="0"/>
    <n v="0"/>
    <n v="0"/>
  </r>
  <r>
    <s v="M323C"/>
    <s v="327/01"/>
    <s v="Penumbra Kelly"/>
    <s v="4735 E BURNSIDE ST"/>
    <n v="1"/>
    <x v="1"/>
    <s v="Business Services"/>
    <s v="Concealed Handguns"/>
    <n v="601775"/>
    <n v="1"/>
    <n v="0.2"/>
    <n v="0.2"/>
    <s v="N"/>
    <n v="0"/>
    <s v="N"/>
    <n v="0"/>
    <s v="N"/>
    <n v="0"/>
    <n v="0.2"/>
    <n v="1417.6221461557943"/>
    <n v="-171.12737806818697"/>
    <n v="1246.4947680876073"/>
    <n v="103.87"/>
    <n v="0"/>
    <n v="0"/>
    <n v="0"/>
    <n v="0"/>
    <n v="0"/>
    <n v="0"/>
    <n v="0"/>
    <n v="0"/>
    <m/>
    <m/>
    <n v="0"/>
    <n v="0"/>
    <n v="0"/>
  </r>
  <r>
    <s v="M323D"/>
    <s v="327/01"/>
    <s v="Penumbra Kelly"/>
    <s v="4735 E BURNSIDE ST"/>
    <n v="1"/>
    <x v="1"/>
    <s v="Business Services"/>
    <s v="Alarms"/>
    <n v="601774"/>
    <n v="1"/>
    <n v="0.2"/>
    <n v="0.2"/>
    <s v="N"/>
    <n v="0"/>
    <s v="N"/>
    <n v="0"/>
    <s v="N"/>
    <n v="0"/>
    <n v="0.2"/>
    <n v="1417.6221461557943"/>
    <n v="-171.12737806818697"/>
    <n v="1246.4947680876073"/>
    <n v="103.87"/>
    <n v="0"/>
    <n v="0"/>
    <n v="0"/>
    <n v="0"/>
    <n v="0"/>
    <n v="0"/>
    <n v="0"/>
    <n v="0"/>
    <m/>
    <m/>
    <n v="0"/>
    <n v="0"/>
    <n v="0"/>
  </r>
  <r>
    <s v="M323E"/>
    <s v="327/01"/>
    <s v="Penumbra Kelly"/>
    <s v="4735 E BURNSIDE ST"/>
    <n v="1"/>
    <x v="1"/>
    <s v="Business Services"/>
    <s v="Enforcement Records"/>
    <n v="601773"/>
    <n v="1"/>
    <n v="0.2"/>
    <n v="0.2"/>
    <s v="N"/>
    <n v="0"/>
    <s v="N"/>
    <n v="0"/>
    <s v="N"/>
    <n v="0"/>
    <n v="0.2"/>
    <n v="1417.6221461557943"/>
    <n v="-171.12737806818697"/>
    <n v="1246.4947680876073"/>
    <n v="103.87"/>
    <n v="0"/>
    <n v="0"/>
    <n v="0"/>
    <n v="0"/>
    <n v="0"/>
    <n v="0"/>
    <n v="0"/>
    <n v="0"/>
    <m/>
    <m/>
    <n v="0"/>
    <n v="0"/>
    <n v="0"/>
  </r>
  <r>
    <s v="M323F"/>
    <s v="327/01"/>
    <s v="Penumbra Kelly"/>
    <s v="4735 E BURNSIDE ST"/>
    <n v="1"/>
    <x v="1"/>
    <s v="Law Enforcement"/>
    <s v="Special Investigations"/>
    <n v="601650"/>
    <n v="1"/>
    <n v="0.2"/>
    <n v="0.2"/>
    <s v="N"/>
    <n v="0"/>
    <s v="N"/>
    <n v="0"/>
    <s v="N"/>
    <n v="0"/>
    <n v="0.2"/>
    <n v="1417.6221461557943"/>
    <n v="-171.12737806818697"/>
    <n v="1246.4947680876073"/>
    <n v="103.87"/>
    <n v="0"/>
    <n v="0"/>
    <n v="0"/>
    <n v="0"/>
    <n v="0"/>
    <n v="0"/>
    <n v="0"/>
    <n v="0"/>
    <m/>
    <m/>
    <n v="0"/>
    <n v="0"/>
    <n v="0"/>
  </r>
  <r>
    <s v="M714"/>
    <s v="338/00/0000"/>
    <s v="LA CLINICA"/>
    <s v="6736 NE KILLINGSWORTH ST."/>
    <n v="4"/>
    <x v="3"/>
    <s v="INTEGRATED CLINICAL SERVICES"/>
    <s v="LA CLINICA DE BUENA SALUD"/>
    <n v="407800"/>
    <n v="1"/>
    <n v="1"/>
    <n v="1"/>
    <s v="N"/>
    <n v="0"/>
    <s v="N"/>
    <n v="0"/>
    <s v="N"/>
    <n v="0"/>
    <n v="1"/>
    <n v="7088.1107307789716"/>
    <n v="-855.63689034093477"/>
    <n v="6232.4738404380369"/>
    <n v="519.37"/>
    <n v="245.19000000000003"/>
    <n v="601"/>
    <n v="7.85"/>
    <n v="1"/>
    <n v="0"/>
    <n v="0"/>
    <n v="0"/>
    <n v="0"/>
    <m/>
    <m/>
    <n v="602"/>
    <n v="0"/>
    <n v="253.04000000000002"/>
  </r>
  <r>
    <s v="M714"/>
    <s v="338/00/LAB"/>
    <s v="LA CLINICA"/>
    <s v="6736 NE KILLINGSWORTH ST."/>
    <n v="4"/>
    <x v="3"/>
    <s v="INTEGRATED CLINICAL SERVICES"/>
    <s v="LA CLINICA DE BUENA SALUD"/>
    <n v="407800"/>
    <n v="0"/>
    <n v="1"/>
    <n v="0"/>
    <s v="N"/>
    <n v="0"/>
    <s v="N"/>
    <n v="0"/>
    <s v="H"/>
    <n v="1"/>
    <n v="1"/>
    <n v="7088.1107307789716"/>
    <n v="-855.63689034093477"/>
    <n v="6232.4738404380369"/>
    <n v="519.37"/>
    <n v="245.19000000000003"/>
    <n v="601"/>
    <n v="7.85"/>
    <n v="1"/>
    <n v="0"/>
    <n v="0"/>
    <n v="0"/>
    <n v="0"/>
    <m/>
    <m/>
    <n v="602"/>
    <n v="0"/>
    <n v="253.04000000000002"/>
  </r>
  <r>
    <s v="M191"/>
    <s v="377/02/ADVSD"/>
    <s v="CHERRY BLOSSOM PLAZA"/>
    <s v="10615 SE Cherry Blossom Drive"/>
    <n v="1"/>
    <x v="4"/>
    <s v="ADVSD"/>
    <s v="ADVSD LTSS MID COUNTY"/>
    <s v="G25 0190 16 MCXIX"/>
    <n v="1"/>
    <n v="1"/>
    <n v="1"/>
    <s v="N"/>
    <n v="0"/>
    <s v="N"/>
    <n v="0"/>
    <s v="N"/>
    <n v="0"/>
    <n v="1"/>
    <n v="7088.1107307789716"/>
    <n v="-855.63689034093477"/>
    <n v="6232.4738404380369"/>
    <n v="519.37"/>
    <n v="12378.8"/>
    <n v="21677"/>
    <n v="495.15"/>
    <n v="98"/>
    <n v="106.25"/>
    <n v="1.25"/>
    <n v="0"/>
    <n v="0"/>
    <m/>
    <m/>
    <n v="21775"/>
    <n v="8.3099999999999987"/>
    <n v="12988.509999999998"/>
  </r>
  <r>
    <s v="M044"/>
    <s v="387/00/0000"/>
    <s v="CENTENNIAL SBHC"/>
    <s v="3505 SE 182ND AVE"/>
    <n v="3"/>
    <x v="3"/>
    <m/>
    <s v="CENTENNIAL SBHC"/>
    <s v="G40 0037 13 S44A"/>
    <n v="1"/>
    <n v="0.87"/>
    <n v="0.87"/>
    <s v="N"/>
    <n v="0"/>
    <s v="N"/>
    <n v="0"/>
    <s v="Y"/>
    <n v="0.87"/>
    <n v="1.74"/>
    <n v="12333.31267155541"/>
    <n v="-1488.8081891932266"/>
    <n v="10844.504482362183"/>
    <n v="903.71"/>
    <n v="0"/>
    <n v="0"/>
    <n v="0"/>
    <n v="0"/>
    <n v="0"/>
    <n v="0"/>
    <n v="0"/>
    <n v="0"/>
    <m/>
    <m/>
    <n v="0"/>
    <n v="0"/>
    <n v="0"/>
  </r>
  <r>
    <s v="M615"/>
    <s v="388/00/0000"/>
    <s v="FRANKLIN SBHC"/>
    <s v="5404 SE WOODWARD"/>
    <n v="3"/>
    <x v="3"/>
    <s v="INTEGRATED CLINICAL SERVICES"/>
    <s v="FRANKLIN SBHC"/>
    <n v="406600"/>
    <n v="1"/>
    <n v="0.87"/>
    <n v="0.87"/>
    <s v="N"/>
    <n v="0"/>
    <s v="N"/>
    <n v="0"/>
    <s v="Y"/>
    <n v="0.87"/>
    <n v="1.74"/>
    <n v="12333.31267155541"/>
    <n v="-1488.8081891932266"/>
    <n v="10844.504482362183"/>
    <n v="903.71"/>
    <n v="11.039999999999997"/>
    <n v="25"/>
    <n v="0"/>
    <n v="0"/>
    <n v="0"/>
    <n v="0"/>
    <n v="0"/>
    <n v="0"/>
    <m/>
    <m/>
    <n v="25"/>
    <n v="0"/>
    <n v="11.039999999999997"/>
  </r>
  <r>
    <s v="M674"/>
    <s v="397/01/0000"/>
    <s v="Professional Plaza 102"/>
    <s v="131 NE 102ND, BLDG 1"/>
    <n v="1"/>
    <x v="3"/>
    <s v="PUBLIC HEALTH"/>
    <s v="Gateway WIC"/>
    <n v="404420"/>
    <n v="1"/>
    <n v="1"/>
    <n v="1"/>
    <s v="N"/>
    <n v="0"/>
    <s v="N"/>
    <n v="0"/>
    <s v="N"/>
    <n v="0"/>
    <n v="1"/>
    <n v="7088.1107307789716"/>
    <n v="-855.63689034093477"/>
    <n v="6232.4738404380369"/>
    <n v="519.37"/>
    <n v="5999.67"/>
    <n v="15917"/>
    <n v="37.85"/>
    <n v="6"/>
    <n v="0"/>
    <n v="0"/>
    <n v="0"/>
    <n v="0"/>
    <m/>
    <m/>
    <n v="15923"/>
    <n v="0"/>
    <n v="6037.52"/>
  </r>
  <r>
    <s v="M049"/>
    <s v="398/01/000"/>
    <s v="ROCKWOOD HEALTH CLINIC"/>
    <s v="2020 SE 182ND"/>
    <n v="3"/>
    <x v="3"/>
    <s v="INTEGRATED CLINICAL SERVICES"/>
    <s v="ROCKWOOD HEALTH CLINIC MEDICAL"/>
    <n v="407400"/>
    <n v="2"/>
    <n v="0.34"/>
    <n v="0.68"/>
    <s v="N"/>
    <n v="0"/>
    <s v="N"/>
    <n v="0"/>
    <s v="N"/>
    <n v="0"/>
    <n v="0.68"/>
    <n v="4819.9152969297011"/>
    <n v="-581.83308543183568"/>
    <n v="4238.0822114978655"/>
    <n v="353.17"/>
    <n v="3566.96"/>
    <n v="8810"/>
    <n v="8.25"/>
    <n v="1"/>
    <n v="0"/>
    <n v="0"/>
    <n v="0"/>
    <n v="0"/>
    <m/>
    <m/>
    <n v="8811"/>
    <n v="0"/>
    <n v="3575.21"/>
  </r>
  <r>
    <s v="M636"/>
    <s v="398/01/000"/>
    <s v="ROCKWOOD HEALTH CLINIC"/>
    <s v="2020 SE 182ND"/>
    <n v="3"/>
    <x v="3"/>
    <s v="INTEGRATED CLINICAL SERVICES"/>
    <s v="ROCKWOOD HEALTH CLINIC DENTAL"/>
    <n v="406600"/>
    <n v="2"/>
    <n v="0.33"/>
    <n v="0.66"/>
    <s v="N"/>
    <n v="0"/>
    <s v="N"/>
    <n v="0"/>
    <s v="N"/>
    <n v="0"/>
    <n v="0.66"/>
    <n v="4678.1530823141211"/>
    <n v="-564.72034762501698"/>
    <n v="4113.4327346891041"/>
    <n v="342.79"/>
    <n v="930.21000000000026"/>
    <n v="2486"/>
    <n v="0"/>
    <n v="0"/>
    <n v="0"/>
    <n v="0"/>
    <n v="0"/>
    <n v="0"/>
    <m/>
    <m/>
    <n v="2486"/>
    <n v="0"/>
    <n v="930.21000000000026"/>
  </r>
  <r>
    <s v="M847"/>
    <s v="398/01/000"/>
    <s v="ROCKWOOD HEALTH CLINIC"/>
    <s v="2020 SE 182ND"/>
    <n v="3"/>
    <x v="3"/>
    <s v="INTEGRATED CLINICAL SERVICES"/>
    <s v="ROCKWOOD HEALTH CLINIC"/>
    <n v="407400"/>
    <n v="2"/>
    <n v="0.33"/>
    <n v="0.66"/>
    <s v="N"/>
    <n v="0"/>
    <s v="N"/>
    <n v="0"/>
    <s v="N"/>
    <n v="0"/>
    <n v="0.66"/>
    <n v="4678.1530823141211"/>
    <n v="-564.72034762501698"/>
    <n v="4113.4327346891041"/>
    <n v="342.79"/>
    <n v="0"/>
    <n v="0"/>
    <n v="0"/>
    <n v="0"/>
    <n v="0"/>
    <n v="0"/>
    <n v="0"/>
    <n v="0"/>
    <m/>
    <m/>
    <n v="0"/>
    <n v="0"/>
    <n v="0"/>
  </r>
  <r>
    <s v="M049"/>
    <s v="398/01/LAB"/>
    <s v="ROCKWOOD HEALTH CLINIC"/>
    <s v="2020 SE 182ND"/>
    <n v="3"/>
    <x v="3"/>
    <s v="INTEGRATED CLINICAL SERVICES"/>
    <s v="ROCKWOOD HEALTH CLINIC MEDICAL"/>
    <n v="407400"/>
    <n v="0"/>
    <n v="1"/>
    <n v="0"/>
    <s v="N"/>
    <n v="0"/>
    <s v="N"/>
    <n v="0"/>
    <s v="H"/>
    <n v="2"/>
    <n v="2"/>
    <n v="14176.221461557943"/>
    <n v="-1711.2737806818695"/>
    <n v="12464.947680876074"/>
    <n v="1038.75"/>
    <n v="3566.96"/>
    <n v="8810"/>
    <n v="8.25"/>
    <n v="1"/>
    <n v="0"/>
    <n v="0"/>
    <n v="0"/>
    <n v="0"/>
    <m/>
    <m/>
    <n v="8811"/>
    <n v="0"/>
    <n v="3575.21"/>
  </r>
  <r>
    <s v="M012"/>
    <s v="398/01/PHARMACY"/>
    <s v="ROCKWOOD HEALTH CLINIC"/>
    <s v="2020 SE 182ND"/>
    <n v="3"/>
    <x v="3"/>
    <s v="INTEGRATED CLINICAL SERVICES"/>
    <s v="ROCKWOOD HEALTH CLINIC MEDICAL"/>
    <n v="408245"/>
    <n v="0"/>
    <n v="1"/>
    <n v="0"/>
    <s v="N"/>
    <n v="0"/>
    <s v="N"/>
    <n v="0"/>
    <s v="H"/>
    <n v="2"/>
    <n v="2"/>
    <n v="14176.221461557943"/>
    <n v="-1711.2737806818695"/>
    <n v="12464.947680876074"/>
    <n v="1038.75"/>
    <n v="0"/>
    <n v="0"/>
    <n v="0"/>
    <n v="0"/>
    <n v="0"/>
    <n v="0"/>
    <n v="0"/>
    <n v="0"/>
    <m/>
    <m/>
    <n v="0"/>
    <n v="0"/>
    <n v="0"/>
  </r>
  <r>
    <s v="M290"/>
    <s v="407/00/0000"/>
    <s v="PROB/PAROLE EAST"/>
    <s v="495 NE BEECH, GRESHAM"/>
    <n v="3"/>
    <x v="2"/>
    <s v="ASD"/>
    <s v="WFSU (Women and Family Svcs)"/>
    <n v="502700"/>
    <n v="1"/>
    <n v="1"/>
    <n v="1"/>
    <s v="N"/>
    <n v="0"/>
    <s v="N"/>
    <n v="0"/>
    <s v="N"/>
    <n v="0"/>
    <n v="1"/>
    <n v="7088.1107307789716"/>
    <n v="-855.63689034093477"/>
    <n v="6232.4738404380369"/>
    <n v="519.37"/>
    <n v="179.75000000000003"/>
    <n v="288"/>
    <n v="79.260000000000005"/>
    <n v="10"/>
    <n v="0"/>
    <n v="0"/>
    <n v="0"/>
    <n v="0"/>
    <m/>
    <m/>
    <n v="298"/>
    <n v="0"/>
    <n v="259.01000000000005"/>
  </r>
  <r>
    <s v="M172"/>
    <s v="409/02/200"/>
    <s v="TABOR SQUARE"/>
    <s v="4610 SE BELMONT"/>
    <n v="1"/>
    <x v="4"/>
    <s v="ADVSD"/>
    <s v="ADVSD ADULT PROTECTIVE SERVICES"/>
    <s v="G25 0190 12 PSXIX"/>
    <n v="1"/>
    <n v="0.5"/>
    <n v="0.5"/>
    <s v="Y"/>
    <n v="0.5"/>
    <s v="N"/>
    <n v="0"/>
    <s v="N"/>
    <n v="0"/>
    <n v="1"/>
    <n v="7088.1107307789716"/>
    <n v="-855.63689034093477"/>
    <n v="6232.4738404380369"/>
    <n v="519.37"/>
    <n v="353.54"/>
    <n v="744"/>
    <n v="20.190000000000001"/>
    <n v="3"/>
    <n v="63.75"/>
    <n v="0.75"/>
    <n v="0"/>
    <n v="0"/>
    <m/>
    <m/>
    <n v="747"/>
    <n v="0"/>
    <n v="437.48"/>
  </r>
  <r>
    <s v="M194"/>
    <s v="409/02/200"/>
    <s v="TABOR SQUARE"/>
    <s v="4610 SE BELMONT"/>
    <n v="1"/>
    <x v="4"/>
    <s v="ADVSD"/>
    <s v="ADVSD LTSS SOUTHEAST"/>
    <s v="G25 0190 18 SEXIX"/>
    <n v="1"/>
    <n v="0.5"/>
    <n v="0.5"/>
    <s v="Y"/>
    <n v="0.5"/>
    <s v="N"/>
    <n v="0"/>
    <s v="N"/>
    <n v="0"/>
    <n v="1"/>
    <n v="7088.1107307789716"/>
    <n v="-855.63689034093477"/>
    <n v="6232.4738404380369"/>
    <n v="519.37"/>
    <n v="7546.57"/>
    <n v="13444"/>
    <n v="197.55"/>
    <n v="35"/>
    <n v="0"/>
    <n v="0"/>
    <n v="0"/>
    <n v="0"/>
    <m/>
    <m/>
    <n v="13479"/>
    <n v="6.25"/>
    <n v="7750.37"/>
  </r>
  <r>
    <s v="M769"/>
    <s v="414/00/0000"/>
    <s v="ELECTIONS"/>
    <s v="1040 SE MORRISON"/>
    <n v="1"/>
    <x v="7"/>
    <s v="DCS-Elections-Admin"/>
    <s v="ELECTIONS DIVISION"/>
    <n v="908000"/>
    <n v="1"/>
    <n v="1"/>
    <n v="1"/>
    <s v="N"/>
    <n v="0"/>
    <s v="N"/>
    <n v="0"/>
    <s v="N"/>
    <n v="0"/>
    <n v="1"/>
    <n v="7088.1107307789716"/>
    <n v="-855.63689034093477"/>
    <n v="6232.4738404380369"/>
    <n v="519.37"/>
    <n v="1719.8400000000001"/>
    <n v="3852"/>
    <n v="39.25"/>
    <n v="5"/>
    <n v="0"/>
    <n v="0"/>
    <n v="10.190000000000001"/>
    <n v="0"/>
    <m/>
    <m/>
    <n v="3857"/>
    <n v="0"/>
    <n v="1769.2800000000002"/>
  </r>
  <r>
    <s v="M320"/>
    <s v="420/00/0000"/>
    <s v="SE HEALTH CLINIC"/>
    <s v="3653 SE 34TH"/>
    <n v="1"/>
    <x v="3"/>
    <s v="PUBLIC HEALTH"/>
    <s v="HIV COMM. PROGRAMS"/>
    <n v="403500"/>
    <n v="2"/>
    <n v="0.5"/>
    <n v="1"/>
    <s v="N"/>
    <n v="0"/>
    <s v="N"/>
    <n v="0"/>
    <s v="N"/>
    <n v="0"/>
    <n v="1"/>
    <n v="7088.1107307789716"/>
    <n v="-855.63689034093477"/>
    <n v="6232.4738404380369"/>
    <n v="519.37"/>
    <n v="221.13000000000002"/>
    <n v="561"/>
    <n v="0"/>
    <n v="0"/>
    <n v="0"/>
    <n v="0"/>
    <n v="0"/>
    <n v="0"/>
    <m/>
    <m/>
    <n v="561"/>
    <n v="0"/>
    <n v="221.13000000000002"/>
  </r>
  <r>
    <s v="M811"/>
    <s v="420/00/0000"/>
    <s v="SE HEALTH CLINIC"/>
    <s v="3653 SE 34TH"/>
    <n v="1"/>
    <x v="3"/>
    <s v="INTEGRATED CLINICAL SERVICES"/>
    <s v="SOUTHEAST DENTAL CLINIC"/>
    <n v="406550"/>
    <n v="2"/>
    <n v="0.5"/>
    <n v="1"/>
    <s v="N"/>
    <n v="0"/>
    <s v="N"/>
    <n v="0"/>
    <s v="N"/>
    <n v="0"/>
    <n v="1"/>
    <n v="7088.1107307789716"/>
    <n v="-855.63689034093477"/>
    <n v="6232.4738404380369"/>
    <n v="519.37"/>
    <n v="636.84"/>
    <n v="1721"/>
    <n v="0"/>
    <n v="0"/>
    <n v="0"/>
    <n v="0"/>
    <n v="0"/>
    <n v="0"/>
    <m/>
    <m/>
    <n v="1721"/>
    <n v="0"/>
    <n v="636.84"/>
  </r>
  <r>
    <s v="M611"/>
    <s v="420/00/LAB"/>
    <s v="SE HEALTH CLINIC"/>
    <s v="3653 SE 34TH"/>
    <n v="1"/>
    <x v="3"/>
    <s v="INTEGRATED CLINICAL SERVICES"/>
    <s v="SOUTHEAST HEALTH CENTER"/>
    <n v="407700"/>
    <n v="2"/>
    <n v="1"/>
    <n v="2"/>
    <s v="N"/>
    <n v="0"/>
    <s v="N"/>
    <n v="0"/>
    <s v="N"/>
    <n v="0"/>
    <n v="2"/>
    <n v="14176.221461557943"/>
    <n v="-1711.2737806818695"/>
    <n v="12464.947680876074"/>
    <n v="1038.75"/>
    <n v="1622.4900000000002"/>
    <n v="4096"/>
    <n v="3.8"/>
    <n v="1"/>
    <n v="0"/>
    <n v="0"/>
    <n v="0"/>
    <n v="0"/>
    <m/>
    <m/>
    <n v="4097"/>
    <n v="0"/>
    <n v="1626.2900000000002"/>
  </r>
  <r>
    <s v="M027"/>
    <s v="420/00/PHARMACY"/>
    <s v="SE HEALTH CLINIC"/>
    <s v="3653 SE 34TH"/>
    <n v="1"/>
    <x v="3"/>
    <s v="INTEGRATED CLINICAL SERVICES"/>
    <s v="SOUTHEAST HEALTH CENTER"/>
    <n v="408220"/>
    <n v="2"/>
    <n v="1"/>
    <n v="2"/>
    <s v="N"/>
    <n v="0"/>
    <s v="N"/>
    <n v="0"/>
    <s v="N"/>
    <n v="0"/>
    <n v="2"/>
    <n v="14176.221461557943"/>
    <n v="-1711.2737806818695"/>
    <n v="12464.947680876074"/>
    <n v="1038.75"/>
    <n v="1.92"/>
    <n v="5"/>
    <n v="0"/>
    <n v="0"/>
    <n v="0"/>
    <n v="0"/>
    <n v="0"/>
    <n v="0"/>
    <m/>
    <m/>
    <n v="5"/>
    <n v="0"/>
    <n v="1.92"/>
  </r>
  <r>
    <s v="M506"/>
    <s v="425/00/0000"/>
    <s v="YEON BLDG"/>
    <s v="1620 SE 190TH GRESHAM"/>
    <n v="3"/>
    <x v="5"/>
    <s v="Fleet"/>
    <s v="FLEET SERVICES"/>
    <n v="904100"/>
    <n v="1"/>
    <n v="0.5"/>
    <n v="0.5"/>
    <s v="N"/>
    <n v="0"/>
    <s v="N"/>
    <n v="0"/>
    <s v="N"/>
    <n v="0"/>
    <n v="0.5"/>
    <n v="3544.0553653894858"/>
    <n v="-427.81844517046738"/>
    <n v="3116.2369202190184"/>
    <n v="259.69"/>
    <n v="26.409999999999997"/>
    <n v="47"/>
    <n v="13.6"/>
    <n v="1"/>
    <n v="340"/>
    <n v="4"/>
    <n v="5.84"/>
    <n v="0"/>
    <m/>
    <m/>
    <n v="48"/>
    <n v="0"/>
    <n v="385.84999999999997"/>
  </r>
  <r>
    <s v="M538"/>
    <s v="425/00/0000"/>
    <s v="YEON BLDG"/>
    <s v="1620 SE 190TH GRESHAM"/>
    <n v="3"/>
    <x v="7"/>
    <s v="TRANSPORTATION"/>
    <s v="TRANSPORTATION DIVISION"/>
    <n v="900540"/>
    <n v="1"/>
    <n v="0.5"/>
    <n v="0.5"/>
    <s v="N"/>
    <n v="0"/>
    <s v="N"/>
    <n v="0"/>
    <s v="N"/>
    <n v="0"/>
    <n v="0.5"/>
    <n v="3544.0553653894858"/>
    <n v="-427.81844517046738"/>
    <n v="3116.2369202190184"/>
    <n v="259.69"/>
    <n v="1106.8700000000001"/>
    <n v="1606"/>
    <n v="111.78000000000002"/>
    <n v="18"/>
    <n v="0"/>
    <n v="0"/>
    <n v="0"/>
    <n v="1162.73"/>
    <m/>
    <m/>
    <n v="1624"/>
    <n v="0"/>
    <n v="2381.38"/>
  </r>
  <r>
    <s v="M764"/>
    <s v="425/00/RECORDS"/>
    <s v="YEON BLDG"/>
    <s v="1620 SE 190TH GRESHAM"/>
    <n v="3"/>
    <x v="5"/>
    <s v="Records"/>
    <s v="RECORDS"/>
    <n v="904500"/>
    <n v="2"/>
    <n v="1"/>
    <n v="2"/>
    <s v="N"/>
    <n v="0"/>
    <s v="N"/>
    <n v="0"/>
    <s v="N"/>
    <n v="0"/>
    <n v="2"/>
    <n v="14176.221461557943"/>
    <n v="-1711.2737806818695"/>
    <n v="12464.947680876074"/>
    <n v="1038.75"/>
    <n v="3.11"/>
    <n v="8"/>
    <n v="0"/>
    <n v="0"/>
    <n v="170"/>
    <n v="2"/>
    <n v="0"/>
    <n v="0"/>
    <m/>
    <m/>
    <n v="8"/>
    <n v="0"/>
    <n v="173.11"/>
  </r>
  <r>
    <s v="M452"/>
    <s v="429/00/0000"/>
    <s v="CLEVELAND SBHC"/>
    <s v="3400 SE 26TH"/>
    <n v="1"/>
    <x v="3"/>
    <s v="INTEGRATED CLINICAL SERVICES"/>
    <s v="CLEVELAND SBHC"/>
    <n v="404515"/>
    <n v="1"/>
    <n v="0.87"/>
    <n v="0.87"/>
    <s v="N"/>
    <n v="0"/>
    <s v="N"/>
    <n v="0"/>
    <s v="Y"/>
    <n v="0.87"/>
    <n v="1.74"/>
    <n v="12333.31267155541"/>
    <n v="-1488.8081891932266"/>
    <n v="10844.504482362183"/>
    <n v="903.71"/>
    <n v="0"/>
    <n v="0"/>
    <n v="0"/>
    <n v="0"/>
    <n v="0"/>
    <n v="0"/>
    <n v="0"/>
    <n v="0"/>
    <m/>
    <m/>
    <n v="0"/>
    <n v="0"/>
    <n v="0"/>
  </r>
  <r>
    <s v="M671"/>
    <s v="430/00/CLIN"/>
    <s v="MID COUNTY HEALTH CLINIC"/>
    <s v="12710 SE DIVISION"/>
    <n v="3"/>
    <x v="3"/>
    <s v="INTEGRATED CLINICAL SERVICES"/>
    <s v="MID-COUNTY HEALTH CLINIC"/>
    <n v="407550"/>
    <n v="2"/>
    <n v="0.8"/>
    <n v="1.6"/>
    <s v="N"/>
    <n v="0"/>
    <s v="N"/>
    <n v="0"/>
    <s v="N"/>
    <n v="0"/>
    <n v="1.6"/>
    <n v="11340.977169246355"/>
    <n v="-1369.0190245454958"/>
    <n v="9971.9581447008586"/>
    <n v="831"/>
    <n v="6685.04"/>
    <n v="17071"/>
    <n v="18.489999999999998"/>
    <n v="4"/>
    <n v="0"/>
    <n v="0"/>
    <n v="0"/>
    <n v="0"/>
    <m/>
    <m/>
    <n v="17075"/>
    <n v="0"/>
    <n v="6703.53"/>
  </r>
  <r>
    <s v="M814"/>
    <s v="430/00/CLIN"/>
    <s v="MID COUNTY HEALTH CLINIC"/>
    <s v="12710 SE DIVISION"/>
    <n v="3"/>
    <x v="3"/>
    <s v="INTEGRATED CLINICAL SERVICES"/>
    <s v="MID-COUNTY DENTAL CLINIC"/>
    <n v="406650"/>
    <n v="2"/>
    <n v="0.2"/>
    <n v="0.4"/>
    <s v="N"/>
    <n v="0"/>
    <s v="N"/>
    <n v="0"/>
    <s v="N"/>
    <n v="0"/>
    <n v="0.4"/>
    <n v="2835.2442923115887"/>
    <n v="-342.25475613637394"/>
    <n v="2492.9895361752147"/>
    <n v="207.75"/>
    <n v="1722.96"/>
    <n v="4762"/>
    <n v="0"/>
    <n v="0"/>
    <n v="0"/>
    <n v="0"/>
    <n v="0"/>
    <n v="0"/>
    <m/>
    <m/>
    <n v="4762"/>
    <n v="0"/>
    <n v="1722.96"/>
  </r>
  <r>
    <s v="M671"/>
    <s v="430/00/LAB"/>
    <s v="MID COUNTY HEALTH CLINIC"/>
    <s v="12710 SE DIVISION"/>
    <n v="3"/>
    <x v="3"/>
    <s v="INTEGRATED CLINICAL SERVICES"/>
    <s v="MID-COUNTY HEALTH CLINIC"/>
    <n v="407550"/>
    <n v="0"/>
    <n v="0.8"/>
    <n v="0"/>
    <s v="N"/>
    <n v="0"/>
    <s v="N"/>
    <n v="0"/>
    <s v="H"/>
    <n v="1.6"/>
    <n v="1.6"/>
    <n v="11340.977169246355"/>
    <n v="-1369.0190245454958"/>
    <n v="9971.9581447008586"/>
    <n v="831"/>
    <n v="6685.04"/>
    <n v="17071"/>
    <n v="18.489999999999998"/>
    <n v="4"/>
    <n v="0"/>
    <n v="0"/>
    <n v="0"/>
    <n v="0"/>
    <m/>
    <m/>
    <n v="17075"/>
    <n v="0"/>
    <n v="6703.53"/>
  </r>
  <r>
    <s v="M814"/>
    <s v="430/00/LAB"/>
    <s v="MID COUNTY HEALTH CLINIC"/>
    <s v="12710 SE DIVISION"/>
    <n v="3"/>
    <x v="3"/>
    <s v="INTEGRATED CLINICAL SERVICES"/>
    <s v="MID-COUNTY DENTAL CLINIC"/>
    <n v="406650"/>
    <n v="0"/>
    <n v="0.2"/>
    <n v="0"/>
    <s v="N"/>
    <n v="0"/>
    <s v="N"/>
    <n v="0"/>
    <s v="H"/>
    <n v="0.4"/>
    <n v="0.4"/>
    <n v="2835.2442923115887"/>
    <n v="-342.25475613637394"/>
    <n v="2492.9895361752147"/>
    <n v="207.75"/>
    <n v="1722.96"/>
    <n v="4762"/>
    <n v="0"/>
    <n v="0"/>
    <n v="0"/>
    <n v="0"/>
    <n v="0"/>
    <n v="0"/>
    <m/>
    <m/>
    <n v="4762"/>
    <n v="0"/>
    <n v="1722.96"/>
  </r>
  <r>
    <s v="M036"/>
    <s v="430/00/PHARMACY"/>
    <s v="MID COUNTY HEALTH CLINIC"/>
    <s v="12710 SE DIVISION"/>
    <n v="3"/>
    <x v="3"/>
    <s v="INTEGRATED CLINICAL SERVICES"/>
    <s v="MID-COUNTY HEALTH CLINIC"/>
    <n v="408240"/>
    <n v="0"/>
    <n v="0.8"/>
    <n v="0"/>
    <s v="N"/>
    <n v="0"/>
    <s v="N"/>
    <n v="0"/>
    <s v="H"/>
    <n v="1.6"/>
    <n v="1.6"/>
    <n v="11340.977169246355"/>
    <n v="-1369.0190245454958"/>
    <n v="9971.9581447008586"/>
    <n v="831"/>
    <n v="0"/>
    <n v="0"/>
    <n v="0"/>
    <n v="0"/>
    <n v="0"/>
    <n v="0"/>
    <n v="0"/>
    <n v="0"/>
    <m/>
    <m/>
    <n v="0"/>
    <n v="0"/>
    <n v="0"/>
  </r>
  <r>
    <s v="M814"/>
    <s v="430/00/PHARMACY"/>
    <s v="MID COUNTY HEALTH CLINIC"/>
    <s v="12710 SE DIVISION"/>
    <n v="3"/>
    <x v="3"/>
    <s v="INTEGRATED CLINICAL SERVICES"/>
    <s v="MID-COUNTY DENTAL CLINIC"/>
    <n v="406650"/>
    <n v="0"/>
    <n v="0.2"/>
    <n v="0"/>
    <s v="N"/>
    <n v="0"/>
    <s v="N"/>
    <n v="0"/>
    <s v="H"/>
    <n v="0.4"/>
    <n v="0.4"/>
    <n v="2835.2442923115887"/>
    <n v="-342.25475613637394"/>
    <n v="2492.9895361752147"/>
    <n v="207.75"/>
    <n v="1722.96"/>
    <n v="4762"/>
    <n v="0"/>
    <n v="0"/>
    <n v="0"/>
    <n v="0"/>
    <n v="0"/>
    <n v="0"/>
    <m/>
    <m/>
    <n v="4762"/>
    <n v="0"/>
    <n v="1722.96"/>
  </r>
  <r>
    <s v="M456"/>
    <s v="431/00/0000"/>
    <s v="MADISON SBHC"/>
    <s v="2735 NE 82ND"/>
    <n v="3"/>
    <x v="3"/>
    <s v="INTEGRATED CLINICAL SERVICES"/>
    <s v="MADISON SBHC (306 at 431)"/>
    <n v="404530"/>
    <n v="1"/>
    <n v="0.87"/>
    <n v="0.87"/>
    <s v="N"/>
    <n v="0"/>
    <s v="N"/>
    <n v="0"/>
    <s v="Y"/>
    <n v="0.87"/>
    <n v="1.74"/>
    <n v="12333.31267155541"/>
    <n v="-1488.8081891932266"/>
    <n v="10844.504482362183"/>
    <n v="903.71"/>
    <n v="15.020000000000001"/>
    <n v="29"/>
    <n v="3.66"/>
    <n v="1"/>
    <n v="0"/>
    <n v="0"/>
    <n v="0"/>
    <n v="0"/>
    <m/>
    <m/>
    <n v="30"/>
    <n v="0"/>
    <n v="18.68"/>
  </r>
  <r>
    <s v="M727"/>
    <s v="437/01/0100"/>
    <s v="MULTNOMAH COUNTY EAST"/>
    <s v="600 NE 8TH ST, ROOM 100"/>
    <n v="3"/>
    <x v="4"/>
    <s v="ADVSD"/>
    <s v="ADVSD LTSS EAST"/>
    <s v="G25 0190 15 EDXIX"/>
    <n v="1"/>
    <n v="1"/>
    <n v="1"/>
    <s v="N"/>
    <n v="0"/>
    <s v="N"/>
    <n v="0"/>
    <s v="N"/>
    <n v="0.4"/>
    <n v="1.4"/>
    <n v="9923.3550230905603"/>
    <n v="-1197.8916464773085"/>
    <n v="8725.463376613252"/>
    <n v="727.12"/>
    <n v="11133.69"/>
    <n v="21023"/>
    <n v="557.35"/>
    <n v="114"/>
    <n v="85"/>
    <n v="1"/>
    <n v="0"/>
    <n v="0"/>
    <m/>
    <m/>
    <n v="21137"/>
    <n v="0"/>
    <n v="11776.04"/>
  </r>
  <r>
    <s v="M038"/>
    <s v="437/02/0000"/>
    <s v="MULTNOMAH COUNTY EAST"/>
    <s v="600 NE 8TH, GRESHAM"/>
    <n v="3"/>
    <x v="3"/>
    <s v="ECS"/>
    <s v="Healthy Homes Asthma"/>
    <s v="M40 43370-GF"/>
    <n v="1"/>
    <n v="0.05"/>
    <n v="0.05"/>
    <s v="N"/>
    <n v="0"/>
    <s v="N"/>
    <n v="0"/>
    <s v="N"/>
    <n v="0"/>
    <n v="0.05"/>
    <n v="354.40553653894858"/>
    <n v="-42.781844517046743"/>
    <n v="311.62369202190183"/>
    <n v="25.97"/>
    <n v="0"/>
    <n v="0"/>
    <n v="0"/>
    <n v="0"/>
    <n v="0"/>
    <n v="0"/>
    <n v="0"/>
    <n v="0"/>
    <m/>
    <m/>
    <n v="0"/>
    <n v="0"/>
    <n v="0"/>
  </r>
  <r>
    <s v="M472"/>
    <s v="437/02/0000"/>
    <s v="MULTNOMAH COUNTY EAST"/>
    <s v="600 NE 8TH, GRESHAM"/>
    <n v="3"/>
    <x v="3"/>
    <s v="PUBLIC HEALTH"/>
    <s v="NE NFP, East NFP, Healthy Homes"/>
    <s v="M40 44711-GF"/>
    <n v="1"/>
    <n v="0.15"/>
    <n v="0.15"/>
    <s v="N"/>
    <n v="0"/>
    <s v="N"/>
    <n v="0"/>
    <s v="N"/>
    <n v="0"/>
    <n v="0.15"/>
    <n v="1063.2166096168457"/>
    <n v="-128.34553355114022"/>
    <n v="934.87107606570555"/>
    <n v="77.91"/>
    <n v="53.019999999999996"/>
    <n v="116"/>
    <n v="10.309999999999999"/>
    <n v="2"/>
    <n v="63.75"/>
    <n v="0.75"/>
    <n v="0"/>
    <n v="0"/>
    <m/>
    <m/>
    <n v="118"/>
    <n v="0"/>
    <n v="127.08"/>
  </r>
  <r>
    <s v="M624"/>
    <s v="437/02/0000"/>
    <s v="MULTNOMAH COUNTY EAST"/>
    <s v="600 NE 8TH, GRESHAM"/>
    <n v="3"/>
    <x v="3"/>
    <s v="PUBLIC HEALTH"/>
    <s v="EAST COUNTY WIC"/>
    <n v="404435"/>
    <n v="1"/>
    <n v="0.4"/>
    <n v="0.4"/>
    <s v="N"/>
    <n v="0"/>
    <s v="N"/>
    <n v="0"/>
    <s v="N"/>
    <n v="0"/>
    <n v="0.4"/>
    <n v="2835.2442923115887"/>
    <n v="-342.25475613637394"/>
    <n v="2492.9895361752147"/>
    <n v="207.75"/>
    <n v="3806.8399999999997"/>
    <n v="10309"/>
    <n v="25.3"/>
    <n v="4"/>
    <n v="0"/>
    <n v="0"/>
    <n v="0"/>
    <n v="0"/>
    <m/>
    <m/>
    <n v="10313"/>
    <n v="0"/>
    <n v="3832.14"/>
  </r>
  <r>
    <s v="M643"/>
    <s v="437/02/0000"/>
    <s v="MULTNOMAH COUNTY EAST"/>
    <s v="600 NE 8TH, GRESHAM"/>
    <n v="3"/>
    <x v="3"/>
    <s v="INTEGRATED CLINICAL SERVICES"/>
    <s v="EAST COUNTY DENTAL"/>
    <n v="406750"/>
    <n v="1"/>
    <n v="0.4"/>
    <n v="0.4"/>
    <s v="N"/>
    <n v="0"/>
    <s v="N"/>
    <n v="0"/>
    <s v="N"/>
    <n v="0"/>
    <n v="0.4"/>
    <n v="2835.2442923115887"/>
    <n v="-342.25475613637394"/>
    <n v="2492.9895361752147"/>
    <n v="207.75"/>
    <n v="2212.9699999999998"/>
    <n v="6088"/>
    <n v="0"/>
    <n v="0"/>
    <n v="0"/>
    <n v="0"/>
    <n v="0"/>
    <n v="0"/>
    <m/>
    <m/>
    <n v="6088"/>
    <n v="0"/>
    <n v="2212.9699999999998"/>
  </r>
  <r>
    <s v="M621"/>
    <s v="437/03/0000"/>
    <s v="MULTNOMAH COUNTY EAST"/>
    <s v="600 NE 8TH, GRESHAM"/>
    <n v="3"/>
    <x v="3"/>
    <s v="INTEGRATED CLINICAL SERVICES"/>
    <s v="EAST COUNTY HEALTH CLINIC"/>
    <n v="407500"/>
    <n v="2"/>
    <n v="1"/>
    <n v="2"/>
    <s v="N"/>
    <n v="0"/>
    <s v="N"/>
    <n v="0"/>
    <s v="N"/>
    <n v="0"/>
    <n v="2"/>
    <n v="14176.221461557943"/>
    <n v="-1711.2737806818695"/>
    <n v="12464.947680876074"/>
    <n v="1038.75"/>
    <n v="4499.4400000000005"/>
    <n v="10763"/>
    <n v="16.900000000000002"/>
    <n v="4"/>
    <n v="0"/>
    <n v="0"/>
    <n v="0"/>
    <n v="0"/>
    <m/>
    <m/>
    <n v="10767"/>
    <n v="0"/>
    <n v="4516.34"/>
  </r>
  <r>
    <s v="M621"/>
    <s v="437/03/LAB"/>
    <s v="MULTNOMAH COUNTY EAST"/>
    <s v="600 NE 8TH, GRESHAM"/>
    <n v="3"/>
    <x v="3"/>
    <s v="INTEGRATED CLINICAL SERVICES"/>
    <s v="EAST COUNTY HEALTH CLINIC"/>
    <n v="407500"/>
    <n v="0"/>
    <n v="1"/>
    <n v="0"/>
    <s v="N"/>
    <n v="0"/>
    <s v="N"/>
    <n v="0"/>
    <s v="H"/>
    <n v="2"/>
    <n v="2"/>
    <n v="14176.221461557943"/>
    <n v="-1711.2737806818695"/>
    <n v="12464.947680876074"/>
    <n v="1038.75"/>
    <n v="4499.4400000000005"/>
    <n v="10763"/>
    <n v="16.900000000000002"/>
    <n v="4"/>
    <n v="0"/>
    <n v="0"/>
    <n v="0"/>
    <n v="0"/>
    <m/>
    <m/>
    <n v="10767"/>
    <n v="0"/>
    <n v="4516.34"/>
  </r>
  <r>
    <s v="M029"/>
    <s v="437/03/PHARMACY"/>
    <s v="MULTNOMAH COUNTY EAST"/>
    <s v="600 NE 8TH, GRESHAM"/>
    <n v="3"/>
    <x v="3"/>
    <s v="INTEGRATED CLINICAL SERVICES"/>
    <s v="EAST COUNTY HEALTH CLINIC"/>
    <n v="408225"/>
    <n v="0"/>
    <n v="1"/>
    <n v="0"/>
    <s v="N"/>
    <n v="0"/>
    <s v="N"/>
    <n v="0"/>
    <s v="H"/>
    <n v="2"/>
    <n v="2"/>
    <n v="14176.221461557943"/>
    <n v="-1711.2737806818695"/>
    <n v="12464.947680876074"/>
    <n v="1038.75"/>
    <n v="0"/>
    <n v="0"/>
    <n v="0"/>
    <n v="0"/>
    <n v="0"/>
    <n v="0"/>
    <n v="0"/>
    <n v="0"/>
    <m/>
    <m/>
    <n v="0"/>
    <n v="0"/>
    <n v="0"/>
  </r>
  <r>
    <s v="M504"/>
    <s v="439/01/DVCRU"/>
    <s v="GATEWAY CHILDRENS CENTER"/>
    <s v="10225 E Burnside St"/>
    <n v="1"/>
    <x v="4"/>
    <s v="Youth &amp; Family Services Division"/>
    <s v="Domestic Violence DVERT"/>
    <s v="M25 SCP.DV CRD.CGF"/>
    <n v="1"/>
    <n v="1"/>
    <n v="1"/>
    <s v="N"/>
    <n v="0"/>
    <s v="N"/>
    <n v="0"/>
    <s v="N"/>
    <n v="0"/>
    <n v="1"/>
    <n v="7088.1107307789716"/>
    <n v="-855.63689034093477"/>
    <n v="6232.4738404380369"/>
    <n v="519.37"/>
    <n v="0"/>
    <n v="0"/>
    <n v="0"/>
    <n v="0"/>
    <n v="0"/>
    <n v="0"/>
    <n v="0"/>
    <n v="0"/>
    <m/>
    <m/>
    <n v="0"/>
    <n v="0"/>
    <n v="0"/>
  </r>
  <r>
    <s v="M539"/>
    <s v="446/00/0000"/>
    <s v="BRIDGE SHOP "/>
    <s v="1403 SE WATER AVE"/>
    <n v="1"/>
    <x v="7"/>
    <s v="TRANSPORTATION DIVISION"/>
    <s v="BRIDGES-ENGINEERING"/>
    <n v="905530"/>
    <n v="1"/>
    <n v="0.75"/>
    <n v="0.75"/>
    <s v="N"/>
    <n v="0"/>
    <s v="N"/>
    <n v="0"/>
    <s v="N"/>
    <n v="0"/>
    <n v="0.75"/>
    <n v="5316.0830480842287"/>
    <n v="-641.72766775570108"/>
    <n v="4674.3553803285276"/>
    <n v="389.53"/>
    <n v="27.47"/>
    <n v="67"/>
    <n v="18.43"/>
    <n v="3"/>
    <n v="0"/>
    <n v="0"/>
    <n v="0"/>
    <n v="0"/>
    <m/>
    <m/>
    <n v="70"/>
    <n v="0"/>
    <n v="45.9"/>
  </r>
  <r>
    <s v="M661"/>
    <s v="446/00/0000"/>
    <s v="BRIDGE SHOP "/>
    <s v="1403 SE WATER AVE"/>
    <n v="1"/>
    <x v="7"/>
    <s v="TRANSPORTATION DIVISION"/>
    <s v="BRIDGES-MAINTENANCE"/>
    <n v="905500"/>
    <n v="1"/>
    <n v="0.25"/>
    <n v="0.25"/>
    <s v="N"/>
    <n v="0"/>
    <s v="N"/>
    <n v="0"/>
    <s v="N"/>
    <n v="0"/>
    <n v="0.25"/>
    <n v="1772.0276826947429"/>
    <n v="-213.90922258523369"/>
    <n v="1558.1184601095092"/>
    <n v="129.84"/>
    <n v="4.95"/>
    <n v="1"/>
    <n v="30.4"/>
    <n v="2"/>
    <n v="0"/>
    <n v="0"/>
    <n v="39.290000000000006"/>
    <n v="0"/>
    <m/>
    <m/>
    <n v="3"/>
    <n v="0"/>
    <n v="74.640000000000015"/>
  </r>
  <r>
    <s v="M813"/>
    <s v="448/00/0000"/>
    <s v="GATEWAY CHILDRENS CENTER"/>
    <s v="10317 E. BURNSIDE"/>
    <n v="1"/>
    <x v="3"/>
    <s v="INTEGRATED CLINICAL SERVICES"/>
    <s v="SCHOOL COMMUNITY DENTAL HEALTH"/>
    <n v="406150"/>
    <n v="1"/>
    <n v="1"/>
    <n v="1"/>
    <s v="N"/>
    <n v="0"/>
    <s v="N"/>
    <n v="0"/>
    <s v="N"/>
    <n v="0"/>
    <n v="1"/>
    <n v="7088.1107307789716"/>
    <n v="-855.63689034093477"/>
    <n v="6232.4738404380369"/>
    <n v="519.37"/>
    <n v="13.16"/>
    <n v="32"/>
    <n v="0"/>
    <n v="0"/>
    <n v="7798.75"/>
    <n v="91.75"/>
    <n v="0"/>
    <n v="0"/>
    <m/>
    <m/>
    <n v="32"/>
    <n v="0"/>
    <n v="7811.91"/>
  </r>
  <r>
    <s v="M465"/>
    <s v="448/02/000"/>
    <s v="GATEWAY CHILDRENS CENTER"/>
    <s v="10317 E. BURNSIDE"/>
    <n v="1"/>
    <x v="3"/>
    <s v="INTEGRATED CLINICAL SERVICES"/>
    <s v="SBHC ADMIN."/>
    <n v="404504"/>
    <n v="1"/>
    <n v="1"/>
    <n v="1"/>
    <s v="N"/>
    <n v="0"/>
    <s v="N"/>
    <n v="0"/>
    <s v="N"/>
    <n v="0"/>
    <n v="1"/>
    <n v="7088.1107307789716"/>
    <n v="-855.63689034093477"/>
    <n v="6232.4738404380369"/>
    <n v="519.37"/>
    <n v="71.039999999999992"/>
    <n v="179"/>
    <n v="0"/>
    <n v="0"/>
    <n v="0"/>
    <n v="0"/>
    <n v="7.29"/>
    <n v="51.43"/>
    <m/>
    <m/>
    <n v="179"/>
    <n v="0"/>
    <n v="129.76"/>
  </r>
  <r>
    <s v="M105"/>
    <s v="451/00/0000"/>
    <s v="Gateway Center"/>
    <s v="10305 E Burnside St"/>
    <n v="1"/>
    <x v="4"/>
    <s v="YFS"/>
    <s v="DVSCO"/>
    <s v="G25 0334 01 GWPDX"/>
    <n v="1"/>
    <n v="1"/>
    <n v="1"/>
    <s v="N"/>
    <n v="0"/>
    <s v="N"/>
    <n v="0"/>
    <s v="N"/>
    <n v="0"/>
    <n v="1"/>
    <n v="7088.1107307789716"/>
    <n v="-855.63689034093477"/>
    <n v="6232.4738404380369"/>
    <n v="519.37"/>
    <n v="11.530000000000001"/>
    <n v="13"/>
    <n v="0"/>
    <n v="0"/>
    <n v="0"/>
    <n v="0"/>
    <n v="0"/>
    <n v="0"/>
    <m/>
    <m/>
    <n v="13"/>
    <n v="0"/>
    <n v="11.530000000000001"/>
  </r>
  <r>
    <s v="M522"/>
    <s v="455/00/0000"/>
    <s v="YEON ANNEX"/>
    <s v="1600 SE 190TH GRESHAM"/>
    <n v="3"/>
    <x v="7"/>
    <s v="LAND USE PLANNING"/>
    <s v="LAND USE PLANNING"/>
    <n v="901000"/>
    <n v="1"/>
    <n v="0.4"/>
    <n v="0.4"/>
    <s v="N"/>
    <n v="0"/>
    <s v="N"/>
    <n v="0"/>
    <s v="N"/>
    <n v="0"/>
    <n v="0.4"/>
    <n v="2835.2442923115887"/>
    <n v="-342.25475613637394"/>
    <n v="2492.9895361752147"/>
    <n v="207.75"/>
    <n v="3326.3099999999995"/>
    <n v="6041"/>
    <n v="97.05"/>
    <n v="12"/>
    <n v="0"/>
    <n v="0"/>
    <n v="0"/>
    <n v="0"/>
    <m/>
    <m/>
    <n v="6053"/>
    <n v="0"/>
    <n v="3423.3599999999997"/>
  </r>
  <r>
    <s v="M700"/>
    <s v="455/00/0000"/>
    <s v="YEON ANNEX"/>
    <s v="1600 SE 190TH GRESHAM"/>
    <n v="3"/>
    <x v="7"/>
    <s v="Dept of Comm Svc"/>
    <s v="DIRECTOR'S OFFICE"/>
    <n v="900000"/>
    <n v="1"/>
    <n v="0.4"/>
    <n v="0.4"/>
    <s v="N"/>
    <n v="0"/>
    <s v="N"/>
    <n v="0"/>
    <s v="N"/>
    <n v="0"/>
    <n v="0.4"/>
    <n v="2835.2442923115887"/>
    <n v="-342.25475613637394"/>
    <n v="2492.9895361752147"/>
    <n v="207.75"/>
    <n v="4.1899999999999995"/>
    <n v="8"/>
    <n v="7.85"/>
    <n v="1"/>
    <n v="0"/>
    <n v="0"/>
    <n v="153.24"/>
    <n v="0"/>
    <m/>
    <m/>
    <n v="9"/>
    <n v="0"/>
    <n v="165.28"/>
  </r>
  <r>
    <s v="M835"/>
    <s v="455/00/0000"/>
    <s v="YEON ANNEX"/>
    <s v="1600 SE 190TH GRESHAM"/>
    <n v="3"/>
    <x v="7"/>
    <s v="TRANSPORTATION DIVISION"/>
    <s v="Survey"/>
    <n v="905750"/>
    <n v="1"/>
    <n v="0.2"/>
    <n v="0.2"/>
    <s v="N"/>
    <n v="0"/>
    <s v="N"/>
    <n v="0"/>
    <s v="N"/>
    <n v="0"/>
    <n v="0.2"/>
    <n v="1417.6221461557943"/>
    <n v="-171.12737806818697"/>
    <n v="1246.4947680876073"/>
    <n v="103.87"/>
    <n v="0"/>
    <n v="0"/>
    <n v="0"/>
    <n v="0"/>
    <n v="0"/>
    <n v="0"/>
    <n v="0"/>
    <n v="0"/>
    <m/>
    <m/>
    <n v="0"/>
    <n v="0"/>
    <n v="0"/>
  </r>
  <r>
    <s v="M077"/>
    <s v="488/03"/>
    <s v="EAST COUNTY COURTHOUSE"/>
    <s v="18480 SE STARK ST"/>
    <n v="3"/>
    <x v="0"/>
    <s v="DA Division II"/>
    <s v="TRIAL - DISTRICT COURT"/>
    <n v="152000"/>
    <n v="1"/>
    <n v="0.5"/>
    <n v="0.5"/>
    <s v="N"/>
    <n v="0"/>
    <s v="N"/>
    <n v="0"/>
    <s v="N"/>
    <n v="0"/>
    <n v="0.5"/>
    <n v="3544.0553653894858"/>
    <n v="-427.81844517046738"/>
    <n v="3116.2369202190184"/>
    <n v="259.69"/>
    <n v="0"/>
    <n v="0"/>
    <n v="0"/>
    <n v="0"/>
    <n v="0"/>
    <n v="0"/>
    <n v="0"/>
    <n v="0"/>
    <m/>
    <m/>
    <n v="0"/>
    <n v="0"/>
    <n v="0"/>
  </r>
  <r>
    <s v="M248"/>
    <s v="488/03"/>
    <s v="EAST COUNTY COURTHOUSE"/>
    <s v="18480 SE STARK ST"/>
    <n v="3"/>
    <x v="0"/>
    <s v="DA Division I"/>
    <s v="SUPPORT ENFORCEMENT (SED)"/>
    <s v="G15 0242 10 SED66"/>
    <n v="1"/>
    <n v="0.5"/>
    <n v="0.5"/>
    <s v="N"/>
    <n v="0"/>
    <s v="N"/>
    <n v="0"/>
    <s v="N"/>
    <n v="0"/>
    <n v="0.5"/>
    <n v="3544.0553653894858"/>
    <n v="-427.81844517046738"/>
    <n v="3116.2369202190184"/>
    <n v="259.69"/>
    <n v="0"/>
    <n v="0"/>
    <n v="0"/>
    <n v="0"/>
    <n v="0"/>
    <n v="0"/>
    <n v="0"/>
    <n v="0"/>
    <m/>
    <m/>
    <n v="0"/>
    <n v="0"/>
    <n v="0"/>
  </r>
  <r>
    <s v="M302"/>
    <s v="490/00/0000"/>
    <s v="Columbia Gorge Corporate Center"/>
    <s v="2955 NE 172nd Place"/>
    <n v="4"/>
    <x v="1"/>
    <s v="Business Services"/>
    <s v="Warehouse"/>
    <n v="601390"/>
    <n v="1"/>
    <n v="0.75"/>
    <n v="0.75"/>
    <s v="N"/>
    <n v="0"/>
    <s v="N"/>
    <n v="0"/>
    <s v="N"/>
    <n v="0"/>
    <n v="0.75"/>
    <n v="5316.0830480842287"/>
    <n v="-641.72766775570108"/>
    <n v="4674.3553803285276"/>
    <n v="389.53"/>
    <n v="2.1800000000000002"/>
    <n v="5"/>
    <n v="0"/>
    <n v="0"/>
    <n v="0"/>
    <n v="0"/>
    <n v="0"/>
    <n v="0"/>
    <m/>
    <m/>
    <n v="5"/>
    <n v="0"/>
    <n v="2.1800000000000002"/>
  </r>
  <r>
    <s v="M326"/>
    <s v="490/00/0000"/>
    <s v="Columbia Gorge Corporate Center"/>
    <s v="2955 NE 172nd Place"/>
    <n v="4"/>
    <x v="1"/>
    <s v="Business Services"/>
    <s v="Commissary"/>
    <n v="601380"/>
    <n v="1"/>
    <n v="0.25"/>
    <n v="0.25"/>
    <s v="N"/>
    <n v="0"/>
    <s v="N"/>
    <n v="0"/>
    <s v="N"/>
    <n v="0"/>
    <n v="0.25"/>
    <n v="1772.0276826947429"/>
    <n v="-213.90922258523369"/>
    <n v="1558.1184601095092"/>
    <n v="129.84"/>
    <n v="0"/>
    <n v="0"/>
    <n v="0"/>
    <n v="0"/>
    <n v="0"/>
    <n v="0"/>
    <n v="0"/>
    <n v="0"/>
    <m/>
    <m/>
    <n v="0"/>
    <n v="0"/>
    <n v="0"/>
  </r>
  <r>
    <s v="M570"/>
    <s v="503/01/0000"/>
    <s v="MULTNOMAH BLDG"/>
    <s v="501 SE HAWTHORNE"/>
    <s v="1,2"/>
    <x v="8"/>
    <s v="ASSESSMENT &amp; TAXATION"/>
    <s v="A&amp;T RECORDS MANAGEMENT"/>
    <n v="706202"/>
    <n v="3"/>
    <n v="0.01"/>
    <n v="0.03"/>
    <s v="N"/>
    <n v="0"/>
    <s v="Y"/>
    <n v="0.02"/>
    <s v="N"/>
    <n v="0"/>
    <n v="0.05"/>
    <n v="354.40553653894858"/>
    <n v="-42.781844517046743"/>
    <n v="311.62369202190183"/>
    <n v="25.97"/>
    <n v="0"/>
    <n v="0"/>
    <n v="0"/>
    <n v="0"/>
    <n v="0"/>
    <n v="0"/>
    <n v="0"/>
    <n v="0"/>
    <m/>
    <m/>
    <n v="0"/>
    <n v="0"/>
    <n v="0"/>
  </r>
  <r>
    <s v="M655"/>
    <s v="503/01/0000"/>
    <s v="MULTNOMAH BLDG"/>
    <s v="501 SE HAWTHORNE"/>
    <s v="1,2"/>
    <x v="8"/>
    <s v="ASSESSMENT &amp; TAXATION"/>
    <s v="TAX TITLE"/>
    <n v="706408"/>
    <n v="3"/>
    <n v="0.01"/>
    <n v="0.03"/>
    <s v="N"/>
    <n v="0"/>
    <s v="Y"/>
    <n v="0.02"/>
    <s v="N"/>
    <n v="0"/>
    <n v="0.05"/>
    <n v="354.40553653894858"/>
    <n v="-42.781844517046743"/>
    <n v="311.62369202190183"/>
    <n v="25.97"/>
    <n v="74.22"/>
    <n v="99"/>
    <n v="0"/>
    <n v="0"/>
    <n v="0"/>
    <n v="0"/>
    <n v="0"/>
    <n v="0"/>
    <m/>
    <m/>
    <n v="99"/>
    <n v="0"/>
    <n v="74.22"/>
  </r>
  <r>
    <s v="M739"/>
    <s v="503/01/0000"/>
    <s v="MULTNOMAH BLDG"/>
    <s v="501 SE HAWTHORNE"/>
    <s v="1,2"/>
    <x v="8"/>
    <s v="ASSESSMENT &amp; TAXATION"/>
    <s v="BOARD OF PROPERTY TAX APPEALS"/>
    <n v="706207"/>
    <n v="3"/>
    <n v="0.01"/>
    <n v="0.03"/>
    <s v="N"/>
    <n v="0"/>
    <s v="Y"/>
    <n v="0.02"/>
    <s v="N"/>
    <n v="0"/>
    <n v="0.05"/>
    <n v="354.40553653894858"/>
    <n v="-42.781844517046743"/>
    <n v="311.62369202190183"/>
    <n v="25.97"/>
    <n v="259.42"/>
    <n v="667"/>
    <n v="0"/>
    <n v="0"/>
    <n v="0"/>
    <n v="0"/>
    <n v="0"/>
    <n v="0"/>
    <m/>
    <m/>
    <n v="667"/>
    <n v="0"/>
    <n v="259.42"/>
  </r>
  <r>
    <s v="M756"/>
    <s v="503/01/0000"/>
    <s v="MULTNOMAH BLDG"/>
    <s v="501 SE HAWTHORNE"/>
    <s v="1,2"/>
    <x v="8"/>
    <s v="ASSESSMENT &amp; TAXATION"/>
    <s v="A&amp;T ADMIN"/>
    <n v="706201"/>
    <n v="3"/>
    <n v="0.01"/>
    <n v="0.03"/>
    <s v="N"/>
    <n v="0"/>
    <s v="Y"/>
    <n v="0.02"/>
    <s v="N"/>
    <n v="0"/>
    <n v="0.05"/>
    <n v="354.40553653894858"/>
    <n v="-42.781844517046743"/>
    <n v="311.62369202190183"/>
    <n v="25.97"/>
    <n v="0"/>
    <n v="0"/>
    <n v="0"/>
    <n v="0"/>
    <n v="0"/>
    <n v="0"/>
    <n v="0"/>
    <n v="0"/>
    <m/>
    <m/>
    <n v="0"/>
    <n v="0"/>
    <n v="0"/>
  </r>
  <r>
    <s v="M757"/>
    <s v="503/01/0000"/>
    <s v="MULTNOMAH BLDG"/>
    <s v="501 SE HAWTHORNE"/>
    <s v="1,2"/>
    <x v="8"/>
    <s v="ASSESSMENT &amp; TAXATION"/>
    <s v="A&amp;T DOCUMENT RECORDING"/>
    <n v="706203"/>
    <n v="3"/>
    <n v="0.01"/>
    <n v="0.03"/>
    <s v="N"/>
    <n v="0"/>
    <s v="Y"/>
    <n v="0.1"/>
    <s v="N"/>
    <n v="0"/>
    <n v="0.13"/>
    <n v="921.45439500126633"/>
    <n v="-111.23279574432152"/>
    <n v="810.22159925694484"/>
    <n v="67.52"/>
    <n v="2482.7400000000002"/>
    <n v="3827"/>
    <n v="763.22999999999979"/>
    <n v="88"/>
    <n v="0"/>
    <n v="0"/>
    <n v="0"/>
    <n v="0"/>
    <m/>
    <m/>
    <n v="3915"/>
    <n v="6.17"/>
    <n v="3252.1400000000003"/>
  </r>
  <r>
    <s v="M758"/>
    <s v="503/01/0000"/>
    <s v="MULTNOMAH BLDG"/>
    <s v="501 SE HAWTHORNE"/>
    <s v="1,2"/>
    <x v="8"/>
    <s v="ASSESSMENT &amp; TAXATION"/>
    <s v="A&amp;T PROPERTY ASSESSMENT"/>
    <n v="706404"/>
    <n v="3"/>
    <n v="0.04"/>
    <n v="0.12"/>
    <s v="N"/>
    <n v="0"/>
    <s v="Y"/>
    <n v="0.4"/>
    <s v="N"/>
    <n v="0"/>
    <n v="0.52"/>
    <n v="3685.8175800050653"/>
    <n v="-444.93118297728608"/>
    <n v="3240.8863970277794"/>
    <n v="270.07"/>
    <n v="3059.1400000000003"/>
    <n v="7587"/>
    <n v="25.55"/>
    <n v="3"/>
    <n v="63.75"/>
    <n v="0.75"/>
    <n v="0"/>
    <n v="3378.1400000000003"/>
    <m/>
    <m/>
    <n v="7590"/>
    <n v="4609.08"/>
    <n v="11135.66"/>
  </r>
  <r>
    <s v="M763"/>
    <s v="503/01/0000"/>
    <s v="MULTNOMAH BLDG"/>
    <s v="501 SE HAWTHORNE"/>
    <s v="1,2"/>
    <x v="8"/>
    <s v="ASSESSMENT &amp; TAXATION"/>
    <s v="TAX REVENUE MGMT"/>
    <n v="706211"/>
    <n v="3"/>
    <n v="0.9"/>
    <n v="2.7"/>
    <s v="N"/>
    <n v="0"/>
    <s v="Y"/>
    <n v="1.4"/>
    <s v="N"/>
    <n v="0"/>
    <n v="4.0999999999999996"/>
    <n v="29061.25399619378"/>
    <n v="-3508.1112503978325"/>
    <n v="25553.142745795947"/>
    <n v="2129.4299999999998"/>
    <n v="23335.379999999997"/>
    <n v="24005"/>
    <n v="60.38"/>
    <n v="10"/>
    <n v="297.5"/>
    <n v="3.5"/>
    <n v="0"/>
    <n v="146011.13"/>
    <m/>
    <m/>
    <n v="24015"/>
    <n v="0"/>
    <n v="169704.39"/>
  </r>
  <r>
    <s v="M766"/>
    <s v="503/01/0000"/>
    <s v="MULTNOMAH BLDG"/>
    <s v="501 SE HAWTHORNE"/>
    <s v="1,2"/>
    <x v="8"/>
    <s v="ASSESSMENT &amp; TAXATION"/>
    <s v="A&amp;T BUSINESS APPS SUPPORT"/>
    <n v="705401"/>
    <n v="3"/>
    <n v="0.01"/>
    <n v="0.03"/>
    <s v="N"/>
    <n v="0"/>
    <s v="Y"/>
    <n v="0.02"/>
    <s v="N"/>
    <n v="0"/>
    <n v="0.05"/>
    <n v="354.40553653894858"/>
    <n v="-42.781844517046743"/>
    <n v="311.62369202190183"/>
    <n v="25.97"/>
    <n v="0"/>
    <n v="0"/>
    <n v="0"/>
    <n v="0"/>
    <n v="0"/>
    <n v="0"/>
    <n v="0"/>
    <n v="0"/>
    <m/>
    <m/>
    <n v="0"/>
    <n v="0"/>
    <n v="0"/>
  </r>
  <r>
    <s v="M750"/>
    <s v="503/03/300"/>
    <s v="MULTNOMAH BLDG"/>
    <s v="501 SE HAWTHORNE"/>
    <n v="2"/>
    <x v="8"/>
    <s v="CENTRAL HUMAN RESOURCES"/>
    <s v="Central HR, Labor Relations, Talent Development, Class Comp"/>
    <n v="705100"/>
    <n v="1"/>
    <n v="1"/>
    <n v="1"/>
    <s v="N"/>
    <n v="0"/>
    <s v="Y"/>
    <n v="1"/>
    <s v="N"/>
    <n v="0"/>
    <n v="2"/>
    <n v="14176.221461557943"/>
    <n v="-1711.2737806818695"/>
    <n v="12464.947680876074"/>
    <n v="1038.75"/>
    <n v="40.96"/>
    <n v="29"/>
    <n v="0"/>
    <n v="0"/>
    <n v="0"/>
    <n v="0"/>
    <n v="0"/>
    <n v="0"/>
    <m/>
    <m/>
    <n v="29"/>
    <n v="0"/>
    <n v="40.96"/>
  </r>
  <r>
    <s v="M322"/>
    <s v="503/03/350/MCSO"/>
    <s v="MULTNOMAH BLDG"/>
    <s v="501 SE HAWTHORNE"/>
    <n v="2"/>
    <x v="1"/>
    <s v="Executive"/>
    <s v="Multnomah Building"/>
    <n v="600001"/>
    <n v="2"/>
    <n v="1"/>
    <n v="2"/>
    <s v="N"/>
    <n v="0"/>
    <s v="Y"/>
    <n v="1"/>
    <s v="N"/>
    <n v="0"/>
    <n v="3"/>
    <n v="21264.332192336915"/>
    <n v="-2566.9106710228043"/>
    <n v="18697.421521314111"/>
    <n v="1558.12"/>
    <n v="1560.3299999999997"/>
    <n v="3710"/>
    <n v="54.620000000000005"/>
    <n v="10"/>
    <n v="255"/>
    <n v="3"/>
    <n v="3.86"/>
    <n v="0"/>
    <m/>
    <m/>
    <n v="3720"/>
    <n v="0"/>
    <n v="1873.8099999999997"/>
  </r>
  <r>
    <s v="M690"/>
    <s v="503/04/0000"/>
    <s v="MULTNOMAH BLDG"/>
    <s v="501 SE HAWTHORNE"/>
    <n v="2"/>
    <x v="9"/>
    <s v="EMERGENCY MGMT"/>
    <m/>
    <n v="107500"/>
    <n v="3"/>
    <n v="0.04"/>
    <n v="0.12"/>
    <s v="Y"/>
    <n v="0.12"/>
    <s v="Y"/>
    <n v="0.04"/>
    <s v="N"/>
    <n v="0"/>
    <n v="0.27999999999999997"/>
    <n v="1984.671004618112"/>
    <n v="-239.57832929546171"/>
    <n v="1745.0926753226502"/>
    <n v="145.41999999999999"/>
    <n v="2.0499999999999998"/>
    <n v="1"/>
    <n v="0"/>
    <n v="0"/>
    <n v="340"/>
    <n v="4"/>
    <n v="5.66"/>
    <n v="0"/>
    <m/>
    <m/>
    <n v="1"/>
    <n v="0"/>
    <n v="347.71000000000004"/>
  </r>
  <r>
    <s v="M734"/>
    <s v="503/04/0000"/>
    <s v="MULTNOMAH BLDG"/>
    <s v="501 SE HAWTHORNE"/>
    <n v="2"/>
    <x v="8"/>
    <s v="Finance and Risk Mgmt"/>
    <s v="Benefits; Central AP and Payroll"/>
    <n v="705210"/>
    <n v="3"/>
    <n v="0.12"/>
    <n v="0.36"/>
    <s v="Y"/>
    <n v="0.36"/>
    <s v="Y"/>
    <n v="0.12"/>
    <s v="N"/>
    <n v="0"/>
    <n v="0.84"/>
    <n v="5954.0130138543364"/>
    <n v="-718.73498788638517"/>
    <n v="5235.2780259679512"/>
    <n v="436.27"/>
    <n v="0"/>
    <n v="0"/>
    <n v="0"/>
    <n v="0"/>
    <n v="0"/>
    <n v="0"/>
    <n v="0"/>
    <n v="0"/>
    <m/>
    <m/>
    <n v="0"/>
    <n v="0"/>
    <n v="0"/>
  </r>
  <r>
    <s v="M793"/>
    <s v="503/04/0000"/>
    <s v="MULTNOMAH BLDG"/>
    <s v="501 SE HAWTHORNE"/>
    <n v="2"/>
    <x v="5"/>
    <s v="IT"/>
    <s v="IT Admin"/>
    <n v="709000"/>
    <n v="3"/>
    <n v="0.84"/>
    <n v="2.52"/>
    <s v="Y"/>
    <n v="2.52"/>
    <s v="Y"/>
    <n v="0.84"/>
    <s v="N"/>
    <n v="0"/>
    <n v="5.88"/>
    <n v="41678.091096980352"/>
    <n v="-5031.1449152046962"/>
    <n v="36646.946181775653"/>
    <n v="3053.91"/>
    <n v="221.60999999999999"/>
    <n v="42"/>
    <n v="3.94"/>
    <n v="1"/>
    <n v="0"/>
    <n v="0"/>
    <n v="63.34"/>
    <n v="0"/>
    <m/>
    <m/>
    <n v="43"/>
    <n v="0"/>
    <n v="288.89"/>
  </r>
  <r>
    <s v="M741"/>
    <s v="503/05/0531"/>
    <s v="MULTNOMAH BLDG"/>
    <s v="501 SE HAWTHORNE"/>
    <n v="2"/>
    <x v="8"/>
    <s v="Finance and Risk Mgmt"/>
    <s v="CFO"/>
    <n v="704050"/>
    <n v="2"/>
    <n v="1"/>
    <n v="2"/>
    <s v="N"/>
    <n v="0"/>
    <s v="Y"/>
    <n v="1"/>
    <s v="N"/>
    <n v="0"/>
    <n v="3"/>
    <n v="21264.332192336915"/>
    <n v="-2566.9106710228043"/>
    <n v="18697.421521314111"/>
    <n v="1558.12"/>
    <n v="202.35000000000002"/>
    <n v="266"/>
    <n v="7.6"/>
    <n v="1"/>
    <n v="0"/>
    <n v="0"/>
    <n v="0"/>
    <n v="0"/>
    <m/>
    <m/>
    <n v="267"/>
    <n v="0"/>
    <n v="209.95000000000002"/>
  </r>
  <r>
    <s v="M560"/>
    <s v="503/05/500"/>
    <s v="MULTNOMAH BLDG"/>
    <s v="501 SE HAWTHORNE"/>
    <n v="2"/>
    <x v="9"/>
    <s v="COUNTY ATTORNEY"/>
    <s v="OFFICE OF THE COUNTY ATTORNEY"/>
    <n v="107001"/>
    <n v="1"/>
    <n v="1"/>
    <n v="1"/>
    <s v="N"/>
    <n v="0"/>
    <s v="Y"/>
    <n v="1"/>
    <s v="N"/>
    <n v="0"/>
    <n v="2"/>
    <n v="14176.221461557943"/>
    <n v="-1711.2737806818695"/>
    <n v="12464.947680876074"/>
    <n v="1038.75"/>
    <n v="969.09000000000015"/>
    <n v="634"/>
    <n v="366.69000000000005"/>
    <n v="60"/>
    <n v="106.25"/>
    <n v="1.25"/>
    <n v="0"/>
    <n v="0"/>
    <m/>
    <m/>
    <n v="694"/>
    <n v="0"/>
    <n v="1442.0300000000002"/>
  </r>
  <r>
    <s v="M902"/>
    <s v="503/06/0000"/>
    <s v="MULTNOMAH BLDG"/>
    <s v="501 SE HAWTHORNE"/>
    <n v="2"/>
    <x v="9"/>
    <s v="COUNTY AUDITOR"/>
    <s v="COUNTY AUDITOR"/>
    <n v="103000"/>
    <n v="1"/>
    <n v="0.11"/>
    <n v="0.11"/>
    <s v="N"/>
    <n v="0"/>
    <s v="Y"/>
    <n v="0.11"/>
    <s v="N"/>
    <n v="0"/>
    <n v="0.22"/>
    <n v="1559.3843607713738"/>
    <n v="-188.24011587500564"/>
    <n v="1371.1442448963683"/>
    <n v="114.26"/>
    <n v="0.39"/>
    <n v="1"/>
    <n v="0"/>
    <n v="0"/>
    <n v="0"/>
    <n v="0"/>
    <n v="0"/>
    <n v="0"/>
    <m/>
    <m/>
    <n v="1"/>
    <n v="0"/>
    <n v="0.39"/>
  </r>
  <r>
    <s v="M903"/>
    <s v="503/06/0000"/>
    <s v="MULTNOMAH BLDG"/>
    <s v="501 SE HAWTHORNE"/>
    <n v="2"/>
    <x v="9"/>
    <s v="COMMUNITY INVOLVEMENT"/>
    <s v="OFFICE OF COMMUNITY INVOLVEMENT"/>
    <n v="107400"/>
    <n v="1"/>
    <n v="0.11"/>
    <n v="0.11"/>
    <s v="N"/>
    <n v="0"/>
    <s v="Y"/>
    <n v="0.11"/>
    <s v="N"/>
    <n v="0"/>
    <n v="0.22"/>
    <n v="1559.3843607713738"/>
    <n v="-188.24011587500564"/>
    <n v="1371.1442448963683"/>
    <n v="114.26"/>
    <n v="0"/>
    <n v="0"/>
    <n v="0"/>
    <n v="0"/>
    <n v="0"/>
    <n v="0"/>
    <n v="0"/>
    <n v="0"/>
    <m/>
    <m/>
    <n v="0"/>
    <n v="0"/>
    <n v="0"/>
  </r>
  <r>
    <s v="M918"/>
    <s v="503/06/0000"/>
    <s v="MULTNOMAH BLDG"/>
    <s v="501 SE HAWTHORNE"/>
    <n v="2"/>
    <x v="9"/>
    <s v="BOARD CLERK"/>
    <s v="Centralized Board Room Expenses"/>
    <n v="109001"/>
    <n v="1"/>
    <n v="0.11"/>
    <n v="0.11"/>
    <s v="N"/>
    <n v="0"/>
    <s v="Y"/>
    <n v="0.11"/>
    <s v="N"/>
    <n v="0"/>
    <n v="0.22"/>
    <n v="1559.3843607713738"/>
    <n v="-188.24011587500564"/>
    <n v="1371.1442448963683"/>
    <n v="114.26"/>
    <n v="6.89"/>
    <n v="18"/>
    <n v="0"/>
    <n v="0"/>
    <n v="0"/>
    <n v="0"/>
    <n v="0"/>
    <n v="0"/>
    <m/>
    <m/>
    <n v="18"/>
    <n v="0"/>
    <n v="6.89"/>
  </r>
  <r>
    <s v="M920"/>
    <s v="503/06/0000"/>
    <s v="MULTNOMAH BLDG"/>
    <s v="501 SE HAWTHORNE"/>
    <n v="2"/>
    <x v="9"/>
    <s v="Chair's Office"/>
    <s v="County Chair"/>
    <n v="100100"/>
    <n v="1"/>
    <n v="0.12"/>
    <n v="0.12"/>
    <s v="N"/>
    <n v="0"/>
    <s v="Y"/>
    <n v="0.12"/>
    <s v="N"/>
    <n v="0"/>
    <n v="0.24"/>
    <n v="1701.1465753869531"/>
    <n v="-205.35285368182434"/>
    <n v="1495.7937217051287"/>
    <n v="124.65"/>
    <n v="22.79"/>
    <n v="58"/>
    <n v="0"/>
    <n v="0"/>
    <n v="0"/>
    <n v="0"/>
    <n v="0"/>
    <n v="0"/>
    <m/>
    <m/>
    <n v="58"/>
    <n v="24.2"/>
    <n v="46.989999999999995"/>
  </r>
  <r>
    <s v="M923"/>
    <s v="503/06/0000"/>
    <s v="MULTNOMAH BLDG"/>
    <s v="501 SE HAWTHORNE"/>
    <n v="2"/>
    <x v="9"/>
    <s v="County Commissioner District 1"/>
    <s v="DISTRICT 1"/>
    <n v="102101"/>
    <n v="1"/>
    <n v="0.11"/>
    <n v="0.11"/>
    <s v="N"/>
    <n v="0"/>
    <s v="Y"/>
    <n v="0.11"/>
    <s v="N"/>
    <n v="0"/>
    <n v="0.22"/>
    <n v="1559.3843607713738"/>
    <n v="-188.24011587500564"/>
    <n v="1371.1442448963683"/>
    <n v="114.26"/>
    <n v="4.3100000000000005"/>
    <n v="7"/>
    <n v="0"/>
    <n v="0"/>
    <n v="0"/>
    <n v="0"/>
    <n v="0"/>
    <n v="0"/>
    <m/>
    <m/>
    <n v="7"/>
    <n v="0"/>
    <n v="4.3100000000000005"/>
  </r>
  <r>
    <s v="M924"/>
    <s v="503/06/0000"/>
    <s v="MULTNOMAH BLDG"/>
    <s v="501 SE HAWTHORNE"/>
    <n v="2"/>
    <x v="9"/>
    <s v="County Commissioner District 2"/>
    <s v="DISTRICT 2"/>
    <n v="102201"/>
    <n v="1"/>
    <n v="0.11"/>
    <n v="0.11"/>
    <s v="N"/>
    <n v="0"/>
    <s v="Y"/>
    <n v="0.11"/>
    <s v="N"/>
    <n v="0"/>
    <n v="0.22"/>
    <n v="1559.3843607713738"/>
    <n v="-188.24011587500564"/>
    <n v="1371.1442448963683"/>
    <n v="114.26"/>
    <n v="12.83"/>
    <n v="30"/>
    <n v="0"/>
    <n v="0"/>
    <n v="0"/>
    <n v="0"/>
    <n v="0"/>
    <n v="0"/>
    <m/>
    <m/>
    <n v="30"/>
    <n v="0"/>
    <n v="12.83"/>
  </r>
  <r>
    <s v="M925"/>
    <s v="503/06/0000"/>
    <s v="MULTNOMAH BLDG"/>
    <s v="501 SE HAWTHORNE"/>
    <n v="2"/>
    <x v="9"/>
    <s v="County Commissioner District 3"/>
    <s v="DISTRICT 3"/>
    <n v="102301"/>
    <n v="1"/>
    <n v="0.11"/>
    <n v="0.11"/>
    <s v="N"/>
    <n v="0"/>
    <s v="Y"/>
    <n v="0.11"/>
    <s v="N"/>
    <n v="0"/>
    <n v="0.22"/>
    <n v="1559.3843607713738"/>
    <n v="-188.24011587500564"/>
    <n v="1371.1442448963683"/>
    <n v="114.26"/>
    <n v="61.32"/>
    <n v="152"/>
    <n v="0"/>
    <n v="0"/>
    <n v="0"/>
    <n v="0"/>
    <n v="0"/>
    <n v="0"/>
    <m/>
    <m/>
    <n v="152"/>
    <n v="0"/>
    <n v="61.32"/>
  </r>
  <r>
    <s v="M927"/>
    <s v="503/06/0000"/>
    <s v="MULTNOMAH BLDG"/>
    <s v="501 SE HAWTHORNE"/>
    <n v="2"/>
    <x v="9"/>
    <s v="County Commissioner District 4"/>
    <s v="DISTRICT 4"/>
    <n v="102401"/>
    <n v="1"/>
    <n v="0.11"/>
    <n v="0.11"/>
    <s v="N"/>
    <n v="0"/>
    <s v="Y"/>
    <n v="0.11"/>
    <s v="N"/>
    <n v="0"/>
    <n v="0.22"/>
    <n v="1559.3843607713738"/>
    <n v="-188.24011587500564"/>
    <n v="1371.1442448963683"/>
    <n v="114.26"/>
    <n v="0.38"/>
    <n v="1"/>
    <n v="0"/>
    <n v="0"/>
    <n v="0"/>
    <n v="0"/>
    <n v="0"/>
    <n v="0"/>
    <m/>
    <m/>
    <n v="1"/>
    <n v="0"/>
    <n v="0.38"/>
  </r>
  <r>
    <s v="M938"/>
    <s v="503/06/0000"/>
    <s v="MULTNOMAH BLDG"/>
    <s v="501 SE HAWTHORNE"/>
    <n v="2"/>
    <x v="9"/>
    <s v="COMMUNICATIONS OFFICE"/>
    <s v="COMMUNICATIONS OFFICE"/>
    <n v="108925"/>
    <n v="1"/>
    <n v="0.11"/>
    <n v="0.11"/>
    <s v="N"/>
    <n v="0"/>
    <s v="Y"/>
    <n v="0.11"/>
    <s v="N"/>
    <n v="0"/>
    <n v="0.22"/>
    <n v="1559.3843607713738"/>
    <n v="-188.24011587500564"/>
    <n v="1371.1442448963683"/>
    <n v="114.26"/>
    <n v="0.65"/>
    <n v="1"/>
    <n v="0"/>
    <n v="0"/>
    <n v="0"/>
    <n v="0"/>
    <n v="0"/>
    <n v="0"/>
    <m/>
    <m/>
    <n v="1"/>
    <n v="0"/>
    <n v="0.65"/>
  </r>
  <r>
    <s v="M396"/>
    <s v="526/00/0000"/>
    <s v="Troutdale Police Community Center"/>
    <s v="234 SW Kendall Ct"/>
    <n v="4"/>
    <x v="1"/>
    <s v="Law Enforcement"/>
    <s v="Enforcement Administration"/>
    <n v="601600"/>
    <n v="1"/>
    <n v="1"/>
    <n v="1"/>
    <s v="N"/>
    <n v="0"/>
    <s v="N"/>
    <n v="0"/>
    <s v="N"/>
    <n v="0"/>
    <n v="1"/>
    <n v="7088.1107307789716"/>
    <n v="-855.63689034093477"/>
    <n v="6232.4738404380369"/>
    <n v="519.37"/>
    <n v="2699.1999999999994"/>
    <n v="5153"/>
    <n v="67.52"/>
    <n v="18"/>
    <n v="63.75"/>
    <n v="0.75"/>
    <n v="0"/>
    <n v="0"/>
    <m/>
    <m/>
    <n v="5171"/>
    <n v="0"/>
    <n v="2830.4699999999993"/>
  </r>
  <r>
    <s v="M351"/>
    <s v="527/200"/>
    <s v="West Gresham Plaza"/>
    <s v="2951 NW Division St. Gresham, OR 97030"/>
    <n v="3"/>
    <x v="4"/>
    <s v="IDD"/>
    <s v="DDSD"/>
    <s v="G25 0146 01 A48"/>
    <n v="1"/>
    <n v="0.5"/>
    <n v="0.5"/>
    <s v="N"/>
    <n v="0"/>
    <s v="N"/>
    <n v="0"/>
    <s v="N"/>
    <n v="0"/>
    <n v="0.5"/>
    <n v="3544.0553653894858"/>
    <n v="-427.81844517046738"/>
    <n v="3116.2369202190184"/>
    <n v="259.69"/>
    <n v="5647.99"/>
    <n v="10532"/>
    <n v="76.949999999999989"/>
    <n v="10"/>
    <n v="0"/>
    <n v="0"/>
    <n v="0"/>
    <n v="0"/>
    <m/>
    <m/>
    <n v="10542"/>
    <n v="0"/>
    <n v="5724.94"/>
  </r>
  <r>
    <s v="M234"/>
    <s v="527/200"/>
    <s v="West Gresham Plaza"/>
    <s v="2951 NW Division St. Gresham, OR 97030"/>
    <n v="3"/>
    <x v="3"/>
    <s v="MHASD"/>
    <s v="AMHI, RESIDENTIAL, EASA, SCHOOL-BASED MENTAL HEALTH"/>
    <s v="G40 0091 09 01-21"/>
    <n v="1"/>
    <n v="0.5"/>
    <n v="0.5"/>
    <s v="N"/>
    <n v="0"/>
    <s v="N"/>
    <n v="0"/>
    <s v="N"/>
    <n v="0"/>
    <n v="0.5"/>
    <n v="3544.0553653894858"/>
    <n v="-427.81844517046738"/>
    <n v="3116.2369202190184"/>
    <n v="259.69"/>
    <n v="303.2"/>
    <n v="614"/>
    <n v="0"/>
    <n v="0"/>
    <n v="0"/>
    <n v="0"/>
    <n v="0"/>
    <n v="0"/>
    <m/>
    <m/>
    <n v="614"/>
    <n v="0"/>
    <n v="303.2"/>
  </r>
  <r>
    <s v="M900A"/>
    <s v="528/01/0000"/>
    <s v="I-84 Corporate Center"/>
    <s v="1020 NW Corporate Dr.,Troutdale, OR 97060"/>
    <n v="4"/>
    <x v="7"/>
    <s v="ANIMAL SERVICES"/>
    <s v="FIELD SERVICES"/>
    <n v="903200"/>
    <n v="1"/>
    <n v="0.4"/>
    <n v="0.4"/>
    <s v="N"/>
    <n v="0"/>
    <s v="N"/>
    <n v="0"/>
    <s v="N"/>
    <n v="0"/>
    <n v="0.4"/>
    <n v="2835.2442923115887"/>
    <n v="-342.25475613637394"/>
    <n v="2492.9895361752147"/>
    <n v="207.75"/>
    <n v="0"/>
    <n v="0"/>
    <n v="0"/>
    <n v="0"/>
    <n v="0"/>
    <n v="0"/>
    <n v="0"/>
    <n v="0"/>
    <m/>
    <m/>
    <n v="0"/>
    <n v="0"/>
    <n v="0"/>
  </r>
  <r>
    <s v="M103"/>
    <s v="530/01/0000"/>
    <s v="FAIRVIEW CITY HALL"/>
    <s v="1300 NE VILLAGE ST, FAIRVIEW OR"/>
    <n v="4"/>
    <x v="1"/>
    <s v="Law Enforcement"/>
    <s v="Detectives"/>
    <n v="601640"/>
    <n v="1"/>
    <n v="1"/>
    <n v="1"/>
    <s v="N"/>
    <n v="0"/>
    <s v="N"/>
    <n v="0"/>
    <s v="N"/>
    <n v="0"/>
    <n v="1"/>
    <n v="7088.1107307789716"/>
    <n v="-855.63689034093477"/>
    <n v="6232.4738404380369"/>
    <n v="519.37"/>
    <n v="0"/>
    <n v="0"/>
    <n v="0"/>
    <n v="0"/>
    <n v="0"/>
    <n v="0"/>
    <n v="0"/>
    <n v="0"/>
    <m/>
    <m/>
    <n v="0"/>
    <n v="0"/>
    <n v="0"/>
  </r>
  <r>
    <s v="M613"/>
    <s v="535/01"/>
    <s v="Oak Street Building"/>
    <s v="721 SW Oak St"/>
    <n v="1"/>
    <x v="9"/>
    <s v="JOINT OFFICE OF HOMELESS SERVICES"/>
    <s v="A HOME FOR EVERYONE/JOINT OFFICE"/>
    <s v="M10 JOHS AD CGF"/>
    <n v="1"/>
    <n v="1"/>
    <n v="1"/>
    <s v="N"/>
    <n v="0"/>
    <s v="N"/>
    <n v="0"/>
    <s v="N"/>
    <n v="0"/>
    <n v="1"/>
    <n v="7088.1107307789716"/>
    <n v="-855.63689034093477"/>
    <n v="6232.4738404380369"/>
    <n v="519.37"/>
    <n v="0"/>
    <n v="0"/>
    <n v="0"/>
    <n v="0"/>
    <n v="42.5"/>
    <n v="0.5"/>
    <n v="0"/>
    <n v="0"/>
    <m/>
    <m/>
    <n v="0"/>
    <n v="0"/>
    <n v="42.5"/>
  </r>
  <r>
    <s v="M461"/>
    <s v="CLOSED"/>
    <s v="LANE SBHC"/>
    <m/>
    <m/>
    <x v="3"/>
    <s v="INTEGRATED CLINICAL SERVICES"/>
    <s v="LANE SBHC"/>
    <s v="M40 44520-10-10010"/>
    <n v="0"/>
    <n v="0.7"/>
    <n v="0"/>
    <s v="N"/>
    <n v="0"/>
    <s v="N"/>
    <n v="0"/>
    <s v="N"/>
    <n v="0"/>
    <n v="0"/>
    <n v="0"/>
    <n v="0"/>
    <n v="0"/>
    <n v="0"/>
    <n v="0"/>
    <n v="0"/>
    <n v="0"/>
    <n v="0"/>
    <n v="0"/>
    <n v="0"/>
    <n v="0"/>
    <n v="0"/>
    <m/>
    <m/>
    <n v="0"/>
    <n v="0"/>
    <n v="0"/>
  </r>
  <r>
    <s v="M466"/>
    <s v="CLOSED"/>
    <s v="HARRISON PARK SBHC"/>
    <m/>
    <m/>
    <x v="3"/>
    <s v="INTEGRATED CLINICAL SERVICES"/>
    <s v="HARRISON PARK SBHC"/>
    <s v="M40 44575-GF"/>
    <n v="0"/>
    <n v="0.52"/>
    <n v="0"/>
    <s v="N"/>
    <n v="0"/>
    <s v="N"/>
    <n v="0"/>
    <s v="N"/>
    <n v="0"/>
    <n v="0"/>
    <n v="0"/>
    <n v="0"/>
    <n v="0"/>
    <n v="0"/>
    <n v="0"/>
    <n v="0"/>
    <n v="0"/>
    <n v="0"/>
    <n v="0"/>
    <n v="0"/>
    <n v="0"/>
    <n v="0"/>
    <m/>
    <m/>
    <n v="0"/>
    <n v="0"/>
    <n v="0"/>
  </r>
  <r>
    <s v="M645"/>
    <s v="Postage Only"/>
    <s v="Postage Only"/>
    <s v="Postage Only"/>
    <m/>
    <x v="9"/>
    <s v="OFFICE OF DIVERSITY &amp; EQUITY"/>
    <s v="Complaints Investigation Unit"/>
    <n v="100040"/>
    <n v="0"/>
    <n v="0"/>
    <n v="0"/>
    <s v="N"/>
    <n v="0"/>
    <s v="N"/>
    <n v="0"/>
    <s v="N"/>
    <n v="0"/>
    <n v="0"/>
    <n v="0"/>
    <n v="0"/>
    <n v="0"/>
    <n v="0"/>
    <n v="186.10999999999999"/>
    <n v="480"/>
    <n v="0"/>
    <n v="0"/>
    <n v="0"/>
    <n v="0"/>
    <n v="0"/>
    <n v="0"/>
    <m/>
    <m/>
    <n v="480"/>
    <n v="0"/>
    <n v="186.10999999999999"/>
  </r>
  <r>
    <s v="M008"/>
    <s v="Postage Only"/>
    <s v="Postage Only"/>
    <s v="501 SE HAWTHORNE"/>
    <m/>
    <x v="5"/>
    <s v="IT"/>
    <s v="DCA IT CIO"/>
    <n v="709000"/>
    <n v="0"/>
    <n v="0"/>
    <n v="0"/>
    <s v="N"/>
    <n v="0"/>
    <s v="N"/>
    <n v="0"/>
    <s v="N"/>
    <n v="0"/>
    <n v="0"/>
    <n v="0"/>
    <n v="0"/>
    <n v="0"/>
    <n v="0"/>
    <n v="9.0500000000000007"/>
    <n v="43"/>
    <n v="4.0599999999999996"/>
    <n v="1"/>
    <n v="0"/>
    <n v="0"/>
    <n v="0"/>
    <n v="0"/>
    <m/>
    <m/>
    <n v="44"/>
    <n v="0"/>
    <n v="13.11"/>
  </r>
  <r>
    <s v="M593"/>
    <s v="Postage Only"/>
    <s v="Postage Only"/>
    <s v="401 N DIXON"/>
    <m/>
    <x v="5"/>
    <s v="FACILITIES"/>
    <s v="ELECTRONIC SERVICES"/>
    <n v="902211"/>
    <n v="0"/>
    <n v="0"/>
    <n v="0"/>
    <s v="N"/>
    <n v="0"/>
    <s v="N"/>
    <n v="0"/>
    <s v="N"/>
    <n v="0"/>
    <n v="0"/>
    <n v="0"/>
    <n v="0"/>
    <n v="0"/>
    <n v="0"/>
    <n v="15"/>
    <n v="2"/>
    <n v="68.45"/>
    <n v="10"/>
    <n v="0"/>
    <n v="0"/>
    <n v="17.03"/>
    <n v="0"/>
    <m/>
    <m/>
    <n v="12"/>
    <n v="0"/>
    <n v="100.48"/>
  </r>
  <r>
    <s v="M736"/>
    <s v="Postage Only"/>
    <s v="Postage Only"/>
    <s v="501 SE HAWTHORNE"/>
    <m/>
    <x v="5"/>
    <s v="Department HR"/>
    <s v="DCA-DEPT HR"/>
    <n v="705300"/>
    <n v="0"/>
    <n v="0"/>
    <n v="0"/>
    <s v="N"/>
    <n v="0"/>
    <s v="N"/>
    <n v="0"/>
    <s v="N"/>
    <n v="0"/>
    <n v="0"/>
    <n v="0"/>
    <n v="0"/>
    <n v="0"/>
    <n v="0"/>
    <n v="0.77"/>
    <n v="2"/>
    <n v="0"/>
    <n v="0"/>
    <n v="0"/>
    <n v="0"/>
    <n v="0"/>
    <n v="0"/>
    <m/>
    <m/>
    <n v="2"/>
    <n v="0"/>
    <n v="0.77"/>
  </r>
  <r>
    <s v="M783"/>
    <s v="Postage Only"/>
    <s v="Postage Only"/>
    <s v="501 SE HAWTHORNE"/>
    <m/>
    <x v="5"/>
    <s v="Finance Hub"/>
    <s v="DCA FINANCE HUB"/>
    <n v="704060"/>
    <n v="0"/>
    <n v="0"/>
    <n v="0"/>
    <s v="N"/>
    <n v="0"/>
    <s v="N"/>
    <n v="0"/>
    <s v="N"/>
    <n v="0"/>
    <n v="0"/>
    <n v="0"/>
    <n v="0"/>
    <n v="0"/>
    <n v="0"/>
    <n v="88.630000000000024"/>
    <n v="226"/>
    <n v="0"/>
    <n v="0"/>
    <n v="42.5"/>
    <n v="0.5"/>
    <n v="0"/>
    <n v="0"/>
    <m/>
    <m/>
    <n v="226"/>
    <n v="0"/>
    <n v="131.13000000000002"/>
  </r>
  <r>
    <s v="M784"/>
    <s v="Postage Only"/>
    <s v="Postage Only"/>
    <s v="501 SE HAWTHORNE"/>
    <m/>
    <x v="5"/>
    <s v="Department HR"/>
    <s v="DCA-DEPT HR"/>
    <n v="705300"/>
    <n v="0"/>
    <n v="0"/>
    <n v="0"/>
    <s v="N"/>
    <n v="0"/>
    <s v="N"/>
    <n v="0"/>
    <s v="N"/>
    <n v="0"/>
    <n v="0"/>
    <n v="0"/>
    <n v="0"/>
    <n v="0"/>
    <n v="0"/>
    <n v="18.440000000000001"/>
    <n v="29"/>
    <n v="17.810000000000002"/>
    <n v="2"/>
    <n v="0"/>
    <n v="0"/>
    <n v="0"/>
    <n v="0"/>
    <m/>
    <m/>
    <n v="31"/>
    <n v="0"/>
    <n v="36.25"/>
  </r>
  <r>
    <s v="M785"/>
    <s v="Postage Only"/>
    <s v="Postage Only"/>
    <s v="501 SE HAWTHORNE"/>
    <m/>
    <x v="5"/>
    <s v="Contracts &amp; Strategic Sourcing"/>
    <s v="DCA CONTRACTS"/>
    <n v="709102"/>
    <n v="0"/>
    <n v="0"/>
    <n v="0"/>
    <s v="N"/>
    <n v="0"/>
    <s v="N"/>
    <n v="0"/>
    <s v="N"/>
    <n v="0"/>
    <n v="0"/>
    <n v="0"/>
    <n v="0"/>
    <n v="0"/>
    <n v="0"/>
    <n v="0"/>
    <n v="0"/>
    <n v="0"/>
    <n v="0"/>
    <n v="0"/>
    <n v="0"/>
    <n v="0"/>
    <n v="0"/>
    <m/>
    <m/>
    <n v="0"/>
    <n v="0"/>
    <n v="0"/>
  </r>
  <r>
    <s v="M791"/>
    <s v="Postage Only"/>
    <s v="Postage Only"/>
    <s v="501 SE HAWTHORNE"/>
    <m/>
    <x v="5"/>
    <s v="Budget, Rates, and Capital"/>
    <s v="DCA BUDGET"/>
    <n v="709101"/>
    <n v="0"/>
    <n v="0"/>
    <n v="0"/>
    <s v="N"/>
    <n v="0"/>
    <s v="N"/>
    <n v="0"/>
    <s v="N"/>
    <n v="0"/>
    <n v="0"/>
    <n v="0"/>
    <n v="0"/>
    <n v="0"/>
    <n v="0"/>
    <n v="7.75"/>
    <n v="1"/>
    <n v="0"/>
    <n v="0"/>
    <n v="0"/>
    <n v="0"/>
    <n v="0"/>
    <n v="0"/>
    <m/>
    <m/>
    <n v="1"/>
    <n v="0"/>
    <n v="7.75"/>
  </r>
  <r>
    <s v="M015"/>
    <s v="Postage Only"/>
    <s v="Postage Only"/>
    <s v="Postage Only"/>
    <m/>
    <x v="4"/>
    <s v="DCHS Administration"/>
    <s v="DCHS Human Services"/>
    <s v="M25 CHSBS.HR.IND1000"/>
    <n v="0"/>
    <n v="0"/>
    <n v="0"/>
    <s v="N"/>
    <n v="0"/>
    <s v="N"/>
    <n v="0"/>
    <s v="N"/>
    <n v="0"/>
    <n v="0"/>
    <n v="0"/>
    <n v="0"/>
    <n v="0"/>
    <n v="0"/>
    <n v="16.98"/>
    <n v="29"/>
    <n v="0"/>
    <n v="0"/>
    <n v="0"/>
    <n v="0"/>
    <n v="0"/>
    <n v="0"/>
    <m/>
    <m/>
    <n v="29"/>
    <n v="0"/>
    <n v="16.98"/>
  </r>
  <r>
    <s v="M161"/>
    <s v="Postage Only"/>
    <s v="Postage Only"/>
    <s v="421 SW OAK"/>
    <m/>
    <x v="4"/>
    <s v="DCHS Administration"/>
    <s v="DCHS Director's Offoce"/>
    <s v="M25 CHSDO.IND1000"/>
    <n v="0"/>
    <n v="0"/>
    <n v="0"/>
    <s v="N"/>
    <n v="0"/>
    <s v="N"/>
    <n v="0"/>
    <s v="N"/>
    <n v="0"/>
    <n v="0"/>
    <n v="0"/>
    <n v="0"/>
    <n v="0"/>
    <n v="0"/>
    <n v="0"/>
    <n v="0"/>
    <n v="0"/>
    <n v="0"/>
    <n v="0"/>
    <n v="0"/>
    <n v="0"/>
    <n v="0"/>
    <m/>
    <m/>
    <n v="0"/>
    <n v="0"/>
    <n v="0"/>
  </r>
  <r>
    <s v="M180"/>
    <s v="Postage Only"/>
    <s v="Postage Only"/>
    <s v="10615 SE Cherry Blossom Drive"/>
    <m/>
    <x v="4"/>
    <s v="ADVSD"/>
    <s v="ADVSD LTSS TD"/>
    <s v="G25 0190 19 TDXIX"/>
    <n v="0"/>
    <n v="0"/>
    <n v="0"/>
    <s v="N"/>
    <n v="0"/>
    <s v="N"/>
    <n v="0"/>
    <s v="N"/>
    <n v="0"/>
    <n v="0"/>
    <n v="0"/>
    <n v="0"/>
    <n v="0"/>
    <n v="0"/>
    <n v="4190.22"/>
    <n v="6709"/>
    <n v="36.9"/>
    <n v="6"/>
    <n v="0"/>
    <n v="0"/>
    <n v="0"/>
    <n v="0"/>
    <m/>
    <m/>
    <n v="6715"/>
    <n v="0"/>
    <n v="4227.12"/>
  </r>
  <r>
    <s v="M192"/>
    <s v="Postage Only"/>
    <s v="Postage Only"/>
    <s v="421 SW OAK"/>
    <m/>
    <x v="4"/>
    <s v="ADVSD"/>
    <s v="ADVSD LTC West"/>
    <s v="G25 0190 20 WDXIX"/>
    <n v="0"/>
    <n v="0"/>
    <n v="0"/>
    <s v="N"/>
    <n v="0"/>
    <s v="N"/>
    <n v="0"/>
    <s v="N"/>
    <n v="0"/>
    <n v="0"/>
    <n v="0"/>
    <n v="0"/>
    <n v="0"/>
    <n v="0"/>
    <n v="4440.42"/>
    <n v="8086"/>
    <n v="602.79"/>
    <n v="126"/>
    <n v="0"/>
    <n v="0"/>
    <n v="0"/>
    <n v="0"/>
    <m/>
    <m/>
    <n v="8212"/>
    <n v="0"/>
    <n v="5043.21"/>
  </r>
  <r>
    <s v="M195"/>
    <s v="Postage Only"/>
    <s v="Postage Only"/>
    <s v="421 SW OAK"/>
    <m/>
    <x v="4"/>
    <s v="ADVSD"/>
    <s v="ADVSD Public Guardian"/>
    <s v="M25 ADVSD PGGF"/>
    <n v="0"/>
    <n v="0"/>
    <n v="0"/>
    <s v="N"/>
    <n v="0"/>
    <s v="N"/>
    <n v="0"/>
    <s v="N"/>
    <n v="0"/>
    <n v="0"/>
    <n v="0"/>
    <n v="0"/>
    <n v="0"/>
    <n v="0"/>
    <n v="764.5100000000001"/>
    <n v="1405"/>
    <n v="234.93"/>
    <n v="31.2"/>
    <n v="0"/>
    <n v="0"/>
    <n v="10.32"/>
    <n v="0"/>
    <m/>
    <m/>
    <n v="1436.2"/>
    <n v="0"/>
    <n v="1009.7600000000001"/>
  </r>
  <r>
    <s v="M531"/>
    <s v="Postage Only"/>
    <s v="Postage Only"/>
    <s v="Postage Only"/>
    <m/>
    <x v="4"/>
    <s v="Youth &amp; Family Services"/>
    <s v="YFS - Domestic Violence"/>
    <s v="M25 SCP.DV CRD.CGF"/>
    <n v="0"/>
    <n v="0"/>
    <n v="0"/>
    <s v="N"/>
    <n v="0"/>
    <s v="N"/>
    <n v="0"/>
    <s v="N"/>
    <n v="0"/>
    <n v="0"/>
    <n v="0"/>
    <n v="0"/>
    <n v="0"/>
    <n v="0"/>
    <n v="0"/>
    <n v="0"/>
    <n v="0"/>
    <n v="0"/>
    <n v="0"/>
    <n v="0"/>
    <n v="0"/>
    <n v="0"/>
    <m/>
    <m/>
    <n v="0"/>
    <n v="0"/>
    <n v="0"/>
  </r>
  <r>
    <s v="M558"/>
    <s v="Postage Only"/>
    <s v="Postage Only"/>
    <s v="Postage Only"/>
    <m/>
    <x v="4"/>
    <s v="Youth &amp; Family Services"/>
    <s v="YFS  "/>
    <s v="M25 SCPCPS.CGF"/>
    <n v="0"/>
    <n v="0"/>
    <n v="0"/>
    <s v="N"/>
    <n v="0"/>
    <s v="N"/>
    <n v="0"/>
    <s v="N"/>
    <n v="0"/>
    <n v="0"/>
    <n v="0"/>
    <n v="0"/>
    <n v="0"/>
    <n v="0"/>
    <n v="428.65"/>
    <n v="1024"/>
    <n v="32.25"/>
    <n v="4"/>
    <n v="0"/>
    <n v="0"/>
    <n v="0"/>
    <n v="0"/>
    <m/>
    <m/>
    <n v="1028"/>
    <n v="0"/>
    <n v="460.9"/>
  </r>
  <r>
    <s v="M136"/>
    <s v="Postage Only"/>
    <s v="MULTNOMAH BLDG"/>
    <s v="501 SE HAWTHORNE"/>
    <m/>
    <x v="8"/>
    <s v="Finance and Risk Mgmt"/>
    <s v="Deferred Compensation"/>
    <n v="704050"/>
    <n v="0"/>
    <n v="0"/>
    <n v="0"/>
    <s v="N"/>
    <n v="0"/>
    <s v="N"/>
    <n v="0"/>
    <s v="N"/>
    <n v="0"/>
    <n v="0"/>
    <n v="0"/>
    <n v="0"/>
    <n v="0"/>
    <n v="0"/>
    <n v="0"/>
    <n v="0"/>
    <n v="0"/>
    <n v="0"/>
    <n v="0"/>
    <n v="0"/>
    <n v="0"/>
    <n v="0"/>
    <m/>
    <m/>
    <n v="0"/>
    <n v="0"/>
    <n v="0"/>
  </r>
  <r>
    <s v="M732"/>
    <s v="Postage Only"/>
    <s v="Postage Only"/>
    <s v="Postage Only"/>
    <m/>
    <x v="8"/>
    <s v="Finance and Risk Mgmt"/>
    <s v="Central Accounts Payable"/>
    <n v="704050"/>
    <n v="0"/>
    <n v="0"/>
    <n v="0"/>
    <s v="N"/>
    <n v="0"/>
    <s v="N"/>
    <n v="0"/>
    <s v="N"/>
    <n v="0"/>
    <n v="0"/>
    <n v="0"/>
    <n v="0"/>
    <n v="0"/>
    <n v="0"/>
    <n v="9730.9499999999971"/>
    <n v="17960"/>
    <n v="0"/>
    <n v="0"/>
    <n v="170"/>
    <n v="2"/>
    <n v="0"/>
    <n v="131"/>
    <m/>
    <m/>
    <n v="17960"/>
    <n v="0"/>
    <n v="10031.949999999997"/>
  </r>
  <r>
    <s v="M743"/>
    <s v="Postage Only"/>
    <s v="Postage Only"/>
    <s v="Postage Only"/>
    <m/>
    <x v="8"/>
    <s v="Finance and Risk Mgmt"/>
    <s v="Central Payroll"/>
    <n v="704050"/>
    <n v="0"/>
    <n v="0"/>
    <n v="0"/>
    <s v="N"/>
    <n v="0"/>
    <s v="N"/>
    <n v="0"/>
    <s v="N"/>
    <n v="0"/>
    <n v="0"/>
    <n v="0"/>
    <n v="0"/>
    <n v="0"/>
    <n v="0"/>
    <n v="1493.26"/>
    <n v="3535"/>
    <n v="7.85"/>
    <n v="1"/>
    <n v="191.25"/>
    <n v="2.25"/>
    <n v="0"/>
    <n v="1396.75"/>
    <m/>
    <m/>
    <n v="3536"/>
    <n v="0"/>
    <n v="3089.1099999999997"/>
  </r>
  <r>
    <s v="M744"/>
    <s v="Postage Only"/>
    <s v="Postage Only"/>
    <s v="Postage Only"/>
    <m/>
    <x v="8"/>
    <s v="Finance and Risk Mgmt"/>
    <s v="Central Purchasing"/>
    <n v="704050"/>
    <n v="0"/>
    <n v="0"/>
    <n v="0"/>
    <s v="N"/>
    <n v="0"/>
    <s v="N"/>
    <n v="0"/>
    <s v="N"/>
    <n v="0"/>
    <n v="0"/>
    <n v="0"/>
    <n v="0"/>
    <n v="0"/>
    <n v="0"/>
    <n v="23.71"/>
    <n v="41"/>
    <n v="0"/>
    <n v="0"/>
    <n v="0"/>
    <n v="0"/>
    <n v="0"/>
    <n v="0"/>
    <m/>
    <m/>
    <n v="41"/>
    <n v="0"/>
    <n v="23.71"/>
  </r>
  <r>
    <s v="M745"/>
    <s v="Postage Only"/>
    <s v="Postage Only"/>
    <s v="Postage Only"/>
    <m/>
    <x v="8"/>
    <s v="CENTRAL HUMAN RESOURCES"/>
    <s v="HR Benefits"/>
    <n v="705210"/>
    <n v="0"/>
    <n v="0"/>
    <n v="0"/>
    <s v="N"/>
    <n v="0"/>
    <s v="N"/>
    <n v="0"/>
    <s v="N"/>
    <n v="0"/>
    <n v="0"/>
    <n v="0"/>
    <n v="0"/>
    <n v="0"/>
    <n v="0"/>
    <n v="1221.99"/>
    <n v="4103"/>
    <n v="3.66"/>
    <n v="1"/>
    <n v="0"/>
    <n v="0"/>
    <n v="0"/>
    <n v="2285.81"/>
    <m/>
    <m/>
    <n v="4104"/>
    <n v="269.01"/>
    <n v="3780.4700000000003"/>
  </r>
  <r>
    <s v="M746"/>
    <s v="Postage Only"/>
    <s v="Postage Only"/>
    <s v="Postage Only"/>
    <m/>
    <x v="8"/>
    <s v="CENTRAL HUMAN RESOURCES"/>
    <s v="HR Benefits"/>
    <n v="705245"/>
    <n v="0"/>
    <n v="0"/>
    <n v="0"/>
    <s v="N"/>
    <n v="0"/>
    <s v="N"/>
    <n v="0"/>
    <s v="N"/>
    <n v="0"/>
    <n v="0"/>
    <n v="0"/>
    <n v="0"/>
    <n v="0"/>
    <n v="0"/>
    <n v="548.70000000000005"/>
    <n v="582"/>
    <n v="0"/>
    <n v="0"/>
    <n v="0"/>
    <n v="0"/>
    <n v="0"/>
    <n v="0"/>
    <m/>
    <m/>
    <n v="582"/>
    <n v="0"/>
    <n v="548.70000000000005"/>
  </r>
  <r>
    <s v="M748"/>
    <s v="Postage Only"/>
    <s v="Postage Only"/>
    <s v="Postage Only"/>
    <m/>
    <x v="8"/>
    <s v="CENTRAL HUMAN RESOURCES"/>
    <s v="HR Benefits"/>
    <n v="705200"/>
    <n v="0"/>
    <n v="0"/>
    <n v="0"/>
    <s v="N"/>
    <n v="0"/>
    <s v="N"/>
    <n v="0"/>
    <s v="N"/>
    <n v="0"/>
    <n v="0"/>
    <n v="0"/>
    <n v="0"/>
    <n v="0"/>
    <n v="0"/>
    <n v="5.75"/>
    <n v="15"/>
    <n v="0"/>
    <n v="0"/>
    <n v="0"/>
    <n v="0"/>
    <n v="0"/>
    <n v="0"/>
    <m/>
    <m/>
    <n v="15"/>
    <n v="0"/>
    <n v="5.75"/>
  </r>
  <r>
    <s v="M749"/>
    <s v="Postage Only"/>
    <s v="Postage Only"/>
    <s v="Postage Only"/>
    <m/>
    <x v="8"/>
    <s v="Finance and Risk Mgmt"/>
    <s v="Risk Mgmt-Worker's Comp"/>
    <n v="708100"/>
    <n v="0"/>
    <n v="0"/>
    <n v="0"/>
    <s v="N"/>
    <n v="0"/>
    <s v="N"/>
    <n v="0"/>
    <s v="N"/>
    <n v="0"/>
    <n v="0"/>
    <n v="0"/>
    <n v="0"/>
    <n v="0"/>
    <n v="0"/>
    <n v="4.25"/>
    <n v="10"/>
    <n v="0"/>
    <n v="0"/>
    <n v="0"/>
    <n v="0"/>
    <n v="0"/>
    <n v="0"/>
    <m/>
    <m/>
    <n v="10"/>
    <n v="0"/>
    <n v="4.25"/>
  </r>
  <r>
    <s v="M104"/>
    <s v="Postage Only"/>
    <s v="Postage Only"/>
    <s v="Postage Only"/>
    <m/>
    <x v="7"/>
    <s v="Business Services"/>
    <s v="Mid-County Street Lighting Svc District 14"/>
    <n v="909010"/>
    <n v="0"/>
    <n v="0"/>
    <n v="0"/>
    <s v="N"/>
    <n v="0"/>
    <s v="N"/>
    <n v="0"/>
    <s v="N"/>
    <n v="0"/>
    <n v="0"/>
    <n v="0"/>
    <n v="0"/>
    <n v="0"/>
    <n v="0"/>
    <n v="0"/>
    <n v="0"/>
    <n v="0"/>
    <n v="0"/>
    <n v="0"/>
    <n v="0"/>
    <n v="0"/>
    <n v="0"/>
    <m/>
    <m/>
    <n v="0"/>
    <n v="0"/>
    <n v="0"/>
  </r>
  <r>
    <s v="M501"/>
    <s v="Postage Only"/>
    <s v="Postage Only"/>
    <s v="Postage Only"/>
    <m/>
    <x v="7"/>
    <s v="DCS Director"/>
    <s v="DCS Director"/>
    <n v="900000"/>
    <n v="0"/>
    <n v="0"/>
    <n v="0"/>
    <s v="N"/>
    <n v="0"/>
    <s v="N"/>
    <n v="0"/>
    <s v="N"/>
    <n v="0"/>
    <n v="0"/>
    <n v="0"/>
    <n v="0"/>
    <n v="0"/>
    <n v="0"/>
    <n v="0"/>
    <n v="0"/>
    <n v="0"/>
    <n v="0"/>
    <n v="0"/>
    <n v="0"/>
    <n v="0"/>
    <n v="0"/>
    <m/>
    <m/>
    <n v="0"/>
    <n v="0"/>
    <n v="0"/>
  </r>
  <r>
    <s v="M772"/>
    <s v="Postage Only"/>
    <s v="Postage Only"/>
    <s v="Postage Only"/>
    <m/>
    <x v="7"/>
    <s v="DCS-Elections-General Election"/>
    <s v="ELECTIONS DIVISION"/>
    <n v="908100"/>
    <n v="0"/>
    <n v="0"/>
    <n v="0"/>
    <s v="N"/>
    <n v="0"/>
    <s v="N"/>
    <n v="0"/>
    <s v="N"/>
    <n v="0"/>
    <n v="0"/>
    <n v="0"/>
    <n v="0"/>
    <n v="0"/>
    <n v="0"/>
    <n v="0"/>
    <n v="0"/>
    <n v="0"/>
    <n v="0"/>
    <n v="0"/>
    <n v="0"/>
    <n v="0"/>
    <n v="0"/>
    <m/>
    <m/>
    <n v="0"/>
    <n v="0"/>
    <n v="0"/>
  </r>
  <r>
    <s v="M774"/>
    <s v="Postage Only"/>
    <s v="Postage Only"/>
    <s v="Postage Only"/>
    <m/>
    <x v="7"/>
    <s v="DCS-Elections-May Election"/>
    <s v="ELECTIONS DIVISION"/>
    <n v="908100"/>
    <n v="0"/>
    <n v="0"/>
    <n v="0"/>
    <s v="N"/>
    <n v="0"/>
    <s v="N"/>
    <n v="0"/>
    <s v="N"/>
    <n v="0"/>
    <n v="0"/>
    <n v="0"/>
    <n v="0"/>
    <n v="0"/>
    <n v="0"/>
    <n v="0"/>
    <n v="0"/>
    <n v="0"/>
    <n v="0"/>
    <n v="0"/>
    <n v="0"/>
    <n v="0"/>
    <n v="0"/>
    <m/>
    <m/>
    <n v="0"/>
    <n v="0"/>
    <n v="0"/>
  </r>
  <r>
    <s v="M011"/>
    <s v="Postage Only"/>
    <s v="MCCOY BLDG"/>
    <s v="619 NW 6th Ave"/>
    <n v="2"/>
    <x v="3"/>
    <s v="INTEGRATED CLINICAL SERVICES"/>
    <m/>
    <n v="407002"/>
    <n v="0"/>
    <n v="0"/>
    <n v="0"/>
    <s v="N"/>
    <n v="0"/>
    <s v="N"/>
    <n v="0"/>
    <s v="N"/>
    <n v="0"/>
    <n v="0"/>
    <n v="0"/>
    <n v="0"/>
    <n v="0"/>
    <n v="0"/>
    <n v="0"/>
    <n v="0"/>
    <n v="0"/>
    <n v="0"/>
    <n v="0"/>
    <n v="0"/>
    <n v="0"/>
    <n v="0"/>
    <m/>
    <m/>
    <n v="0"/>
    <n v="0"/>
    <n v="0"/>
  </r>
  <r>
    <s v="M026"/>
    <s v="Postage Only"/>
    <s v="Postage Only"/>
    <s v="Postage Only"/>
    <m/>
    <x v="3"/>
    <m/>
    <m/>
    <n v="407003"/>
    <n v="0"/>
    <n v="0"/>
    <n v="0"/>
    <s v="N"/>
    <n v="0"/>
    <s v="N"/>
    <n v="0"/>
    <s v="N"/>
    <n v="0"/>
    <n v="0"/>
    <n v="0"/>
    <n v="0"/>
    <n v="0"/>
    <n v="0"/>
    <n v="0"/>
    <n v="0"/>
    <n v="0"/>
    <n v="0"/>
    <n v="0"/>
    <n v="0"/>
    <n v="0"/>
    <n v="0"/>
    <m/>
    <m/>
    <n v="0"/>
    <n v="0"/>
    <n v="0"/>
  </r>
  <r>
    <s v="M042"/>
    <s v="Postage Only"/>
    <s v="Postage Only"/>
    <s v="Postage Only"/>
    <m/>
    <x v="3"/>
    <s v="PUBLIC HEALTH"/>
    <s v="Tobacco Prevention and Education"/>
    <n v="401615"/>
    <n v="0"/>
    <n v="0"/>
    <n v="0"/>
    <s v="N"/>
    <n v="0"/>
    <s v="N"/>
    <n v="0"/>
    <s v="N"/>
    <n v="0"/>
    <n v="0"/>
    <n v="0"/>
    <n v="0"/>
    <n v="0"/>
    <n v="0"/>
    <n v="0"/>
    <n v="0"/>
    <n v="0"/>
    <n v="0"/>
    <n v="0"/>
    <n v="0"/>
    <n v="0"/>
    <n v="0"/>
    <m/>
    <m/>
    <n v="0"/>
    <n v="0"/>
    <n v="0"/>
  </r>
  <r>
    <s v="M054"/>
    <s v="Postage Only"/>
    <s v="Postage Only"/>
    <s v="Postage Only"/>
    <m/>
    <x v="3"/>
    <m/>
    <m/>
    <s v="G40 0037 13 S44A"/>
    <n v="0"/>
    <n v="0"/>
    <n v="0"/>
    <s v="N"/>
    <n v="0"/>
    <s v="N"/>
    <n v="0"/>
    <s v="N"/>
    <n v="0"/>
    <n v="0"/>
    <n v="0"/>
    <n v="0"/>
    <n v="0"/>
    <n v="0"/>
    <n v="2.7899999999999996"/>
    <n v="7"/>
    <n v="0"/>
    <n v="0"/>
    <n v="0"/>
    <n v="0"/>
    <n v="0"/>
    <n v="0"/>
    <m/>
    <m/>
    <n v="7"/>
    <n v="0"/>
    <n v="2.7899999999999996"/>
  </r>
  <r>
    <s v="M134"/>
    <s v="Postage Only"/>
    <s v="Postage Only"/>
    <s v="Postage Only"/>
    <m/>
    <x v="3"/>
    <m/>
    <m/>
    <s v="M40 41101-00-3002"/>
    <n v="0"/>
    <n v="0"/>
    <n v="0"/>
    <s v="N"/>
    <n v="0"/>
    <s v="N"/>
    <n v="0"/>
    <s v="N"/>
    <n v="0"/>
    <n v="0"/>
    <n v="0"/>
    <n v="0"/>
    <n v="0"/>
    <n v="0"/>
    <n v="319.44"/>
    <n v="247"/>
    <n v="42.6"/>
    <n v="6"/>
    <n v="0"/>
    <n v="0"/>
    <n v="0"/>
    <n v="0"/>
    <m/>
    <m/>
    <n v="253"/>
    <n v="0"/>
    <n v="362.04"/>
  </r>
  <r>
    <s v="M210"/>
    <s v="Postage Only"/>
    <s v="Postage Only"/>
    <s v="Postage Only"/>
    <m/>
    <x v="3"/>
    <m/>
    <m/>
    <s v="G40 0091 07 01-18"/>
    <n v="0"/>
    <n v="0"/>
    <n v="0"/>
    <s v="N"/>
    <n v="0"/>
    <s v="N"/>
    <n v="0"/>
    <s v="N"/>
    <n v="0"/>
    <n v="0"/>
    <n v="0"/>
    <n v="0"/>
    <n v="0"/>
    <n v="0"/>
    <n v="0"/>
    <n v="0"/>
    <n v="0"/>
    <n v="0"/>
    <n v="0"/>
    <n v="0"/>
    <n v="0"/>
    <n v="0"/>
    <m/>
    <m/>
    <n v="0"/>
    <n v="0"/>
    <n v="0"/>
  </r>
  <r>
    <s v="M312"/>
    <s v="Postage Only"/>
    <s v="Postage Only"/>
    <s v="Postage Only"/>
    <m/>
    <x v="3"/>
    <s v="ICS"/>
    <s v="ED Utilization Reduction"/>
    <s v="G40 0308 01"/>
    <n v="0"/>
    <n v="0"/>
    <n v="0"/>
    <s v="N"/>
    <n v="0"/>
    <s v="N"/>
    <n v="0"/>
    <s v="N"/>
    <n v="0"/>
    <n v="0"/>
    <n v="0"/>
    <n v="0"/>
    <n v="0"/>
    <n v="0"/>
    <n v="0"/>
    <n v="0"/>
    <n v="0"/>
    <n v="0"/>
    <n v="0"/>
    <n v="0"/>
    <n v="0"/>
    <n v="0"/>
    <m/>
    <m/>
    <n v="0"/>
    <n v="9438.8899999999976"/>
    <n v="9438.8899999999976"/>
  </r>
  <r>
    <s v="M440"/>
    <s v="Postage Only"/>
    <s v="Postage Only"/>
    <s v="Postage Only"/>
    <m/>
    <x v="3"/>
    <m/>
    <m/>
    <s v="M40 47200-00-26030"/>
    <n v="0"/>
    <n v="0"/>
    <n v="0"/>
    <s v="N"/>
    <n v="0"/>
    <s v="N"/>
    <n v="0"/>
    <s v="N"/>
    <n v="0"/>
    <n v="0"/>
    <n v="0"/>
    <n v="0"/>
    <n v="0"/>
    <n v="0"/>
    <n v="0"/>
    <n v="0"/>
    <n v="0"/>
    <n v="0"/>
    <n v="0"/>
    <n v="0"/>
    <n v="0"/>
    <n v="0"/>
    <m/>
    <m/>
    <n v="0"/>
    <n v="0"/>
    <n v="0"/>
  </r>
  <r>
    <s v="M445"/>
    <s v="Postage Only"/>
    <s v="Postage Only"/>
    <s v="Postage Only"/>
    <m/>
    <x v="3"/>
    <s v="COMMUNICABLE DISEASE SERVICES"/>
    <s v="OID"/>
    <n v="403615"/>
    <n v="0"/>
    <n v="0"/>
    <n v="0"/>
    <s v="N"/>
    <n v="0"/>
    <s v="N"/>
    <n v="0"/>
    <s v="N"/>
    <n v="0"/>
    <n v="0"/>
    <n v="0"/>
    <n v="0"/>
    <n v="0"/>
    <n v="0"/>
    <n v="0"/>
    <n v="0"/>
    <n v="0"/>
    <n v="0"/>
    <n v="0"/>
    <n v="0"/>
    <n v="0"/>
    <n v="0"/>
    <m/>
    <m/>
    <n v="0"/>
    <n v="0"/>
    <n v="0"/>
  </r>
  <r>
    <s v="M454"/>
    <s v="Postage Only"/>
    <s v="Postage Only"/>
    <s v="5404 SE WOODWARD"/>
    <m/>
    <x v="3"/>
    <m/>
    <s v="FRANKLIN SBHC"/>
    <s v="M40 44570-GF"/>
    <n v="0"/>
    <n v="0"/>
    <n v="0"/>
    <s v="N"/>
    <n v="0"/>
    <s v="N"/>
    <n v="0"/>
    <s v="N"/>
    <n v="0"/>
    <n v="0"/>
    <n v="0"/>
    <n v="0"/>
    <n v="0"/>
    <n v="0"/>
    <n v="0"/>
    <n v="0"/>
    <n v="0"/>
    <n v="0"/>
    <n v="0"/>
    <n v="0"/>
    <n v="0"/>
    <n v="0"/>
    <m/>
    <m/>
    <n v="0"/>
    <n v="0"/>
    <n v="0"/>
  </r>
  <r>
    <s v="M485"/>
    <s v="Postage Only"/>
    <s v="Postage Only"/>
    <s v="Postage Only"/>
    <m/>
    <x v="3"/>
    <m/>
    <m/>
    <s v="G40 0091 07 01-18"/>
    <n v="0"/>
    <n v="0"/>
    <n v="0"/>
    <s v="N"/>
    <n v="0"/>
    <s v="N"/>
    <n v="0"/>
    <s v="N"/>
    <n v="0"/>
    <n v="0"/>
    <n v="0"/>
    <n v="0"/>
    <n v="0"/>
    <n v="0"/>
    <n v="0"/>
    <n v="0"/>
    <n v="0"/>
    <n v="0"/>
    <n v="0"/>
    <n v="0"/>
    <n v="0"/>
    <n v="0"/>
    <m/>
    <m/>
    <n v="0"/>
    <n v="0"/>
    <n v="0"/>
  </r>
  <r>
    <s v="M494"/>
    <s v="Postage Only"/>
    <s v="GATEWAY CHILDRENS CENTER"/>
    <s v="10317 E. BURNSIDE"/>
    <n v="1"/>
    <x v="3"/>
    <s v="CAPACITATION CENTER"/>
    <s v="CHW PROGRAM &amp; CAPACITATION CTR"/>
    <n v="404708"/>
    <n v="0"/>
    <n v="0"/>
    <n v="0"/>
    <s v="N"/>
    <n v="0"/>
    <s v="N"/>
    <n v="0"/>
    <s v="N"/>
    <n v="0"/>
    <n v="0"/>
    <n v="0"/>
    <n v="0"/>
    <n v="0"/>
    <n v="0"/>
    <n v="0"/>
    <n v="0"/>
    <n v="0"/>
    <n v="0"/>
    <n v="0"/>
    <n v="0"/>
    <n v="0"/>
    <n v="0"/>
    <m/>
    <m/>
    <n v="0"/>
    <n v="0"/>
    <n v="0"/>
  </r>
  <r>
    <s v="M571"/>
    <s v="Postage Only"/>
    <s v="Postage Only"/>
    <s v="Postage Only"/>
    <m/>
    <x v="3"/>
    <s v="Public Health"/>
    <s v="Breastfeeding Peer Counseling Program"/>
    <s v="G40 0010 07 S40B"/>
    <n v="0"/>
    <n v="0"/>
    <n v="0"/>
    <s v="N"/>
    <n v="0"/>
    <s v="N"/>
    <n v="0"/>
    <s v="N"/>
    <n v="0"/>
    <n v="0"/>
    <n v="0"/>
    <n v="0"/>
    <n v="0"/>
    <n v="0"/>
    <n v="0"/>
    <n v="0"/>
    <n v="0"/>
    <n v="0"/>
    <n v="0"/>
    <n v="0"/>
    <n v="0"/>
    <n v="0"/>
    <m/>
    <m/>
    <n v="0"/>
    <n v="0"/>
    <n v="0"/>
  </r>
  <r>
    <s v="M600"/>
    <s v="Postage Only"/>
    <s v="McCoy Bldg"/>
    <s v="426 SW STARK"/>
    <m/>
    <x v="3"/>
    <s v="DENTAL DIRECTOR'S OFFICE"/>
    <m/>
    <n v="406001"/>
    <n v="0"/>
    <n v="0"/>
    <n v="0"/>
    <s v="N"/>
    <n v="0"/>
    <s v="N"/>
    <n v="0"/>
    <s v="N"/>
    <m/>
    <n v="0"/>
    <n v="0"/>
    <n v="0"/>
    <n v="0"/>
    <n v="0"/>
    <n v="45.7"/>
    <n v="120"/>
    <n v="0"/>
    <n v="0"/>
    <n v="0"/>
    <n v="0"/>
    <n v="0"/>
    <n v="0"/>
    <m/>
    <m/>
    <n v="120"/>
    <n v="0"/>
    <n v="45.7"/>
  </r>
  <r>
    <s v="M703"/>
    <s v="Postage Only"/>
    <s v="MCCOY BLDG"/>
    <s v="619 NW 6th Ave"/>
    <n v="2"/>
    <x v="3"/>
    <s v="INTEGRATED CLINICAL SERVICES"/>
    <s v="CENTRAL CALL CENTER"/>
    <s v="G40 0028 07"/>
    <n v="0"/>
    <n v="0"/>
    <n v="0"/>
    <s v="N"/>
    <n v="0"/>
    <s v="N"/>
    <n v="0"/>
    <s v="N"/>
    <n v="0"/>
    <n v="0"/>
    <n v="0"/>
    <n v="0"/>
    <n v="0"/>
    <n v="0"/>
    <n v="0.38"/>
    <n v="1"/>
    <n v="0"/>
    <n v="0"/>
    <n v="0"/>
    <n v="0"/>
    <n v="0"/>
    <n v="0"/>
    <m/>
    <m/>
    <n v="1"/>
    <n v="0"/>
    <n v="0.38"/>
  </r>
  <r>
    <s v="M717"/>
    <s v="Postage Only"/>
    <s v="Postage Only"/>
    <s v="Postage Only"/>
    <m/>
    <x v="3"/>
    <m/>
    <m/>
    <n v="406550"/>
    <n v="0"/>
    <n v="0"/>
    <n v="0"/>
    <s v="N"/>
    <n v="0"/>
    <s v="N"/>
    <n v="0"/>
    <s v="N"/>
    <n v="0"/>
    <n v="0"/>
    <n v="0"/>
    <n v="0"/>
    <n v="0"/>
    <n v="0"/>
    <n v="898.72"/>
    <n v="2277"/>
    <n v="59.35"/>
    <n v="10"/>
    <n v="0"/>
    <n v="0"/>
    <n v="0"/>
    <n v="0"/>
    <m/>
    <m/>
    <n v="2287"/>
    <n v="0"/>
    <n v="958.07"/>
  </r>
  <r>
    <s v="M975"/>
    <s v="Postage Only"/>
    <s v="Postage Only"/>
    <s v="Postage Only"/>
    <m/>
    <x v="3"/>
    <m/>
    <m/>
    <n v="405760"/>
    <n v="0"/>
    <n v="0"/>
    <n v="0"/>
    <s v="N"/>
    <n v="0"/>
    <s v="N"/>
    <n v="0"/>
    <s v="N"/>
    <n v="0"/>
    <n v="0"/>
    <n v="0"/>
    <n v="0"/>
    <n v="0"/>
    <n v="0"/>
    <n v="98.17"/>
    <n v="132"/>
    <n v="68.06"/>
    <n v="11"/>
    <n v="0"/>
    <n v="0"/>
    <n v="0"/>
    <n v="0"/>
    <m/>
    <m/>
    <n v="143"/>
    <n v="0"/>
    <n v="166.23000000000002"/>
  </r>
  <r>
    <s v="M323"/>
    <s v="Postage Only"/>
    <s v="Postage Only"/>
    <s v="Postage Only"/>
    <m/>
    <x v="1"/>
    <s v="Law Enforcement"/>
    <s v="Enforcement Administration"/>
    <n v="601600"/>
    <n v="0"/>
    <n v="0"/>
    <n v="0"/>
    <s v="N"/>
    <n v="0"/>
    <s v="N"/>
    <n v="0"/>
    <s v="N"/>
    <n v="0"/>
    <n v="0"/>
    <n v="0"/>
    <n v="0"/>
    <n v="0"/>
    <n v="0"/>
    <n v="1370.96"/>
    <n v="2512"/>
    <n v="91.9"/>
    <n v="16"/>
    <n v="63.75"/>
    <n v="0.75"/>
    <n v="0"/>
    <n v="0"/>
    <m/>
    <m/>
    <n v="2528"/>
    <n v="1.1000000000000001"/>
    <n v="1527.71"/>
  </r>
  <r>
    <s v="M324"/>
    <s v="Postage Only"/>
    <s v="Postage Only"/>
    <s v="Postage Only"/>
    <m/>
    <x v="1"/>
    <s v="Business Services"/>
    <s v="Alarms"/>
    <n v="601774"/>
    <n v="0"/>
    <n v="0"/>
    <n v="0"/>
    <s v="N"/>
    <n v="0"/>
    <s v="N"/>
    <n v="0"/>
    <s v="N"/>
    <n v="0"/>
    <n v="0"/>
    <n v="0"/>
    <n v="0"/>
    <n v="0"/>
    <n v="0"/>
    <n v="6601.23"/>
    <n v="16736"/>
    <n v="0"/>
    <n v="0"/>
    <n v="0"/>
    <n v="0"/>
    <n v="0"/>
    <n v="0"/>
    <m/>
    <m/>
    <n v="16736"/>
    <n v="0"/>
    <n v="6601.23"/>
  </r>
  <r>
    <s v="M325"/>
    <s v="Postage Only"/>
    <s v="Postage Only"/>
    <s v="Postage Only"/>
    <m/>
    <x v="1"/>
    <s v="Business Services"/>
    <s v="Concealed Handguns"/>
    <n v="601775"/>
    <n v="0"/>
    <n v="0"/>
    <n v="0"/>
    <s v="N"/>
    <n v="0"/>
    <s v="N"/>
    <n v="0"/>
    <s v="N"/>
    <n v="0"/>
    <n v="0"/>
    <n v="0"/>
    <n v="0"/>
    <n v="0"/>
    <n v="0"/>
    <n v="7098.3499999999995"/>
    <n v="12299"/>
    <n v="0"/>
    <n v="0"/>
    <n v="0"/>
    <n v="0"/>
    <n v="0"/>
    <n v="0"/>
    <m/>
    <m/>
    <n v="12299"/>
    <n v="0"/>
    <n v="7098.3499999999995"/>
  </r>
  <r>
    <s v="M393"/>
    <s v="Postage Only"/>
    <s v="Postage Only"/>
    <s v="Postage Only"/>
    <m/>
    <x v="1"/>
    <s v="Corrections"/>
    <s v="Inverness Jail"/>
    <n v="601422"/>
    <n v="0"/>
    <n v="0"/>
    <n v="0"/>
    <s v="N"/>
    <n v="0"/>
    <s v="N"/>
    <n v="0"/>
    <s v="N"/>
    <n v="0"/>
    <n v="0"/>
    <n v="0"/>
    <n v="0"/>
    <n v="0"/>
    <n v="0"/>
    <n v="0"/>
    <n v="0"/>
    <n v="0"/>
    <n v="0"/>
    <n v="0"/>
    <n v="0"/>
    <n v="0"/>
    <n v="0"/>
    <m/>
    <m/>
    <n v="0"/>
    <n v="0"/>
    <n v="0"/>
  </r>
  <r>
    <s v="M045"/>
    <s v="Postage Only"/>
    <s v="Postage Only"/>
    <s v="Postage Only"/>
    <m/>
    <x v="9"/>
    <s v="LPSCC"/>
    <m/>
    <s v="G10 0250 20 SB"/>
    <n v="0"/>
    <n v="0"/>
    <n v="0"/>
    <s v="N"/>
    <n v="0"/>
    <s v="N"/>
    <n v="0"/>
    <s v="N"/>
    <n v="0"/>
    <n v="0"/>
    <n v="0"/>
    <n v="0"/>
    <n v="0"/>
    <n v="0"/>
    <n v="1.56"/>
    <n v="4"/>
    <n v="0"/>
    <n v="0"/>
    <n v="0"/>
    <n v="0"/>
    <n v="0"/>
    <n v="0"/>
    <m/>
    <m/>
    <n v="4"/>
    <n v="0"/>
    <n v="1.56"/>
  </r>
  <r>
    <s v="M237"/>
    <s v="Postage Only"/>
    <s v="Postage Only"/>
    <s v="Postage Only"/>
    <m/>
    <x v="9"/>
    <s v="SUSTAINABILITY"/>
    <m/>
    <n v="107200"/>
    <n v="0"/>
    <n v="0"/>
    <n v="0"/>
    <s v="N"/>
    <n v="0"/>
    <s v="N"/>
    <n v="0"/>
    <s v="N"/>
    <n v="0"/>
    <n v="0"/>
    <n v="0"/>
    <n v="0"/>
    <n v="0"/>
    <n v="0"/>
    <n v="0"/>
    <n v="0"/>
    <n v="0"/>
    <n v="0"/>
    <n v="0"/>
    <n v="0"/>
    <n v="0"/>
    <n v="0"/>
    <m/>
    <m/>
    <n v="0"/>
    <n v="0"/>
    <n v="0"/>
  </r>
  <r>
    <s v="M904"/>
    <s v="Postage Only"/>
    <s v="Postage Only"/>
    <s v="Postage only"/>
    <m/>
    <x v="9"/>
    <s v="TSCC"/>
    <s v="TAX SUPERVISING COMMISSION"/>
    <n v="106000"/>
    <n v="0"/>
    <n v="0"/>
    <n v="0"/>
    <s v="N"/>
    <n v="0"/>
    <s v="N"/>
    <n v="0"/>
    <s v="N"/>
    <n v="0"/>
    <n v="0"/>
    <n v="0"/>
    <n v="0"/>
    <n v="0"/>
    <n v="0"/>
    <n v="0"/>
    <n v="0"/>
    <n v="716.6"/>
    <n v="91"/>
    <n v="85"/>
    <n v="1"/>
    <n v="0"/>
    <n v="0"/>
    <m/>
    <m/>
    <n v="91"/>
    <n v="0"/>
    <n v="801.6"/>
  </r>
  <r>
    <s v="M778"/>
    <s v="POSTAGE USED"/>
    <s v="NOV SPECIAL ELECTION"/>
    <m/>
    <m/>
    <x v="7"/>
    <m/>
    <m/>
    <n v="908100"/>
    <m/>
    <m/>
    <n v="0"/>
    <m/>
    <n v="0"/>
    <m/>
    <m/>
    <m/>
    <m/>
    <n v="0"/>
    <n v="0"/>
    <n v="0"/>
    <n v="0"/>
    <n v="0"/>
    <n v="1804.56"/>
    <n v="4475"/>
    <n v="0"/>
    <n v="0"/>
    <n v="0"/>
    <n v="0"/>
    <n v="0"/>
    <n v="0"/>
    <m/>
    <m/>
    <n v="4475"/>
    <n v="0"/>
    <n v="1804.56"/>
  </r>
  <r>
    <s v="M478"/>
    <s v="POSTAGE USED"/>
    <m/>
    <m/>
    <m/>
    <x v="3"/>
    <m/>
    <m/>
    <n v="404710"/>
    <n v="0"/>
    <n v="0"/>
    <n v="0"/>
    <m/>
    <n v="0"/>
    <s v="N"/>
    <n v="0"/>
    <s v="N"/>
    <n v="0"/>
    <n v="0"/>
    <n v="0"/>
    <n v="0"/>
    <n v="0"/>
    <n v="0"/>
    <n v="0"/>
    <n v="0"/>
    <n v="0"/>
    <n v="0"/>
    <n v="0"/>
    <n v="0"/>
    <n v="0"/>
    <n v="0"/>
    <m/>
    <m/>
    <n v="0"/>
    <n v="0"/>
    <n v="0"/>
  </r>
  <r>
    <s v="M632"/>
    <s v="POSTAGE USED"/>
    <m/>
    <m/>
    <m/>
    <x v="3"/>
    <m/>
    <m/>
    <s v="G40 0019 01"/>
    <n v="0"/>
    <n v="0"/>
    <n v="0"/>
    <m/>
    <n v="0"/>
    <s v="N"/>
    <n v="0"/>
    <s v="N"/>
    <n v="0"/>
    <n v="0"/>
    <n v="0"/>
    <n v="0"/>
    <n v="0"/>
    <n v="0"/>
    <n v="35.76"/>
    <n v="90"/>
    <n v="11.739999999999998"/>
    <n v="2"/>
    <n v="0"/>
    <n v="0"/>
    <n v="0"/>
    <n v="0"/>
    <m/>
    <m/>
    <n v="92"/>
    <n v="0"/>
    <n v="47.5"/>
  </r>
  <r>
    <s v="M935"/>
    <s v="POSTAGE USED"/>
    <m/>
    <m/>
    <m/>
    <x v="3"/>
    <m/>
    <m/>
    <n v="404735"/>
    <n v="0"/>
    <n v="0"/>
    <n v="0"/>
    <m/>
    <n v="0"/>
    <s v="N"/>
    <n v="0"/>
    <s v="N"/>
    <n v="0"/>
    <n v="0"/>
    <n v="0"/>
    <n v="0"/>
    <n v="0"/>
    <n v="0"/>
    <n v="53.25"/>
    <n v="137"/>
    <n v="0"/>
    <n v="0"/>
    <n v="0"/>
    <n v="0"/>
    <n v="0"/>
    <n v="0"/>
    <m/>
    <m/>
    <n v="137"/>
    <n v="0"/>
    <n v="53.25"/>
  </r>
  <r>
    <s v="TBD"/>
    <s v="437/02/0000"/>
    <s v="MULTNOMAH COUNTY EAST"/>
    <s v="600 NE 8TH, GRESHAM"/>
    <n v="3"/>
    <x v="3"/>
    <m/>
    <s v="COVID CTU"/>
    <s v="437-02-COVID CTU"/>
    <n v="1"/>
    <n v="1"/>
    <n v="1"/>
    <s v="N"/>
    <n v="0"/>
    <s v="N"/>
    <n v="0"/>
    <s v="N"/>
    <n v="0"/>
    <n v="1"/>
    <n v="7088.1107307789716"/>
    <n v="-855.63689034093477"/>
    <n v="6232.4738404380369"/>
    <n v="519.37"/>
    <n v="0"/>
    <n v="0"/>
    <n v="0"/>
    <n v="0"/>
    <n v="0"/>
    <n v="0"/>
    <n v="0"/>
    <n v="0"/>
    <m/>
    <m/>
    <n v="0"/>
    <n v="0"/>
    <n v="0"/>
  </r>
  <r>
    <s v="TBD"/>
    <s v="514/01"/>
    <m/>
    <m/>
    <m/>
    <x v="3"/>
    <m/>
    <s v="514-1-HRC"/>
    <s v="514-1-HRC"/>
    <n v="0.4"/>
    <n v="1"/>
    <n v="0.4"/>
    <s v="N"/>
    <n v="0"/>
    <s v="N"/>
    <n v="0"/>
    <s v="N"/>
    <n v="0"/>
    <n v="0.4"/>
    <n v="2835.2442923115887"/>
    <n v="-342.25475613637394"/>
    <n v="2492.9895361752147"/>
    <n v="207.75"/>
    <n v="0"/>
    <n v="0"/>
    <n v="0"/>
    <n v="0"/>
    <n v="0"/>
    <n v="0"/>
    <n v="0"/>
    <n v="0"/>
    <m/>
    <m/>
    <n v="0"/>
    <n v="0"/>
    <n v="0"/>
  </r>
  <r>
    <m/>
    <m/>
    <m/>
    <m/>
    <m/>
    <x v="10"/>
    <m/>
    <m/>
    <m/>
    <m/>
    <m/>
    <m/>
    <m/>
    <m/>
    <m/>
    <m/>
    <m/>
    <m/>
    <m/>
    <m/>
    <m/>
    <m/>
    <m/>
    <m/>
    <m/>
    <m/>
    <m/>
    <m/>
    <m/>
    <m/>
    <m/>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Detailed Summary" cacheId="5" applyNumberFormats="0" applyBorderFormats="0" applyFontFormats="0" applyPatternFormats="0" applyAlignmentFormats="0" applyWidthHeightFormats="0" dataCaption="" updatedVersion="6" compact="0" compactData="0">
  <location ref="A4:K16" firstHeaderRow="1" firstDataRow="2" firstDataCol="1"/>
  <pivotFields count="36">
    <pivotField name="MCODE" compact="0" outline="0" multipleItemSelectionAllowed="1" showAll="0"/>
    <pivotField name="StopID_x000a_(BLDG/FLR/SUITE)" compact="0" outline="0" multipleItemSelectionAllowed="1" showAll="0"/>
    <pivotField name="Building Name" compact="0" outline="0" multipleItemSelectionAllowed="1" showAll="0"/>
    <pivotField name="Address" compact="0" outline="0" multipleItemSelectionAllowed="1" showAll="0"/>
    <pivotField name="Route" compact="0" outline="0" multipleItemSelectionAllowed="1" showAll="0"/>
    <pivotField name="Dept" axis="axisRow" compact="0" outline="0" multipleItemSelectionAllowed="1" showAll="0" sortType="ascending">
      <items count="12">
        <item x="0"/>
        <item x="5"/>
        <item x="4"/>
        <item x="2"/>
        <item x="8"/>
        <item x="7"/>
        <item x="3"/>
        <item x="6"/>
        <item x="1"/>
        <item x="9"/>
        <item h="1" x="10"/>
        <item t="default"/>
      </items>
    </pivotField>
    <pivotField name="Division" compact="0" numFmtId="2" outline="0" multipleItemSelectionAllowed="1" showAll="0"/>
    <pivotField name="Program" compact="0" numFmtId="2" outline="0" multipleItemSelectionAllowed="1" showAll="0"/>
    <pivotField name="Cost Object" compact="0" outline="0" multipleItemSelectionAllowed="1" showAll="0"/>
    <pivotField name="STOP BASE_x000a_(stops / day)" compact="0" numFmtId="43" outline="0" multipleItemSelectionAllowed="1" showAll="0"/>
    <pivotField name="Stop Share %_x000a_(% share of stop or pro-ration for partial yr)" compact="0" numFmtId="165" outline="0" multipleItemSelectionAllowed="1" showAll="0"/>
    <pivotField name="TOTAL STOP _x000a_BASE (J x K)" compact="0" numFmtId="43" outline="0" multipleItemSelectionAllowed="1" showAll="0"/>
    <pivotField name="Inter Office Mail Volume" compact="0" numFmtId="43" outline="0" multipleItemSelectionAllowed="1" showAll="0"/>
    <pivotField name="IO Volume_x000a_(Y= Stop base #)_x000a_(N=0)" compact="0" numFmtId="43" outline="0" multipleItemSelectionAllowed="1" showAll="0"/>
    <pivotField name="USPS PO Box PickUp_x000a_(B503)" compact="0" numFmtId="43" outline="0" multipleItemSelectionAllowed="1" showAll="0"/>
    <pivotField name="USPS PO Box Pick Up:_x000a_DWNTN 7th Ave for  Multnomah Bldg" compact="0" numFmtId="43" outline="0" multipleItemSelectionAllowed="1" showAll="0"/>
    <pivotField name="Medical_x000a_(Y = 2x Stop base #)_x000a_(N = 0)_x000a_(H = Hard coded allocation)" compact="0" numFmtId="43" outline="0" multipleItemSelectionAllowed="1" showAll="0"/>
    <pivotField name="Medical Stop Share %_x000a_" compact="0" numFmtId="9" outline="0" multipleItemSelectionAllowed="1" showAll="0"/>
    <pivotField name="Total Stop Points_x000a_(Base + IO Vol + USPS + Medical)_x000a_" dataField="1" compact="0" numFmtId="43" outline="0" multipleItemSelectionAllowed="1" showAll="0"/>
    <pivotField compact="0" outline="0" subtotalTop="0" showAll="0" includeNewItemsInFilter="1" defaultSubtotal="0"/>
    <pivotField compact="0" outline="0" subtotalTop="0" showAll="0" includeNewItemsInFilter="1" defaultSubtotal="0"/>
    <pivotField compact="0" outline="0" subtotalTop="0" showAll="0" includeNewItemsInFilter="1" defaultSubtotal="0"/>
    <pivotField compact="0" outline="0" subtotalTop="0" showAll="0" includeNewItemsInFilter="1" defaultSubtotal="0"/>
    <pivotField name="Pitney Bowes Postage _x000a_(formerly Ascent)" dataField="1" compact="0" numFmtId="5" outline="0" multipleItemSelectionAllowed="1" showAll="0"/>
    <pivotField name="Pitney Bowes Piece Count_x000a_(formerly Ascent)" compact="0" numFmtId="37" outline="0" multipleItemSelectionAllowed="1" showAll="0"/>
    <pivotField name="Parcel Cost" dataField="1" compact="0" numFmtId="5" outline="0" multipleItemSelectionAllowed="1" showAll="0"/>
    <pivotField name="Parcel Count" compact="0" numFmtId="37" outline="0" multipleItemSelectionAllowed="1" showAll="0"/>
    <pivotField name="Special Delivery" dataField="1" compact="0" numFmtId="5" outline="0" multipleItemSelectionAllowed="1" showAll="0"/>
    <pivotField name="Special Delivery Hours" dataField="1" compact="0" numFmtId="39" outline="0" multipleItemSelectionAllowed="1" showAll="0"/>
    <pivotField name="UPS" dataField="1" compact="0" numFmtId="5" outline="0" multipleItemSelectionAllowed="1" showAll="0"/>
    <pivotField name="CAPS/ Postage Due" dataField="1" compact="0" numFmtId="5" outline="0" multipleItemSelectionAllowed="1" showAll="0"/>
    <pivotField name="Metro Pre-Sort" dataField="1" compact="0" outline="0" multipleItemSelectionAllowed="1" showAll="0"/>
    <pivotField name="Metro Pre-Sort Count" compact="0" outline="0" multipleItemSelectionAllowed="1" showAll="0"/>
    <pivotField name="Total Count of Pieces Handled " dataField="1" compact="0" numFmtId="37" outline="0" multipleItemSelectionAllowed="1" showAll="0"/>
    <pivotField name="PSTG DUE / BUS REPLY" dataField="1" compact="0" numFmtId="5" outline="0" multipleItemSelectionAllowed="1" showAll="0"/>
    <pivotField name="SUM of Account" compact="0" numFmtId="5" outline="0" multipleItemSelectionAllowed="1" showAll="0"/>
  </pivotFields>
  <rowFields count="1">
    <field x="5"/>
  </rowFields>
  <rowItems count="11">
    <i>
      <x/>
    </i>
    <i>
      <x v="1"/>
    </i>
    <i>
      <x v="2"/>
    </i>
    <i>
      <x v="3"/>
    </i>
    <i>
      <x v="4"/>
    </i>
    <i>
      <x v="5"/>
    </i>
    <i>
      <x v="6"/>
    </i>
    <i>
      <x v="7"/>
    </i>
    <i>
      <x v="8"/>
    </i>
    <i>
      <x v="9"/>
    </i>
    <i t="grand">
      <x/>
    </i>
  </rowItems>
  <colFields count="1">
    <field x="-2"/>
  </colFields>
  <colItems count="10">
    <i>
      <x/>
    </i>
    <i i="1">
      <x v="1"/>
    </i>
    <i i="2">
      <x v="2"/>
    </i>
    <i i="3">
      <x v="3"/>
    </i>
    <i i="4">
      <x v="4"/>
    </i>
    <i i="5">
      <x v="5"/>
    </i>
    <i i="6">
      <x v="6"/>
    </i>
    <i i="7">
      <x v="7"/>
    </i>
    <i i="8">
      <x v="8"/>
    </i>
    <i i="9">
      <x v="9"/>
    </i>
  </colItems>
  <dataFields count="10">
    <dataField name="SUM of Total Stop Points_x000a_(Base + IO Vol + USPS + Medical)_x000a_" fld="18" baseField="0"/>
    <dataField name="Sum of Total Count of Pieces Handled " fld="33" baseField="0"/>
    <dataField name="Sum of Special Delivery Hours" fld="28" baseField="0"/>
    <dataField name="SUM of Pitney Bowes Postage _x000a_(formerly Ascent)" fld="23" baseField="0"/>
    <dataField name="Sum of Parcel Cost" fld="25" baseField="0"/>
    <dataField name="Sum of Metro Pre-Sort" fld="31" baseField="0"/>
    <dataField name="Sum of CAPS/ Postage Due" fld="30" baseField="0"/>
    <dataField name="Sum of UPS" fld="29" baseField="0"/>
    <dataField name="Sum of Special Delivery" fld="27" baseField="0"/>
    <dataField name="Sum of PSTG DUE / BUS REPLY" fld="34" baseField="0"/>
  </dataFields>
  <pivotTableStyleInfo showRowHeaders="1" showColHeaders="1" showRowStripes="0" showColStripes="0" showLastColumn="1"/>
</pivotTableDefinition>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3.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000"/>
  <sheetViews>
    <sheetView showGridLines="0" tabSelected="1" workbookViewId="0"/>
  </sheetViews>
  <sheetFormatPr defaultColWidth="12.625" defaultRowHeight="15" customHeight="1" x14ac:dyDescent="0.2"/>
  <cols>
    <col min="1" max="1" width="25.875" customWidth="1"/>
    <col min="2" max="2" width="55.25" customWidth="1"/>
    <col min="3" max="3" width="28.125" customWidth="1"/>
    <col min="4" max="26" width="7.625" customWidth="1"/>
  </cols>
  <sheetData>
    <row r="1" spans="1:26" ht="21" x14ac:dyDescent="0.35">
      <c r="A1" s="1" t="s">
        <v>0</v>
      </c>
      <c r="B1" s="2"/>
      <c r="C1" s="2"/>
    </row>
    <row r="2" spans="1:26" ht="60" customHeight="1" x14ac:dyDescent="0.25">
      <c r="A2" s="246" t="s">
        <v>1</v>
      </c>
      <c r="B2" s="247"/>
      <c r="C2" s="248"/>
    </row>
    <row r="3" spans="1:26" ht="14.25" customHeight="1" x14ac:dyDescent="0.25">
      <c r="A3" s="2"/>
      <c r="B3" s="2"/>
      <c r="C3" s="2"/>
    </row>
    <row r="4" spans="1:26" ht="21" x14ac:dyDescent="0.35">
      <c r="A4" s="1" t="s">
        <v>2</v>
      </c>
      <c r="B4" s="2"/>
      <c r="C4" s="2"/>
    </row>
    <row r="5" spans="1:26" ht="14.25" customHeight="1" x14ac:dyDescent="0.25">
      <c r="A5" s="3" t="s">
        <v>3</v>
      </c>
      <c r="B5" s="2"/>
      <c r="C5" s="2"/>
    </row>
    <row r="6" spans="1:26" ht="34.5" customHeight="1" x14ac:dyDescent="0.25">
      <c r="A6" s="246" t="s">
        <v>4</v>
      </c>
      <c r="B6" s="247"/>
      <c r="C6" s="248"/>
      <c r="D6" s="4"/>
      <c r="E6" s="4"/>
      <c r="F6" s="4"/>
      <c r="G6" s="4"/>
      <c r="H6" s="4"/>
      <c r="I6" s="4"/>
      <c r="J6" s="4"/>
      <c r="K6" s="4"/>
      <c r="L6" s="4"/>
      <c r="M6" s="4"/>
      <c r="N6" s="4"/>
      <c r="O6" s="4"/>
      <c r="P6" s="4"/>
      <c r="Q6" s="4"/>
      <c r="R6" s="4"/>
      <c r="S6" s="4"/>
      <c r="T6" s="4"/>
      <c r="U6" s="4"/>
      <c r="V6" s="4"/>
      <c r="W6" s="4"/>
      <c r="X6" s="4"/>
      <c r="Y6" s="4"/>
      <c r="Z6" s="4"/>
    </row>
    <row r="7" spans="1:26" ht="14.25" customHeight="1" x14ac:dyDescent="0.25">
      <c r="A7" s="2"/>
      <c r="B7" s="2"/>
      <c r="C7" s="2"/>
    </row>
    <row r="8" spans="1:26" ht="14.25" customHeight="1" x14ac:dyDescent="0.25">
      <c r="A8" s="3" t="s">
        <v>5</v>
      </c>
      <c r="B8" s="2"/>
      <c r="C8" s="2"/>
    </row>
    <row r="9" spans="1:26" ht="15" customHeight="1" x14ac:dyDescent="0.25">
      <c r="A9" s="249" t="s">
        <v>6</v>
      </c>
      <c r="B9" s="247"/>
      <c r="C9" s="248"/>
      <c r="D9" s="4"/>
      <c r="E9" s="4"/>
      <c r="F9" s="4"/>
      <c r="G9" s="4"/>
      <c r="H9" s="4"/>
      <c r="I9" s="4"/>
      <c r="J9" s="4"/>
      <c r="K9" s="4"/>
      <c r="L9" s="4"/>
      <c r="M9" s="4"/>
      <c r="N9" s="4"/>
      <c r="O9" s="4"/>
      <c r="P9" s="4"/>
      <c r="Q9" s="4"/>
      <c r="R9" s="4"/>
      <c r="S9" s="4"/>
      <c r="T9" s="4"/>
      <c r="U9" s="4"/>
      <c r="V9" s="4"/>
      <c r="W9" s="4"/>
      <c r="X9" s="4"/>
      <c r="Y9" s="4"/>
      <c r="Z9" s="4"/>
    </row>
    <row r="10" spans="1:26" ht="9.75" customHeight="1" x14ac:dyDescent="0.25">
      <c r="A10" s="5"/>
      <c r="B10" s="5"/>
      <c r="C10" s="5"/>
      <c r="D10" s="4"/>
      <c r="E10" s="4"/>
      <c r="F10" s="4"/>
      <c r="G10" s="4"/>
      <c r="H10" s="4"/>
      <c r="I10" s="4"/>
      <c r="J10" s="4"/>
      <c r="K10" s="4"/>
      <c r="L10" s="4"/>
      <c r="M10" s="4"/>
      <c r="N10" s="4"/>
      <c r="O10" s="4"/>
      <c r="P10" s="4"/>
      <c r="Q10" s="4"/>
      <c r="R10" s="4"/>
      <c r="S10" s="4"/>
      <c r="T10" s="4"/>
      <c r="U10" s="4"/>
      <c r="V10" s="4"/>
      <c r="W10" s="4"/>
      <c r="X10" s="4"/>
      <c r="Y10" s="4"/>
      <c r="Z10" s="4"/>
    </row>
    <row r="11" spans="1:26" ht="14.25" customHeight="1" x14ac:dyDescent="0.25">
      <c r="A11" s="3" t="s">
        <v>7</v>
      </c>
      <c r="B11" s="2"/>
      <c r="C11" s="2"/>
    </row>
    <row r="12" spans="1:26" ht="15" customHeight="1" x14ac:dyDescent="0.2">
      <c r="A12" s="250" t="s">
        <v>8</v>
      </c>
      <c r="B12" s="247"/>
      <c r="C12" s="248"/>
    </row>
    <row r="13" spans="1:26" ht="14.25" customHeight="1" x14ac:dyDescent="0.25">
      <c r="A13" s="2"/>
      <c r="B13" s="2"/>
      <c r="C13" s="2"/>
    </row>
    <row r="14" spans="1:26" ht="14.25" customHeight="1" x14ac:dyDescent="0.25">
      <c r="A14" s="3" t="s">
        <v>9</v>
      </c>
      <c r="B14" s="2"/>
      <c r="C14" s="2"/>
    </row>
    <row r="15" spans="1:26" ht="14.25" customHeight="1" x14ac:dyDescent="0.25">
      <c r="A15" s="249" t="s">
        <v>10</v>
      </c>
      <c r="B15" s="247"/>
      <c r="C15" s="248"/>
    </row>
    <row r="16" spans="1:26" ht="14.25" customHeight="1" x14ac:dyDescent="0.25">
      <c r="A16" s="2"/>
      <c r="B16" s="2"/>
      <c r="C16" s="2"/>
    </row>
    <row r="17" spans="1:26" ht="21" x14ac:dyDescent="0.35">
      <c r="A17" s="1" t="s">
        <v>11</v>
      </c>
      <c r="B17" s="2"/>
      <c r="C17" s="2"/>
    </row>
    <row r="18" spans="1:26" ht="14.25" customHeight="1" x14ac:dyDescent="0.25">
      <c r="A18" s="2"/>
      <c r="B18" s="2"/>
      <c r="C18" s="2"/>
    </row>
    <row r="19" spans="1:26" ht="14.25" customHeight="1" x14ac:dyDescent="0.25">
      <c r="A19" s="6" t="s">
        <v>12</v>
      </c>
      <c r="B19" s="7" t="s">
        <v>13</v>
      </c>
      <c r="C19" s="2"/>
    </row>
    <row r="20" spans="1:26" ht="14.25" customHeight="1" x14ac:dyDescent="0.25">
      <c r="A20" s="8" t="s">
        <v>14</v>
      </c>
      <c r="B20" s="8" t="s">
        <v>15</v>
      </c>
      <c r="C20" s="9"/>
      <c r="D20" s="10"/>
      <c r="E20" s="10"/>
      <c r="F20" s="10"/>
      <c r="G20" s="10"/>
      <c r="H20" s="10"/>
      <c r="I20" s="10"/>
      <c r="J20" s="10"/>
      <c r="K20" s="10"/>
      <c r="L20" s="10"/>
      <c r="M20" s="10"/>
      <c r="N20" s="10"/>
      <c r="O20" s="10"/>
      <c r="P20" s="10"/>
      <c r="Q20" s="10"/>
      <c r="R20" s="10"/>
      <c r="S20" s="10"/>
      <c r="T20" s="10"/>
      <c r="U20" s="10"/>
      <c r="V20" s="10"/>
      <c r="W20" s="10"/>
      <c r="X20" s="10"/>
      <c r="Y20" s="10"/>
      <c r="Z20" s="10"/>
    </row>
    <row r="21" spans="1:26" ht="14.25" customHeight="1" x14ac:dyDescent="0.25">
      <c r="A21" s="8" t="s">
        <v>16</v>
      </c>
      <c r="B21" s="11" t="s">
        <v>16</v>
      </c>
      <c r="C21" s="9"/>
      <c r="D21" s="10"/>
      <c r="E21" s="10"/>
      <c r="F21" s="10"/>
      <c r="G21" s="10"/>
      <c r="H21" s="10"/>
      <c r="I21" s="10"/>
      <c r="J21" s="10"/>
      <c r="K21" s="10"/>
      <c r="L21" s="10"/>
      <c r="M21" s="10"/>
      <c r="N21" s="10"/>
      <c r="O21" s="10"/>
      <c r="P21" s="10"/>
      <c r="Q21" s="10"/>
      <c r="R21" s="10"/>
      <c r="S21" s="10"/>
      <c r="T21" s="10"/>
      <c r="U21" s="10"/>
      <c r="V21" s="10"/>
      <c r="W21" s="10"/>
      <c r="X21" s="10"/>
      <c r="Y21" s="10"/>
      <c r="Z21" s="10"/>
    </row>
    <row r="22" spans="1:26" ht="14.25" customHeight="1" x14ac:dyDescent="0.25">
      <c r="A22" s="8" t="s">
        <v>17</v>
      </c>
      <c r="B22" s="8" t="s">
        <v>18</v>
      </c>
      <c r="C22" s="9"/>
      <c r="D22" s="10"/>
      <c r="E22" s="10"/>
      <c r="F22" s="10"/>
      <c r="G22" s="10"/>
      <c r="H22" s="10"/>
      <c r="I22" s="10"/>
      <c r="J22" s="10"/>
      <c r="K22" s="10"/>
      <c r="L22" s="10"/>
      <c r="M22" s="10"/>
      <c r="N22" s="10"/>
      <c r="O22" s="10"/>
      <c r="P22" s="10"/>
      <c r="Q22" s="10"/>
      <c r="R22" s="10"/>
      <c r="S22" s="10"/>
      <c r="T22" s="10"/>
      <c r="U22" s="10"/>
      <c r="V22" s="10"/>
      <c r="W22" s="10"/>
      <c r="X22" s="10"/>
      <c r="Y22" s="10"/>
      <c r="Z22" s="10"/>
    </row>
    <row r="23" spans="1:26" ht="14.25" customHeight="1" x14ac:dyDescent="0.25">
      <c r="A23" s="8" t="s">
        <v>19</v>
      </c>
      <c r="B23" s="8" t="s">
        <v>20</v>
      </c>
      <c r="C23" s="9"/>
      <c r="D23" s="10"/>
      <c r="E23" s="10"/>
      <c r="F23" s="10"/>
      <c r="G23" s="10"/>
      <c r="H23" s="10"/>
      <c r="I23" s="10"/>
      <c r="J23" s="10"/>
      <c r="K23" s="10"/>
      <c r="L23" s="10"/>
      <c r="M23" s="10"/>
      <c r="N23" s="10"/>
      <c r="O23" s="10"/>
      <c r="P23" s="10"/>
      <c r="Q23" s="10"/>
      <c r="R23" s="10"/>
      <c r="S23" s="10"/>
      <c r="T23" s="10"/>
      <c r="U23" s="10"/>
      <c r="V23" s="10"/>
      <c r="W23" s="10"/>
      <c r="X23" s="10"/>
      <c r="Y23" s="10"/>
      <c r="Z23" s="10"/>
    </row>
    <row r="24" spans="1:26" ht="14.25" customHeight="1" x14ac:dyDescent="0.25">
      <c r="A24" s="8" t="s">
        <v>21</v>
      </c>
      <c r="B24" s="8" t="s">
        <v>22</v>
      </c>
      <c r="C24" s="9"/>
      <c r="D24" s="10"/>
      <c r="E24" s="10"/>
      <c r="F24" s="10"/>
      <c r="G24" s="10"/>
      <c r="H24" s="10"/>
      <c r="I24" s="10"/>
      <c r="J24" s="10"/>
      <c r="K24" s="10"/>
      <c r="L24" s="10"/>
      <c r="M24" s="10"/>
      <c r="N24" s="10"/>
      <c r="O24" s="10"/>
      <c r="P24" s="10"/>
      <c r="Q24" s="10"/>
      <c r="R24" s="10"/>
      <c r="S24" s="10"/>
      <c r="T24" s="10"/>
      <c r="U24" s="10"/>
      <c r="V24" s="10"/>
      <c r="W24" s="10"/>
      <c r="X24" s="10"/>
      <c r="Y24" s="10"/>
      <c r="Z24" s="10"/>
    </row>
    <row r="25" spans="1:26" ht="14.25" customHeight="1" x14ac:dyDescent="0.25">
      <c r="A25" s="8" t="s">
        <v>23</v>
      </c>
      <c r="B25" s="8" t="s">
        <v>24</v>
      </c>
      <c r="C25" s="9"/>
      <c r="D25" s="10"/>
      <c r="E25" s="10"/>
      <c r="F25" s="10"/>
      <c r="G25" s="10"/>
      <c r="H25" s="10"/>
      <c r="I25" s="10"/>
      <c r="J25" s="10"/>
      <c r="K25" s="10"/>
      <c r="L25" s="10"/>
      <c r="M25" s="10"/>
      <c r="N25" s="10"/>
      <c r="O25" s="10"/>
      <c r="P25" s="10"/>
      <c r="Q25" s="10"/>
      <c r="R25" s="10"/>
      <c r="S25" s="10"/>
      <c r="T25" s="10"/>
      <c r="U25" s="10"/>
      <c r="V25" s="10"/>
      <c r="W25" s="10"/>
      <c r="X25" s="10"/>
      <c r="Y25" s="10"/>
      <c r="Z25" s="10"/>
    </row>
    <row r="26" spans="1:26" ht="14.25" customHeight="1" x14ac:dyDescent="0.25">
      <c r="A26" s="8" t="s">
        <v>25</v>
      </c>
      <c r="B26" s="8" t="s">
        <v>26</v>
      </c>
      <c r="C26" s="9"/>
      <c r="D26" s="10"/>
      <c r="E26" s="10"/>
      <c r="F26" s="10"/>
      <c r="G26" s="10"/>
      <c r="H26" s="10"/>
      <c r="I26" s="10"/>
      <c r="J26" s="10"/>
      <c r="K26" s="10"/>
      <c r="L26" s="10"/>
      <c r="M26" s="10"/>
      <c r="N26" s="10"/>
      <c r="O26" s="10"/>
      <c r="P26" s="10"/>
      <c r="Q26" s="10"/>
      <c r="R26" s="10"/>
      <c r="S26" s="10"/>
      <c r="T26" s="10"/>
      <c r="U26" s="10"/>
      <c r="V26" s="10"/>
      <c r="W26" s="10"/>
      <c r="X26" s="10"/>
      <c r="Y26" s="10"/>
      <c r="Z26" s="10"/>
    </row>
    <row r="27" spans="1:26" ht="14.25" customHeight="1" x14ac:dyDescent="0.25">
      <c r="A27" s="8" t="s">
        <v>27</v>
      </c>
      <c r="B27" s="8" t="s">
        <v>28</v>
      </c>
      <c r="C27" s="5"/>
      <c r="D27" s="10"/>
      <c r="E27" s="10"/>
      <c r="F27" s="10"/>
      <c r="G27" s="10"/>
      <c r="H27" s="10"/>
      <c r="I27" s="10"/>
      <c r="J27" s="10"/>
      <c r="K27" s="10"/>
      <c r="L27" s="10"/>
      <c r="M27" s="10"/>
      <c r="N27" s="10"/>
      <c r="O27" s="10"/>
      <c r="P27" s="10"/>
      <c r="Q27" s="10"/>
      <c r="R27" s="10"/>
      <c r="S27" s="10"/>
      <c r="T27" s="10"/>
      <c r="U27" s="10"/>
      <c r="V27" s="10"/>
      <c r="W27" s="10"/>
      <c r="X27" s="10"/>
      <c r="Y27" s="10"/>
      <c r="Z27" s="10"/>
    </row>
    <row r="28" spans="1:26" ht="14.25" customHeight="1" x14ac:dyDescent="0.25">
      <c r="A28" s="8" t="s">
        <v>29</v>
      </c>
      <c r="B28" s="8" t="s">
        <v>29</v>
      </c>
      <c r="C28" s="5"/>
      <c r="D28" s="10"/>
      <c r="E28" s="10"/>
      <c r="F28" s="10"/>
      <c r="G28" s="10"/>
      <c r="H28" s="10"/>
      <c r="I28" s="10"/>
      <c r="J28" s="10"/>
      <c r="K28" s="10"/>
      <c r="L28" s="10"/>
      <c r="M28" s="10"/>
      <c r="N28" s="10"/>
      <c r="O28" s="10"/>
      <c r="P28" s="10"/>
      <c r="Q28" s="10"/>
      <c r="R28" s="10"/>
      <c r="S28" s="10"/>
      <c r="T28" s="10"/>
      <c r="U28" s="10"/>
      <c r="V28" s="10"/>
      <c r="W28" s="10"/>
      <c r="X28" s="10"/>
      <c r="Y28" s="10"/>
      <c r="Z28" s="10"/>
    </row>
    <row r="29" spans="1:26" ht="14.25" customHeight="1" x14ac:dyDescent="0.25">
      <c r="A29" s="8" t="s">
        <v>30</v>
      </c>
      <c r="B29" s="8" t="s">
        <v>30</v>
      </c>
      <c r="C29" s="5"/>
      <c r="D29" s="10"/>
      <c r="E29" s="10"/>
      <c r="F29" s="10"/>
      <c r="G29" s="10"/>
      <c r="H29" s="10"/>
      <c r="I29" s="10"/>
      <c r="J29" s="10"/>
      <c r="K29" s="10"/>
      <c r="L29" s="10"/>
      <c r="M29" s="10"/>
      <c r="N29" s="10"/>
      <c r="O29" s="10"/>
      <c r="P29" s="10"/>
      <c r="Q29" s="10"/>
      <c r="R29" s="10"/>
      <c r="S29" s="10"/>
      <c r="T29" s="10"/>
      <c r="U29" s="10"/>
      <c r="V29" s="10"/>
      <c r="W29" s="10"/>
      <c r="X29" s="10"/>
      <c r="Y29" s="10"/>
      <c r="Z29" s="10"/>
    </row>
    <row r="30" spans="1:26" ht="14.25" customHeight="1" x14ac:dyDescent="0.25">
      <c r="A30" s="12"/>
      <c r="B30" s="12"/>
      <c r="C30" s="12"/>
    </row>
    <row r="31" spans="1:26" ht="14.25" customHeight="1" x14ac:dyDescent="0.2"/>
    <row r="32" spans="1:26" ht="14.25" customHeight="1" x14ac:dyDescent="0.2"/>
    <row r="33" ht="14.25" customHeight="1" x14ac:dyDescent="0.2"/>
    <row r="34" ht="14.25" customHeight="1" x14ac:dyDescent="0.2"/>
    <row r="35" ht="14.25" customHeight="1" x14ac:dyDescent="0.2"/>
    <row r="36" ht="14.25" customHeight="1" x14ac:dyDescent="0.2"/>
    <row r="37" ht="14.25" customHeight="1" x14ac:dyDescent="0.2"/>
    <row r="38" ht="14.25" customHeight="1" x14ac:dyDescent="0.2"/>
    <row r="39" ht="14.25" customHeight="1" x14ac:dyDescent="0.2"/>
    <row r="40" ht="14.25" customHeight="1" x14ac:dyDescent="0.2"/>
    <row r="41" ht="14.25" customHeight="1" x14ac:dyDescent="0.2"/>
    <row r="42" ht="14.25" customHeight="1" x14ac:dyDescent="0.2"/>
    <row r="43" ht="14.25" customHeight="1" x14ac:dyDescent="0.2"/>
    <row r="44" ht="14.25" customHeight="1" x14ac:dyDescent="0.2"/>
    <row r="45" ht="14.25" customHeight="1" x14ac:dyDescent="0.2"/>
    <row r="46" ht="14.25" customHeight="1" x14ac:dyDescent="0.2"/>
    <row r="47" ht="14.25" customHeight="1" x14ac:dyDescent="0.2"/>
    <row r="48" ht="14.25" customHeight="1" x14ac:dyDescent="0.2"/>
    <row r="49" ht="14.25" customHeight="1" x14ac:dyDescent="0.2"/>
    <row r="50" ht="14.25" customHeight="1" x14ac:dyDescent="0.2"/>
    <row r="51" ht="14.25" customHeight="1" x14ac:dyDescent="0.2"/>
    <row r="52" ht="14.25" customHeight="1" x14ac:dyDescent="0.2"/>
    <row r="53" ht="14.25" customHeight="1" x14ac:dyDescent="0.2"/>
    <row r="54" ht="14.25" customHeight="1" x14ac:dyDescent="0.2"/>
    <row r="55" ht="14.25" customHeight="1" x14ac:dyDescent="0.2"/>
    <row r="56" ht="14.25" customHeight="1" x14ac:dyDescent="0.2"/>
    <row r="57" ht="14.25" customHeight="1" x14ac:dyDescent="0.2"/>
    <row r="58" ht="14.25" customHeight="1" x14ac:dyDescent="0.2"/>
    <row r="59" ht="14.25" customHeight="1" x14ac:dyDescent="0.2"/>
    <row r="60" ht="14.25" customHeight="1" x14ac:dyDescent="0.2"/>
    <row r="61" ht="14.25" customHeight="1" x14ac:dyDescent="0.2"/>
    <row r="62" ht="14.25" customHeight="1" x14ac:dyDescent="0.2"/>
    <row r="63" ht="14.25" customHeight="1" x14ac:dyDescent="0.2"/>
    <row r="64" ht="14.25" customHeight="1" x14ac:dyDescent="0.2"/>
    <row r="65" ht="14.25" customHeight="1" x14ac:dyDescent="0.2"/>
    <row r="66" ht="14.25" customHeight="1" x14ac:dyDescent="0.2"/>
    <row r="67" ht="14.25" customHeight="1" x14ac:dyDescent="0.2"/>
    <row r="68" ht="14.25" customHeight="1" x14ac:dyDescent="0.2"/>
    <row r="69" ht="14.25" customHeight="1" x14ac:dyDescent="0.2"/>
    <row r="70" ht="14.25" customHeight="1" x14ac:dyDescent="0.2"/>
    <row r="71" ht="14.25" customHeight="1" x14ac:dyDescent="0.2"/>
    <row r="72" ht="14.25" customHeight="1" x14ac:dyDescent="0.2"/>
    <row r="73" ht="14.25" customHeight="1" x14ac:dyDescent="0.2"/>
    <row r="74" ht="14.25" customHeight="1" x14ac:dyDescent="0.2"/>
    <row r="75" ht="14.25" customHeight="1" x14ac:dyDescent="0.2"/>
    <row r="76" ht="14.25" customHeight="1" x14ac:dyDescent="0.2"/>
    <row r="77" ht="14.25" customHeight="1" x14ac:dyDescent="0.2"/>
    <row r="78" ht="14.25" customHeight="1" x14ac:dyDescent="0.2"/>
    <row r="79" ht="14.25" customHeight="1" x14ac:dyDescent="0.2"/>
    <row r="80" ht="14.25" customHeight="1" x14ac:dyDescent="0.2"/>
    <row r="81" ht="14.25" customHeight="1" x14ac:dyDescent="0.2"/>
    <row r="82" ht="14.25" customHeight="1" x14ac:dyDescent="0.2"/>
    <row r="83" ht="14.25" customHeight="1" x14ac:dyDescent="0.2"/>
    <row r="84" ht="14.25" customHeight="1" x14ac:dyDescent="0.2"/>
    <row r="85" ht="14.25" customHeight="1" x14ac:dyDescent="0.2"/>
    <row r="86" ht="14.25" customHeight="1" x14ac:dyDescent="0.2"/>
    <row r="87" ht="14.25" customHeight="1" x14ac:dyDescent="0.2"/>
    <row r="88" ht="14.25" customHeight="1" x14ac:dyDescent="0.2"/>
    <row r="89" ht="14.25" customHeight="1" x14ac:dyDescent="0.2"/>
    <row r="90" ht="14.25" customHeight="1" x14ac:dyDescent="0.2"/>
    <row r="91" ht="14.25" customHeight="1" x14ac:dyDescent="0.2"/>
    <row r="92" ht="14.25" customHeight="1" x14ac:dyDescent="0.2"/>
    <row r="93" ht="14.25" customHeight="1" x14ac:dyDescent="0.2"/>
    <row r="94" ht="14.25" customHeight="1" x14ac:dyDescent="0.2"/>
    <row r="95" ht="14.25" customHeight="1" x14ac:dyDescent="0.2"/>
    <row r="96" ht="14.25" customHeight="1" x14ac:dyDescent="0.2"/>
    <row r="97" ht="14.25" customHeight="1" x14ac:dyDescent="0.2"/>
    <row r="98" ht="14.25" customHeight="1" x14ac:dyDescent="0.2"/>
    <row r="99" ht="14.25" customHeight="1" x14ac:dyDescent="0.2"/>
    <row r="100" ht="14.25" customHeight="1" x14ac:dyDescent="0.2"/>
    <row r="101" ht="14.25" customHeight="1" x14ac:dyDescent="0.2"/>
    <row r="102" ht="14.25" customHeight="1" x14ac:dyDescent="0.2"/>
    <row r="103" ht="14.25" customHeight="1" x14ac:dyDescent="0.2"/>
    <row r="104" ht="14.25" customHeight="1" x14ac:dyDescent="0.2"/>
    <row r="105" ht="14.25" customHeight="1" x14ac:dyDescent="0.2"/>
    <row r="106" ht="14.25" customHeight="1" x14ac:dyDescent="0.2"/>
    <row r="107" ht="14.25" customHeight="1" x14ac:dyDescent="0.2"/>
    <row r="108" ht="14.25" customHeight="1" x14ac:dyDescent="0.2"/>
    <row r="109" ht="14.25" customHeight="1" x14ac:dyDescent="0.2"/>
    <row r="110" ht="14.25" customHeight="1" x14ac:dyDescent="0.2"/>
    <row r="111" ht="14.25" customHeight="1" x14ac:dyDescent="0.2"/>
    <row r="112" ht="14.25" customHeight="1" x14ac:dyDescent="0.2"/>
    <row r="113" ht="14.25" customHeight="1" x14ac:dyDescent="0.2"/>
    <row r="114" ht="14.25" customHeight="1" x14ac:dyDescent="0.2"/>
    <row r="115" ht="14.25" customHeight="1" x14ac:dyDescent="0.2"/>
    <row r="116" ht="14.25" customHeight="1" x14ac:dyDescent="0.2"/>
    <row r="117" ht="14.25" customHeight="1" x14ac:dyDescent="0.2"/>
    <row r="118" ht="14.25" customHeight="1" x14ac:dyDescent="0.2"/>
    <row r="119" ht="14.25" customHeight="1" x14ac:dyDescent="0.2"/>
    <row r="120" ht="14.25" customHeight="1" x14ac:dyDescent="0.2"/>
    <row r="121" ht="14.25" customHeight="1" x14ac:dyDescent="0.2"/>
    <row r="122" ht="14.25" customHeight="1" x14ac:dyDescent="0.2"/>
    <row r="123" ht="14.25" customHeight="1" x14ac:dyDescent="0.2"/>
    <row r="124" ht="14.25" customHeight="1" x14ac:dyDescent="0.2"/>
    <row r="125" ht="14.25" customHeight="1" x14ac:dyDescent="0.2"/>
    <row r="126" ht="14.25" customHeight="1" x14ac:dyDescent="0.2"/>
    <row r="127" ht="14.25" customHeight="1" x14ac:dyDescent="0.2"/>
    <row r="128" ht="14.25" customHeight="1" x14ac:dyDescent="0.2"/>
    <row r="129" ht="14.25" customHeight="1" x14ac:dyDescent="0.2"/>
    <row r="130" ht="14.25" customHeight="1" x14ac:dyDescent="0.2"/>
    <row r="131" ht="14.25" customHeight="1" x14ac:dyDescent="0.2"/>
    <row r="132" ht="14.25" customHeight="1" x14ac:dyDescent="0.2"/>
    <row r="133" ht="14.25" customHeight="1" x14ac:dyDescent="0.2"/>
    <row r="134" ht="14.25" customHeight="1" x14ac:dyDescent="0.2"/>
    <row r="135" ht="14.25" customHeight="1" x14ac:dyDescent="0.2"/>
    <row r="136" ht="14.25" customHeight="1" x14ac:dyDescent="0.2"/>
    <row r="137" ht="14.25" customHeight="1" x14ac:dyDescent="0.2"/>
    <row r="138" ht="14.25" customHeight="1" x14ac:dyDescent="0.2"/>
    <row r="139" ht="14.25" customHeight="1" x14ac:dyDescent="0.2"/>
    <row r="140" ht="14.25" customHeight="1" x14ac:dyDescent="0.2"/>
    <row r="141" ht="14.25" customHeight="1" x14ac:dyDescent="0.2"/>
    <row r="142" ht="14.25" customHeight="1" x14ac:dyDescent="0.2"/>
    <row r="143" ht="14.25" customHeight="1" x14ac:dyDescent="0.2"/>
    <row r="144" ht="14.25" customHeight="1" x14ac:dyDescent="0.2"/>
    <row r="145" ht="14.25" customHeight="1" x14ac:dyDescent="0.2"/>
    <row r="146" ht="14.25" customHeight="1" x14ac:dyDescent="0.2"/>
    <row r="147" ht="14.25" customHeight="1" x14ac:dyDescent="0.2"/>
    <row r="148" ht="14.25" customHeight="1" x14ac:dyDescent="0.2"/>
    <row r="149" ht="14.25" customHeight="1" x14ac:dyDescent="0.2"/>
    <row r="150" ht="14.25" customHeight="1" x14ac:dyDescent="0.2"/>
    <row r="151" ht="14.25" customHeight="1" x14ac:dyDescent="0.2"/>
    <row r="152" ht="14.25" customHeight="1" x14ac:dyDescent="0.2"/>
    <row r="153" ht="14.25" customHeight="1" x14ac:dyDescent="0.2"/>
    <row r="154" ht="14.25" customHeight="1" x14ac:dyDescent="0.2"/>
    <row r="155" ht="14.25" customHeight="1" x14ac:dyDescent="0.2"/>
    <row r="156" ht="14.25" customHeight="1" x14ac:dyDescent="0.2"/>
    <row r="157" ht="14.25" customHeight="1" x14ac:dyDescent="0.2"/>
    <row r="158" ht="14.25" customHeight="1" x14ac:dyDescent="0.2"/>
    <row r="159" ht="14.25" customHeight="1" x14ac:dyDescent="0.2"/>
    <row r="160" ht="14.25" customHeight="1" x14ac:dyDescent="0.2"/>
    <row r="161" ht="14.25" customHeight="1" x14ac:dyDescent="0.2"/>
    <row r="162" ht="14.25" customHeight="1" x14ac:dyDescent="0.2"/>
    <row r="163" ht="14.25" customHeight="1" x14ac:dyDescent="0.2"/>
    <row r="164" ht="14.25" customHeight="1" x14ac:dyDescent="0.2"/>
    <row r="165" ht="14.25" customHeight="1" x14ac:dyDescent="0.2"/>
    <row r="166" ht="14.25" customHeight="1" x14ac:dyDescent="0.2"/>
    <row r="167" ht="14.25" customHeight="1" x14ac:dyDescent="0.2"/>
    <row r="168" ht="14.25" customHeight="1" x14ac:dyDescent="0.2"/>
    <row r="169" ht="14.25" customHeight="1" x14ac:dyDescent="0.2"/>
    <row r="170" ht="14.25" customHeight="1" x14ac:dyDescent="0.2"/>
    <row r="171" ht="14.25" customHeight="1" x14ac:dyDescent="0.2"/>
    <row r="172" ht="14.25" customHeight="1" x14ac:dyDescent="0.2"/>
    <row r="173" ht="14.25" customHeight="1" x14ac:dyDescent="0.2"/>
    <row r="174" ht="14.25" customHeight="1" x14ac:dyDescent="0.2"/>
    <row r="175" ht="14.25" customHeight="1" x14ac:dyDescent="0.2"/>
    <row r="176" ht="14.25" customHeight="1" x14ac:dyDescent="0.2"/>
    <row r="177" ht="14.25" customHeight="1" x14ac:dyDescent="0.2"/>
    <row r="178" ht="14.25" customHeight="1" x14ac:dyDescent="0.2"/>
    <row r="179" ht="14.25" customHeight="1" x14ac:dyDescent="0.2"/>
    <row r="180" ht="14.25" customHeight="1" x14ac:dyDescent="0.2"/>
    <row r="181" ht="14.25" customHeight="1" x14ac:dyDescent="0.2"/>
    <row r="182" ht="14.25" customHeight="1" x14ac:dyDescent="0.2"/>
    <row r="183" ht="14.25" customHeight="1" x14ac:dyDescent="0.2"/>
    <row r="184" ht="14.25" customHeight="1" x14ac:dyDescent="0.2"/>
    <row r="185" ht="14.25" customHeight="1" x14ac:dyDescent="0.2"/>
    <row r="186" ht="14.25" customHeight="1" x14ac:dyDescent="0.2"/>
    <row r="187" ht="14.25" customHeight="1" x14ac:dyDescent="0.2"/>
    <row r="188" ht="14.25" customHeight="1" x14ac:dyDescent="0.2"/>
    <row r="189" ht="14.25" customHeight="1" x14ac:dyDescent="0.2"/>
    <row r="190" ht="14.25" customHeight="1" x14ac:dyDescent="0.2"/>
    <row r="191" ht="14.25" customHeight="1" x14ac:dyDescent="0.2"/>
    <row r="192" ht="14.25" customHeight="1" x14ac:dyDescent="0.2"/>
    <row r="193" ht="14.25" customHeight="1" x14ac:dyDescent="0.2"/>
    <row r="194" ht="14.25" customHeight="1" x14ac:dyDescent="0.2"/>
    <row r="195" ht="14.25" customHeight="1" x14ac:dyDescent="0.2"/>
    <row r="196" ht="14.25" customHeight="1" x14ac:dyDescent="0.2"/>
    <row r="197" ht="14.25" customHeight="1" x14ac:dyDescent="0.2"/>
    <row r="198" ht="14.25" customHeight="1" x14ac:dyDescent="0.2"/>
    <row r="199" ht="14.25" customHeight="1" x14ac:dyDescent="0.2"/>
    <row r="200" ht="14.25" customHeight="1" x14ac:dyDescent="0.2"/>
    <row r="201" ht="14.25" customHeight="1" x14ac:dyDescent="0.2"/>
    <row r="202" ht="14.25" customHeight="1" x14ac:dyDescent="0.2"/>
    <row r="203" ht="14.25" customHeight="1" x14ac:dyDescent="0.2"/>
    <row r="204" ht="14.25" customHeight="1" x14ac:dyDescent="0.2"/>
    <row r="205" ht="14.25" customHeight="1" x14ac:dyDescent="0.2"/>
    <row r="206" ht="14.25" customHeight="1" x14ac:dyDescent="0.2"/>
    <row r="207" ht="14.25" customHeight="1" x14ac:dyDescent="0.2"/>
    <row r="208" ht="14.25" customHeight="1" x14ac:dyDescent="0.2"/>
    <row r="209" ht="14.25" customHeight="1" x14ac:dyDescent="0.2"/>
    <row r="210" ht="14.25" customHeight="1" x14ac:dyDescent="0.2"/>
    <row r="211" ht="14.25" customHeight="1" x14ac:dyDescent="0.2"/>
    <row r="212" ht="14.25" customHeight="1" x14ac:dyDescent="0.2"/>
    <row r="213" ht="14.25" customHeight="1" x14ac:dyDescent="0.2"/>
    <row r="214" ht="14.25" customHeight="1" x14ac:dyDescent="0.2"/>
    <row r="215" ht="14.25" customHeight="1" x14ac:dyDescent="0.2"/>
    <row r="216" ht="14.25" customHeight="1" x14ac:dyDescent="0.2"/>
    <row r="217" ht="14.25" customHeight="1" x14ac:dyDescent="0.2"/>
    <row r="218" ht="14.25" customHeight="1" x14ac:dyDescent="0.2"/>
    <row r="219" ht="14.25" customHeight="1" x14ac:dyDescent="0.2"/>
    <row r="220" ht="14.25" customHeight="1" x14ac:dyDescent="0.2"/>
    <row r="221" ht="14.25" customHeight="1" x14ac:dyDescent="0.2"/>
    <row r="222" ht="14.25" customHeight="1" x14ac:dyDescent="0.2"/>
    <row r="223" ht="14.25" customHeight="1" x14ac:dyDescent="0.2"/>
    <row r="224" ht="14.25" customHeight="1" x14ac:dyDescent="0.2"/>
    <row r="225" ht="14.25" customHeight="1" x14ac:dyDescent="0.2"/>
    <row r="226" ht="14.25" customHeight="1" x14ac:dyDescent="0.2"/>
    <row r="227" ht="14.25" customHeight="1" x14ac:dyDescent="0.2"/>
    <row r="228" ht="14.25" customHeight="1" x14ac:dyDescent="0.2"/>
    <row r="229" ht="14.25" customHeight="1" x14ac:dyDescent="0.2"/>
    <row r="230" ht="14.25" customHeight="1" x14ac:dyDescent="0.2"/>
    <row r="231" ht="14.25" customHeight="1" x14ac:dyDescent="0.2"/>
    <row r="232" ht="14.25" customHeight="1" x14ac:dyDescent="0.2"/>
    <row r="233" ht="14.25" customHeight="1" x14ac:dyDescent="0.2"/>
    <row r="234" ht="14.25" customHeight="1" x14ac:dyDescent="0.2"/>
    <row r="235" ht="14.25" customHeight="1" x14ac:dyDescent="0.2"/>
    <row r="236" ht="14.25" customHeight="1" x14ac:dyDescent="0.2"/>
    <row r="237" ht="14.25" customHeight="1" x14ac:dyDescent="0.2"/>
    <row r="238" ht="14.25" customHeight="1" x14ac:dyDescent="0.2"/>
    <row r="239" ht="14.25" customHeight="1" x14ac:dyDescent="0.2"/>
    <row r="240" ht="14.25" customHeight="1" x14ac:dyDescent="0.2"/>
    <row r="241" ht="14.25" customHeight="1" x14ac:dyDescent="0.2"/>
    <row r="242" ht="14.25" customHeight="1" x14ac:dyDescent="0.2"/>
    <row r="243" ht="14.25" customHeight="1" x14ac:dyDescent="0.2"/>
    <row r="244" ht="14.25" customHeight="1" x14ac:dyDescent="0.2"/>
    <row r="245" ht="14.25" customHeight="1" x14ac:dyDescent="0.2"/>
    <row r="246" ht="14.25" customHeight="1" x14ac:dyDescent="0.2"/>
    <row r="247" ht="14.25" customHeight="1" x14ac:dyDescent="0.2"/>
    <row r="248" ht="14.25" customHeight="1" x14ac:dyDescent="0.2"/>
    <row r="249" ht="14.25" customHeight="1" x14ac:dyDescent="0.2"/>
    <row r="250" ht="14.25" customHeight="1" x14ac:dyDescent="0.2"/>
    <row r="251" ht="14.25" customHeight="1" x14ac:dyDescent="0.2"/>
    <row r="252" ht="14.25" customHeight="1" x14ac:dyDescent="0.2"/>
    <row r="253" ht="14.25" customHeight="1" x14ac:dyDescent="0.2"/>
    <row r="254" ht="14.25" customHeight="1" x14ac:dyDescent="0.2"/>
    <row r="255" ht="14.25" customHeight="1" x14ac:dyDescent="0.2"/>
    <row r="256" ht="14.25" customHeight="1" x14ac:dyDescent="0.2"/>
    <row r="257" ht="14.25" customHeight="1" x14ac:dyDescent="0.2"/>
    <row r="258" ht="14.25" customHeight="1" x14ac:dyDescent="0.2"/>
    <row r="259" ht="14.25" customHeight="1" x14ac:dyDescent="0.2"/>
    <row r="260" ht="14.25" customHeight="1" x14ac:dyDescent="0.2"/>
    <row r="261" ht="14.25" customHeight="1" x14ac:dyDescent="0.2"/>
    <row r="262" ht="14.25" customHeight="1" x14ac:dyDescent="0.2"/>
    <row r="263" ht="14.25" customHeight="1" x14ac:dyDescent="0.2"/>
    <row r="264" ht="14.25" customHeight="1" x14ac:dyDescent="0.2"/>
    <row r="265" ht="14.25" customHeight="1" x14ac:dyDescent="0.2"/>
    <row r="266" ht="14.25" customHeight="1" x14ac:dyDescent="0.2"/>
    <row r="267" ht="14.25" customHeight="1" x14ac:dyDescent="0.2"/>
    <row r="268" ht="14.25" customHeight="1" x14ac:dyDescent="0.2"/>
    <row r="269" ht="14.25" customHeight="1" x14ac:dyDescent="0.2"/>
    <row r="270" ht="14.25" customHeight="1" x14ac:dyDescent="0.2"/>
    <row r="271" ht="14.25" customHeight="1" x14ac:dyDescent="0.2"/>
    <row r="272" ht="14.25" customHeight="1" x14ac:dyDescent="0.2"/>
    <row r="273" ht="14.25" customHeight="1" x14ac:dyDescent="0.2"/>
    <row r="274" ht="14.25" customHeight="1" x14ac:dyDescent="0.2"/>
    <row r="275" ht="14.25" customHeight="1" x14ac:dyDescent="0.2"/>
    <row r="276" ht="14.25" customHeight="1" x14ac:dyDescent="0.2"/>
    <row r="277" ht="14.25" customHeight="1" x14ac:dyDescent="0.2"/>
    <row r="278" ht="14.25" customHeight="1" x14ac:dyDescent="0.2"/>
    <row r="279" ht="14.25" customHeight="1" x14ac:dyDescent="0.2"/>
    <row r="280" ht="14.25" customHeight="1" x14ac:dyDescent="0.2"/>
    <row r="281" ht="14.25" customHeight="1" x14ac:dyDescent="0.2"/>
    <row r="282" ht="14.25" customHeight="1" x14ac:dyDescent="0.2"/>
    <row r="283" ht="14.25" customHeight="1" x14ac:dyDescent="0.2"/>
    <row r="284" ht="14.25" customHeight="1" x14ac:dyDescent="0.2"/>
    <row r="285" ht="14.25" customHeight="1" x14ac:dyDescent="0.2"/>
    <row r="286" ht="14.25" customHeight="1" x14ac:dyDescent="0.2"/>
    <row r="287" ht="14.25" customHeight="1" x14ac:dyDescent="0.2"/>
    <row r="288" ht="14.25" customHeight="1" x14ac:dyDescent="0.2"/>
    <row r="289" ht="14.25" customHeight="1" x14ac:dyDescent="0.2"/>
    <row r="290" ht="14.25" customHeight="1" x14ac:dyDescent="0.2"/>
    <row r="291" ht="14.25" customHeight="1" x14ac:dyDescent="0.2"/>
    <row r="292" ht="14.25" customHeight="1" x14ac:dyDescent="0.2"/>
    <row r="293" ht="14.25" customHeight="1" x14ac:dyDescent="0.2"/>
    <row r="294" ht="14.25" customHeight="1" x14ac:dyDescent="0.2"/>
    <row r="295" ht="14.25" customHeight="1" x14ac:dyDescent="0.2"/>
    <row r="296" ht="14.25" customHeight="1" x14ac:dyDescent="0.2"/>
    <row r="297" ht="14.25" customHeight="1" x14ac:dyDescent="0.2"/>
    <row r="298" ht="14.25" customHeight="1" x14ac:dyDescent="0.2"/>
    <row r="299" ht="14.25" customHeight="1" x14ac:dyDescent="0.2"/>
    <row r="300" ht="14.25" customHeight="1" x14ac:dyDescent="0.2"/>
    <row r="301" ht="14.25" customHeight="1" x14ac:dyDescent="0.2"/>
    <row r="302" ht="14.25" customHeight="1" x14ac:dyDescent="0.2"/>
    <row r="303" ht="14.25" customHeight="1" x14ac:dyDescent="0.2"/>
    <row r="304" ht="14.25" customHeight="1" x14ac:dyDescent="0.2"/>
    <row r="305" ht="14.25" customHeight="1" x14ac:dyDescent="0.2"/>
    <row r="306" ht="14.25" customHeight="1" x14ac:dyDescent="0.2"/>
    <row r="307" ht="14.25" customHeight="1" x14ac:dyDescent="0.2"/>
    <row r="308" ht="14.25" customHeight="1" x14ac:dyDescent="0.2"/>
    <row r="309" ht="14.25" customHeight="1" x14ac:dyDescent="0.2"/>
    <row r="310" ht="14.25" customHeight="1" x14ac:dyDescent="0.2"/>
    <row r="311" ht="14.25" customHeight="1" x14ac:dyDescent="0.2"/>
    <row r="312" ht="14.25" customHeight="1" x14ac:dyDescent="0.2"/>
    <row r="313" ht="14.25" customHeight="1" x14ac:dyDescent="0.2"/>
    <row r="314" ht="14.25" customHeight="1" x14ac:dyDescent="0.2"/>
    <row r="315" ht="14.25" customHeight="1" x14ac:dyDescent="0.2"/>
    <row r="316" ht="14.25" customHeight="1" x14ac:dyDescent="0.2"/>
    <row r="317" ht="14.25" customHeight="1" x14ac:dyDescent="0.2"/>
    <row r="318" ht="14.25" customHeight="1" x14ac:dyDescent="0.2"/>
    <row r="319" ht="14.25" customHeight="1" x14ac:dyDescent="0.2"/>
    <row r="320" ht="14.25" customHeight="1" x14ac:dyDescent="0.2"/>
    <row r="321" ht="14.25" customHeight="1" x14ac:dyDescent="0.2"/>
    <row r="322" ht="14.25" customHeight="1" x14ac:dyDescent="0.2"/>
    <row r="323" ht="14.25" customHeight="1" x14ac:dyDescent="0.2"/>
    <row r="324" ht="14.25" customHeight="1" x14ac:dyDescent="0.2"/>
    <row r="325" ht="14.25" customHeight="1" x14ac:dyDescent="0.2"/>
    <row r="326" ht="14.25" customHeight="1" x14ac:dyDescent="0.2"/>
    <row r="327" ht="14.25" customHeight="1" x14ac:dyDescent="0.2"/>
    <row r="328" ht="14.25" customHeight="1" x14ac:dyDescent="0.2"/>
    <row r="329" ht="14.25" customHeight="1" x14ac:dyDescent="0.2"/>
    <row r="330" ht="14.25" customHeight="1" x14ac:dyDescent="0.2"/>
    <row r="331" ht="14.25" customHeight="1" x14ac:dyDescent="0.2"/>
    <row r="332" ht="14.25" customHeight="1" x14ac:dyDescent="0.2"/>
    <row r="333" ht="14.25" customHeight="1" x14ac:dyDescent="0.2"/>
    <row r="334" ht="14.25" customHeight="1" x14ac:dyDescent="0.2"/>
    <row r="335" ht="14.25" customHeight="1" x14ac:dyDescent="0.2"/>
    <row r="336" ht="14.25" customHeight="1" x14ac:dyDescent="0.2"/>
    <row r="337" ht="14.25" customHeight="1" x14ac:dyDescent="0.2"/>
    <row r="338" ht="14.25" customHeight="1" x14ac:dyDescent="0.2"/>
    <row r="339" ht="14.25" customHeight="1" x14ac:dyDescent="0.2"/>
    <row r="340" ht="14.25" customHeight="1" x14ac:dyDescent="0.2"/>
    <row r="341" ht="14.25" customHeight="1" x14ac:dyDescent="0.2"/>
    <row r="342" ht="14.25" customHeight="1" x14ac:dyDescent="0.2"/>
    <row r="343" ht="14.25" customHeight="1" x14ac:dyDescent="0.2"/>
    <row r="344" ht="14.25" customHeight="1" x14ac:dyDescent="0.2"/>
    <row r="345" ht="14.25" customHeight="1" x14ac:dyDescent="0.2"/>
    <row r="346" ht="14.25" customHeight="1" x14ac:dyDescent="0.2"/>
    <row r="347" ht="14.25" customHeight="1" x14ac:dyDescent="0.2"/>
    <row r="348" ht="14.25" customHeight="1" x14ac:dyDescent="0.2"/>
    <row r="349" ht="14.25" customHeight="1" x14ac:dyDescent="0.2"/>
    <row r="350" ht="14.25" customHeight="1" x14ac:dyDescent="0.2"/>
    <row r="351" ht="14.25" customHeight="1" x14ac:dyDescent="0.2"/>
    <row r="352" ht="14.25" customHeight="1" x14ac:dyDescent="0.2"/>
    <row r="353" ht="14.25" customHeight="1" x14ac:dyDescent="0.2"/>
    <row r="354" ht="14.25" customHeight="1" x14ac:dyDescent="0.2"/>
    <row r="355" ht="14.25" customHeight="1" x14ac:dyDescent="0.2"/>
    <row r="356" ht="14.25" customHeight="1" x14ac:dyDescent="0.2"/>
    <row r="357" ht="14.25" customHeight="1" x14ac:dyDescent="0.2"/>
    <row r="358" ht="14.25" customHeight="1" x14ac:dyDescent="0.2"/>
    <row r="359" ht="14.25" customHeight="1" x14ac:dyDescent="0.2"/>
    <row r="360" ht="14.25" customHeight="1" x14ac:dyDescent="0.2"/>
    <row r="361" ht="14.25" customHeight="1" x14ac:dyDescent="0.2"/>
    <row r="362" ht="14.25" customHeight="1" x14ac:dyDescent="0.2"/>
    <row r="363" ht="14.25" customHeight="1" x14ac:dyDescent="0.2"/>
    <row r="364" ht="14.25" customHeight="1" x14ac:dyDescent="0.2"/>
    <row r="365" ht="14.25" customHeight="1" x14ac:dyDescent="0.2"/>
    <row r="366" ht="14.25" customHeight="1" x14ac:dyDescent="0.2"/>
    <row r="367" ht="14.25" customHeight="1" x14ac:dyDescent="0.2"/>
    <row r="368" ht="14.25" customHeight="1" x14ac:dyDescent="0.2"/>
    <row r="369" ht="14.25" customHeight="1" x14ac:dyDescent="0.2"/>
    <row r="370" ht="14.25" customHeight="1" x14ac:dyDescent="0.2"/>
    <row r="371" ht="14.25" customHeight="1" x14ac:dyDescent="0.2"/>
    <row r="372" ht="14.25" customHeight="1" x14ac:dyDescent="0.2"/>
    <row r="373" ht="14.25" customHeight="1" x14ac:dyDescent="0.2"/>
    <row r="374" ht="14.25" customHeight="1" x14ac:dyDescent="0.2"/>
    <row r="375" ht="14.25" customHeight="1" x14ac:dyDescent="0.2"/>
    <row r="376" ht="14.25" customHeight="1" x14ac:dyDescent="0.2"/>
    <row r="377" ht="14.25" customHeight="1" x14ac:dyDescent="0.2"/>
    <row r="378" ht="14.25" customHeight="1" x14ac:dyDescent="0.2"/>
    <row r="379" ht="14.25" customHeight="1" x14ac:dyDescent="0.2"/>
    <row r="380" ht="14.25" customHeight="1" x14ac:dyDescent="0.2"/>
    <row r="381" ht="14.25" customHeight="1" x14ac:dyDescent="0.2"/>
    <row r="382" ht="14.25" customHeight="1" x14ac:dyDescent="0.2"/>
    <row r="383" ht="14.25" customHeight="1" x14ac:dyDescent="0.2"/>
    <row r="384" ht="14.25" customHeight="1" x14ac:dyDescent="0.2"/>
    <row r="385" ht="14.25" customHeight="1" x14ac:dyDescent="0.2"/>
    <row r="386" ht="14.25" customHeight="1" x14ac:dyDescent="0.2"/>
    <row r="387" ht="14.25" customHeight="1" x14ac:dyDescent="0.2"/>
    <row r="388" ht="14.25" customHeight="1" x14ac:dyDescent="0.2"/>
    <row r="389" ht="14.25" customHeight="1" x14ac:dyDescent="0.2"/>
    <row r="390" ht="14.25" customHeight="1" x14ac:dyDescent="0.2"/>
    <row r="391" ht="14.25" customHeight="1" x14ac:dyDescent="0.2"/>
    <row r="392" ht="14.25" customHeight="1" x14ac:dyDescent="0.2"/>
    <row r="393" ht="14.25" customHeight="1" x14ac:dyDescent="0.2"/>
    <row r="394" ht="14.25" customHeight="1" x14ac:dyDescent="0.2"/>
    <row r="395" ht="14.25" customHeight="1" x14ac:dyDescent="0.2"/>
    <row r="396" ht="14.25" customHeight="1" x14ac:dyDescent="0.2"/>
    <row r="397" ht="14.25" customHeight="1" x14ac:dyDescent="0.2"/>
    <row r="398" ht="14.25" customHeight="1" x14ac:dyDescent="0.2"/>
    <row r="399" ht="14.25" customHeight="1" x14ac:dyDescent="0.2"/>
    <row r="400" ht="14.25" customHeight="1" x14ac:dyDescent="0.2"/>
    <row r="401" ht="14.25" customHeight="1" x14ac:dyDescent="0.2"/>
    <row r="402" ht="14.25" customHeight="1" x14ac:dyDescent="0.2"/>
    <row r="403" ht="14.25" customHeight="1" x14ac:dyDescent="0.2"/>
    <row r="404" ht="14.25" customHeight="1" x14ac:dyDescent="0.2"/>
    <row r="405" ht="14.25" customHeight="1" x14ac:dyDescent="0.2"/>
    <row r="406" ht="14.25" customHeight="1" x14ac:dyDescent="0.2"/>
    <row r="407" ht="14.25" customHeight="1" x14ac:dyDescent="0.2"/>
    <row r="408" ht="14.25" customHeight="1" x14ac:dyDescent="0.2"/>
    <row r="409" ht="14.25" customHeight="1" x14ac:dyDescent="0.2"/>
    <row r="410" ht="14.25" customHeight="1" x14ac:dyDescent="0.2"/>
    <row r="411" ht="14.25" customHeight="1" x14ac:dyDescent="0.2"/>
    <row r="412" ht="14.25" customHeight="1" x14ac:dyDescent="0.2"/>
    <row r="413" ht="14.25" customHeight="1" x14ac:dyDescent="0.2"/>
    <row r="414" ht="14.25" customHeight="1" x14ac:dyDescent="0.2"/>
    <row r="415" ht="14.25" customHeight="1" x14ac:dyDescent="0.2"/>
    <row r="416" ht="14.25" customHeight="1" x14ac:dyDescent="0.2"/>
    <row r="417" ht="14.25" customHeight="1" x14ac:dyDescent="0.2"/>
    <row r="418" ht="14.25" customHeight="1" x14ac:dyDescent="0.2"/>
    <row r="419" ht="14.25" customHeight="1" x14ac:dyDescent="0.2"/>
    <row r="420" ht="14.25" customHeight="1" x14ac:dyDescent="0.2"/>
    <row r="421" ht="14.25" customHeight="1" x14ac:dyDescent="0.2"/>
    <row r="422" ht="14.25" customHeight="1" x14ac:dyDescent="0.2"/>
    <row r="423" ht="14.25" customHeight="1" x14ac:dyDescent="0.2"/>
    <row r="424" ht="14.25" customHeight="1" x14ac:dyDescent="0.2"/>
    <row r="425" ht="14.25" customHeight="1" x14ac:dyDescent="0.2"/>
    <row r="426" ht="14.25" customHeight="1" x14ac:dyDescent="0.2"/>
    <row r="427" ht="14.25" customHeight="1" x14ac:dyDescent="0.2"/>
    <row r="428" ht="14.25" customHeight="1" x14ac:dyDescent="0.2"/>
    <row r="429" ht="14.25" customHeight="1" x14ac:dyDescent="0.2"/>
    <row r="430" ht="14.25" customHeight="1" x14ac:dyDescent="0.2"/>
    <row r="431" ht="14.25" customHeight="1" x14ac:dyDescent="0.2"/>
    <row r="432" ht="14.25" customHeight="1" x14ac:dyDescent="0.2"/>
    <row r="433" ht="14.25" customHeight="1" x14ac:dyDescent="0.2"/>
    <row r="434" ht="14.25" customHeight="1" x14ac:dyDescent="0.2"/>
    <row r="435" ht="14.25" customHeight="1" x14ac:dyDescent="0.2"/>
    <row r="436" ht="14.25" customHeight="1" x14ac:dyDescent="0.2"/>
    <row r="437" ht="14.25" customHeight="1" x14ac:dyDescent="0.2"/>
    <row r="438" ht="14.25" customHeight="1" x14ac:dyDescent="0.2"/>
    <row r="439" ht="14.25" customHeight="1" x14ac:dyDescent="0.2"/>
    <row r="440" ht="14.25" customHeight="1" x14ac:dyDescent="0.2"/>
    <row r="441" ht="14.25" customHeight="1" x14ac:dyDescent="0.2"/>
    <row r="442" ht="14.25" customHeight="1" x14ac:dyDescent="0.2"/>
    <row r="443" ht="14.25" customHeight="1" x14ac:dyDescent="0.2"/>
    <row r="444" ht="14.25" customHeight="1" x14ac:dyDescent="0.2"/>
    <row r="445" ht="14.25" customHeight="1" x14ac:dyDescent="0.2"/>
    <row r="446" ht="14.25" customHeight="1" x14ac:dyDescent="0.2"/>
    <row r="447" ht="14.25" customHeight="1" x14ac:dyDescent="0.2"/>
    <row r="448" ht="14.25" customHeight="1" x14ac:dyDescent="0.2"/>
    <row r="449" ht="14.25" customHeight="1" x14ac:dyDescent="0.2"/>
    <row r="450" ht="14.25" customHeight="1" x14ac:dyDescent="0.2"/>
    <row r="451" ht="14.25" customHeight="1" x14ac:dyDescent="0.2"/>
    <row r="452" ht="14.25" customHeight="1" x14ac:dyDescent="0.2"/>
    <row r="453" ht="14.25" customHeight="1" x14ac:dyDescent="0.2"/>
    <row r="454" ht="14.25" customHeight="1" x14ac:dyDescent="0.2"/>
    <row r="455" ht="14.25" customHeight="1" x14ac:dyDescent="0.2"/>
    <row r="456" ht="14.25" customHeight="1" x14ac:dyDescent="0.2"/>
    <row r="457" ht="14.25" customHeight="1" x14ac:dyDescent="0.2"/>
    <row r="458" ht="14.25" customHeight="1" x14ac:dyDescent="0.2"/>
    <row r="459" ht="14.25" customHeight="1" x14ac:dyDescent="0.2"/>
    <row r="460" ht="14.25" customHeight="1" x14ac:dyDescent="0.2"/>
    <row r="461" ht="14.25" customHeight="1" x14ac:dyDescent="0.2"/>
    <row r="462" ht="14.25" customHeight="1" x14ac:dyDescent="0.2"/>
    <row r="463" ht="14.25" customHeight="1" x14ac:dyDescent="0.2"/>
    <row r="464" ht="14.25" customHeight="1" x14ac:dyDescent="0.2"/>
    <row r="465" ht="14.25" customHeight="1" x14ac:dyDescent="0.2"/>
    <row r="466" ht="14.25" customHeight="1" x14ac:dyDescent="0.2"/>
    <row r="467" ht="14.25" customHeight="1" x14ac:dyDescent="0.2"/>
    <row r="468" ht="14.25" customHeight="1" x14ac:dyDescent="0.2"/>
    <row r="469" ht="14.25" customHeight="1" x14ac:dyDescent="0.2"/>
    <row r="470" ht="14.25" customHeight="1" x14ac:dyDescent="0.2"/>
    <row r="471" ht="14.25" customHeight="1" x14ac:dyDescent="0.2"/>
    <row r="472" ht="14.25" customHeight="1" x14ac:dyDescent="0.2"/>
    <row r="473" ht="14.25" customHeight="1" x14ac:dyDescent="0.2"/>
    <row r="474" ht="14.25" customHeight="1" x14ac:dyDescent="0.2"/>
    <row r="475" ht="14.25" customHeight="1" x14ac:dyDescent="0.2"/>
    <row r="476" ht="14.25" customHeight="1" x14ac:dyDescent="0.2"/>
    <row r="477" ht="14.25" customHeight="1" x14ac:dyDescent="0.2"/>
    <row r="478" ht="14.25" customHeight="1" x14ac:dyDescent="0.2"/>
    <row r="479" ht="14.25" customHeight="1" x14ac:dyDescent="0.2"/>
    <row r="480" ht="14.25" customHeight="1" x14ac:dyDescent="0.2"/>
    <row r="481" ht="14.25" customHeight="1" x14ac:dyDescent="0.2"/>
    <row r="482" ht="14.25" customHeight="1" x14ac:dyDescent="0.2"/>
    <row r="483" ht="14.25" customHeight="1" x14ac:dyDescent="0.2"/>
    <row r="484" ht="14.25" customHeight="1" x14ac:dyDescent="0.2"/>
    <row r="485" ht="14.25" customHeight="1" x14ac:dyDescent="0.2"/>
    <row r="486" ht="14.25" customHeight="1" x14ac:dyDescent="0.2"/>
    <row r="487" ht="14.25" customHeight="1" x14ac:dyDescent="0.2"/>
    <row r="488" ht="14.25" customHeight="1" x14ac:dyDescent="0.2"/>
    <row r="489" ht="14.25" customHeight="1" x14ac:dyDescent="0.2"/>
    <row r="490" ht="14.25" customHeight="1" x14ac:dyDescent="0.2"/>
    <row r="491" ht="14.25" customHeight="1" x14ac:dyDescent="0.2"/>
    <row r="492" ht="14.25" customHeight="1" x14ac:dyDescent="0.2"/>
    <row r="493" ht="14.25" customHeight="1" x14ac:dyDescent="0.2"/>
    <row r="494" ht="14.25" customHeight="1" x14ac:dyDescent="0.2"/>
    <row r="495" ht="14.25" customHeight="1" x14ac:dyDescent="0.2"/>
    <row r="496" ht="14.25" customHeight="1" x14ac:dyDescent="0.2"/>
    <row r="497" ht="14.25" customHeight="1" x14ac:dyDescent="0.2"/>
    <row r="498" ht="14.25" customHeight="1" x14ac:dyDescent="0.2"/>
    <row r="499" ht="14.25" customHeight="1" x14ac:dyDescent="0.2"/>
    <row r="500" ht="14.25" customHeight="1" x14ac:dyDescent="0.2"/>
    <row r="501" ht="14.25" customHeight="1" x14ac:dyDescent="0.2"/>
    <row r="502" ht="14.25" customHeight="1" x14ac:dyDescent="0.2"/>
    <row r="503" ht="14.25" customHeight="1" x14ac:dyDescent="0.2"/>
    <row r="504" ht="14.25" customHeight="1" x14ac:dyDescent="0.2"/>
    <row r="505" ht="14.25" customHeight="1" x14ac:dyDescent="0.2"/>
    <row r="506" ht="14.25" customHeight="1" x14ac:dyDescent="0.2"/>
    <row r="507" ht="14.25" customHeight="1" x14ac:dyDescent="0.2"/>
    <row r="508" ht="14.25" customHeight="1" x14ac:dyDescent="0.2"/>
    <row r="509" ht="14.25" customHeight="1" x14ac:dyDescent="0.2"/>
    <row r="510" ht="14.25" customHeight="1" x14ac:dyDescent="0.2"/>
    <row r="511" ht="14.25" customHeight="1" x14ac:dyDescent="0.2"/>
    <row r="512" ht="14.25" customHeight="1" x14ac:dyDescent="0.2"/>
    <row r="513" ht="14.25" customHeight="1" x14ac:dyDescent="0.2"/>
    <row r="514" ht="14.25" customHeight="1" x14ac:dyDescent="0.2"/>
    <row r="515" ht="14.25" customHeight="1" x14ac:dyDescent="0.2"/>
    <row r="516" ht="14.25" customHeight="1" x14ac:dyDescent="0.2"/>
    <row r="517" ht="14.25" customHeight="1" x14ac:dyDescent="0.2"/>
    <row r="518" ht="14.25" customHeight="1" x14ac:dyDescent="0.2"/>
    <row r="519" ht="14.25" customHeight="1" x14ac:dyDescent="0.2"/>
    <row r="520" ht="14.25" customHeight="1" x14ac:dyDescent="0.2"/>
    <row r="521" ht="14.25" customHeight="1" x14ac:dyDescent="0.2"/>
    <row r="522" ht="14.25" customHeight="1" x14ac:dyDescent="0.2"/>
    <row r="523" ht="14.25" customHeight="1" x14ac:dyDescent="0.2"/>
    <row r="524" ht="14.25" customHeight="1" x14ac:dyDescent="0.2"/>
    <row r="525" ht="14.25" customHeight="1" x14ac:dyDescent="0.2"/>
    <row r="526" ht="14.25" customHeight="1" x14ac:dyDescent="0.2"/>
    <row r="527" ht="14.25" customHeight="1" x14ac:dyDescent="0.2"/>
    <row r="528" ht="14.25" customHeight="1" x14ac:dyDescent="0.2"/>
    <row r="529" ht="14.25" customHeight="1" x14ac:dyDescent="0.2"/>
    <row r="530" ht="14.25" customHeight="1" x14ac:dyDescent="0.2"/>
    <row r="531" ht="14.25" customHeight="1" x14ac:dyDescent="0.2"/>
    <row r="532" ht="14.25" customHeight="1" x14ac:dyDescent="0.2"/>
    <row r="533" ht="14.25" customHeight="1" x14ac:dyDescent="0.2"/>
    <row r="534" ht="14.25" customHeight="1" x14ac:dyDescent="0.2"/>
    <row r="535" ht="14.25" customHeight="1" x14ac:dyDescent="0.2"/>
    <row r="536" ht="14.25" customHeight="1" x14ac:dyDescent="0.2"/>
    <row r="537" ht="14.25" customHeight="1" x14ac:dyDescent="0.2"/>
    <row r="538" ht="14.25" customHeight="1" x14ac:dyDescent="0.2"/>
    <row r="539" ht="14.25" customHeight="1" x14ac:dyDescent="0.2"/>
    <row r="540" ht="14.25" customHeight="1" x14ac:dyDescent="0.2"/>
    <row r="541" ht="14.25" customHeight="1" x14ac:dyDescent="0.2"/>
    <row r="542" ht="14.25" customHeight="1" x14ac:dyDescent="0.2"/>
    <row r="543" ht="14.25" customHeight="1" x14ac:dyDescent="0.2"/>
    <row r="544" ht="14.25" customHeight="1" x14ac:dyDescent="0.2"/>
    <row r="545" ht="14.25" customHeight="1" x14ac:dyDescent="0.2"/>
    <row r="546" ht="14.25" customHeight="1" x14ac:dyDescent="0.2"/>
    <row r="547" ht="14.25" customHeight="1" x14ac:dyDescent="0.2"/>
    <row r="548" ht="14.25" customHeight="1" x14ac:dyDescent="0.2"/>
    <row r="549" ht="14.25" customHeight="1" x14ac:dyDescent="0.2"/>
    <row r="550" ht="14.25" customHeight="1" x14ac:dyDescent="0.2"/>
    <row r="551" ht="14.25" customHeight="1" x14ac:dyDescent="0.2"/>
    <row r="552" ht="14.25" customHeight="1" x14ac:dyDescent="0.2"/>
    <row r="553" ht="14.25" customHeight="1" x14ac:dyDescent="0.2"/>
    <row r="554" ht="14.25" customHeight="1" x14ac:dyDescent="0.2"/>
    <row r="555" ht="14.25" customHeight="1" x14ac:dyDescent="0.2"/>
    <row r="556" ht="14.25" customHeight="1" x14ac:dyDescent="0.2"/>
    <row r="557" ht="14.25" customHeight="1" x14ac:dyDescent="0.2"/>
    <row r="558" ht="14.25" customHeight="1" x14ac:dyDescent="0.2"/>
    <row r="559" ht="14.25" customHeight="1" x14ac:dyDescent="0.2"/>
    <row r="560" ht="14.25" customHeight="1" x14ac:dyDescent="0.2"/>
    <row r="561" ht="14.25" customHeight="1" x14ac:dyDescent="0.2"/>
    <row r="562" ht="14.25" customHeight="1" x14ac:dyDescent="0.2"/>
    <row r="563" ht="14.25" customHeight="1" x14ac:dyDescent="0.2"/>
    <row r="564" ht="14.25" customHeight="1" x14ac:dyDescent="0.2"/>
    <row r="565" ht="14.25" customHeight="1" x14ac:dyDescent="0.2"/>
    <row r="566" ht="14.25" customHeight="1" x14ac:dyDescent="0.2"/>
    <row r="567" ht="14.25" customHeight="1" x14ac:dyDescent="0.2"/>
    <row r="568" ht="14.25" customHeight="1" x14ac:dyDescent="0.2"/>
    <row r="569" ht="14.25" customHeight="1" x14ac:dyDescent="0.2"/>
    <row r="570" ht="14.25" customHeight="1" x14ac:dyDescent="0.2"/>
    <row r="571" ht="14.25" customHeight="1" x14ac:dyDescent="0.2"/>
    <row r="572" ht="14.25" customHeight="1" x14ac:dyDescent="0.2"/>
    <row r="573" ht="14.25" customHeight="1" x14ac:dyDescent="0.2"/>
    <row r="574" ht="14.25" customHeight="1" x14ac:dyDescent="0.2"/>
    <row r="575" ht="14.25" customHeight="1" x14ac:dyDescent="0.2"/>
    <row r="576" ht="14.25" customHeight="1" x14ac:dyDescent="0.2"/>
    <row r="577" ht="14.25" customHeight="1" x14ac:dyDescent="0.2"/>
    <row r="578" ht="14.25" customHeight="1" x14ac:dyDescent="0.2"/>
    <row r="579" ht="14.25" customHeight="1" x14ac:dyDescent="0.2"/>
    <row r="580" ht="14.25" customHeight="1" x14ac:dyDescent="0.2"/>
    <row r="581" ht="14.25" customHeight="1" x14ac:dyDescent="0.2"/>
    <row r="582" ht="14.25" customHeight="1" x14ac:dyDescent="0.2"/>
    <row r="583" ht="14.25" customHeight="1" x14ac:dyDescent="0.2"/>
    <row r="584" ht="14.25" customHeight="1" x14ac:dyDescent="0.2"/>
    <row r="585" ht="14.25" customHeight="1" x14ac:dyDescent="0.2"/>
    <row r="586" ht="14.25" customHeight="1" x14ac:dyDescent="0.2"/>
    <row r="587" ht="14.25" customHeight="1" x14ac:dyDescent="0.2"/>
    <row r="588" ht="14.25" customHeight="1" x14ac:dyDescent="0.2"/>
    <row r="589" ht="14.25" customHeight="1" x14ac:dyDescent="0.2"/>
    <row r="590" ht="14.25" customHeight="1" x14ac:dyDescent="0.2"/>
    <row r="591" ht="14.25" customHeight="1" x14ac:dyDescent="0.2"/>
    <row r="592" ht="14.25" customHeight="1" x14ac:dyDescent="0.2"/>
    <row r="593" ht="14.25" customHeight="1" x14ac:dyDescent="0.2"/>
    <row r="594" ht="14.25" customHeight="1" x14ac:dyDescent="0.2"/>
    <row r="595" ht="14.25" customHeight="1" x14ac:dyDescent="0.2"/>
    <row r="596" ht="14.25" customHeight="1" x14ac:dyDescent="0.2"/>
    <row r="597" ht="14.25" customHeight="1" x14ac:dyDescent="0.2"/>
    <row r="598" ht="14.25" customHeight="1" x14ac:dyDescent="0.2"/>
    <row r="599" ht="14.25" customHeight="1" x14ac:dyDescent="0.2"/>
    <row r="600" ht="14.25" customHeight="1" x14ac:dyDescent="0.2"/>
    <row r="601" ht="14.25" customHeight="1" x14ac:dyDescent="0.2"/>
    <row r="602" ht="14.25" customHeight="1" x14ac:dyDescent="0.2"/>
    <row r="603" ht="14.25" customHeight="1" x14ac:dyDescent="0.2"/>
    <row r="604" ht="14.25" customHeight="1" x14ac:dyDescent="0.2"/>
    <row r="605" ht="14.25" customHeight="1" x14ac:dyDescent="0.2"/>
    <row r="606" ht="14.25" customHeight="1" x14ac:dyDescent="0.2"/>
    <row r="607" ht="14.25" customHeight="1" x14ac:dyDescent="0.2"/>
    <row r="608" ht="14.25" customHeight="1" x14ac:dyDescent="0.2"/>
    <row r="609" ht="14.25" customHeight="1" x14ac:dyDescent="0.2"/>
    <row r="610" ht="14.25" customHeight="1" x14ac:dyDescent="0.2"/>
    <row r="611" ht="14.25" customHeight="1" x14ac:dyDescent="0.2"/>
    <row r="612" ht="14.25" customHeight="1" x14ac:dyDescent="0.2"/>
    <row r="613" ht="14.25" customHeight="1" x14ac:dyDescent="0.2"/>
    <row r="614" ht="14.25" customHeight="1" x14ac:dyDescent="0.2"/>
    <row r="615" ht="14.25" customHeight="1" x14ac:dyDescent="0.2"/>
    <row r="616" ht="14.25" customHeight="1" x14ac:dyDescent="0.2"/>
    <row r="617" ht="14.25" customHeight="1" x14ac:dyDescent="0.2"/>
    <row r="618" ht="14.25" customHeight="1" x14ac:dyDescent="0.2"/>
    <row r="619" ht="14.25" customHeight="1" x14ac:dyDescent="0.2"/>
    <row r="620" ht="14.25" customHeight="1" x14ac:dyDescent="0.2"/>
    <row r="621" ht="14.25" customHeight="1" x14ac:dyDescent="0.2"/>
    <row r="622" ht="14.25" customHeight="1" x14ac:dyDescent="0.2"/>
    <row r="623" ht="14.25" customHeight="1" x14ac:dyDescent="0.2"/>
    <row r="624" ht="14.25" customHeight="1" x14ac:dyDescent="0.2"/>
    <row r="625" ht="14.25" customHeight="1" x14ac:dyDescent="0.2"/>
    <row r="626" ht="14.25" customHeight="1" x14ac:dyDescent="0.2"/>
    <row r="627" ht="14.25" customHeight="1" x14ac:dyDescent="0.2"/>
    <row r="628" ht="14.25" customHeight="1" x14ac:dyDescent="0.2"/>
    <row r="629" ht="14.25" customHeight="1" x14ac:dyDescent="0.2"/>
    <row r="630" ht="14.25" customHeight="1" x14ac:dyDescent="0.2"/>
    <row r="631" ht="14.25" customHeight="1" x14ac:dyDescent="0.2"/>
    <row r="632" ht="14.25" customHeight="1" x14ac:dyDescent="0.2"/>
    <row r="633" ht="14.25" customHeight="1" x14ac:dyDescent="0.2"/>
    <row r="634" ht="14.25" customHeight="1" x14ac:dyDescent="0.2"/>
    <row r="635" ht="14.25" customHeight="1" x14ac:dyDescent="0.2"/>
    <row r="636" ht="14.25" customHeight="1" x14ac:dyDescent="0.2"/>
    <row r="637" ht="14.25" customHeight="1" x14ac:dyDescent="0.2"/>
    <row r="638" ht="14.25" customHeight="1" x14ac:dyDescent="0.2"/>
    <row r="639" ht="14.25" customHeight="1" x14ac:dyDescent="0.2"/>
    <row r="640" ht="14.25" customHeight="1" x14ac:dyDescent="0.2"/>
    <row r="641" ht="14.25" customHeight="1" x14ac:dyDescent="0.2"/>
    <row r="642" ht="14.25" customHeight="1" x14ac:dyDescent="0.2"/>
    <row r="643" ht="14.25" customHeight="1" x14ac:dyDescent="0.2"/>
    <row r="644" ht="14.25" customHeight="1" x14ac:dyDescent="0.2"/>
    <row r="645" ht="14.25" customHeight="1" x14ac:dyDescent="0.2"/>
    <row r="646" ht="14.25" customHeight="1" x14ac:dyDescent="0.2"/>
    <row r="647" ht="14.25" customHeight="1" x14ac:dyDescent="0.2"/>
    <row r="648" ht="14.25" customHeight="1" x14ac:dyDescent="0.2"/>
    <row r="649" ht="14.25" customHeight="1" x14ac:dyDescent="0.2"/>
    <row r="650" ht="14.25" customHeight="1" x14ac:dyDescent="0.2"/>
    <row r="651" ht="14.25" customHeight="1" x14ac:dyDescent="0.2"/>
    <row r="652" ht="14.25" customHeight="1" x14ac:dyDescent="0.2"/>
    <row r="653" ht="14.25" customHeight="1" x14ac:dyDescent="0.2"/>
    <row r="654" ht="14.25" customHeight="1" x14ac:dyDescent="0.2"/>
    <row r="655" ht="14.25" customHeight="1" x14ac:dyDescent="0.2"/>
    <row r="656" ht="14.25" customHeight="1" x14ac:dyDescent="0.2"/>
    <row r="657" ht="14.25" customHeight="1" x14ac:dyDescent="0.2"/>
    <row r="658" ht="14.25" customHeight="1" x14ac:dyDescent="0.2"/>
    <row r="659" ht="14.25" customHeight="1" x14ac:dyDescent="0.2"/>
    <row r="660" ht="14.25" customHeight="1" x14ac:dyDescent="0.2"/>
    <row r="661" ht="14.25" customHeight="1" x14ac:dyDescent="0.2"/>
    <row r="662" ht="14.25" customHeight="1" x14ac:dyDescent="0.2"/>
    <row r="663" ht="14.25" customHeight="1" x14ac:dyDescent="0.2"/>
    <row r="664" ht="14.25" customHeight="1" x14ac:dyDescent="0.2"/>
    <row r="665" ht="14.25" customHeight="1" x14ac:dyDescent="0.2"/>
    <row r="666" ht="14.25" customHeight="1" x14ac:dyDescent="0.2"/>
    <row r="667" ht="14.25" customHeight="1" x14ac:dyDescent="0.2"/>
    <row r="668" ht="14.25" customHeight="1" x14ac:dyDescent="0.2"/>
    <row r="669" ht="14.25" customHeight="1" x14ac:dyDescent="0.2"/>
    <row r="670" ht="14.25" customHeight="1" x14ac:dyDescent="0.2"/>
    <row r="671" ht="14.25" customHeight="1" x14ac:dyDescent="0.2"/>
    <row r="672" ht="14.25" customHeight="1" x14ac:dyDescent="0.2"/>
    <row r="673" ht="14.25" customHeight="1" x14ac:dyDescent="0.2"/>
    <row r="674" ht="14.25" customHeight="1" x14ac:dyDescent="0.2"/>
    <row r="675" ht="14.25" customHeight="1" x14ac:dyDescent="0.2"/>
    <row r="676" ht="14.25" customHeight="1" x14ac:dyDescent="0.2"/>
    <row r="677" ht="14.25" customHeight="1" x14ac:dyDescent="0.2"/>
    <row r="678" ht="14.25" customHeight="1" x14ac:dyDescent="0.2"/>
    <row r="679" ht="14.25" customHeight="1" x14ac:dyDescent="0.2"/>
    <row r="680" ht="14.25" customHeight="1" x14ac:dyDescent="0.2"/>
    <row r="681" ht="14.25" customHeight="1" x14ac:dyDescent="0.2"/>
    <row r="682" ht="14.25" customHeight="1" x14ac:dyDescent="0.2"/>
    <row r="683" ht="14.25" customHeight="1" x14ac:dyDescent="0.2"/>
    <row r="684" ht="14.25" customHeight="1" x14ac:dyDescent="0.2"/>
    <row r="685" ht="14.25" customHeight="1" x14ac:dyDescent="0.2"/>
    <row r="686" ht="14.25" customHeight="1" x14ac:dyDescent="0.2"/>
    <row r="687" ht="14.25" customHeight="1" x14ac:dyDescent="0.2"/>
    <row r="688" ht="14.25" customHeight="1" x14ac:dyDescent="0.2"/>
    <row r="689" ht="14.25" customHeight="1" x14ac:dyDescent="0.2"/>
    <row r="690" ht="14.25" customHeight="1" x14ac:dyDescent="0.2"/>
    <row r="691" ht="14.25" customHeight="1" x14ac:dyDescent="0.2"/>
    <row r="692" ht="14.25" customHeight="1" x14ac:dyDescent="0.2"/>
    <row r="693" ht="14.25" customHeight="1" x14ac:dyDescent="0.2"/>
    <row r="694" ht="14.25" customHeight="1" x14ac:dyDescent="0.2"/>
    <row r="695" ht="14.25" customHeight="1" x14ac:dyDescent="0.2"/>
    <row r="696" ht="14.25" customHeight="1" x14ac:dyDescent="0.2"/>
    <row r="697" ht="14.25" customHeight="1" x14ac:dyDescent="0.2"/>
    <row r="698" ht="14.25" customHeight="1" x14ac:dyDescent="0.2"/>
    <row r="699" ht="14.25" customHeight="1" x14ac:dyDescent="0.2"/>
    <row r="700" ht="14.25" customHeight="1" x14ac:dyDescent="0.2"/>
    <row r="701" ht="14.25" customHeight="1" x14ac:dyDescent="0.2"/>
    <row r="702" ht="14.25" customHeight="1" x14ac:dyDescent="0.2"/>
    <row r="703" ht="14.25" customHeight="1" x14ac:dyDescent="0.2"/>
    <row r="704" ht="14.25" customHeight="1" x14ac:dyDescent="0.2"/>
    <row r="705" ht="14.25" customHeight="1" x14ac:dyDescent="0.2"/>
    <row r="706" ht="14.25" customHeight="1" x14ac:dyDescent="0.2"/>
    <row r="707" ht="14.25" customHeight="1" x14ac:dyDescent="0.2"/>
    <row r="708" ht="14.25" customHeight="1" x14ac:dyDescent="0.2"/>
    <row r="709" ht="14.25" customHeight="1" x14ac:dyDescent="0.2"/>
    <row r="710" ht="14.25" customHeight="1" x14ac:dyDescent="0.2"/>
    <row r="711" ht="14.25" customHeight="1" x14ac:dyDescent="0.2"/>
    <row r="712" ht="14.25" customHeight="1" x14ac:dyDescent="0.2"/>
    <row r="713" ht="14.25" customHeight="1" x14ac:dyDescent="0.2"/>
    <row r="714" ht="14.25" customHeight="1" x14ac:dyDescent="0.2"/>
    <row r="715" ht="14.25" customHeight="1" x14ac:dyDescent="0.2"/>
    <row r="716" ht="14.25" customHeight="1" x14ac:dyDescent="0.2"/>
    <row r="717" ht="14.25" customHeight="1" x14ac:dyDescent="0.2"/>
    <row r="718" ht="14.25" customHeight="1" x14ac:dyDescent="0.2"/>
    <row r="719" ht="14.25" customHeight="1" x14ac:dyDescent="0.2"/>
    <row r="720" ht="14.25" customHeight="1" x14ac:dyDescent="0.2"/>
    <row r="721" ht="14.25" customHeight="1" x14ac:dyDescent="0.2"/>
    <row r="722" ht="14.25" customHeight="1" x14ac:dyDescent="0.2"/>
    <row r="723" ht="14.25" customHeight="1" x14ac:dyDescent="0.2"/>
    <row r="724" ht="14.25" customHeight="1" x14ac:dyDescent="0.2"/>
    <row r="725" ht="14.25" customHeight="1" x14ac:dyDescent="0.2"/>
    <row r="726" ht="14.25" customHeight="1" x14ac:dyDescent="0.2"/>
    <row r="727" ht="14.25" customHeight="1" x14ac:dyDescent="0.2"/>
    <row r="728" ht="14.25" customHeight="1" x14ac:dyDescent="0.2"/>
    <row r="729" ht="14.25" customHeight="1" x14ac:dyDescent="0.2"/>
    <row r="730" ht="14.25" customHeight="1" x14ac:dyDescent="0.2"/>
    <row r="731" ht="14.25" customHeight="1" x14ac:dyDescent="0.2"/>
    <row r="732" ht="14.25" customHeight="1" x14ac:dyDescent="0.2"/>
    <row r="733" ht="14.25" customHeight="1" x14ac:dyDescent="0.2"/>
    <row r="734" ht="14.25" customHeight="1" x14ac:dyDescent="0.2"/>
    <row r="735" ht="14.25" customHeight="1" x14ac:dyDescent="0.2"/>
    <row r="736" ht="14.25" customHeight="1" x14ac:dyDescent="0.2"/>
    <row r="737" ht="14.25" customHeight="1" x14ac:dyDescent="0.2"/>
    <row r="738" ht="14.25" customHeight="1" x14ac:dyDescent="0.2"/>
    <row r="739" ht="14.25" customHeight="1" x14ac:dyDescent="0.2"/>
    <row r="740" ht="14.25" customHeight="1" x14ac:dyDescent="0.2"/>
    <row r="741" ht="14.25" customHeight="1" x14ac:dyDescent="0.2"/>
    <row r="742" ht="14.25" customHeight="1" x14ac:dyDescent="0.2"/>
    <row r="743" ht="14.25" customHeight="1" x14ac:dyDescent="0.2"/>
    <row r="744" ht="14.25" customHeight="1" x14ac:dyDescent="0.2"/>
    <row r="745" ht="14.25" customHeight="1" x14ac:dyDescent="0.2"/>
    <row r="746" ht="14.25" customHeight="1" x14ac:dyDescent="0.2"/>
    <row r="747" ht="14.25" customHeight="1" x14ac:dyDescent="0.2"/>
    <row r="748" ht="14.25" customHeight="1" x14ac:dyDescent="0.2"/>
    <row r="749" ht="14.25" customHeight="1" x14ac:dyDescent="0.2"/>
    <row r="750" ht="14.25" customHeight="1" x14ac:dyDescent="0.2"/>
    <row r="751" ht="14.25" customHeight="1" x14ac:dyDescent="0.2"/>
    <row r="752" ht="14.25" customHeight="1" x14ac:dyDescent="0.2"/>
    <row r="753" ht="14.25" customHeight="1" x14ac:dyDescent="0.2"/>
    <row r="754" ht="14.25" customHeight="1" x14ac:dyDescent="0.2"/>
    <row r="755" ht="14.25" customHeight="1" x14ac:dyDescent="0.2"/>
    <row r="756" ht="14.25" customHeight="1" x14ac:dyDescent="0.2"/>
    <row r="757" ht="14.25" customHeight="1" x14ac:dyDescent="0.2"/>
    <row r="758" ht="14.25" customHeight="1" x14ac:dyDescent="0.2"/>
    <row r="759" ht="14.25" customHeight="1" x14ac:dyDescent="0.2"/>
    <row r="760" ht="14.25" customHeight="1" x14ac:dyDescent="0.2"/>
    <row r="761" ht="14.25" customHeight="1" x14ac:dyDescent="0.2"/>
    <row r="762" ht="14.25" customHeight="1" x14ac:dyDescent="0.2"/>
    <row r="763" ht="14.25" customHeight="1" x14ac:dyDescent="0.2"/>
    <row r="764" ht="14.25" customHeight="1" x14ac:dyDescent="0.2"/>
    <row r="765" ht="14.25" customHeight="1" x14ac:dyDescent="0.2"/>
    <row r="766" ht="14.25" customHeight="1" x14ac:dyDescent="0.2"/>
    <row r="767" ht="14.25" customHeight="1" x14ac:dyDescent="0.2"/>
    <row r="768" ht="14.25" customHeight="1" x14ac:dyDescent="0.2"/>
    <row r="769" ht="14.25" customHeight="1" x14ac:dyDescent="0.2"/>
    <row r="770" ht="14.25" customHeight="1" x14ac:dyDescent="0.2"/>
    <row r="771" ht="14.25" customHeight="1" x14ac:dyDescent="0.2"/>
    <row r="772" ht="14.25" customHeight="1" x14ac:dyDescent="0.2"/>
    <row r="773" ht="14.25" customHeight="1" x14ac:dyDescent="0.2"/>
    <row r="774" ht="14.25" customHeight="1" x14ac:dyDescent="0.2"/>
    <row r="775" ht="14.25" customHeight="1" x14ac:dyDescent="0.2"/>
    <row r="776" ht="14.25" customHeight="1" x14ac:dyDescent="0.2"/>
    <row r="777" ht="14.25" customHeight="1" x14ac:dyDescent="0.2"/>
    <row r="778" ht="14.25" customHeight="1" x14ac:dyDescent="0.2"/>
    <row r="779" ht="14.25" customHeight="1" x14ac:dyDescent="0.2"/>
    <row r="780" ht="14.25" customHeight="1" x14ac:dyDescent="0.2"/>
    <row r="781" ht="14.25" customHeight="1" x14ac:dyDescent="0.2"/>
    <row r="782" ht="14.25" customHeight="1" x14ac:dyDescent="0.2"/>
    <row r="783" ht="14.25" customHeight="1" x14ac:dyDescent="0.2"/>
    <row r="784" ht="14.25" customHeight="1" x14ac:dyDescent="0.2"/>
    <row r="785" ht="14.25" customHeight="1" x14ac:dyDescent="0.2"/>
    <row r="786" ht="14.25" customHeight="1" x14ac:dyDescent="0.2"/>
    <row r="787" ht="14.25" customHeight="1" x14ac:dyDescent="0.2"/>
    <row r="788" ht="14.25" customHeight="1" x14ac:dyDescent="0.2"/>
    <row r="789" ht="14.25" customHeight="1" x14ac:dyDescent="0.2"/>
    <row r="790" ht="14.25" customHeight="1" x14ac:dyDescent="0.2"/>
    <row r="791" ht="14.25" customHeight="1" x14ac:dyDescent="0.2"/>
    <row r="792" ht="14.25" customHeight="1" x14ac:dyDescent="0.2"/>
    <row r="793" ht="14.25" customHeight="1" x14ac:dyDescent="0.2"/>
    <row r="794" ht="14.25" customHeight="1" x14ac:dyDescent="0.2"/>
    <row r="795" ht="14.25" customHeight="1" x14ac:dyDescent="0.2"/>
    <row r="796" ht="14.25" customHeight="1" x14ac:dyDescent="0.2"/>
    <row r="797" ht="14.25" customHeight="1" x14ac:dyDescent="0.2"/>
    <row r="798" ht="14.25" customHeight="1" x14ac:dyDescent="0.2"/>
    <row r="799" ht="14.25" customHeight="1" x14ac:dyDescent="0.2"/>
    <row r="800" ht="14.25" customHeight="1" x14ac:dyDescent="0.2"/>
    <row r="801" ht="14.25" customHeight="1" x14ac:dyDescent="0.2"/>
    <row r="802" ht="14.25" customHeight="1" x14ac:dyDescent="0.2"/>
    <row r="803" ht="14.25" customHeight="1" x14ac:dyDescent="0.2"/>
    <row r="804" ht="14.25" customHeight="1" x14ac:dyDescent="0.2"/>
    <row r="805" ht="14.25" customHeight="1" x14ac:dyDescent="0.2"/>
    <row r="806" ht="14.25" customHeight="1" x14ac:dyDescent="0.2"/>
    <row r="807" ht="14.25" customHeight="1" x14ac:dyDescent="0.2"/>
    <row r="808" ht="14.25" customHeight="1" x14ac:dyDescent="0.2"/>
    <row r="809" ht="14.25" customHeight="1" x14ac:dyDescent="0.2"/>
    <row r="810" ht="14.25" customHeight="1" x14ac:dyDescent="0.2"/>
    <row r="811" ht="14.25" customHeight="1" x14ac:dyDescent="0.2"/>
    <row r="812" ht="14.25" customHeight="1" x14ac:dyDescent="0.2"/>
    <row r="813" ht="14.25" customHeight="1" x14ac:dyDescent="0.2"/>
    <row r="814" ht="14.25" customHeight="1" x14ac:dyDescent="0.2"/>
    <row r="815" ht="14.25" customHeight="1" x14ac:dyDescent="0.2"/>
    <row r="816" ht="14.25" customHeight="1" x14ac:dyDescent="0.2"/>
    <row r="817" ht="14.25" customHeight="1" x14ac:dyDescent="0.2"/>
    <row r="818" ht="14.25" customHeight="1" x14ac:dyDescent="0.2"/>
    <row r="819" ht="14.25" customHeight="1" x14ac:dyDescent="0.2"/>
    <row r="820" ht="14.25" customHeight="1" x14ac:dyDescent="0.2"/>
    <row r="821" ht="14.25" customHeight="1" x14ac:dyDescent="0.2"/>
    <row r="822" ht="14.25" customHeight="1" x14ac:dyDescent="0.2"/>
    <row r="823" ht="14.25" customHeight="1" x14ac:dyDescent="0.2"/>
    <row r="824" ht="14.25" customHeight="1" x14ac:dyDescent="0.2"/>
    <row r="825" ht="14.25" customHeight="1" x14ac:dyDescent="0.2"/>
    <row r="826" ht="14.25" customHeight="1" x14ac:dyDescent="0.2"/>
    <row r="827" ht="14.25" customHeight="1" x14ac:dyDescent="0.2"/>
    <row r="828" ht="14.25" customHeight="1" x14ac:dyDescent="0.2"/>
    <row r="829" ht="14.25" customHeight="1" x14ac:dyDescent="0.2"/>
    <row r="830" ht="14.25" customHeight="1" x14ac:dyDescent="0.2"/>
    <row r="831" ht="14.25" customHeight="1" x14ac:dyDescent="0.2"/>
    <row r="832" ht="14.25" customHeight="1" x14ac:dyDescent="0.2"/>
    <row r="833" ht="14.25" customHeight="1" x14ac:dyDescent="0.2"/>
    <row r="834" ht="14.25" customHeight="1" x14ac:dyDescent="0.2"/>
    <row r="835" ht="14.25" customHeight="1" x14ac:dyDescent="0.2"/>
    <row r="836" ht="14.25" customHeight="1" x14ac:dyDescent="0.2"/>
    <row r="837" ht="14.25" customHeight="1" x14ac:dyDescent="0.2"/>
    <row r="838" ht="14.25" customHeight="1" x14ac:dyDescent="0.2"/>
    <row r="839" ht="14.25" customHeight="1" x14ac:dyDescent="0.2"/>
    <row r="840" ht="14.25" customHeight="1" x14ac:dyDescent="0.2"/>
    <row r="841" ht="14.25" customHeight="1" x14ac:dyDescent="0.2"/>
    <row r="842" ht="14.25" customHeight="1" x14ac:dyDescent="0.2"/>
    <row r="843" ht="14.25" customHeight="1" x14ac:dyDescent="0.2"/>
    <row r="844" ht="14.25" customHeight="1" x14ac:dyDescent="0.2"/>
    <row r="845" ht="14.25" customHeight="1" x14ac:dyDescent="0.2"/>
    <row r="846" ht="14.25" customHeight="1" x14ac:dyDescent="0.2"/>
    <row r="847" ht="14.25" customHeight="1" x14ac:dyDescent="0.2"/>
    <row r="848" ht="14.25" customHeight="1" x14ac:dyDescent="0.2"/>
    <row r="849" ht="14.25" customHeight="1" x14ac:dyDescent="0.2"/>
    <row r="850" ht="14.25" customHeight="1" x14ac:dyDescent="0.2"/>
    <row r="851" ht="14.25" customHeight="1" x14ac:dyDescent="0.2"/>
    <row r="852" ht="14.25" customHeight="1" x14ac:dyDescent="0.2"/>
    <row r="853" ht="14.25" customHeight="1" x14ac:dyDescent="0.2"/>
    <row r="854" ht="14.25" customHeight="1" x14ac:dyDescent="0.2"/>
    <row r="855" ht="14.25" customHeight="1" x14ac:dyDescent="0.2"/>
    <row r="856" ht="14.25" customHeight="1" x14ac:dyDescent="0.2"/>
    <row r="857" ht="14.25" customHeight="1" x14ac:dyDescent="0.2"/>
    <row r="858" ht="14.25" customHeight="1" x14ac:dyDescent="0.2"/>
    <row r="859" ht="14.25" customHeight="1" x14ac:dyDescent="0.2"/>
    <row r="860" ht="14.25" customHeight="1" x14ac:dyDescent="0.2"/>
    <row r="861" ht="14.25" customHeight="1" x14ac:dyDescent="0.2"/>
    <row r="862" ht="14.25" customHeight="1" x14ac:dyDescent="0.2"/>
    <row r="863" ht="14.25" customHeight="1" x14ac:dyDescent="0.2"/>
    <row r="864" ht="14.25" customHeight="1" x14ac:dyDescent="0.2"/>
    <row r="865" ht="14.25" customHeight="1" x14ac:dyDescent="0.2"/>
    <row r="866" ht="14.25" customHeight="1" x14ac:dyDescent="0.2"/>
    <row r="867" ht="14.25" customHeight="1" x14ac:dyDescent="0.2"/>
    <row r="868" ht="14.25" customHeight="1" x14ac:dyDescent="0.2"/>
    <row r="869" ht="14.25" customHeight="1" x14ac:dyDescent="0.2"/>
    <row r="870" ht="14.25" customHeight="1" x14ac:dyDescent="0.2"/>
    <row r="871" ht="14.25" customHeight="1" x14ac:dyDescent="0.2"/>
    <row r="872" ht="14.25" customHeight="1" x14ac:dyDescent="0.2"/>
    <row r="873" ht="14.25" customHeight="1" x14ac:dyDescent="0.2"/>
    <row r="874" ht="14.25" customHeight="1" x14ac:dyDescent="0.2"/>
    <row r="875" ht="14.25" customHeight="1" x14ac:dyDescent="0.2"/>
    <row r="876" ht="14.25" customHeight="1" x14ac:dyDescent="0.2"/>
    <row r="877" ht="14.25" customHeight="1" x14ac:dyDescent="0.2"/>
    <row r="878" ht="14.25" customHeight="1" x14ac:dyDescent="0.2"/>
    <row r="879" ht="14.25" customHeight="1" x14ac:dyDescent="0.2"/>
    <row r="880" ht="14.25" customHeight="1" x14ac:dyDescent="0.2"/>
    <row r="881" ht="14.25" customHeight="1" x14ac:dyDescent="0.2"/>
    <row r="882" ht="14.25" customHeight="1" x14ac:dyDescent="0.2"/>
    <row r="883" ht="14.25" customHeight="1" x14ac:dyDescent="0.2"/>
    <row r="884" ht="14.25" customHeight="1" x14ac:dyDescent="0.2"/>
    <row r="885" ht="14.25" customHeight="1" x14ac:dyDescent="0.2"/>
    <row r="886" ht="14.25" customHeight="1" x14ac:dyDescent="0.2"/>
    <row r="887" ht="14.25" customHeight="1" x14ac:dyDescent="0.2"/>
    <row r="888" ht="14.25" customHeight="1" x14ac:dyDescent="0.2"/>
    <row r="889" ht="14.25" customHeight="1" x14ac:dyDescent="0.2"/>
    <row r="890" ht="14.25" customHeight="1" x14ac:dyDescent="0.2"/>
    <row r="891" ht="14.25" customHeight="1" x14ac:dyDescent="0.2"/>
    <row r="892" ht="14.25" customHeight="1" x14ac:dyDescent="0.2"/>
    <row r="893" ht="14.25" customHeight="1" x14ac:dyDescent="0.2"/>
    <row r="894" ht="14.25" customHeight="1" x14ac:dyDescent="0.2"/>
    <row r="895" ht="14.25" customHeight="1" x14ac:dyDescent="0.2"/>
    <row r="896" ht="14.25" customHeight="1" x14ac:dyDescent="0.2"/>
    <row r="897" ht="14.25" customHeight="1" x14ac:dyDescent="0.2"/>
    <row r="898" ht="14.25" customHeight="1" x14ac:dyDescent="0.2"/>
    <row r="899" ht="14.25" customHeight="1" x14ac:dyDescent="0.2"/>
    <row r="900" ht="14.25" customHeight="1" x14ac:dyDescent="0.2"/>
    <row r="901" ht="14.25" customHeight="1" x14ac:dyDescent="0.2"/>
    <row r="902" ht="14.25" customHeight="1" x14ac:dyDescent="0.2"/>
    <row r="903" ht="14.25" customHeight="1" x14ac:dyDescent="0.2"/>
    <row r="904" ht="14.25" customHeight="1" x14ac:dyDescent="0.2"/>
    <row r="905" ht="14.25" customHeight="1" x14ac:dyDescent="0.2"/>
    <row r="906" ht="14.25" customHeight="1" x14ac:dyDescent="0.2"/>
    <row r="907" ht="14.25" customHeight="1" x14ac:dyDescent="0.2"/>
    <row r="908" ht="14.25" customHeight="1" x14ac:dyDescent="0.2"/>
    <row r="909" ht="14.25" customHeight="1" x14ac:dyDescent="0.2"/>
    <row r="910" ht="14.25" customHeight="1" x14ac:dyDescent="0.2"/>
    <row r="911" ht="14.25" customHeight="1" x14ac:dyDescent="0.2"/>
    <row r="912" ht="14.25" customHeight="1" x14ac:dyDescent="0.2"/>
    <row r="913" ht="14.25" customHeight="1" x14ac:dyDescent="0.2"/>
    <row r="914" ht="14.25" customHeight="1" x14ac:dyDescent="0.2"/>
    <row r="915" ht="14.25" customHeight="1" x14ac:dyDescent="0.2"/>
    <row r="916" ht="14.25" customHeight="1" x14ac:dyDescent="0.2"/>
    <row r="917" ht="14.25" customHeight="1" x14ac:dyDescent="0.2"/>
    <row r="918" ht="14.25" customHeight="1" x14ac:dyDescent="0.2"/>
    <row r="919" ht="14.25" customHeight="1" x14ac:dyDescent="0.2"/>
    <row r="920" ht="14.25" customHeight="1" x14ac:dyDescent="0.2"/>
    <row r="921" ht="14.25" customHeight="1" x14ac:dyDescent="0.2"/>
    <row r="922" ht="14.25" customHeight="1" x14ac:dyDescent="0.2"/>
    <row r="923" ht="14.25" customHeight="1" x14ac:dyDescent="0.2"/>
    <row r="924" ht="14.25" customHeight="1" x14ac:dyDescent="0.2"/>
    <row r="925" ht="14.25" customHeight="1" x14ac:dyDescent="0.2"/>
    <row r="926" ht="14.25" customHeight="1" x14ac:dyDescent="0.2"/>
    <row r="927" ht="14.25" customHeight="1" x14ac:dyDescent="0.2"/>
    <row r="928" ht="14.25" customHeight="1" x14ac:dyDescent="0.2"/>
    <row r="929" ht="14.25" customHeight="1" x14ac:dyDescent="0.2"/>
    <row r="930" ht="14.25" customHeight="1" x14ac:dyDescent="0.2"/>
    <row r="931" ht="14.25" customHeight="1" x14ac:dyDescent="0.2"/>
    <row r="932" ht="14.25" customHeight="1" x14ac:dyDescent="0.2"/>
    <row r="933" ht="14.25" customHeight="1" x14ac:dyDescent="0.2"/>
    <row r="934" ht="14.25" customHeight="1" x14ac:dyDescent="0.2"/>
    <row r="935" ht="14.25" customHeight="1" x14ac:dyDescent="0.2"/>
    <row r="936" ht="14.25" customHeight="1" x14ac:dyDescent="0.2"/>
    <row r="937" ht="14.25" customHeight="1" x14ac:dyDescent="0.2"/>
    <row r="938" ht="14.25" customHeight="1" x14ac:dyDescent="0.2"/>
    <row r="939" ht="14.25" customHeight="1" x14ac:dyDescent="0.2"/>
    <row r="940" ht="14.25" customHeight="1" x14ac:dyDescent="0.2"/>
    <row r="941" ht="14.25" customHeight="1" x14ac:dyDescent="0.2"/>
    <row r="942" ht="14.25" customHeight="1" x14ac:dyDescent="0.2"/>
    <row r="943" ht="14.25" customHeight="1" x14ac:dyDescent="0.2"/>
    <row r="944" ht="14.25" customHeight="1" x14ac:dyDescent="0.2"/>
    <row r="945" ht="14.25" customHeight="1" x14ac:dyDescent="0.2"/>
    <row r="946" ht="14.25" customHeight="1" x14ac:dyDescent="0.2"/>
    <row r="947" ht="14.25" customHeight="1" x14ac:dyDescent="0.2"/>
    <row r="948" ht="14.25" customHeight="1" x14ac:dyDescent="0.2"/>
    <row r="949" ht="14.25" customHeight="1" x14ac:dyDescent="0.2"/>
    <row r="950" ht="14.25" customHeight="1" x14ac:dyDescent="0.2"/>
    <row r="951" ht="14.25" customHeight="1" x14ac:dyDescent="0.2"/>
    <row r="952" ht="14.25" customHeight="1" x14ac:dyDescent="0.2"/>
    <row r="953" ht="14.25" customHeight="1" x14ac:dyDescent="0.2"/>
    <row r="954" ht="14.25" customHeight="1" x14ac:dyDescent="0.2"/>
    <row r="955" ht="14.25" customHeight="1" x14ac:dyDescent="0.2"/>
    <row r="956" ht="14.25" customHeight="1" x14ac:dyDescent="0.2"/>
    <row r="957" ht="14.25" customHeight="1" x14ac:dyDescent="0.2"/>
    <row r="958" ht="14.25" customHeight="1" x14ac:dyDescent="0.2"/>
    <row r="959" ht="14.25" customHeight="1" x14ac:dyDescent="0.2"/>
    <row r="960" ht="14.25" customHeight="1" x14ac:dyDescent="0.2"/>
    <row r="961" ht="14.25" customHeight="1" x14ac:dyDescent="0.2"/>
    <row r="962" ht="14.25" customHeight="1" x14ac:dyDescent="0.2"/>
    <row r="963" ht="14.25" customHeight="1" x14ac:dyDescent="0.2"/>
    <row r="964" ht="14.25" customHeight="1" x14ac:dyDescent="0.2"/>
    <row r="965" ht="14.25" customHeight="1" x14ac:dyDescent="0.2"/>
    <row r="966" ht="14.25" customHeight="1" x14ac:dyDescent="0.2"/>
    <row r="967" ht="14.25" customHeight="1" x14ac:dyDescent="0.2"/>
    <row r="968" ht="14.25" customHeight="1" x14ac:dyDescent="0.2"/>
    <row r="969" ht="14.25" customHeight="1" x14ac:dyDescent="0.2"/>
    <row r="970" ht="14.25" customHeight="1" x14ac:dyDescent="0.2"/>
    <row r="971" ht="14.25" customHeight="1" x14ac:dyDescent="0.2"/>
    <row r="972" ht="14.25" customHeight="1" x14ac:dyDescent="0.2"/>
    <row r="973" ht="14.25" customHeight="1" x14ac:dyDescent="0.2"/>
    <row r="974" ht="14.25" customHeight="1" x14ac:dyDescent="0.2"/>
    <row r="975" ht="14.25" customHeight="1" x14ac:dyDescent="0.2"/>
    <row r="976" ht="14.25" customHeight="1" x14ac:dyDescent="0.2"/>
    <row r="977" ht="14.25" customHeight="1" x14ac:dyDescent="0.2"/>
    <row r="978" ht="14.25" customHeight="1" x14ac:dyDescent="0.2"/>
    <row r="979" ht="14.25" customHeight="1" x14ac:dyDescent="0.2"/>
    <row r="980" ht="14.25" customHeight="1" x14ac:dyDescent="0.2"/>
    <row r="981" ht="14.25" customHeight="1" x14ac:dyDescent="0.2"/>
    <row r="982" ht="14.25" customHeight="1" x14ac:dyDescent="0.2"/>
    <row r="983" ht="14.25" customHeight="1" x14ac:dyDescent="0.2"/>
    <row r="984" ht="14.25" customHeight="1" x14ac:dyDescent="0.2"/>
    <row r="985" ht="14.25" customHeight="1" x14ac:dyDescent="0.2"/>
    <row r="986" ht="14.25" customHeight="1" x14ac:dyDescent="0.2"/>
    <row r="987" ht="14.25" customHeight="1" x14ac:dyDescent="0.2"/>
    <row r="988" ht="14.25" customHeight="1" x14ac:dyDescent="0.2"/>
    <row r="989" ht="14.25" customHeight="1" x14ac:dyDescent="0.2"/>
    <row r="990" ht="14.25" customHeight="1" x14ac:dyDescent="0.2"/>
    <row r="991" ht="14.25" customHeight="1" x14ac:dyDescent="0.2"/>
    <row r="992" ht="14.25" customHeight="1" x14ac:dyDescent="0.2"/>
    <row r="993" ht="14.25" customHeight="1" x14ac:dyDescent="0.2"/>
    <row r="994" ht="14.25" customHeight="1" x14ac:dyDescent="0.2"/>
    <row r="995" ht="14.25" customHeight="1" x14ac:dyDescent="0.2"/>
    <row r="996" ht="14.25" customHeight="1" x14ac:dyDescent="0.2"/>
    <row r="997" ht="14.25" customHeight="1" x14ac:dyDescent="0.2"/>
    <row r="998" ht="14.25" customHeight="1" x14ac:dyDescent="0.2"/>
    <row r="999" ht="14.25" customHeight="1" x14ac:dyDescent="0.2"/>
    <row r="1000" ht="14.25" customHeight="1" x14ac:dyDescent="0.2"/>
  </sheetData>
  <mergeCells count="5">
    <mergeCell ref="A2:C2"/>
    <mergeCell ref="A6:C6"/>
    <mergeCell ref="A9:C9"/>
    <mergeCell ref="A12:C12"/>
    <mergeCell ref="A15:C15"/>
  </mergeCell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Y31"/>
  <sheetViews>
    <sheetView workbookViewId="0">
      <pane ySplit="4" topLeftCell="A5" activePane="bottomLeft" state="frozen"/>
      <selection pane="bottomLeft" activeCell="M4" sqref="M4"/>
    </sheetView>
  </sheetViews>
  <sheetFormatPr defaultColWidth="12.625" defaultRowHeight="15" customHeight="1" x14ac:dyDescent="0.2"/>
  <cols>
    <col min="1" max="3" width="9.5" customWidth="1"/>
    <col min="4" max="4" width="11.75" bestFit="1" customWidth="1"/>
    <col min="5" max="5" width="11.25" bestFit="1" customWidth="1"/>
    <col min="6" max="7" width="11.75" bestFit="1" customWidth="1"/>
    <col min="8" max="8" width="9.5" customWidth="1"/>
    <col min="9" max="9" width="2.375" customWidth="1"/>
    <col min="10" max="14" width="9.5" customWidth="1"/>
    <col min="15" max="15" width="10.625" customWidth="1"/>
    <col min="16" max="17" width="9.5" customWidth="1"/>
    <col min="18" max="18" width="11.25" customWidth="1"/>
    <col min="19" max="20" width="9.5" customWidth="1"/>
    <col min="21" max="21" width="2.375" customWidth="1"/>
    <col min="22" max="22" width="9.5" customWidth="1"/>
    <col min="23" max="24" width="11.75" bestFit="1" customWidth="1"/>
    <col min="25" max="25" width="9.5" customWidth="1"/>
  </cols>
  <sheetData>
    <row r="1" spans="1:25" ht="21" x14ac:dyDescent="0.35">
      <c r="A1" s="14" t="s">
        <v>37</v>
      </c>
      <c r="B1" s="15"/>
      <c r="C1" s="15"/>
      <c r="D1" s="15"/>
      <c r="E1" s="15"/>
      <c r="F1" s="15"/>
      <c r="G1" s="15"/>
      <c r="H1" s="15"/>
      <c r="J1" s="15"/>
      <c r="K1" s="15"/>
      <c r="L1" s="15"/>
      <c r="M1" s="15"/>
      <c r="N1" s="15"/>
      <c r="O1" s="15"/>
      <c r="P1" s="15"/>
      <c r="Q1" s="15"/>
      <c r="R1" s="15"/>
      <c r="S1" s="15"/>
      <c r="T1" s="15"/>
      <c r="U1" s="15"/>
      <c r="V1" s="15"/>
      <c r="W1" s="15"/>
      <c r="X1" s="15"/>
      <c r="Y1" s="15"/>
    </row>
    <row r="2" spans="1:25" ht="14.25" customHeight="1" x14ac:dyDescent="0.25">
      <c r="A2" s="15"/>
      <c r="B2" s="15"/>
      <c r="C2" s="15"/>
      <c r="D2" s="15"/>
      <c r="E2" s="15"/>
      <c r="F2" s="15"/>
      <c r="G2" s="15"/>
      <c r="H2" s="15"/>
      <c r="I2" s="15"/>
      <c r="J2" s="15"/>
      <c r="K2" s="15"/>
      <c r="L2" s="15"/>
      <c r="M2" s="15"/>
      <c r="N2" s="15"/>
      <c r="O2" s="15"/>
      <c r="P2" s="15"/>
      <c r="Q2" s="15"/>
      <c r="R2" s="15"/>
      <c r="S2" s="15"/>
      <c r="T2" s="15"/>
      <c r="U2" s="15"/>
      <c r="V2" s="15"/>
      <c r="W2" s="15"/>
      <c r="X2" s="15"/>
      <c r="Y2" s="15"/>
    </row>
    <row r="3" spans="1:25" ht="21.75" customHeight="1" x14ac:dyDescent="0.25">
      <c r="A3" s="16"/>
      <c r="B3" s="16" t="s">
        <v>39</v>
      </c>
      <c r="C3" s="17"/>
      <c r="D3" s="17"/>
      <c r="E3" s="17"/>
      <c r="F3" s="17"/>
      <c r="G3" s="17"/>
      <c r="H3" s="18"/>
      <c r="J3" s="17"/>
      <c r="K3" s="17"/>
      <c r="L3" s="19"/>
      <c r="M3" s="16" t="s">
        <v>40</v>
      </c>
      <c r="N3" s="17"/>
      <c r="O3" s="17"/>
      <c r="P3" s="17"/>
      <c r="Q3" s="17"/>
      <c r="R3" s="17"/>
      <c r="S3" s="17"/>
      <c r="T3" s="17"/>
      <c r="U3" s="20"/>
      <c r="V3" s="251" t="s">
        <v>41</v>
      </c>
      <c r="W3" s="252"/>
      <c r="X3" s="252"/>
      <c r="Y3" s="253"/>
    </row>
    <row r="4" spans="1:25" ht="57" customHeight="1" x14ac:dyDescent="0.2">
      <c r="A4" s="21" t="s">
        <v>42</v>
      </c>
      <c r="B4" s="22" t="s">
        <v>43</v>
      </c>
      <c r="C4" s="22" t="s">
        <v>957</v>
      </c>
      <c r="D4" s="22" t="s">
        <v>44</v>
      </c>
      <c r="E4" s="22" t="s">
        <v>955</v>
      </c>
      <c r="F4" s="22" t="s">
        <v>17</v>
      </c>
      <c r="G4" s="21" t="s">
        <v>45</v>
      </c>
      <c r="H4" s="21" t="s">
        <v>46</v>
      </c>
      <c r="J4" s="21" t="s">
        <v>42</v>
      </c>
      <c r="K4" s="23" t="s">
        <v>47</v>
      </c>
      <c r="L4" s="23" t="s">
        <v>48</v>
      </c>
      <c r="M4" s="23" t="s">
        <v>49</v>
      </c>
      <c r="N4" s="23" t="s">
        <v>50</v>
      </c>
      <c r="O4" s="24" t="s">
        <v>51</v>
      </c>
      <c r="P4" s="23" t="s">
        <v>52</v>
      </c>
      <c r="Q4" s="23" t="s">
        <v>53</v>
      </c>
      <c r="R4" s="23" t="s">
        <v>54</v>
      </c>
      <c r="S4" s="22" t="s">
        <v>55</v>
      </c>
      <c r="T4" s="22" t="s">
        <v>46</v>
      </c>
      <c r="U4" s="25"/>
      <c r="V4" s="21" t="s">
        <v>42</v>
      </c>
      <c r="W4" s="23" t="s">
        <v>56</v>
      </c>
      <c r="X4" s="23" t="s">
        <v>55</v>
      </c>
      <c r="Y4" s="22" t="s">
        <v>46</v>
      </c>
    </row>
    <row r="5" spans="1:25" ht="14.25" customHeight="1" x14ac:dyDescent="0.2">
      <c r="A5" s="26" t="s">
        <v>36</v>
      </c>
      <c r="B5" s="27">
        <v>10</v>
      </c>
      <c r="C5" s="28">
        <f t="shared" ref="C5:C14" si="0">B5-B21</f>
        <v>-1</v>
      </c>
      <c r="D5" s="29">
        <v>70881.107307789716</v>
      </c>
      <c r="E5" s="29">
        <v>-8556.3689034093477</v>
      </c>
      <c r="F5" s="29">
        <f t="shared" ref="F5:F14" si="1">D5+E5</f>
        <v>62324.738404380369</v>
      </c>
      <c r="G5" s="29">
        <f t="shared" ref="G5:G15" si="2">F5-F21</f>
        <v>-7179.5515447920261</v>
      </c>
      <c r="H5" s="30">
        <f t="shared" ref="H5:H15" si="3">G5/F21</f>
        <v>-0.10329652385546764</v>
      </c>
      <c r="J5" s="26" t="s">
        <v>36</v>
      </c>
      <c r="K5" s="31">
        <v>115233</v>
      </c>
      <c r="L5" s="32">
        <v>31.5</v>
      </c>
      <c r="M5" s="29">
        <v>62410.349999999991</v>
      </c>
      <c r="N5" s="29">
        <v>0</v>
      </c>
      <c r="O5" s="29">
        <v>187.98999999999995</v>
      </c>
      <c r="P5" s="29">
        <v>0</v>
      </c>
      <c r="Q5" s="29">
        <v>2677.5</v>
      </c>
      <c r="R5" s="29">
        <f t="shared" ref="R5:R14" si="4">SUM(M5:Q5)</f>
        <v>65275.839999999989</v>
      </c>
      <c r="S5" s="29">
        <f t="shared" ref="S5:S14" si="5">R5-R21</f>
        <v>18097.400249999992</v>
      </c>
      <c r="T5" s="30">
        <f t="shared" ref="T5:T14" si="6">S5/R21</f>
        <v>0.38359471711863874</v>
      </c>
      <c r="U5" s="33"/>
      <c r="V5" s="26" t="s">
        <v>36</v>
      </c>
      <c r="W5" s="29">
        <f t="shared" ref="W5:W14" si="7">F5+R5</f>
        <v>127600.57840438036</v>
      </c>
      <c r="X5" s="29">
        <f t="shared" ref="X5:X14" si="8">W5-W21</f>
        <v>10917.848705207958</v>
      </c>
      <c r="Y5" s="30">
        <f t="shared" ref="Y5:Y14" si="9">X5/W21</f>
        <v>9.3568677501426292E-2</v>
      </c>
    </row>
    <row r="6" spans="1:25" ht="14.25" customHeight="1" x14ac:dyDescent="0.2">
      <c r="A6" s="34" t="s">
        <v>57</v>
      </c>
      <c r="B6" s="35">
        <v>9.379999999999999</v>
      </c>
      <c r="C6" s="36">
        <f t="shared" si="0"/>
        <v>0</v>
      </c>
      <c r="D6" s="37">
        <v>66486.478654706749</v>
      </c>
      <c r="E6" s="37">
        <v>-8025.8740313979679</v>
      </c>
      <c r="F6" s="37">
        <f t="shared" si="1"/>
        <v>58460.604623308784</v>
      </c>
      <c r="G6" s="37">
        <f t="shared" si="2"/>
        <v>-807.59898789458384</v>
      </c>
      <c r="H6" s="38">
        <f t="shared" si="3"/>
        <v>-1.3626176241014412E-2</v>
      </c>
      <c r="J6" s="34" t="s">
        <v>57</v>
      </c>
      <c r="K6" s="39">
        <v>462</v>
      </c>
      <c r="L6" s="40">
        <v>6.5</v>
      </c>
      <c r="M6" s="37">
        <v>552.32999999999993</v>
      </c>
      <c r="N6" s="37">
        <v>0</v>
      </c>
      <c r="O6" s="37">
        <v>0</v>
      </c>
      <c r="P6" s="37">
        <v>86.210000000000008</v>
      </c>
      <c r="Q6" s="37">
        <v>552.5</v>
      </c>
      <c r="R6" s="37">
        <f t="shared" si="4"/>
        <v>1191.04</v>
      </c>
      <c r="S6" s="37">
        <f t="shared" si="5"/>
        <v>489.53075000000001</v>
      </c>
      <c r="T6" s="38">
        <f t="shared" si="6"/>
        <v>0.69782508213541028</v>
      </c>
      <c r="U6" s="41"/>
      <c r="V6" s="34" t="s">
        <v>57</v>
      </c>
      <c r="W6" s="37">
        <f t="shared" si="7"/>
        <v>59651.644623308785</v>
      </c>
      <c r="X6" s="37">
        <f t="shared" si="8"/>
        <v>-318.06823789458576</v>
      </c>
      <c r="Y6" s="38">
        <f t="shared" si="9"/>
        <v>-5.30381458771926E-3</v>
      </c>
    </row>
    <row r="7" spans="1:25" ht="14.25" customHeight="1" x14ac:dyDescent="0.2">
      <c r="A7" s="26" t="s">
        <v>58</v>
      </c>
      <c r="B7" s="27">
        <v>10.125999999999999</v>
      </c>
      <c r="C7" s="28">
        <f t="shared" si="0"/>
        <v>0</v>
      </c>
      <c r="D7" s="29">
        <v>71774.209259867872</v>
      </c>
      <c r="E7" s="29">
        <v>-8664.1791515923051</v>
      </c>
      <c r="F7" s="29">
        <f t="shared" si="1"/>
        <v>63110.030108275569</v>
      </c>
      <c r="G7" s="29">
        <f t="shared" si="2"/>
        <v>-871.82807584439433</v>
      </c>
      <c r="H7" s="30">
        <f t="shared" si="3"/>
        <v>-1.3626176241014183E-2</v>
      </c>
      <c r="J7" s="26" t="s">
        <v>58</v>
      </c>
      <c r="K7" s="31">
        <v>113929.2</v>
      </c>
      <c r="L7" s="42">
        <v>5</v>
      </c>
      <c r="M7" s="29">
        <v>69887.64</v>
      </c>
      <c r="N7" s="29">
        <v>2097.7499999999995</v>
      </c>
      <c r="O7" s="29">
        <v>1386.9599999999998</v>
      </c>
      <c r="P7" s="29">
        <v>71.239999999999995</v>
      </c>
      <c r="Q7" s="29">
        <v>425</v>
      </c>
      <c r="R7" s="29">
        <f t="shared" si="4"/>
        <v>73868.590000000011</v>
      </c>
      <c r="S7" s="29">
        <f t="shared" si="5"/>
        <v>-11891.637749999994</v>
      </c>
      <c r="T7" s="30">
        <f t="shared" si="6"/>
        <v>-0.13866145254027726</v>
      </c>
      <c r="U7" s="41"/>
      <c r="V7" s="26" t="s">
        <v>58</v>
      </c>
      <c r="W7" s="29">
        <f t="shared" si="7"/>
        <v>136978.62010827559</v>
      </c>
      <c r="X7" s="29">
        <f t="shared" si="8"/>
        <v>-12763.465825844381</v>
      </c>
      <c r="Y7" s="30">
        <f t="shared" si="9"/>
        <v>-8.52363298282071E-2</v>
      </c>
    </row>
    <row r="8" spans="1:25" ht="14.25" customHeight="1" x14ac:dyDescent="0.2">
      <c r="A8" s="34" t="s">
        <v>59</v>
      </c>
      <c r="B8" s="35">
        <v>9</v>
      </c>
      <c r="C8" s="36">
        <f t="shared" si="0"/>
        <v>-5</v>
      </c>
      <c r="D8" s="37">
        <v>63792.996577010745</v>
      </c>
      <c r="E8" s="37">
        <v>-7700.7320130684129</v>
      </c>
      <c r="F8" s="37">
        <f t="shared" si="1"/>
        <v>56092.264563942328</v>
      </c>
      <c r="G8" s="37">
        <f t="shared" si="2"/>
        <v>-32367.740825913454</v>
      </c>
      <c r="H8" s="38">
        <f t="shared" si="3"/>
        <v>-0.36590254186922361</v>
      </c>
      <c r="J8" s="34" t="s">
        <v>59</v>
      </c>
      <c r="K8" s="39">
        <v>10351</v>
      </c>
      <c r="L8" s="40">
        <v>4.5</v>
      </c>
      <c r="M8" s="37">
        <v>5452.07</v>
      </c>
      <c r="N8" s="37">
        <v>14795.64</v>
      </c>
      <c r="O8" s="37">
        <v>0</v>
      </c>
      <c r="P8" s="37">
        <v>0</v>
      </c>
      <c r="Q8" s="37">
        <v>382.5</v>
      </c>
      <c r="R8" s="37">
        <f t="shared" si="4"/>
        <v>20630.21</v>
      </c>
      <c r="S8" s="37">
        <f t="shared" si="5"/>
        <v>-10422.702999999994</v>
      </c>
      <c r="T8" s="38">
        <f t="shared" si="6"/>
        <v>-0.33564332595785767</v>
      </c>
      <c r="U8" s="41"/>
      <c r="V8" s="34" t="s">
        <v>59</v>
      </c>
      <c r="W8" s="37">
        <f t="shared" si="7"/>
        <v>76722.47456394232</v>
      </c>
      <c r="X8" s="37">
        <f t="shared" si="8"/>
        <v>-42790.443825913448</v>
      </c>
      <c r="Y8" s="38">
        <f t="shared" si="9"/>
        <v>-0.35804032235518979</v>
      </c>
    </row>
    <row r="9" spans="1:25" ht="14.25" customHeight="1" x14ac:dyDescent="0.2">
      <c r="A9" s="26" t="s">
        <v>60</v>
      </c>
      <c r="B9" s="27">
        <v>10.84</v>
      </c>
      <c r="C9" s="28">
        <f t="shared" si="0"/>
        <v>0</v>
      </c>
      <c r="D9" s="29">
        <v>76835.120321644063</v>
      </c>
      <c r="E9" s="29">
        <v>-9275.1038912957338</v>
      </c>
      <c r="F9" s="29">
        <f t="shared" si="1"/>
        <v>67560.016430348333</v>
      </c>
      <c r="G9" s="29">
        <f t="shared" si="2"/>
        <v>-933.30202865428873</v>
      </c>
      <c r="H9" s="30">
        <f t="shared" si="3"/>
        <v>-1.3626176241014315E-2</v>
      </c>
      <c r="J9" s="26" t="s">
        <v>60</v>
      </c>
      <c r="K9" s="31">
        <v>62830</v>
      </c>
      <c r="L9" s="42">
        <v>8.5</v>
      </c>
      <c r="M9" s="29">
        <v>43351.089999999982</v>
      </c>
      <c r="N9" s="29">
        <v>153202.83000000002</v>
      </c>
      <c r="O9" s="29">
        <v>4884.26</v>
      </c>
      <c r="P9" s="29">
        <v>0</v>
      </c>
      <c r="Q9" s="29">
        <v>722.5</v>
      </c>
      <c r="R9" s="29">
        <f t="shared" si="4"/>
        <v>202160.68</v>
      </c>
      <c r="S9" s="29">
        <f t="shared" si="5"/>
        <v>-25880.169249999948</v>
      </c>
      <c r="T9" s="30">
        <f t="shared" si="6"/>
        <v>-0.11348918114941617</v>
      </c>
      <c r="U9" s="41"/>
      <c r="V9" s="26" t="s">
        <v>60</v>
      </c>
      <c r="W9" s="29">
        <f t="shared" si="7"/>
        <v>269720.69643034833</v>
      </c>
      <c r="X9" s="29">
        <f t="shared" si="8"/>
        <v>-26813.471278654237</v>
      </c>
      <c r="Y9" s="30">
        <f t="shared" si="9"/>
        <v>-9.0422872634923684E-2</v>
      </c>
    </row>
    <row r="10" spans="1:25" ht="14.25" customHeight="1" x14ac:dyDescent="0.2">
      <c r="A10" s="34" t="s">
        <v>61</v>
      </c>
      <c r="B10" s="35">
        <v>4.9000000000000004</v>
      </c>
      <c r="C10" s="36">
        <f t="shared" si="0"/>
        <v>0</v>
      </c>
      <c r="D10" s="37">
        <v>34731.742580816965</v>
      </c>
      <c r="E10" s="37">
        <v>-4192.62076267058</v>
      </c>
      <c r="F10" s="37">
        <f t="shared" si="1"/>
        <v>30539.121818146385</v>
      </c>
      <c r="G10" s="37">
        <f t="shared" si="2"/>
        <v>-421.8800683031368</v>
      </c>
      <c r="H10" s="38">
        <f t="shared" si="3"/>
        <v>-1.362617624101428E-2</v>
      </c>
      <c r="J10" s="34" t="s">
        <v>61</v>
      </c>
      <c r="K10" s="39">
        <v>92459</v>
      </c>
      <c r="L10" s="40">
        <v>0</v>
      </c>
      <c r="M10" s="37">
        <v>39938.119999999995</v>
      </c>
      <c r="N10" s="37">
        <v>7159.619999999999</v>
      </c>
      <c r="O10" s="37">
        <v>2622.4100000000003</v>
      </c>
      <c r="P10" s="37">
        <v>202.72000000000003</v>
      </c>
      <c r="Q10" s="37">
        <v>0</v>
      </c>
      <c r="R10" s="37">
        <f t="shared" si="4"/>
        <v>49922.869999999995</v>
      </c>
      <c r="S10" s="37">
        <f t="shared" si="5"/>
        <v>-20234.318750000006</v>
      </c>
      <c r="T10" s="38">
        <f t="shared" si="6"/>
        <v>-0.28841404723475333</v>
      </c>
      <c r="U10" s="41"/>
      <c r="V10" s="34" t="s">
        <v>61</v>
      </c>
      <c r="W10" s="37">
        <f t="shared" si="7"/>
        <v>80461.991818146373</v>
      </c>
      <c r="X10" s="37">
        <f t="shared" si="8"/>
        <v>-20656.19881830315</v>
      </c>
      <c r="Y10" s="38">
        <f t="shared" si="9"/>
        <v>-0.20427777325020016</v>
      </c>
    </row>
    <row r="11" spans="1:25" ht="14.25" customHeight="1" x14ac:dyDescent="0.2">
      <c r="A11" s="26" t="s">
        <v>33</v>
      </c>
      <c r="B11" s="27">
        <v>79.913000000000011</v>
      </c>
      <c r="C11" s="28">
        <f t="shared" si="0"/>
        <v>0.40000000000000568</v>
      </c>
      <c r="D11" s="29">
        <v>566432.19282874011</v>
      </c>
      <c r="E11" s="29">
        <v>-68376.510817815099</v>
      </c>
      <c r="F11" s="29">
        <f t="shared" si="1"/>
        <v>498055.68201092503</v>
      </c>
      <c r="G11" s="29">
        <f t="shared" si="2"/>
        <v>-4352.9186007610988</v>
      </c>
      <c r="H11" s="30">
        <f t="shared" si="3"/>
        <v>-8.6641004860613224E-3</v>
      </c>
      <c r="J11" s="26" t="s">
        <v>33</v>
      </c>
      <c r="K11" s="31">
        <v>224754</v>
      </c>
      <c r="L11" s="42">
        <v>94.75</v>
      </c>
      <c r="M11" s="29">
        <v>107283.00999999998</v>
      </c>
      <c r="N11" s="29">
        <v>132.67000000000002</v>
      </c>
      <c r="O11" s="29">
        <v>9606.2099999999973</v>
      </c>
      <c r="P11" s="29">
        <v>86.88000000000001</v>
      </c>
      <c r="Q11" s="29">
        <v>8053.75</v>
      </c>
      <c r="R11" s="29">
        <f t="shared" si="4"/>
        <v>125162.51999999997</v>
      </c>
      <c r="S11" s="29">
        <f t="shared" si="5"/>
        <v>-21239.522750000047</v>
      </c>
      <c r="T11" s="30">
        <f t="shared" si="6"/>
        <v>-0.14507668302326365</v>
      </c>
      <c r="U11" s="41"/>
      <c r="V11" s="26" t="s">
        <v>33</v>
      </c>
      <c r="W11" s="29">
        <f t="shared" si="7"/>
        <v>623218.20201092504</v>
      </c>
      <c r="X11" s="29">
        <f t="shared" si="8"/>
        <v>-25592.441350761103</v>
      </c>
      <c r="Y11" s="30">
        <f t="shared" si="9"/>
        <v>-3.944516264122741E-2</v>
      </c>
    </row>
    <row r="12" spans="1:25" ht="14.25" customHeight="1" x14ac:dyDescent="0.2">
      <c r="A12" s="34" t="s">
        <v>62</v>
      </c>
      <c r="B12" s="35">
        <v>1</v>
      </c>
      <c r="C12" s="36">
        <f t="shared" si="0"/>
        <v>0</v>
      </c>
      <c r="D12" s="37">
        <v>7088.1107307789716</v>
      </c>
      <c r="E12" s="37">
        <v>-855.63689034093477</v>
      </c>
      <c r="F12" s="37">
        <f t="shared" si="1"/>
        <v>6232.4738404380369</v>
      </c>
      <c r="G12" s="37">
        <f t="shared" si="2"/>
        <v>-86.097973123090014</v>
      </c>
      <c r="H12" s="38">
        <f t="shared" si="3"/>
        <v>-1.3626176241014419E-2</v>
      </c>
      <c r="J12" s="34" t="s">
        <v>62</v>
      </c>
      <c r="K12" s="39">
        <v>1</v>
      </c>
      <c r="L12" s="40">
        <v>0.5</v>
      </c>
      <c r="M12" s="37">
        <v>0.38</v>
      </c>
      <c r="N12" s="37">
        <v>0</v>
      </c>
      <c r="O12" s="37">
        <v>0</v>
      </c>
      <c r="P12" s="37">
        <v>0</v>
      </c>
      <c r="Q12" s="37">
        <v>42.5</v>
      </c>
      <c r="R12" s="37">
        <f t="shared" si="4"/>
        <v>42.88</v>
      </c>
      <c r="S12" s="37">
        <f t="shared" si="5"/>
        <v>-82.609250000000003</v>
      </c>
      <c r="T12" s="38">
        <f t="shared" si="6"/>
        <v>-0.65829742388292223</v>
      </c>
      <c r="U12" s="41"/>
      <c r="V12" s="34" t="s">
        <v>62</v>
      </c>
      <c r="W12" s="37">
        <f t="shared" si="7"/>
        <v>6275.353840438037</v>
      </c>
      <c r="X12" s="37">
        <f t="shared" si="8"/>
        <v>-168.70722312308953</v>
      </c>
      <c r="Y12" s="38">
        <f t="shared" si="9"/>
        <v>-2.6180264503865253E-2</v>
      </c>
    </row>
    <row r="13" spans="1:25" ht="14.25" customHeight="1" x14ac:dyDescent="0.2">
      <c r="A13" s="26" t="s">
        <v>63</v>
      </c>
      <c r="B13" s="27">
        <v>13.52</v>
      </c>
      <c r="C13" s="28">
        <f t="shared" si="0"/>
        <v>0</v>
      </c>
      <c r="D13" s="29">
        <v>95831.257080131705</v>
      </c>
      <c r="E13" s="29">
        <v>-11568.210757409437</v>
      </c>
      <c r="F13" s="29">
        <f t="shared" si="1"/>
        <v>84263.046322722264</v>
      </c>
      <c r="G13" s="29">
        <f t="shared" si="2"/>
        <v>-1164.0445966241532</v>
      </c>
      <c r="H13" s="30">
        <f t="shared" si="3"/>
        <v>-1.3626176241014143E-2</v>
      </c>
      <c r="J13" s="26" t="s">
        <v>63</v>
      </c>
      <c r="K13" s="31">
        <v>47742</v>
      </c>
      <c r="L13" s="42">
        <v>5.5</v>
      </c>
      <c r="M13" s="29">
        <v>25667.309999999998</v>
      </c>
      <c r="N13" s="29">
        <v>0</v>
      </c>
      <c r="O13" s="29">
        <v>1.1000000000000001</v>
      </c>
      <c r="P13" s="29">
        <v>171.64</v>
      </c>
      <c r="Q13" s="29">
        <v>467.5</v>
      </c>
      <c r="R13" s="29">
        <f t="shared" si="4"/>
        <v>26307.549999999996</v>
      </c>
      <c r="S13" s="29">
        <f t="shared" si="5"/>
        <v>-387.34875000000102</v>
      </c>
      <c r="T13" s="30">
        <f t="shared" si="6"/>
        <v>-1.4510216113855876E-2</v>
      </c>
      <c r="U13" s="41"/>
      <c r="V13" s="26" t="s">
        <v>63</v>
      </c>
      <c r="W13" s="29">
        <f t="shared" si="7"/>
        <v>110570.59632272227</v>
      </c>
      <c r="X13" s="29">
        <f t="shared" si="8"/>
        <v>-1551.3933466241433</v>
      </c>
      <c r="Y13" s="30">
        <f t="shared" si="9"/>
        <v>-1.3836655514224134E-2</v>
      </c>
    </row>
    <row r="14" spans="1:25" ht="14.25" customHeight="1" x14ac:dyDescent="0.2">
      <c r="A14" s="34" t="s">
        <v>64</v>
      </c>
      <c r="B14" s="35">
        <v>5.2800000000000011</v>
      </c>
      <c r="C14" s="36">
        <f t="shared" si="0"/>
        <v>0</v>
      </c>
      <c r="D14" s="37">
        <v>37425.224658512976</v>
      </c>
      <c r="E14" s="37">
        <v>-4517.7627810001368</v>
      </c>
      <c r="F14" s="37">
        <f t="shared" si="1"/>
        <v>32907.46187751284</v>
      </c>
      <c r="G14" s="37">
        <f t="shared" si="2"/>
        <v>-454.5972980899096</v>
      </c>
      <c r="H14" s="38">
        <f t="shared" si="3"/>
        <v>-1.3626176241014249E-2</v>
      </c>
      <c r="J14" s="34" t="s">
        <v>64</v>
      </c>
      <c r="K14" s="39">
        <v>1538</v>
      </c>
      <c r="L14" s="40">
        <v>6.75</v>
      </c>
      <c r="M14" s="37">
        <v>2351.66</v>
      </c>
      <c r="N14" s="37">
        <v>0</v>
      </c>
      <c r="O14" s="37">
        <v>24.2</v>
      </c>
      <c r="P14" s="37">
        <v>5.66</v>
      </c>
      <c r="Q14" s="37">
        <v>573.75</v>
      </c>
      <c r="R14" s="37">
        <f t="shared" si="4"/>
        <v>2955.2699999999995</v>
      </c>
      <c r="S14" s="37">
        <f t="shared" si="5"/>
        <v>-13868.334499999997</v>
      </c>
      <c r="T14" s="38">
        <f t="shared" si="6"/>
        <v>-0.82433788193249546</v>
      </c>
      <c r="U14" s="41"/>
      <c r="V14" s="34" t="s">
        <v>64</v>
      </c>
      <c r="W14" s="37">
        <f t="shared" si="7"/>
        <v>35862.731877512837</v>
      </c>
      <c r="X14" s="37">
        <f t="shared" si="8"/>
        <v>-14322.931798089907</v>
      </c>
      <c r="Y14" s="38">
        <f t="shared" si="9"/>
        <v>-0.28539887189043706</v>
      </c>
    </row>
    <row r="15" spans="1:25" ht="14.25" customHeight="1" x14ac:dyDescent="0.25">
      <c r="A15" s="43" t="s">
        <v>65</v>
      </c>
      <c r="B15" s="44">
        <f t="shared" ref="B15:F15" si="10">SUM(B5:B14)</f>
        <v>153.95900000000003</v>
      </c>
      <c r="C15" s="44">
        <f t="shared" si="10"/>
        <v>-5.5999999999999943</v>
      </c>
      <c r="D15" s="45">
        <f t="shared" si="10"/>
        <v>1091278.44</v>
      </c>
      <c r="E15" s="45">
        <f t="shared" si="10"/>
        <v>-131732.99999999997</v>
      </c>
      <c r="F15" s="45">
        <f t="shared" si="10"/>
        <v>959545.43999999983</v>
      </c>
      <c r="G15" s="45">
        <f t="shared" si="2"/>
        <v>-48639.560000000289</v>
      </c>
      <c r="H15" s="46">
        <f t="shared" si="3"/>
        <v>-4.8244677316167453E-2</v>
      </c>
      <c r="J15" s="47" t="s">
        <v>65</v>
      </c>
      <c r="K15" s="48">
        <f t="shared" ref="K15:S15" si="11">SUM(K5:K14)</f>
        <v>669299.19999999995</v>
      </c>
      <c r="L15" s="48">
        <f t="shared" si="11"/>
        <v>163.5</v>
      </c>
      <c r="M15" s="49">
        <f t="shared" si="11"/>
        <v>356893.95999999996</v>
      </c>
      <c r="N15" s="49">
        <f t="shared" si="11"/>
        <v>177388.51000000004</v>
      </c>
      <c r="O15" s="49">
        <f t="shared" si="11"/>
        <v>18713.129999999997</v>
      </c>
      <c r="P15" s="49">
        <f t="shared" si="11"/>
        <v>624.35</v>
      </c>
      <c r="Q15" s="49">
        <f t="shared" si="11"/>
        <v>13897.5</v>
      </c>
      <c r="R15" s="49">
        <f t="shared" si="11"/>
        <v>567517.45000000007</v>
      </c>
      <c r="S15" s="49">
        <f t="shared" si="11"/>
        <v>-85419.712999999989</v>
      </c>
      <c r="T15" s="50">
        <f>(R15-R31)/R31</f>
        <v>-0.13082378801587677</v>
      </c>
      <c r="U15" s="51"/>
      <c r="V15" s="47" t="s">
        <v>65</v>
      </c>
      <c r="W15" s="49">
        <f t="shared" ref="W15:X15" si="12">SUM(W5:W14)</f>
        <v>1527062.89</v>
      </c>
      <c r="X15" s="49">
        <f t="shared" si="12"/>
        <v>-134059.2730000001</v>
      </c>
      <c r="Y15" s="50">
        <f>(W15-W31)/W31</f>
        <v>-8.0704042114451202E-2</v>
      </c>
    </row>
    <row r="16" spans="1:25" ht="14.25" customHeight="1" x14ac:dyDescent="0.25">
      <c r="A16" s="4"/>
      <c r="B16" s="52"/>
      <c r="C16" s="52"/>
      <c r="D16" s="53"/>
      <c r="E16" s="53"/>
      <c r="F16" s="53"/>
      <c r="G16" s="53"/>
      <c r="H16" s="53"/>
      <c r="J16" s="54"/>
      <c r="K16" s="53"/>
      <c r="L16" s="53"/>
      <c r="M16" s="53"/>
      <c r="N16" s="53"/>
      <c r="O16" s="53"/>
      <c r="P16" s="53"/>
      <c r="Q16" s="53"/>
      <c r="R16" s="53"/>
      <c r="S16" s="53"/>
      <c r="T16" s="55"/>
      <c r="U16" s="56"/>
      <c r="V16" s="54"/>
      <c r="W16" s="57"/>
      <c r="X16" s="57"/>
      <c r="Y16" s="55"/>
    </row>
    <row r="17" spans="1:25" ht="14.25" customHeight="1" x14ac:dyDescent="0.25">
      <c r="A17" s="4"/>
      <c r="B17" s="4"/>
      <c r="C17" s="4"/>
      <c r="D17" s="58"/>
      <c r="E17" s="4"/>
      <c r="F17" s="4"/>
      <c r="G17" s="4"/>
      <c r="H17" s="4"/>
      <c r="J17" s="4"/>
      <c r="K17" s="4"/>
      <c r="L17" s="4"/>
      <c r="M17" s="59"/>
      <c r="N17" s="4"/>
      <c r="O17" s="4"/>
      <c r="P17" s="4"/>
      <c r="Q17" s="4"/>
      <c r="R17" s="4"/>
      <c r="S17" s="4"/>
      <c r="T17" s="4"/>
      <c r="U17" s="4"/>
      <c r="V17" s="4"/>
      <c r="W17" s="4"/>
      <c r="X17" s="4"/>
      <c r="Y17" s="4"/>
    </row>
    <row r="18" spans="1:25" ht="21.75" customHeight="1" x14ac:dyDescent="0.35">
      <c r="A18" s="14" t="s">
        <v>66</v>
      </c>
      <c r="B18" s="14"/>
      <c r="C18" s="14"/>
      <c r="D18" s="14"/>
      <c r="E18" s="14"/>
      <c r="F18" s="14"/>
      <c r="G18" s="60"/>
      <c r="H18" s="61"/>
      <c r="J18" s="61"/>
      <c r="K18" s="61"/>
      <c r="L18" s="62"/>
      <c r="M18" s="61"/>
      <c r="N18" s="63"/>
      <c r="O18" s="15"/>
      <c r="P18" s="15"/>
      <c r="Q18" s="15"/>
      <c r="R18" s="15"/>
      <c r="S18" s="15"/>
      <c r="T18" s="61"/>
      <c r="U18" s="15"/>
      <c r="V18" s="15"/>
      <c r="W18" s="15"/>
      <c r="X18" s="15"/>
      <c r="Y18" s="15"/>
    </row>
    <row r="19" spans="1:25" ht="18.75" customHeight="1" x14ac:dyDescent="0.25">
      <c r="A19" s="64"/>
      <c r="B19" s="64" t="s">
        <v>67</v>
      </c>
      <c r="C19" s="65"/>
      <c r="D19" s="65"/>
      <c r="E19" s="65"/>
      <c r="F19" s="65"/>
      <c r="G19" s="65"/>
      <c r="H19" s="66"/>
      <c r="J19" s="254" t="s">
        <v>68</v>
      </c>
      <c r="K19" s="252"/>
      <c r="L19" s="252"/>
      <c r="M19" s="252"/>
      <c r="N19" s="252"/>
      <c r="O19" s="252"/>
      <c r="P19" s="252"/>
      <c r="Q19" s="252"/>
      <c r="R19" s="253"/>
      <c r="S19" s="65"/>
      <c r="T19" s="65"/>
      <c r="U19" s="20"/>
      <c r="V19" s="254" t="s">
        <v>69</v>
      </c>
      <c r="W19" s="252"/>
      <c r="X19" s="252"/>
      <c r="Y19" s="253"/>
    </row>
    <row r="20" spans="1:25" ht="60" x14ac:dyDescent="0.2">
      <c r="A20" s="67" t="s">
        <v>42</v>
      </c>
      <c r="B20" s="68" t="s">
        <v>43</v>
      </c>
      <c r="C20" s="69" t="s">
        <v>70</v>
      </c>
      <c r="D20" s="69" t="s">
        <v>71</v>
      </c>
      <c r="E20" s="69" t="s">
        <v>956</v>
      </c>
      <c r="F20" s="69" t="s">
        <v>72</v>
      </c>
      <c r="G20" s="67" t="s">
        <v>73</v>
      </c>
      <c r="H20" s="67" t="s">
        <v>74</v>
      </c>
      <c r="J20" s="67" t="s">
        <v>42</v>
      </c>
      <c r="K20" s="70" t="s">
        <v>75</v>
      </c>
      <c r="L20" s="71" t="s">
        <v>48</v>
      </c>
      <c r="M20" s="70" t="s">
        <v>49</v>
      </c>
      <c r="N20" s="70" t="s">
        <v>50</v>
      </c>
      <c r="O20" s="72" t="s">
        <v>51</v>
      </c>
      <c r="P20" s="70" t="s">
        <v>52</v>
      </c>
      <c r="Q20" s="70" t="s">
        <v>53</v>
      </c>
      <c r="R20" s="70" t="s">
        <v>54</v>
      </c>
      <c r="S20" s="70" t="s">
        <v>76</v>
      </c>
      <c r="T20" s="70" t="s">
        <v>77</v>
      </c>
      <c r="U20" s="73"/>
      <c r="V20" s="67" t="s">
        <v>42</v>
      </c>
      <c r="W20" s="70" t="s">
        <v>56</v>
      </c>
      <c r="X20" s="70" t="s">
        <v>76</v>
      </c>
      <c r="Y20" s="70" t="s">
        <v>78</v>
      </c>
    </row>
    <row r="21" spans="1:25" ht="14.25" customHeight="1" x14ac:dyDescent="0.2">
      <c r="A21" s="26" t="s">
        <v>36</v>
      </c>
      <c r="B21" s="28">
        <v>11</v>
      </c>
      <c r="C21" s="28">
        <v>0</v>
      </c>
      <c r="D21" s="29">
        <v>78585.965066213743</v>
      </c>
      <c r="E21" s="29">
        <v>-9081.6751170413445</v>
      </c>
      <c r="F21" s="29">
        <v>69504.289949172395</v>
      </c>
      <c r="G21" s="29">
        <v>4834.6899491724034</v>
      </c>
      <c r="H21" s="30">
        <v>7.4759855467985026E-2</v>
      </c>
      <c r="J21" s="26" t="s">
        <v>36</v>
      </c>
      <c r="K21" s="31">
        <v>85850</v>
      </c>
      <c r="L21" s="74">
        <v>8</v>
      </c>
      <c r="M21" s="29">
        <v>46308.669750000001</v>
      </c>
      <c r="N21" s="29">
        <v>0</v>
      </c>
      <c r="O21" s="29">
        <v>189.76999999999998</v>
      </c>
      <c r="P21" s="29">
        <v>0</v>
      </c>
      <c r="Q21" s="29">
        <v>680</v>
      </c>
      <c r="R21" s="29">
        <v>47178.439749999998</v>
      </c>
      <c r="S21" s="29">
        <v>-4618.4855000000025</v>
      </c>
      <c r="T21" s="30">
        <v>-8.9165244417669418E-2</v>
      </c>
      <c r="U21" s="33"/>
      <c r="V21" s="26" t="s">
        <v>36</v>
      </c>
      <c r="W21" s="29">
        <v>116682.7296991724</v>
      </c>
      <c r="X21" s="29">
        <v>216.2044491724082</v>
      </c>
      <c r="Y21" s="30">
        <v>1.8563655840879328E-3</v>
      </c>
    </row>
    <row r="22" spans="1:25" ht="14.25" customHeight="1" x14ac:dyDescent="0.2">
      <c r="A22" s="34" t="s">
        <v>57</v>
      </c>
      <c r="B22" s="35">
        <v>9.379999999999999</v>
      </c>
      <c r="C22" s="36">
        <v>0</v>
      </c>
      <c r="D22" s="37">
        <v>67012.395665553166</v>
      </c>
      <c r="E22" s="37">
        <v>-7744.1920543497999</v>
      </c>
      <c r="F22" s="37">
        <v>59268.203611203367</v>
      </c>
      <c r="G22" s="37">
        <v>4122.6636112033666</v>
      </c>
      <c r="H22" s="38">
        <v>7.4759692464764452E-2</v>
      </c>
      <c r="J22" s="34" t="s">
        <v>57</v>
      </c>
      <c r="K22" s="39">
        <v>387</v>
      </c>
      <c r="L22" s="75">
        <v>4</v>
      </c>
      <c r="M22" s="37">
        <v>279.58924999999994</v>
      </c>
      <c r="N22" s="37">
        <v>0</v>
      </c>
      <c r="O22" s="37">
        <v>0</v>
      </c>
      <c r="P22" s="37">
        <v>81.920000000000016</v>
      </c>
      <c r="Q22" s="37">
        <v>340</v>
      </c>
      <c r="R22" s="37">
        <v>701.50924999999995</v>
      </c>
      <c r="S22" s="37">
        <v>136.09499999999991</v>
      </c>
      <c r="T22" s="38">
        <v>0.24069962863511116</v>
      </c>
      <c r="U22" s="41"/>
      <c r="V22" s="34" t="s">
        <v>57</v>
      </c>
      <c r="W22" s="37">
        <v>59969.71286120337</v>
      </c>
      <c r="X22" s="37">
        <v>4258.7586112033678</v>
      </c>
      <c r="Y22" s="38">
        <v>7.6443828122067528E-2</v>
      </c>
    </row>
    <row r="23" spans="1:25" ht="14.25" customHeight="1" x14ac:dyDescent="0.2">
      <c r="A23" s="26" t="s">
        <v>58</v>
      </c>
      <c r="B23" s="27">
        <v>10.126000000000001</v>
      </c>
      <c r="C23" s="28">
        <v>0.40000000000000036</v>
      </c>
      <c r="D23" s="29">
        <v>72341.952932770932</v>
      </c>
      <c r="E23" s="29">
        <v>-8360.0947486509649</v>
      </c>
      <c r="F23" s="29">
        <v>63981.858184119963</v>
      </c>
      <c r="G23" s="29">
        <v>6802.1681841199679</v>
      </c>
      <c r="H23" s="30">
        <v>0.11896126376550779</v>
      </c>
      <c r="J23" s="26" t="s">
        <v>58</v>
      </c>
      <c r="K23" s="31">
        <v>135162</v>
      </c>
      <c r="L23" s="74">
        <v>5.5</v>
      </c>
      <c r="M23" s="29">
        <v>80168.86825</v>
      </c>
      <c r="N23" s="29">
        <v>3900.3094999999994</v>
      </c>
      <c r="O23" s="29">
        <v>979.07999999999981</v>
      </c>
      <c r="P23" s="29">
        <v>244.46999999999997</v>
      </c>
      <c r="Q23" s="29">
        <v>467.5</v>
      </c>
      <c r="R23" s="29">
        <v>85760.227750000005</v>
      </c>
      <c r="S23" s="29">
        <v>12592.14075000002</v>
      </c>
      <c r="T23" s="30">
        <v>0.17209881064677859</v>
      </c>
      <c r="U23" s="41"/>
      <c r="V23" s="26" t="s">
        <v>58</v>
      </c>
      <c r="W23" s="29">
        <v>149742.08593411997</v>
      </c>
      <c r="X23" s="29">
        <v>19394.308934119996</v>
      </c>
      <c r="Y23" s="30">
        <v>0.14878895045613244</v>
      </c>
    </row>
    <row r="24" spans="1:25" ht="14.25" customHeight="1" x14ac:dyDescent="0.2">
      <c r="A24" s="34" t="s">
        <v>59</v>
      </c>
      <c r="B24" s="35">
        <v>14</v>
      </c>
      <c r="C24" s="36">
        <v>0</v>
      </c>
      <c r="D24" s="37">
        <v>100018.50099336295</v>
      </c>
      <c r="E24" s="37">
        <v>-11558.495603507163</v>
      </c>
      <c r="F24" s="37">
        <v>88460.005389855782</v>
      </c>
      <c r="G24" s="37">
        <v>6153.2253898557829</v>
      </c>
      <c r="H24" s="38">
        <v>7.4759641792034426E-2</v>
      </c>
      <c r="J24" s="34" t="s">
        <v>59</v>
      </c>
      <c r="K24" s="39">
        <v>9211</v>
      </c>
      <c r="L24" s="75">
        <v>7.75</v>
      </c>
      <c r="M24" s="37">
        <v>4392.0225</v>
      </c>
      <c r="N24" s="37">
        <v>25960.400499999996</v>
      </c>
      <c r="O24" s="37">
        <v>19.439999999999998</v>
      </c>
      <c r="P24" s="37">
        <v>22.3</v>
      </c>
      <c r="Q24" s="37">
        <v>658.75</v>
      </c>
      <c r="R24" s="37">
        <v>31052.912999999993</v>
      </c>
      <c r="S24" s="37">
        <v>-2508.4449999999997</v>
      </c>
      <c r="T24" s="38">
        <v>-7.4742059007266631E-2</v>
      </c>
      <c r="U24" s="41"/>
      <c r="V24" s="34" t="s">
        <v>59</v>
      </c>
      <c r="W24" s="37">
        <v>119512.91838985577</v>
      </c>
      <c r="X24" s="37">
        <v>3644.7803898557759</v>
      </c>
      <c r="Y24" s="38">
        <v>3.1456278255336909E-2</v>
      </c>
    </row>
    <row r="25" spans="1:25" ht="14.25" customHeight="1" x14ac:dyDescent="0.2">
      <c r="A25" s="26" t="s">
        <v>60</v>
      </c>
      <c r="B25" s="27">
        <v>10.84</v>
      </c>
      <c r="C25" s="28">
        <v>0</v>
      </c>
      <c r="D25" s="29">
        <v>77442.896483432458</v>
      </c>
      <c r="E25" s="29">
        <v>-8949.578024429833</v>
      </c>
      <c r="F25" s="29">
        <v>68493.318459002621</v>
      </c>
      <c r="G25" s="29">
        <v>4764.3584590026148</v>
      </c>
      <c r="H25" s="30">
        <v>7.4759708286509213E-2</v>
      </c>
      <c r="J25" s="26" t="s">
        <v>60</v>
      </c>
      <c r="K25" s="31">
        <v>57413</v>
      </c>
      <c r="L25" s="74">
        <v>1.25</v>
      </c>
      <c r="M25" s="29">
        <v>40299.740499999985</v>
      </c>
      <c r="N25" s="29">
        <v>182718.49874999997</v>
      </c>
      <c r="O25" s="29">
        <v>4900.7800000000007</v>
      </c>
      <c r="P25" s="29">
        <v>15.579999999999998</v>
      </c>
      <c r="Q25" s="29">
        <v>106.25</v>
      </c>
      <c r="R25" s="29">
        <v>228040.84924999994</v>
      </c>
      <c r="S25" s="29">
        <v>2907.7937500000407</v>
      </c>
      <c r="T25" s="30">
        <v>1.2915889865848873E-2</v>
      </c>
      <c r="U25" s="41"/>
      <c r="V25" s="26" t="s">
        <v>60</v>
      </c>
      <c r="W25" s="29">
        <v>296534.16770900256</v>
      </c>
      <c r="X25" s="29">
        <v>7672.152209002641</v>
      </c>
      <c r="Y25" s="30">
        <v>2.6559920644888817E-2</v>
      </c>
    </row>
    <row r="26" spans="1:25" ht="14.25" customHeight="1" x14ac:dyDescent="0.2">
      <c r="A26" s="34" t="s">
        <v>61</v>
      </c>
      <c r="B26" s="35">
        <v>4.9000000000000004</v>
      </c>
      <c r="C26" s="36">
        <v>0</v>
      </c>
      <c r="D26" s="37">
        <v>35006.475347677027</v>
      </c>
      <c r="E26" s="37">
        <v>-4045.4734612275079</v>
      </c>
      <c r="F26" s="37">
        <v>30961.001886449521</v>
      </c>
      <c r="G26" s="37">
        <v>2153.6318864495152</v>
      </c>
      <c r="H26" s="38">
        <v>7.4759753717521402E-2</v>
      </c>
      <c r="J26" s="34" t="s">
        <v>61</v>
      </c>
      <c r="K26" s="39">
        <v>111802</v>
      </c>
      <c r="L26" s="75">
        <v>0.25</v>
      </c>
      <c r="M26" s="37">
        <v>46853.826250000006</v>
      </c>
      <c r="N26" s="37">
        <v>20138.072499999995</v>
      </c>
      <c r="O26" s="37">
        <v>3116.58</v>
      </c>
      <c r="P26" s="37">
        <v>27.46</v>
      </c>
      <c r="Q26" s="37">
        <v>21.25</v>
      </c>
      <c r="R26" s="37">
        <v>70157.188750000001</v>
      </c>
      <c r="S26" s="37">
        <v>-11702.391749999995</v>
      </c>
      <c r="T26" s="38">
        <v>-0.1429568986124965</v>
      </c>
      <c r="U26" s="41"/>
      <c r="V26" s="34" t="s">
        <v>61</v>
      </c>
      <c r="W26" s="37">
        <v>101118.19063644952</v>
      </c>
      <c r="X26" s="37">
        <v>-9548.7598635504837</v>
      </c>
      <c r="Y26" s="38">
        <v>-8.6283753373600752E-2</v>
      </c>
    </row>
    <row r="27" spans="1:25" ht="14.25" customHeight="1" x14ac:dyDescent="0.2">
      <c r="A27" s="26" t="s">
        <v>33</v>
      </c>
      <c r="B27" s="27">
        <v>79.513000000000005</v>
      </c>
      <c r="C27" s="28">
        <v>-0.74100000000001387</v>
      </c>
      <c r="D27" s="29">
        <v>568055.07639180508</v>
      </c>
      <c r="E27" s="29">
        <v>-65646.475780118941</v>
      </c>
      <c r="F27" s="29">
        <v>502408.60061168612</v>
      </c>
      <c r="G27" s="29">
        <v>30590.850611686183</v>
      </c>
      <c r="H27" s="30">
        <v>6.4836158901792451E-2</v>
      </c>
      <c r="J27" s="26" t="s">
        <v>33</v>
      </c>
      <c r="K27" s="31">
        <v>246964</v>
      </c>
      <c r="L27" s="74">
        <v>179.9</v>
      </c>
      <c r="M27" s="29">
        <v>121189.40925000004</v>
      </c>
      <c r="N27" s="29">
        <v>156.3535</v>
      </c>
      <c r="O27" s="29">
        <v>9555.2900000000009</v>
      </c>
      <c r="P27" s="29">
        <v>209.49</v>
      </c>
      <c r="Q27" s="29">
        <v>15291.5</v>
      </c>
      <c r="R27" s="29">
        <v>146402.04275000002</v>
      </c>
      <c r="S27" s="29">
        <v>-6155.1639999999898</v>
      </c>
      <c r="T27" s="30">
        <v>-4.034659608107953E-2</v>
      </c>
      <c r="U27" s="41"/>
      <c r="V27" s="26" t="s">
        <v>33</v>
      </c>
      <c r="W27" s="29">
        <v>648810.64336168615</v>
      </c>
      <c r="X27" s="29">
        <v>24435.686611686251</v>
      </c>
      <c r="Y27" s="30">
        <v>3.9136237524450092E-2</v>
      </c>
    </row>
    <row r="28" spans="1:25" ht="14.25" customHeight="1" x14ac:dyDescent="0.2">
      <c r="A28" s="34" t="s">
        <v>62</v>
      </c>
      <c r="B28" s="35">
        <v>1</v>
      </c>
      <c r="C28" s="36">
        <v>0</v>
      </c>
      <c r="D28" s="37">
        <v>7144.1786423830672</v>
      </c>
      <c r="E28" s="37">
        <v>-825.60682882194033</v>
      </c>
      <c r="F28" s="37">
        <v>6318.5718135611269</v>
      </c>
      <c r="G28" s="37">
        <v>439.51181356112647</v>
      </c>
      <c r="H28" s="38">
        <v>7.4758858314275825E-2</v>
      </c>
      <c r="J28" s="34" t="s">
        <v>62</v>
      </c>
      <c r="K28" s="39">
        <v>15</v>
      </c>
      <c r="L28" s="75">
        <v>1.25</v>
      </c>
      <c r="M28" s="37">
        <v>19.239249999999998</v>
      </c>
      <c r="N28" s="37">
        <v>0</v>
      </c>
      <c r="O28" s="37">
        <v>0</v>
      </c>
      <c r="P28" s="37">
        <v>0</v>
      </c>
      <c r="Q28" s="37">
        <v>106.25</v>
      </c>
      <c r="R28" s="37">
        <v>125.48925</v>
      </c>
      <c r="S28" s="37">
        <v>12.351249999999993</v>
      </c>
      <c r="T28" s="38">
        <v>0.10916977496508681</v>
      </c>
      <c r="U28" s="41"/>
      <c r="V28" s="34" t="s">
        <v>62</v>
      </c>
      <c r="W28" s="37">
        <v>6444.0610635611265</v>
      </c>
      <c r="X28" s="37">
        <v>451.86306356112618</v>
      </c>
      <c r="Y28" s="38">
        <v>7.5408566866636606E-2</v>
      </c>
    </row>
    <row r="29" spans="1:25" ht="14.25" customHeight="1" x14ac:dyDescent="0.2">
      <c r="A29" s="26" t="s">
        <v>63</v>
      </c>
      <c r="B29" s="27">
        <v>13.52</v>
      </c>
      <c r="C29" s="28">
        <v>1.5199999999999996</v>
      </c>
      <c r="D29" s="29">
        <v>96589.29524501905</v>
      </c>
      <c r="E29" s="29">
        <v>-11162.204325672632</v>
      </c>
      <c r="F29" s="29">
        <v>85427.090919346418</v>
      </c>
      <c r="G29" s="29">
        <v>14878.390919346435</v>
      </c>
      <c r="H29" s="30">
        <v>0.21089532364659361</v>
      </c>
      <c r="J29" s="26" t="s">
        <v>63</v>
      </c>
      <c r="K29" s="31">
        <v>45130</v>
      </c>
      <c r="L29" s="74">
        <v>7</v>
      </c>
      <c r="M29" s="29">
        <v>25811.498749999995</v>
      </c>
      <c r="N29" s="29">
        <v>0</v>
      </c>
      <c r="O29" s="29">
        <v>8.8099999999999987</v>
      </c>
      <c r="P29" s="29">
        <v>279.59000000000003</v>
      </c>
      <c r="Q29" s="29">
        <v>595</v>
      </c>
      <c r="R29" s="29">
        <v>26694.898749999997</v>
      </c>
      <c r="S29" s="29">
        <v>-7076.6420000000035</v>
      </c>
      <c r="T29" s="30">
        <v>-0.20954454084242524</v>
      </c>
      <c r="U29" s="41"/>
      <c r="V29" s="26" t="s">
        <v>63</v>
      </c>
      <c r="W29" s="29">
        <v>112121.98966934641</v>
      </c>
      <c r="X29" s="29">
        <v>7801.748919346428</v>
      </c>
      <c r="Y29" s="30">
        <v>7.4786531005455237E-2</v>
      </c>
    </row>
    <row r="30" spans="1:25" ht="14.25" customHeight="1" x14ac:dyDescent="0.2">
      <c r="A30" s="34" t="s">
        <v>64</v>
      </c>
      <c r="B30" s="35">
        <v>5.2799999999999994</v>
      </c>
      <c r="C30" s="36">
        <v>0</v>
      </c>
      <c r="D30" s="37">
        <v>37721.263231782592</v>
      </c>
      <c r="E30" s="37">
        <v>-4359.2040561798449</v>
      </c>
      <c r="F30" s="37">
        <v>33362.05917560275</v>
      </c>
      <c r="G30" s="37">
        <v>2320.6591756027447</v>
      </c>
      <c r="H30" s="38">
        <v>7.4760132455454473E-2</v>
      </c>
      <c r="J30" s="34" t="s">
        <v>64</v>
      </c>
      <c r="K30" s="39">
        <v>2076</v>
      </c>
      <c r="L30" s="75">
        <v>1.5</v>
      </c>
      <c r="M30" s="37">
        <v>1977.0302499999998</v>
      </c>
      <c r="N30" s="37">
        <v>14713.024249999997</v>
      </c>
      <c r="O30" s="37">
        <v>0</v>
      </c>
      <c r="P30" s="37">
        <v>6.05</v>
      </c>
      <c r="Q30" s="37">
        <v>127.5</v>
      </c>
      <c r="R30" s="37">
        <v>16823.604499999998</v>
      </c>
      <c r="S30" s="37">
        <v>5703.3472499999989</v>
      </c>
      <c r="T30" s="38">
        <v>0.5128790748073746</v>
      </c>
      <c r="U30" s="41"/>
      <c r="V30" s="34" t="s">
        <v>64</v>
      </c>
      <c r="W30" s="37">
        <v>50185.663675602744</v>
      </c>
      <c r="X30" s="37">
        <v>8024.0064256027399</v>
      </c>
      <c r="Y30" s="38">
        <v>0.19031525203157756</v>
      </c>
    </row>
    <row r="31" spans="1:25" ht="14.25" customHeight="1" x14ac:dyDescent="0.25">
      <c r="A31" s="43" t="s">
        <v>65</v>
      </c>
      <c r="B31" s="44">
        <v>159.55900000000003</v>
      </c>
      <c r="C31" s="44">
        <v>1.1789999999999861</v>
      </c>
      <c r="D31" s="45">
        <v>1139918</v>
      </c>
      <c r="E31" s="45">
        <v>-131732.99999999997</v>
      </c>
      <c r="F31" s="45">
        <v>1008185.0000000001</v>
      </c>
      <c r="G31" s="45">
        <v>77060.15000000014</v>
      </c>
      <c r="H31" s="46">
        <v>8.2760276454870843E-2</v>
      </c>
      <c r="J31" s="43" t="s">
        <v>65</v>
      </c>
      <c r="K31" s="76">
        <v>694010</v>
      </c>
      <c r="L31" s="77">
        <v>216.4</v>
      </c>
      <c r="M31" s="45">
        <v>367299.89399999997</v>
      </c>
      <c r="N31" s="45">
        <v>247586.65899999993</v>
      </c>
      <c r="O31" s="45">
        <v>18769.750000000004</v>
      </c>
      <c r="P31" s="45">
        <v>886.86</v>
      </c>
      <c r="Q31" s="45">
        <v>18394</v>
      </c>
      <c r="R31" s="45">
        <v>652937.16300000006</v>
      </c>
      <c r="S31" s="45">
        <v>-10709.40024999993</v>
      </c>
      <c r="T31" s="46">
        <v>-1.6137204414280445E-2</v>
      </c>
      <c r="U31" s="12"/>
      <c r="V31" s="43" t="s">
        <v>65</v>
      </c>
      <c r="W31" s="45">
        <v>1661122.1630000002</v>
      </c>
      <c r="X31" s="45">
        <v>66350.74975000025</v>
      </c>
      <c r="Y31" s="78">
        <v>4.1605178772789513E-2</v>
      </c>
    </row>
  </sheetData>
  <mergeCells count="3">
    <mergeCell ref="V3:Y3"/>
    <mergeCell ref="J19:R19"/>
    <mergeCell ref="V19:Y19"/>
  </mergeCells>
  <pageMargins left="0.7" right="0.7" top="0.75" bottom="0.75" header="0" footer="0"/>
  <pageSetup orientation="portrai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A1:AJ237"/>
  <sheetViews>
    <sheetView workbookViewId="0">
      <pane xSplit="6" ySplit="1" topLeftCell="AG2" activePane="bottomRight" state="frozen"/>
      <selection pane="topRight" activeCell="G1" sqref="G1"/>
      <selection pane="bottomLeft" activeCell="A3" sqref="A3"/>
      <selection pane="bottomRight" activeCell="A2" sqref="A2"/>
    </sheetView>
  </sheetViews>
  <sheetFormatPr defaultColWidth="12.625" defaultRowHeight="15" customHeight="1" x14ac:dyDescent="0.2"/>
  <cols>
    <col min="1" max="1" width="13.375" customWidth="1"/>
    <col min="2" max="2" width="18" customWidth="1"/>
    <col min="3" max="3" width="31.375" customWidth="1"/>
    <col min="4" max="4" width="21" customWidth="1"/>
    <col min="5" max="5" width="11.125" customWidth="1"/>
    <col min="6" max="6" width="9.875" customWidth="1"/>
    <col min="7" max="7" width="29.875" customWidth="1"/>
    <col min="8" max="8" width="47.25" customWidth="1"/>
    <col min="9" max="9" width="19.75" customWidth="1"/>
    <col min="10" max="10" width="9.25" customWidth="1"/>
    <col min="11" max="11" width="15.125" customWidth="1"/>
    <col min="12" max="19" width="11.125" customWidth="1"/>
    <col min="20" max="20" width="11.125" style="173" customWidth="1"/>
    <col min="21" max="36" width="11.125" customWidth="1"/>
  </cols>
  <sheetData>
    <row r="1" spans="1:36" ht="105" x14ac:dyDescent="0.2">
      <c r="A1" s="80" t="s">
        <v>81</v>
      </c>
      <c r="B1" s="81" t="s">
        <v>82</v>
      </c>
      <c r="C1" s="81" t="s">
        <v>83</v>
      </c>
      <c r="D1" s="81" t="s">
        <v>84</v>
      </c>
      <c r="E1" s="81" t="s">
        <v>85</v>
      </c>
      <c r="F1" s="82" t="s">
        <v>86</v>
      </c>
      <c r="G1" s="83" t="s">
        <v>87</v>
      </c>
      <c r="H1" s="83" t="s">
        <v>88</v>
      </c>
      <c r="I1" s="83" t="s">
        <v>89</v>
      </c>
      <c r="J1" s="84" t="s">
        <v>90</v>
      </c>
      <c r="K1" s="84" t="s">
        <v>91</v>
      </c>
      <c r="L1" s="85" t="s">
        <v>92</v>
      </c>
      <c r="M1" s="85" t="s">
        <v>93</v>
      </c>
      <c r="N1" s="85" t="s">
        <v>94</v>
      </c>
      <c r="O1" s="85" t="s">
        <v>95</v>
      </c>
      <c r="P1" s="85" t="s">
        <v>96</v>
      </c>
      <c r="Q1" s="85" t="s">
        <v>97</v>
      </c>
      <c r="R1" s="85" t="s">
        <v>98</v>
      </c>
      <c r="S1" s="86" t="s">
        <v>99</v>
      </c>
      <c r="T1" s="170" t="s">
        <v>100</v>
      </c>
      <c r="U1" s="87" t="s">
        <v>954</v>
      </c>
      <c r="V1" s="88" t="s">
        <v>953</v>
      </c>
      <c r="W1" s="87" t="s">
        <v>101</v>
      </c>
      <c r="X1" s="89" t="s">
        <v>102</v>
      </c>
      <c r="Y1" s="90" t="s">
        <v>103</v>
      </c>
      <c r="Z1" s="81" t="s">
        <v>104</v>
      </c>
      <c r="AA1" s="90" t="s">
        <v>105</v>
      </c>
      <c r="AB1" s="81" t="s">
        <v>30</v>
      </c>
      <c r="AC1" s="91" t="s">
        <v>21</v>
      </c>
      <c r="AD1" s="81" t="s">
        <v>29</v>
      </c>
      <c r="AE1" s="92" t="s">
        <v>106</v>
      </c>
      <c r="AF1" s="92" t="s">
        <v>26</v>
      </c>
      <c r="AG1" s="90" t="s">
        <v>107</v>
      </c>
      <c r="AH1" s="93" t="s">
        <v>108</v>
      </c>
      <c r="AI1" s="94" t="s">
        <v>109</v>
      </c>
      <c r="AJ1" s="94" t="s">
        <v>80</v>
      </c>
    </row>
    <row r="2" spans="1:36" ht="14.25" customHeight="1" x14ac:dyDescent="0.2">
      <c r="A2" s="176" t="s">
        <v>110</v>
      </c>
      <c r="B2" s="176">
        <v>311</v>
      </c>
      <c r="C2" s="177" t="s">
        <v>111</v>
      </c>
      <c r="D2" s="176" t="s">
        <v>112</v>
      </c>
      <c r="E2" s="176">
        <v>1</v>
      </c>
      <c r="F2" s="176" t="s">
        <v>36</v>
      </c>
      <c r="G2" s="178" t="s">
        <v>113</v>
      </c>
      <c r="H2" s="178" t="s">
        <v>114</v>
      </c>
      <c r="I2" s="176">
        <v>150000</v>
      </c>
      <c r="J2" s="179">
        <v>2</v>
      </c>
      <c r="K2" s="180">
        <v>0.5</v>
      </c>
      <c r="L2" s="179">
        <f t="shared" ref="L2:L231" si="0">J2*K2</f>
        <v>1</v>
      </c>
      <c r="M2" s="181" t="s">
        <v>38</v>
      </c>
      <c r="N2" s="179">
        <f t="shared" ref="N2:N229" si="1">IF(M2="Y",L2,0)</f>
        <v>0</v>
      </c>
      <c r="O2" s="181" t="s">
        <v>38</v>
      </c>
      <c r="P2" s="179">
        <v>0</v>
      </c>
      <c r="Q2" s="181" t="s">
        <v>38</v>
      </c>
      <c r="R2" s="182">
        <v>0</v>
      </c>
      <c r="S2" s="179">
        <f t="shared" ref="S2:S231" si="2">L2+N2+P2+R2</f>
        <v>1</v>
      </c>
      <c r="T2" s="183">
        <f>'Distribution Rates'!$B$2*S2</f>
        <v>7088.1107307789716</v>
      </c>
      <c r="U2" s="184">
        <f>'Distribution Rates'!$B$3*S2</f>
        <v>-855.63689034093477</v>
      </c>
      <c r="V2" s="185">
        <f t="shared" ref="V2:V231" si="3">T2+U2</f>
        <v>6232.4738404380369</v>
      </c>
      <c r="W2" s="185">
        <f t="shared" ref="W2:W229" si="4">ROUND(V2/12,2)</f>
        <v>519.37</v>
      </c>
      <c r="X2" s="185">
        <v>0</v>
      </c>
      <c r="Y2" s="186">
        <v>0</v>
      </c>
      <c r="Z2" s="185">
        <v>0</v>
      </c>
      <c r="AA2" s="186">
        <v>0</v>
      </c>
      <c r="AB2" s="185">
        <v>0</v>
      </c>
      <c r="AC2" s="187">
        <v>0</v>
      </c>
      <c r="AD2" s="185">
        <v>0</v>
      </c>
      <c r="AE2" s="185">
        <v>0</v>
      </c>
      <c r="AF2" s="188"/>
      <c r="AG2" s="189"/>
      <c r="AH2" s="186">
        <f t="shared" ref="AH2:AH27" si="5">SUM(Y2,AA2,AG2)</f>
        <v>0</v>
      </c>
      <c r="AI2" s="185">
        <v>0</v>
      </c>
      <c r="AJ2" s="185">
        <f t="shared" ref="AJ2:AJ159" si="6">SUM(X2,Z2,AB2,AD2,AE2,AF2,AI2)</f>
        <v>0</v>
      </c>
    </row>
    <row r="3" spans="1:36" ht="14.25" customHeight="1" x14ac:dyDescent="0.2">
      <c r="A3" s="178" t="s">
        <v>115</v>
      </c>
      <c r="B3" s="176">
        <v>313</v>
      </c>
      <c r="C3" s="177" t="s">
        <v>116</v>
      </c>
      <c r="D3" s="177" t="s">
        <v>117</v>
      </c>
      <c r="E3" s="176">
        <v>4</v>
      </c>
      <c r="F3" s="177" t="s">
        <v>63</v>
      </c>
      <c r="G3" s="177" t="s">
        <v>118</v>
      </c>
      <c r="H3" s="177" t="s">
        <v>119</v>
      </c>
      <c r="I3" s="176">
        <v>601203</v>
      </c>
      <c r="J3" s="179">
        <v>1</v>
      </c>
      <c r="K3" s="180">
        <v>0.52</v>
      </c>
      <c r="L3" s="179">
        <f t="shared" si="0"/>
        <v>0.52</v>
      </c>
      <c r="M3" s="181" t="s">
        <v>38</v>
      </c>
      <c r="N3" s="179">
        <f t="shared" si="1"/>
        <v>0</v>
      </c>
      <c r="O3" s="181" t="s">
        <v>38</v>
      </c>
      <c r="P3" s="179">
        <v>0</v>
      </c>
      <c r="Q3" s="181" t="s">
        <v>38</v>
      </c>
      <c r="R3" s="182">
        <f>IF(Q3="Y",L3,0)</f>
        <v>0</v>
      </c>
      <c r="S3" s="179">
        <f t="shared" si="2"/>
        <v>0.52</v>
      </c>
      <c r="T3" s="183">
        <f>'Distribution Rates'!$B$2*S3</f>
        <v>3685.8175800050653</v>
      </c>
      <c r="U3" s="184">
        <f>'Distribution Rates'!$B$3*S3</f>
        <v>-444.93118297728608</v>
      </c>
      <c r="V3" s="185">
        <f t="shared" si="3"/>
        <v>3240.8863970277794</v>
      </c>
      <c r="W3" s="185">
        <f t="shared" si="4"/>
        <v>270.07</v>
      </c>
      <c r="X3" s="185">
        <v>0</v>
      </c>
      <c r="Y3" s="186">
        <v>0</v>
      </c>
      <c r="Z3" s="185">
        <v>0</v>
      </c>
      <c r="AA3" s="186">
        <v>0</v>
      </c>
      <c r="AB3" s="185">
        <v>0</v>
      </c>
      <c r="AC3" s="187">
        <v>0</v>
      </c>
      <c r="AD3" s="185">
        <v>0</v>
      </c>
      <c r="AE3" s="185">
        <v>0</v>
      </c>
      <c r="AF3" s="188"/>
      <c r="AG3" s="189"/>
      <c r="AH3" s="186">
        <f t="shared" si="5"/>
        <v>0</v>
      </c>
      <c r="AI3" s="185">
        <v>0</v>
      </c>
      <c r="AJ3" s="185">
        <f t="shared" si="6"/>
        <v>0</v>
      </c>
    </row>
    <row r="4" spans="1:36" ht="14.25" customHeight="1" x14ac:dyDescent="0.2">
      <c r="A4" s="178" t="s">
        <v>120</v>
      </c>
      <c r="B4" s="176" t="s">
        <v>121</v>
      </c>
      <c r="C4" s="177" t="s">
        <v>122</v>
      </c>
      <c r="D4" s="176" t="s">
        <v>123</v>
      </c>
      <c r="E4" s="176">
        <v>2</v>
      </c>
      <c r="F4" s="176" t="s">
        <v>63</v>
      </c>
      <c r="G4" s="176" t="s">
        <v>124</v>
      </c>
      <c r="H4" s="176" t="s">
        <v>125</v>
      </c>
      <c r="I4" s="176">
        <v>601410</v>
      </c>
      <c r="J4" s="179">
        <v>2</v>
      </c>
      <c r="K4" s="180">
        <v>1</v>
      </c>
      <c r="L4" s="179">
        <f t="shared" si="0"/>
        <v>2</v>
      </c>
      <c r="M4" s="181" t="s">
        <v>38</v>
      </c>
      <c r="N4" s="179">
        <f t="shared" si="1"/>
        <v>0</v>
      </c>
      <c r="O4" s="181" t="s">
        <v>38</v>
      </c>
      <c r="P4" s="179">
        <v>0</v>
      </c>
      <c r="Q4" s="181" t="s">
        <v>38</v>
      </c>
      <c r="R4" s="182">
        <v>0</v>
      </c>
      <c r="S4" s="179">
        <f t="shared" si="2"/>
        <v>2</v>
      </c>
      <c r="T4" s="183">
        <f>'Distribution Rates'!$B$2*S4</f>
        <v>14176.221461557943</v>
      </c>
      <c r="U4" s="184">
        <f>'Distribution Rates'!$B$3*S4</f>
        <v>-1711.2737806818695</v>
      </c>
      <c r="V4" s="185">
        <f t="shared" si="3"/>
        <v>12464.947680876074</v>
      </c>
      <c r="W4" s="185">
        <f t="shared" si="4"/>
        <v>1038.75</v>
      </c>
      <c r="X4" s="185">
        <v>20.010000000000002</v>
      </c>
      <c r="Y4" s="186">
        <v>20</v>
      </c>
      <c r="Z4" s="185">
        <v>0</v>
      </c>
      <c r="AA4" s="186">
        <v>0</v>
      </c>
      <c r="AB4" s="185">
        <v>0</v>
      </c>
      <c r="AC4" s="187">
        <v>0</v>
      </c>
      <c r="AD4" s="185">
        <v>0</v>
      </c>
      <c r="AE4" s="185">
        <v>0</v>
      </c>
      <c r="AF4" s="188"/>
      <c r="AG4" s="189"/>
      <c r="AH4" s="186">
        <f t="shared" si="5"/>
        <v>20</v>
      </c>
      <c r="AI4" s="185">
        <v>0</v>
      </c>
      <c r="AJ4" s="185">
        <f t="shared" si="6"/>
        <v>20.010000000000002</v>
      </c>
    </row>
    <row r="5" spans="1:36" ht="14.25" customHeight="1" x14ac:dyDescent="0.2">
      <c r="A5" s="190" t="s">
        <v>126</v>
      </c>
      <c r="B5" s="191" t="s">
        <v>127</v>
      </c>
      <c r="C5" s="192" t="s">
        <v>128</v>
      </c>
      <c r="D5" s="191" t="s">
        <v>129</v>
      </c>
      <c r="E5" s="193">
        <v>2</v>
      </c>
      <c r="F5" s="193" t="s">
        <v>59</v>
      </c>
      <c r="G5" s="193" t="s">
        <v>130</v>
      </c>
      <c r="H5" s="191" t="s">
        <v>131</v>
      </c>
      <c r="I5" s="176">
        <v>502230</v>
      </c>
      <c r="J5" s="194">
        <v>2</v>
      </c>
      <c r="K5" s="195">
        <v>1</v>
      </c>
      <c r="L5" s="179">
        <f t="shared" si="0"/>
        <v>2</v>
      </c>
      <c r="M5" s="196" t="s">
        <v>38</v>
      </c>
      <c r="N5" s="179">
        <f t="shared" si="1"/>
        <v>0</v>
      </c>
      <c r="O5" s="196" t="s">
        <v>38</v>
      </c>
      <c r="P5" s="179">
        <v>0</v>
      </c>
      <c r="Q5" s="196" t="s">
        <v>38</v>
      </c>
      <c r="R5" s="182">
        <v>0</v>
      </c>
      <c r="S5" s="179">
        <f t="shared" si="2"/>
        <v>2</v>
      </c>
      <c r="T5" s="183">
        <f>'Distribution Rates'!$B$2*S5</f>
        <v>14176.221461557943</v>
      </c>
      <c r="U5" s="184">
        <f>'Distribution Rates'!$B$3*S5</f>
        <v>-1711.2737806818695</v>
      </c>
      <c r="V5" s="185">
        <f t="shared" si="3"/>
        <v>12464.947680876074</v>
      </c>
      <c r="W5" s="185">
        <f t="shared" si="4"/>
        <v>1038.75</v>
      </c>
      <c r="X5" s="185">
        <v>21.1</v>
      </c>
      <c r="Y5" s="186">
        <v>45</v>
      </c>
      <c r="Z5" s="185">
        <v>3.8</v>
      </c>
      <c r="AA5" s="186">
        <v>1</v>
      </c>
      <c r="AB5" s="185">
        <v>0</v>
      </c>
      <c r="AC5" s="187">
        <v>0</v>
      </c>
      <c r="AD5" s="185">
        <v>0</v>
      </c>
      <c r="AE5" s="185">
        <v>0</v>
      </c>
      <c r="AF5" s="188"/>
      <c r="AG5" s="189"/>
      <c r="AH5" s="186">
        <f t="shared" si="5"/>
        <v>46</v>
      </c>
      <c r="AI5" s="185">
        <v>0</v>
      </c>
      <c r="AJ5" s="185">
        <f t="shared" si="6"/>
        <v>24.900000000000002</v>
      </c>
    </row>
    <row r="6" spans="1:36" ht="14.25" customHeight="1" x14ac:dyDescent="0.2">
      <c r="A6" s="178" t="s">
        <v>132</v>
      </c>
      <c r="B6" s="176" t="s">
        <v>133</v>
      </c>
      <c r="C6" s="177" t="s">
        <v>128</v>
      </c>
      <c r="D6" s="176" t="s">
        <v>129</v>
      </c>
      <c r="E6" s="176">
        <v>2</v>
      </c>
      <c r="F6" s="176" t="s">
        <v>36</v>
      </c>
      <c r="G6" s="176" t="s">
        <v>134</v>
      </c>
      <c r="H6" s="176" t="s">
        <v>135</v>
      </c>
      <c r="I6" s="176">
        <v>152000</v>
      </c>
      <c r="J6" s="179">
        <v>2</v>
      </c>
      <c r="K6" s="180">
        <v>1</v>
      </c>
      <c r="L6" s="179">
        <f t="shared" si="0"/>
        <v>2</v>
      </c>
      <c r="M6" s="181" t="s">
        <v>38</v>
      </c>
      <c r="N6" s="179">
        <f t="shared" si="1"/>
        <v>0</v>
      </c>
      <c r="O6" s="181" t="s">
        <v>38</v>
      </c>
      <c r="P6" s="179">
        <v>0</v>
      </c>
      <c r="Q6" s="181" t="s">
        <v>38</v>
      </c>
      <c r="R6" s="182">
        <v>0</v>
      </c>
      <c r="S6" s="179">
        <f t="shared" si="2"/>
        <v>2</v>
      </c>
      <c r="T6" s="183">
        <f>'Distribution Rates'!$B$2*S6</f>
        <v>14176.221461557943</v>
      </c>
      <c r="U6" s="184">
        <f>'Distribution Rates'!$B$3*S6</f>
        <v>-1711.2737806818695</v>
      </c>
      <c r="V6" s="185">
        <f t="shared" si="3"/>
        <v>12464.947680876074</v>
      </c>
      <c r="W6" s="185">
        <f t="shared" si="4"/>
        <v>1038.75</v>
      </c>
      <c r="X6" s="185">
        <v>0</v>
      </c>
      <c r="Y6" s="186">
        <v>0</v>
      </c>
      <c r="Z6" s="185">
        <v>0</v>
      </c>
      <c r="AA6" s="186">
        <v>0</v>
      </c>
      <c r="AB6" s="185">
        <v>0</v>
      </c>
      <c r="AC6" s="187">
        <v>0</v>
      </c>
      <c r="AD6" s="185">
        <v>0</v>
      </c>
      <c r="AE6" s="185">
        <v>0</v>
      </c>
      <c r="AF6" s="188"/>
      <c r="AG6" s="189"/>
      <c r="AH6" s="186">
        <f t="shared" si="5"/>
        <v>0</v>
      </c>
      <c r="AI6" s="185">
        <v>0</v>
      </c>
      <c r="AJ6" s="185">
        <f t="shared" si="6"/>
        <v>0</v>
      </c>
    </row>
    <row r="7" spans="1:36" ht="14.25" customHeight="1" x14ac:dyDescent="0.2">
      <c r="A7" s="178" t="s">
        <v>136</v>
      </c>
      <c r="B7" s="176" t="s">
        <v>137</v>
      </c>
      <c r="C7" s="177" t="s">
        <v>128</v>
      </c>
      <c r="D7" s="176" t="s">
        <v>129</v>
      </c>
      <c r="E7" s="176">
        <v>2</v>
      </c>
      <c r="F7" s="176" t="s">
        <v>63</v>
      </c>
      <c r="G7" s="176" t="s">
        <v>138</v>
      </c>
      <c r="H7" s="176" t="s">
        <v>139</v>
      </c>
      <c r="I7" s="176">
        <v>601210</v>
      </c>
      <c r="J7" s="179">
        <v>1</v>
      </c>
      <c r="K7" s="180">
        <v>1</v>
      </c>
      <c r="L7" s="179">
        <f t="shared" si="0"/>
        <v>1</v>
      </c>
      <c r="M7" s="181" t="s">
        <v>38</v>
      </c>
      <c r="N7" s="179">
        <f t="shared" si="1"/>
        <v>0</v>
      </c>
      <c r="O7" s="181" t="s">
        <v>38</v>
      </c>
      <c r="P7" s="179">
        <v>0</v>
      </c>
      <c r="Q7" s="181" t="s">
        <v>38</v>
      </c>
      <c r="R7" s="182">
        <v>0</v>
      </c>
      <c r="S7" s="179">
        <f t="shared" si="2"/>
        <v>1</v>
      </c>
      <c r="T7" s="183">
        <f>'Distribution Rates'!$B$2*S7</f>
        <v>7088.1107307789716</v>
      </c>
      <c r="U7" s="184">
        <f>'Distribution Rates'!$B$3*S7</f>
        <v>-855.63689034093477</v>
      </c>
      <c r="V7" s="185">
        <f t="shared" si="3"/>
        <v>6232.4738404380369</v>
      </c>
      <c r="W7" s="185">
        <f t="shared" si="4"/>
        <v>519.37</v>
      </c>
      <c r="X7" s="185">
        <v>25.439999999999998</v>
      </c>
      <c r="Y7" s="186">
        <v>23</v>
      </c>
      <c r="Z7" s="185">
        <v>0</v>
      </c>
      <c r="AA7" s="186">
        <v>0</v>
      </c>
      <c r="AB7" s="185">
        <v>0</v>
      </c>
      <c r="AC7" s="187">
        <v>0</v>
      </c>
      <c r="AD7" s="185">
        <v>0</v>
      </c>
      <c r="AE7" s="185">
        <v>0</v>
      </c>
      <c r="AF7" s="188"/>
      <c r="AG7" s="189"/>
      <c r="AH7" s="186">
        <f t="shared" si="5"/>
        <v>23</v>
      </c>
      <c r="AI7" s="185">
        <v>0</v>
      </c>
      <c r="AJ7" s="185">
        <f t="shared" si="6"/>
        <v>25.439999999999998</v>
      </c>
    </row>
    <row r="8" spans="1:36" ht="14.25" customHeight="1" x14ac:dyDescent="0.2">
      <c r="A8" s="197" t="s">
        <v>140</v>
      </c>
      <c r="B8" s="176" t="s">
        <v>141</v>
      </c>
      <c r="C8" s="177" t="s">
        <v>128</v>
      </c>
      <c r="D8" s="176" t="s">
        <v>129</v>
      </c>
      <c r="E8" s="176">
        <v>2</v>
      </c>
      <c r="F8" s="176" t="s">
        <v>33</v>
      </c>
      <c r="G8" s="176" t="s">
        <v>142</v>
      </c>
      <c r="H8" s="176" t="s">
        <v>143</v>
      </c>
      <c r="I8" s="176">
        <v>405500</v>
      </c>
      <c r="J8" s="179">
        <v>2</v>
      </c>
      <c r="K8" s="180">
        <v>1</v>
      </c>
      <c r="L8" s="179">
        <f t="shared" si="0"/>
        <v>2</v>
      </c>
      <c r="M8" s="181" t="s">
        <v>38</v>
      </c>
      <c r="N8" s="179">
        <f t="shared" si="1"/>
        <v>0</v>
      </c>
      <c r="O8" s="181" t="s">
        <v>38</v>
      </c>
      <c r="P8" s="179">
        <v>0</v>
      </c>
      <c r="Q8" s="181" t="s">
        <v>38</v>
      </c>
      <c r="R8" s="182">
        <v>0</v>
      </c>
      <c r="S8" s="179">
        <f t="shared" si="2"/>
        <v>2</v>
      </c>
      <c r="T8" s="183">
        <f>'Distribution Rates'!$B$2*S8</f>
        <v>14176.221461557943</v>
      </c>
      <c r="U8" s="184">
        <f>'Distribution Rates'!$B$3*S8</f>
        <v>-1711.2737806818695</v>
      </c>
      <c r="V8" s="185">
        <f t="shared" si="3"/>
        <v>12464.947680876074</v>
      </c>
      <c r="W8" s="185">
        <f t="shared" si="4"/>
        <v>1038.75</v>
      </c>
      <c r="X8" s="185">
        <v>11.38</v>
      </c>
      <c r="Y8" s="186">
        <v>15</v>
      </c>
      <c r="Z8" s="185">
        <v>0</v>
      </c>
      <c r="AA8" s="186">
        <v>0</v>
      </c>
      <c r="AB8" s="185">
        <v>0</v>
      </c>
      <c r="AC8" s="187">
        <v>0</v>
      </c>
      <c r="AD8" s="185">
        <v>0</v>
      </c>
      <c r="AE8" s="185">
        <v>0</v>
      </c>
      <c r="AF8" s="188"/>
      <c r="AG8" s="189"/>
      <c r="AH8" s="186">
        <f t="shared" si="5"/>
        <v>15</v>
      </c>
      <c r="AI8" s="185">
        <v>0</v>
      </c>
      <c r="AJ8" s="185">
        <f t="shared" si="6"/>
        <v>11.38</v>
      </c>
    </row>
    <row r="9" spans="1:36" ht="14.25" customHeight="1" x14ac:dyDescent="0.2">
      <c r="A9" s="178" t="s">
        <v>144</v>
      </c>
      <c r="B9" s="176" t="s">
        <v>145</v>
      </c>
      <c r="C9" s="177" t="s">
        <v>128</v>
      </c>
      <c r="D9" s="176" t="s">
        <v>129</v>
      </c>
      <c r="E9" s="176">
        <v>2</v>
      </c>
      <c r="F9" s="176" t="s">
        <v>63</v>
      </c>
      <c r="G9" s="176" t="s">
        <v>124</v>
      </c>
      <c r="H9" s="176" t="s">
        <v>146</v>
      </c>
      <c r="I9" s="176">
        <v>601473</v>
      </c>
      <c r="J9" s="179">
        <v>1</v>
      </c>
      <c r="K9" s="180">
        <v>1</v>
      </c>
      <c r="L9" s="179">
        <f t="shared" si="0"/>
        <v>1</v>
      </c>
      <c r="M9" s="181" t="s">
        <v>38</v>
      </c>
      <c r="N9" s="179">
        <f t="shared" si="1"/>
        <v>0</v>
      </c>
      <c r="O9" s="181" t="s">
        <v>38</v>
      </c>
      <c r="P9" s="179">
        <v>0</v>
      </c>
      <c r="Q9" s="181" t="s">
        <v>38</v>
      </c>
      <c r="R9" s="182">
        <v>0</v>
      </c>
      <c r="S9" s="179">
        <f t="shared" si="2"/>
        <v>1</v>
      </c>
      <c r="T9" s="183">
        <f>'Distribution Rates'!$B$2*S9</f>
        <v>7088.1107307789716</v>
      </c>
      <c r="U9" s="184">
        <f>'Distribution Rates'!$B$3*S9</f>
        <v>-855.63689034093477</v>
      </c>
      <c r="V9" s="185">
        <f t="shared" si="3"/>
        <v>6232.4738404380369</v>
      </c>
      <c r="W9" s="185">
        <f t="shared" si="4"/>
        <v>519.37</v>
      </c>
      <c r="X9" s="185">
        <v>0</v>
      </c>
      <c r="Y9" s="186">
        <v>0</v>
      </c>
      <c r="Z9" s="185">
        <v>0</v>
      </c>
      <c r="AA9" s="186">
        <v>0</v>
      </c>
      <c r="AB9" s="185">
        <v>42.5</v>
      </c>
      <c r="AC9" s="187">
        <v>0.5</v>
      </c>
      <c r="AD9" s="185">
        <v>0</v>
      </c>
      <c r="AE9" s="185">
        <v>0</v>
      </c>
      <c r="AF9" s="188"/>
      <c r="AG9" s="189"/>
      <c r="AH9" s="186">
        <f t="shared" si="5"/>
        <v>0</v>
      </c>
      <c r="AI9" s="185">
        <v>0</v>
      </c>
      <c r="AJ9" s="185">
        <f t="shared" si="6"/>
        <v>42.5</v>
      </c>
    </row>
    <row r="10" spans="1:36" ht="14.25" customHeight="1" x14ac:dyDescent="0.2">
      <c r="A10" s="198" t="s">
        <v>147</v>
      </c>
      <c r="B10" s="193" t="s">
        <v>148</v>
      </c>
      <c r="C10" s="199" t="s">
        <v>149</v>
      </c>
      <c r="D10" s="193" t="s">
        <v>150</v>
      </c>
      <c r="E10" s="193">
        <v>2</v>
      </c>
      <c r="F10" s="193" t="s">
        <v>33</v>
      </c>
      <c r="G10" s="193" t="s">
        <v>142</v>
      </c>
      <c r="H10" s="193" t="s">
        <v>151</v>
      </c>
      <c r="I10" s="176">
        <v>406300</v>
      </c>
      <c r="J10" s="179">
        <v>1</v>
      </c>
      <c r="K10" s="195">
        <v>1</v>
      </c>
      <c r="L10" s="179">
        <f t="shared" si="0"/>
        <v>1</v>
      </c>
      <c r="M10" s="196" t="s">
        <v>38</v>
      </c>
      <c r="N10" s="179">
        <f t="shared" si="1"/>
        <v>0</v>
      </c>
      <c r="O10" s="196" t="s">
        <v>38</v>
      </c>
      <c r="P10" s="179">
        <v>0</v>
      </c>
      <c r="Q10" s="196" t="s">
        <v>38</v>
      </c>
      <c r="R10" s="182">
        <v>0</v>
      </c>
      <c r="S10" s="179">
        <f t="shared" si="2"/>
        <v>1</v>
      </c>
      <c r="T10" s="183">
        <f>'Distribution Rates'!$B$2*S10</f>
        <v>7088.1107307789716</v>
      </c>
      <c r="U10" s="184">
        <f>'Distribution Rates'!$B$3*S10</f>
        <v>-855.63689034093477</v>
      </c>
      <c r="V10" s="185">
        <f t="shared" si="3"/>
        <v>6232.4738404380369</v>
      </c>
      <c r="W10" s="185">
        <f t="shared" si="4"/>
        <v>519.37</v>
      </c>
      <c r="X10" s="185">
        <v>868.88</v>
      </c>
      <c r="Y10" s="186">
        <v>2313</v>
      </c>
      <c r="Z10" s="185">
        <v>0</v>
      </c>
      <c r="AA10" s="186">
        <v>0</v>
      </c>
      <c r="AB10" s="185">
        <v>21.25</v>
      </c>
      <c r="AC10" s="187">
        <v>0.25</v>
      </c>
      <c r="AD10" s="185">
        <v>0</v>
      </c>
      <c r="AE10" s="185">
        <v>0</v>
      </c>
      <c r="AF10" s="188"/>
      <c r="AG10" s="189"/>
      <c r="AH10" s="186">
        <f t="shared" si="5"/>
        <v>2313</v>
      </c>
      <c r="AI10" s="185">
        <v>0</v>
      </c>
      <c r="AJ10" s="185">
        <f t="shared" si="6"/>
        <v>890.13</v>
      </c>
    </row>
    <row r="11" spans="1:36" ht="14.25" customHeight="1" x14ac:dyDescent="0.2">
      <c r="A11" s="178" t="s">
        <v>152</v>
      </c>
      <c r="B11" s="193" t="s">
        <v>153</v>
      </c>
      <c r="C11" s="199" t="s">
        <v>154</v>
      </c>
      <c r="D11" s="193" t="s">
        <v>155</v>
      </c>
      <c r="E11" s="193">
        <v>1</v>
      </c>
      <c r="F11" s="193" t="s">
        <v>59</v>
      </c>
      <c r="G11" s="193" t="s">
        <v>130</v>
      </c>
      <c r="H11" s="193" t="s">
        <v>156</v>
      </c>
      <c r="I11" s="176">
        <v>504000</v>
      </c>
      <c r="J11" s="179">
        <v>2</v>
      </c>
      <c r="K11" s="195">
        <v>1</v>
      </c>
      <c r="L11" s="179">
        <f t="shared" si="0"/>
        <v>2</v>
      </c>
      <c r="M11" s="196" t="s">
        <v>38</v>
      </c>
      <c r="N11" s="179">
        <f t="shared" si="1"/>
        <v>0</v>
      </c>
      <c r="O11" s="196" t="s">
        <v>38</v>
      </c>
      <c r="P11" s="179">
        <v>0</v>
      </c>
      <c r="Q11" s="196" t="s">
        <v>38</v>
      </c>
      <c r="R11" s="182">
        <v>0</v>
      </c>
      <c r="S11" s="179">
        <f t="shared" si="2"/>
        <v>2</v>
      </c>
      <c r="T11" s="183">
        <f>'Distribution Rates'!$B$2*S11</f>
        <v>14176.221461557943</v>
      </c>
      <c r="U11" s="184">
        <f>'Distribution Rates'!$B$3*S11</f>
        <v>-1711.2737806818695</v>
      </c>
      <c r="V11" s="185">
        <f t="shared" si="3"/>
        <v>12464.947680876074</v>
      </c>
      <c r="W11" s="185">
        <f t="shared" si="4"/>
        <v>1038.75</v>
      </c>
      <c r="X11" s="185">
        <v>1534.6399999999999</v>
      </c>
      <c r="Y11" s="186">
        <v>3189</v>
      </c>
      <c r="Z11" s="185">
        <v>326.18</v>
      </c>
      <c r="AA11" s="186">
        <v>48</v>
      </c>
      <c r="AB11" s="185">
        <v>297.5</v>
      </c>
      <c r="AC11" s="187">
        <v>3.5</v>
      </c>
      <c r="AD11" s="185">
        <v>0</v>
      </c>
      <c r="AE11" s="185">
        <v>0</v>
      </c>
      <c r="AF11" s="188"/>
      <c r="AG11" s="189"/>
      <c r="AH11" s="186">
        <f t="shared" si="5"/>
        <v>3237</v>
      </c>
      <c r="AI11" s="185">
        <v>0</v>
      </c>
      <c r="AJ11" s="185">
        <f t="shared" si="6"/>
        <v>2158.3199999999997</v>
      </c>
    </row>
    <row r="12" spans="1:36" ht="14.25" customHeight="1" x14ac:dyDescent="0.2">
      <c r="A12" s="198" t="s">
        <v>157</v>
      </c>
      <c r="B12" s="193" t="s">
        <v>158</v>
      </c>
      <c r="C12" s="199" t="s">
        <v>159</v>
      </c>
      <c r="D12" s="193" t="s">
        <v>160</v>
      </c>
      <c r="E12" s="193">
        <v>2</v>
      </c>
      <c r="F12" s="193" t="s">
        <v>33</v>
      </c>
      <c r="G12" s="193" t="s">
        <v>161</v>
      </c>
      <c r="H12" s="193" t="s">
        <v>162</v>
      </c>
      <c r="I12" s="176">
        <v>400001</v>
      </c>
      <c r="J12" s="200">
        <v>1</v>
      </c>
      <c r="K12" s="195">
        <v>0.1429</v>
      </c>
      <c r="L12" s="179">
        <f t="shared" si="0"/>
        <v>0.1429</v>
      </c>
      <c r="M12" s="196" t="s">
        <v>38</v>
      </c>
      <c r="N12" s="179">
        <f t="shared" si="1"/>
        <v>0</v>
      </c>
      <c r="O12" s="196" t="s">
        <v>38</v>
      </c>
      <c r="P12" s="179">
        <v>0</v>
      </c>
      <c r="Q12" s="196" t="s">
        <v>38</v>
      </c>
      <c r="R12" s="182">
        <v>0</v>
      </c>
      <c r="S12" s="179">
        <f t="shared" si="2"/>
        <v>0.1429</v>
      </c>
      <c r="T12" s="183">
        <f>'Distribution Rates'!$B$2*S12</f>
        <v>1012.8910234283151</v>
      </c>
      <c r="U12" s="184">
        <f>'Distribution Rates'!$B$3*S12</f>
        <v>-122.27051162971958</v>
      </c>
      <c r="V12" s="185">
        <f t="shared" si="3"/>
        <v>890.62051179859554</v>
      </c>
      <c r="W12" s="185">
        <f t="shared" si="4"/>
        <v>74.22</v>
      </c>
      <c r="X12" s="185">
        <v>31.07</v>
      </c>
      <c r="Y12" s="186">
        <v>34</v>
      </c>
      <c r="Z12" s="185">
        <v>513.04999999999995</v>
      </c>
      <c r="AA12" s="186">
        <v>64</v>
      </c>
      <c r="AB12" s="185">
        <v>0</v>
      </c>
      <c r="AC12" s="187">
        <v>0</v>
      </c>
      <c r="AD12" s="185">
        <v>0</v>
      </c>
      <c r="AE12" s="185">
        <v>0</v>
      </c>
      <c r="AF12" s="188"/>
      <c r="AG12" s="189"/>
      <c r="AH12" s="186">
        <f t="shared" si="5"/>
        <v>98</v>
      </c>
      <c r="AI12" s="185">
        <v>0</v>
      </c>
      <c r="AJ12" s="185">
        <f t="shared" si="6"/>
        <v>544.12</v>
      </c>
    </row>
    <row r="13" spans="1:36" ht="14.25" customHeight="1" x14ac:dyDescent="0.2">
      <c r="A13" s="201" t="s">
        <v>163</v>
      </c>
      <c r="B13" s="193" t="s">
        <v>158</v>
      </c>
      <c r="C13" s="199" t="s">
        <v>159</v>
      </c>
      <c r="D13" s="193" t="s">
        <v>160</v>
      </c>
      <c r="E13" s="193">
        <v>2</v>
      </c>
      <c r="F13" s="193" t="s">
        <v>33</v>
      </c>
      <c r="G13" s="193" t="s">
        <v>164</v>
      </c>
      <c r="H13" s="193" t="s">
        <v>165</v>
      </c>
      <c r="I13" s="176">
        <v>403004</v>
      </c>
      <c r="J13" s="200">
        <v>1</v>
      </c>
      <c r="K13" s="195">
        <v>0.1429</v>
      </c>
      <c r="L13" s="179">
        <f t="shared" si="0"/>
        <v>0.1429</v>
      </c>
      <c r="M13" s="196" t="s">
        <v>38</v>
      </c>
      <c r="N13" s="179">
        <f t="shared" si="1"/>
        <v>0</v>
      </c>
      <c r="O13" s="196" t="s">
        <v>38</v>
      </c>
      <c r="P13" s="179">
        <v>0</v>
      </c>
      <c r="Q13" s="196" t="s">
        <v>38</v>
      </c>
      <c r="R13" s="182">
        <v>0</v>
      </c>
      <c r="S13" s="179">
        <f t="shared" si="2"/>
        <v>0.1429</v>
      </c>
      <c r="T13" s="183">
        <f>'Distribution Rates'!$B$2*S13</f>
        <v>1012.8910234283151</v>
      </c>
      <c r="U13" s="184">
        <f>'Distribution Rates'!$B$3*S13</f>
        <v>-122.27051162971958</v>
      </c>
      <c r="V13" s="185">
        <f t="shared" si="3"/>
        <v>890.62051179859554</v>
      </c>
      <c r="W13" s="185">
        <f t="shared" si="4"/>
        <v>74.22</v>
      </c>
      <c r="X13" s="185">
        <v>27.3</v>
      </c>
      <c r="Y13" s="186">
        <v>2</v>
      </c>
      <c r="Z13" s="185">
        <v>0</v>
      </c>
      <c r="AA13" s="186">
        <v>0</v>
      </c>
      <c r="AB13" s="185">
        <v>0</v>
      </c>
      <c r="AC13" s="187">
        <v>0</v>
      </c>
      <c r="AD13" s="185">
        <v>0</v>
      </c>
      <c r="AE13" s="185">
        <v>0</v>
      </c>
      <c r="AF13" s="188"/>
      <c r="AG13" s="189"/>
      <c r="AH13" s="186">
        <f t="shared" si="5"/>
        <v>2</v>
      </c>
      <c r="AI13" s="185">
        <v>0</v>
      </c>
      <c r="AJ13" s="185">
        <f t="shared" si="6"/>
        <v>27.3</v>
      </c>
    </row>
    <row r="14" spans="1:36" ht="14.25" customHeight="1" x14ac:dyDescent="0.2">
      <c r="A14" s="198" t="s">
        <v>166</v>
      </c>
      <c r="B14" s="193" t="s">
        <v>158</v>
      </c>
      <c r="C14" s="199" t="s">
        <v>159</v>
      </c>
      <c r="D14" s="193" t="s">
        <v>160</v>
      </c>
      <c r="E14" s="193">
        <v>2</v>
      </c>
      <c r="F14" s="193" t="s">
        <v>33</v>
      </c>
      <c r="G14" s="193" t="s">
        <v>142</v>
      </c>
      <c r="H14" s="193" t="s">
        <v>167</v>
      </c>
      <c r="I14" s="176" t="s">
        <v>168</v>
      </c>
      <c r="J14" s="200">
        <v>1</v>
      </c>
      <c r="K14" s="195">
        <v>0.1429</v>
      </c>
      <c r="L14" s="179">
        <f t="shared" si="0"/>
        <v>0.1429</v>
      </c>
      <c r="M14" s="196" t="s">
        <v>38</v>
      </c>
      <c r="N14" s="179">
        <f t="shared" si="1"/>
        <v>0</v>
      </c>
      <c r="O14" s="196" t="s">
        <v>38</v>
      </c>
      <c r="P14" s="179">
        <v>0</v>
      </c>
      <c r="Q14" s="196" t="s">
        <v>38</v>
      </c>
      <c r="R14" s="182">
        <v>0</v>
      </c>
      <c r="S14" s="179">
        <f t="shared" si="2"/>
        <v>0.1429</v>
      </c>
      <c r="T14" s="183">
        <f>'Distribution Rates'!$B$2*S14</f>
        <v>1012.8910234283151</v>
      </c>
      <c r="U14" s="184">
        <f>'Distribution Rates'!$B$3*S14</f>
        <v>-122.27051162971958</v>
      </c>
      <c r="V14" s="185">
        <f t="shared" si="3"/>
        <v>890.62051179859554</v>
      </c>
      <c r="W14" s="185">
        <f t="shared" si="4"/>
        <v>74.22</v>
      </c>
      <c r="X14" s="185">
        <v>1102.52</v>
      </c>
      <c r="Y14" s="186">
        <v>2866</v>
      </c>
      <c r="Z14" s="185">
        <v>15134.210000000001</v>
      </c>
      <c r="AA14" s="186">
        <v>4330</v>
      </c>
      <c r="AB14" s="185">
        <v>0</v>
      </c>
      <c r="AC14" s="187">
        <v>0</v>
      </c>
      <c r="AD14" s="185">
        <v>0</v>
      </c>
      <c r="AE14" s="185">
        <v>0</v>
      </c>
      <c r="AF14" s="188"/>
      <c r="AG14" s="189"/>
      <c r="AH14" s="186">
        <f t="shared" si="5"/>
        <v>7196</v>
      </c>
      <c r="AI14" s="185">
        <v>0</v>
      </c>
      <c r="AJ14" s="185">
        <f t="shared" si="6"/>
        <v>16236.730000000001</v>
      </c>
    </row>
    <row r="15" spans="1:36" ht="14.25" customHeight="1" x14ac:dyDescent="0.2">
      <c r="A15" s="198" t="s">
        <v>169</v>
      </c>
      <c r="B15" s="193" t="s">
        <v>158</v>
      </c>
      <c r="C15" s="199" t="s">
        <v>159</v>
      </c>
      <c r="D15" s="193" t="s">
        <v>160</v>
      </c>
      <c r="E15" s="193">
        <v>2</v>
      </c>
      <c r="F15" s="193" t="s">
        <v>33</v>
      </c>
      <c r="G15" s="193" t="s">
        <v>142</v>
      </c>
      <c r="H15" s="193" t="s">
        <v>170</v>
      </c>
      <c r="I15" s="176">
        <v>407002</v>
      </c>
      <c r="J15" s="200">
        <v>1</v>
      </c>
      <c r="K15" s="195">
        <v>0.1429</v>
      </c>
      <c r="L15" s="179">
        <f t="shared" si="0"/>
        <v>0.1429</v>
      </c>
      <c r="M15" s="196" t="s">
        <v>38</v>
      </c>
      <c r="N15" s="179">
        <f t="shared" si="1"/>
        <v>0</v>
      </c>
      <c r="O15" s="196" t="s">
        <v>38</v>
      </c>
      <c r="P15" s="179">
        <v>0</v>
      </c>
      <c r="Q15" s="196" t="s">
        <v>38</v>
      </c>
      <c r="R15" s="182">
        <v>0</v>
      </c>
      <c r="S15" s="179">
        <f t="shared" si="2"/>
        <v>0.1429</v>
      </c>
      <c r="T15" s="183">
        <f>'Distribution Rates'!$B$2*S15</f>
        <v>1012.8910234283151</v>
      </c>
      <c r="U15" s="184">
        <f>'Distribution Rates'!$B$3*S15</f>
        <v>-122.27051162971958</v>
      </c>
      <c r="V15" s="185">
        <f t="shared" si="3"/>
        <v>890.62051179859554</v>
      </c>
      <c r="W15" s="185">
        <f t="shared" si="4"/>
        <v>74.22</v>
      </c>
      <c r="X15" s="185">
        <v>1004.0099999999998</v>
      </c>
      <c r="Y15" s="186">
        <v>2607</v>
      </c>
      <c r="Z15" s="185">
        <v>7.85</v>
      </c>
      <c r="AA15" s="186">
        <v>1</v>
      </c>
      <c r="AB15" s="185">
        <v>0</v>
      </c>
      <c r="AC15" s="187">
        <v>0</v>
      </c>
      <c r="AD15" s="185">
        <v>13.52</v>
      </c>
      <c r="AE15" s="185">
        <v>0</v>
      </c>
      <c r="AF15" s="188"/>
      <c r="AG15" s="189"/>
      <c r="AH15" s="186">
        <f t="shared" si="5"/>
        <v>2608</v>
      </c>
      <c r="AI15" s="185">
        <v>0</v>
      </c>
      <c r="AJ15" s="185">
        <f t="shared" si="6"/>
        <v>1025.3799999999999</v>
      </c>
    </row>
    <row r="16" spans="1:36" ht="14.25" customHeight="1" x14ac:dyDescent="0.2">
      <c r="A16" s="198" t="s">
        <v>171</v>
      </c>
      <c r="B16" s="193" t="s">
        <v>158</v>
      </c>
      <c r="C16" s="199" t="s">
        <v>159</v>
      </c>
      <c r="D16" s="193" t="s">
        <v>160</v>
      </c>
      <c r="E16" s="193">
        <v>2</v>
      </c>
      <c r="F16" s="193" t="s">
        <v>33</v>
      </c>
      <c r="G16" s="193" t="s">
        <v>172</v>
      </c>
      <c r="H16" s="193" t="s">
        <v>173</v>
      </c>
      <c r="I16" s="176" t="s">
        <v>174</v>
      </c>
      <c r="J16" s="200">
        <v>1</v>
      </c>
      <c r="K16" s="195">
        <v>0.14280000000000001</v>
      </c>
      <c r="L16" s="179">
        <f t="shared" si="0"/>
        <v>0.14280000000000001</v>
      </c>
      <c r="M16" s="196" t="s">
        <v>38</v>
      </c>
      <c r="N16" s="179">
        <f t="shared" si="1"/>
        <v>0</v>
      </c>
      <c r="O16" s="196" t="s">
        <v>38</v>
      </c>
      <c r="P16" s="179">
        <v>0</v>
      </c>
      <c r="Q16" s="196" t="s">
        <v>38</v>
      </c>
      <c r="R16" s="182">
        <v>0</v>
      </c>
      <c r="S16" s="179">
        <f t="shared" si="2"/>
        <v>0.14280000000000001</v>
      </c>
      <c r="T16" s="183">
        <f>'Distribution Rates'!$B$2*S16</f>
        <v>1012.1822123552372</v>
      </c>
      <c r="U16" s="184">
        <f>'Distribution Rates'!$B$3*S16</f>
        <v>-122.18494794068549</v>
      </c>
      <c r="V16" s="185">
        <f t="shared" si="3"/>
        <v>889.99726441455175</v>
      </c>
      <c r="W16" s="185">
        <f t="shared" si="4"/>
        <v>74.17</v>
      </c>
      <c r="X16" s="185">
        <v>0</v>
      </c>
      <c r="Y16" s="186">
        <v>0</v>
      </c>
      <c r="Z16" s="185">
        <v>0</v>
      </c>
      <c r="AA16" s="186">
        <v>0</v>
      </c>
      <c r="AB16" s="185">
        <v>0</v>
      </c>
      <c r="AC16" s="187">
        <v>0</v>
      </c>
      <c r="AD16" s="185">
        <v>0</v>
      </c>
      <c r="AE16" s="185">
        <v>0</v>
      </c>
      <c r="AF16" s="188"/>
      <c r="AG16" s="189"/>
      <c r="AH16" s="186">
        <f t="shared" si="5"/>
        <v>0</v>
      </c>
      <c r="AI16" s="185">
        <v>0</v>
      </c>
      <c r="AJ16" s="185">
        <f t="shared" si="6"/>
        <v>0</v>
      </c>
    </row>
    <row r="17" spans="1:36" ht="14.25" customHeight="1" x14ac:dyDescent="0.2">
      <c r="A17" s="198" t="s">
        <v>175</v>
      </c>
      <c r="B17" s="193" t="s">
        <v>158</v>
      </c>
      <c r="C17" s="199" t="s">
        <v>159</v>
      </c>
      <c r="D17" s="193" t="s">
        <v>160</v>
      </c>
      <c r="E17" s="193">
        <v>2</v>
      </c>
      <c r="F17" s="193" t="s">
        <v>33</v>
      </c>
      <c r="G17" s="193" t="s">
        <v>142</v>
      </c>
      <c r="H17" s="193" t="s">
        <v>170</v>
      </c>
      <c r="I17" s="176">
        <v>407002</v>
      </c>
      <c r="J17" s="179">
        <v>1</v>
      </c>
      <c r="K17" s="195">
        <v>0.14280000000000001</v>
      </c>
      <c r="L17" s="179">
        <f t="shared" si="0"/>
        <v>0.14280000000000001</v>
      </c>
      <c r="M17" s="196" t="s">
        <v>38</v>
      </c>
      <c r="N17" s="179">
        <f t="shared" si="1"/>
        <v>0</v>
      </c>
      <c r="O17" s="196" t="s">
        <v>38</v>
      </c>
      <c r="P17" s="179">
        <v>0</v>
      </c>
      <c r="Q17" s="196" t="s">
        <v>38</v>
      </c>
      <c r="R17" s="182">
        <v>0</v>
      </c>
      <c r="S17" s="179">
        <f t="shared" si="2"/>
        <v>0.14280000000000001</v>
      </c>
      <c r="T17" s="183">
        <f>'Distribution Rates'!$B$2*S17</f>
        <v>1012.1822123552372</v>
      </c>
      <c r="U17" s="184">
        <f>'Distribution Rates'!$B$3*S17</f>
        <v>-122.18494794068549</v>
      </c>
      <c r="V17" s="185">
        <f t="shared" si="3"/>
        <v>889.99726441455175</v>
      </c>
      <c r="W17" s="185">
        <f t="shared" si="4"/>
        <v>74.17</v>
      </c>
      <c r="X17" s="185">
        <v>0</v>
      </c>
      <c r="Y17" s="186">
        <v>0</v>
      </c>
      <c r="Z17" s="185">
        <v>0</v>
      </c>
      <c r="AA17" s="186">
        <v>0</v>
      </c>
      <c r="AB17" s="185">
        <v>0</v>
      </c>
      <c r="AC17" s="187">
        <v>0</v>
      </c>
      <c r="AD17" s="185">
        <v>0</v>
      </c>
      <c r="AE17" s="185">
        <v>0</v>
      </c>
      <c r="AF17" s="188"/>
      <c r="AG17" s="189"/>
      <c r="AH17" s="186">
        <f t="shared" si="5"/>
        <v>0</v>
      </c>
      <c r="AI17" s="185">
        <v>0</v>
      </c>
      <c r="AJ17" s="185">
        <f t="shared" si="6"/>
        <v>0</v>
      </c>
    </row>
    <row r="18" spans="1:36" ht="14.25" customHeight="1" x14ac:dyDescent="0.2">
      <c r="A18" s="198" t="s">
        <v>176</v>
      </c>
      <c r="B18" s="193" t="s">
        <v>158</v>
      </c>
      <c r="C18" s="199" t="s">
        <v>159</v>
      </c>
      <c r="D18" s="193" t="s">
        <v>160</v>
      </c>
      <c r="E18" s="193">
        <v>2</v>
      </c>
      <c r="F18" s="193" t="s">
        <v>33</v>
      </c>
      <c r="G18" s="193" t="s">
        <v>142</v>
      </c>
      <c r="H18" s="193" t="s">
        <v>177</v>
      </c>
      <c r="I18" s="176">
        <v>403800</v>
      </c>
      <c r="J18" s="179">
        <v>1</v>
      </c>
      <c r="K18" s="195">
        <v>0.14280000000000001</v>
      </c>
      <c r="L18" s="179">
        <f t="shared" si="0"/>
        <v>0.14280000000000001</v>
      </c>
      <c r="M18" s="196" t="s">
        <v>38</v>
      </c>
      <c r="N18" s="179">
        <f t="shared" si="1"/>
        <v>0</v>
      </c>
      <c r="O18" s="196" t="s">
        <v>38</v>
      </c>
      <c r="P18" s="179">
        <v>0</v>
      </c>
      <c r="Q18" s="196" t="s">
        <v>38</v>
      </c>
      <c r="R18" s="182">
        <v>0</v>
      </c>
      <c r="S18" s="179">
        <f t="shared" si="2"/>
        <v>0.14280000000000001</v>
      </c>
      <c r="T18" s="183">
        <f>'Distribution Rates'!$B$2*S18</f>
        <v>1012.1822123552372</v>
      </c>
      <c r="U18" s="184">
        <f>'Distribution Rates'!$B$3*S18</f>
        <v>-122.18494794068549</v>
      </c>
      <c r="V18" s="185">
        <f t="shared" si="3"/>
        <v>889.99726441455175</v>
      </c>
      <c r="W18" s="185">
        <f t="shared" si="4"/>
        <v>74.17</v>
      </c>
      <c r="X18" s="185">
        <v>13.340000000000003</v>
      </c>
      <c r="Y18" s="186">
        <v>31</v>
      </c>
      <c r="Z18" s="185">
        <v>0</v>
      </c>
      <c r="AA18" s="186">
        <v>0</v>
      </c>
      <c r="AB18" s="185">
        <v>0</v>
      </c>
      <c r="AC18" s="187">
        <v>0</v>
      </c>
      <c r="AD18" s="185">
        <v>0</v>
      </c>
      <c r="AE18" s="185">
        <v>0</v>
      </c>
      <c r="AF18" s="188"/>
      <c r="AG18" s="189"/>
      <c r="AH18" s="186">
        <f t="shared" si="5"/>
        <v>31</v>
      </c>
      <c r="AI18" s="185">
        <v>0</v>
      </c>
      <c r="AJ18" s="185">
        <f t="shared" si="6"/>
        <v>13.340000000000003</v>
      </c>
    </row>
    <row r="19" spans="1:36" ht="14.25" customHeight="1" x14ac:dyDescent="0.2">
      <c r="A19" s="198" t="s">
        <v>178</v>
      </c>
      <c r="B19" s="193" t="s">
        <v>179</v>
      </c>
      <c r="C19" s="199" t="s">
        <v>159</v>
      </c>
      <c r="D19" s="193" t="s">
        <v>160</v>
      </c>
      <c r="E19" s="193">
        <v>4</v>
      </c>
      <c r="F19" s="193" t="s">
        <v>33</v>
      </c>
      <c r="G19" s="193" t="s">
        <v>142</v>
      </c>
      <c r="H19" s="193" t="s">
        <v>180</v>
      </c>
      <c r="I19" s="176">
        <v>408200</v>
      </c>
      <c r="J19" s="200">
        <v>1</v>
      </c>
      <c r="K19" s="195">
        <v>1</v>
      </c>
      <c r="L19" s="179">
        <f t="shared" si="0"/>
        <v>1</v>
      </c>
      <c r="M19" s="196" t="s">
        <v>38</v>
      </c>
      <c r="N19" s="179">
        <f t="shared" si="1"/>
        <v>0</v>
      </c>
      <c r="O19" s="196" t="s">
        <v>38</v>
      </c>
      <c r="P19" s="179">
        <v>0</v>
      </c>
      <c r="Q19" s="196" t="s">
        <v>38</v>
      </c>
      <c r="R19" s="182">
        <v>0</v>
      </c>
      <c r="S19" s="179">
        <f t="shared" si="2"/>
        <v>1</v>
      </c>
      <c r="T19" s="183">
        <f>'Distribution Rates'!$B$2*S19</f>
        <v>7088.1107307789716</v>
      </c>
      <c r="U19" s="184">
        <f>'Distribution Rates'!$B$3*S19</f>
        <v>-855.63689034093477</v>
      </c>
      <c r="V19" s="185">
        <f t="shared" si="3"/>
        <v>6232.4738404380369</v>
      </c>
      <c r="W19" s="185">
        <f t="shared" si="4"/>
        <v>519.37</v>
      </c>
      <c r="X19" s="185">
        <v>21.21</v>
      </c>
      <c r="Y19" s="186">
        <v>55</v>
      </c>
      <c r="Z19" s="185">
        <v>0</v>
      </c>
      <c r="AA19" s="186">
        <v>0</v>
      </c>
      <c r="AB19" s="185">
        <v>0</v>
      </c>
      <c r="AC19" s="187">
        <v>0</v>
      </c>
      <c r="AD19" s="185">
        <v>0</v>
      </c>
      <c r="AE19" s="185">
        <v>0</v>
      </c>
      <c r="AF19" s="188"/>
      <c r="AG19" s="189"/>
      <c r="AH19" s="186">
        <f t="shared" si="5"/>
        <v>55</v>
      </c>
      <c r="AI19" s="185">
        <v>0</v>
      </c>
      <c r="AJ19" s="185">
        <f t="shared" si="6"/>
        <v>21.21</v>
      </c>
    </row>
    <row r="20" spans="1:36" ht="14.25" customHeight="1" x14ac:dyDescent="0.2">
      <c r="A20" s="198" t="s">
        <v>181</v>
      </c>
      <c r="B20" s="193" t="s">
        <v>182</v>
      </c>
      <c r="C20" s="199" t="s">
        <v>159</v>
      </c>
      <c r="D20" s="193" t="s">
        <v>160</v>
      </c>
      <c r="E20" s="193">
        <v>1</v>
      </c>
      <c r="F20" s="193" t="s">
        <v>33</v>
      </c>
      <c r="G20" s="193" t="s">
        <v>183</v>
      </c>
      <c r="H20" s="193" t="s">
        <v>184</v>
      </c>
      <c r="I20" s="176">
        <v>409155</v>
      </c>
      <c r="J20" s="179">
        <v>1</v>
      </c>
      <c r="K20" s="195">
        <v>1</v>
      </c>
      <c r="L20" s="179">
        <f t="shared" si="0"/>
        <v>1</v>
      </c>
      <c r="M20" s="196" t="s">
        <v>38</v>
      </c>
      <c r="N20" s="179">
        <f t="shared" si="1"/>
        <v>0</v>
      </c>
      <c r="O20" s="196" t="s">
        <v>38</v>
      </c>
      <c r="P20" s="179">
        <v>0</v>
      </c>
      <c r="Q20" s="196" t="s">
        <v>38</v>
      </c>
      <c r="R20" s="182">
        <v>0</v>
      </c>
      <c r="S20" s="179">
        <f t="shared" si="2"/>
        <v>1</v>
      </c>
      <c r="T20" s="183">
        <f>'Distribution Rates'!$B$2*S20</f>
        <v>7088.1107307789716</v>
      </c>
      <c r="U20" s="184">
        <f>'Distribution Rates'!$B$3*S20</f>
        <v>-855.63689034093477</v>
      </c>
      <c r="V20" s="185">
        <f t="shared" si="3"/>
        <v>6232.4738404380369</v>
      </c>
      <c r="W20" s="185">
        <f t="shared" si="4"/>
        <v>519.37</v>
      </c>
      <c r="X20" s="185">
        <v>0</v>
      </c>
      <c r="Y20" s="186">
        <v>0</v>
      </c>
      <c r="Z20" s="185">
        <v>0</v>
      </c>
      <c r="AA20" s="186">
        <v>0</v>
      </c>
      <c r="AB20" s="185">
        <v>0</v>
      </c>
      <c r="AC20" s="187">
        <v>0</v>
      </c>
      <c r="AD20" s="185">
        <v>0</v>
      </c>
      <c r="AE20" s="185">
        <v>0</v>
      </c>
      <c r="AF20" s="188"/>
      <c r="AG20" s="189"/>
      <c r="AH20" s="186">
        <f t="shared" si="5"/>
        <v>0</v>
      </c>
      <c r="AI20" s="185">
        <v>0</v>
      </c>
      <c r="AJ20" s="185">
        <f t="shared" si="6"/>
        <v>0</v>
      </c>
    </row>
    <row r="21" spans="1:36" ht="14.25" customHeight="1" x14ac:dyDescent="0.2">
      <c r="A21" s="198" t="s">
        <v>185</v>
      </c>
      <c r="B21" s="193" t="s">
        <v>186</v>
      </c>
      <c r="C21" s="199" t="s">
        <v>159</v>
      </c>
      <c r="D21" s="193" t="s">
        <v>160</v>
      </c>
      <c r="E21" s="193">
        <v>2</v>
      </c>
      <c r="F21" s="193" t="s">
        <v>33</v>
      </c>
      <c r="G21" s="193" t="s">
        <v>187</v>
      </c>
      <c r="H21" s="193" t="s">
        <v>188</v>
      </c>
      <c r="I21" s="176">
        <v>403100</v>
      </c>
      <c r="J21" s="179">
        <v>1</v>
      </c>
      <c r="K21" s="195">
        <v>1</v>
      </c>
      <c r="L21" s="179">
        <f t="shared" si="0"/>
        <v>1</v>
      </c>
      <c r="M21" s="196" t="s">
        <v>38</v>
      </c>
      <c r="N21" s="179">
        <f t="shared" si="1"/>
        <v>0</v>
      </c>
      <c r="O21" s="196" t="s">
        <v>38</v>
      </c>
      <c r="P21" s="179">
        <v>0</v>
      </c>
      <c r="Q21" s="196" t="s">
        <v>38</v>
      </c>
      <c r="R21" s="182">
        <v>0</v>
      </c>
      <c r="S21" s="179">
        <f t="shared" si="2"/>
        <v>1</v>
      </c>
      <c r="T21" s="183">
        <f>'Distribution Rates'!$B$2*S21</f>
        <v>7088.1107307789716</v>
      </c>
      <c r="U21" s="184">
        <f>'Distribution Rates'!$B$3*S21</f>
        <v>-855.63689034093477</v>
      </c>
      <c r="V21" s="185">
        <f t="shared" si="3"/>
        <v>6232.4738404380369</v>
      </c>
      <c r="W21" s="185">
        <f t="shared" si="4"/>
        <v>519.37</v>
      </c>
      <c r="X21" s="185">
        <v>370.15999999999997</v>
      </c>
      <c r="Y21" s="186">
        <v>892</v>
      </c>
      <c r="Z21" s="185">
        <v>71.3</v>
      </c>
      <c r="AA21" s="186">
        <v>16</v>
      </c>
      <c r="AB21" s="185">
        <v>0</v>
      </c>
      <c r="AC21" s="187">
        <v>0</v>
      </c>
      <c r="AD21" s="185">
        <v>0</v>
      </c>
      <c r="AE21" s="185">
        <v>0</v>
      </c>
      <c r="AF21" s="188"/>
      <c r="AG21" s="189"/>
      <c r="AH21" s="186">
        <f t="shared" si="5"/>
        <v>908</v>
      </c>
      <c r="AI21" s="185">
        <v>0</v>
      </c>
      <c r="AJ21" s="185">
        <f t="shared" si="6"/>
        <v>441.46</v>
      </c>
    </row>
    <row r="22" spans="1:36" ht="14.25" customHeight="1" x14ac:dyDescent="0.2">
      <c r="A22" s="198" t="s">
        <v>189</v>
      </c>
      <c r="B22" s="193" t="s">
        <v>190</v>
      </c>
      <c r="C22" s="199" t="s">
        <v>159</v>
      </c>
      <c r="D22" s="193" t="s">
        <v>160</v>
      </c>
      <c r="E22" s="193">
        <v>2</v>
      </c>
      <c r="F22" s="193" t="s">
        <v>33</v>
      </c>
      <c r="G22" s="193" t="s">
        <v>187</v>
      </c>
      <c r="H22" s="193" t="s">
        <v>191</v>
      </c>
      <c r="I22" s="176" t="s">
        <v>192</v>
      </c>
      <c r="J22" s="200">
        <v>1</v>
      </c>
      <c r="K22" s="195">
        <v>0.33300000000000002</v>
      </c>
      <c r="L22" s="179">
        <f t="shared" si="0"/>
        <v>0.33300000000000002</v>
      </c>
      <c r="M22" s="196" t="s">
        <v>38</v>
      </c>
      <c r="N22" s="179">
        <f t="shared" si="1"/>
        <v>0</v>
      </c>
      <c r="O22" s="196" t="s">
        <v>38</v>
      </c>
      <c r="P22" s="179">
        <v>0</v>
      </c>
      <c r="Q22" s="196" t="s">
        <v>38</v>
      </c>
      <c r="R22" s="182">
        <v>0</v>
      </c>
      <c r="S22" s="179">
        <f t="shared" si="2"/>
        <v>0.33300000000000002</v>
      </c>
      <c r="T22" s="183">
        <f>'Distribution Rates'!$B$2*S22</f>
        <v>2360.3408733493975</v>
      </c>
      <c r="U22" s="184">
        <f>'Distribution Rates'!$B$3*S22</f>
        <v>-284.9270844835313</v>
      </c>
      <c r="V22" s="185">
        <f t="shared" si="3"/>
        <v>2075.4137888658661</v>
      </c>
      <c r="W22" s="185">
        <f t="shared" si="4"/>
        <v>172.95</v>
      </c>
      <c r="X22" s="185">
        <v>1360.57</v>
      </c>
      <c r="Y22" s="186">
        <v>3312</v>
      </c>
      <c r="Z22" s="185">
        <v>45.36</v>
      </c>
      <c r="AA22" s="186">
        <v>7</v>
      </c>
      <c r="AB22" s="185">
        <v>0</v>
      </c>
      <c r="AC22" s="187">
        <v>0</v>
      </c>
      <c r="AD22" s="185">
        <v>0</v>
      </c>
      <c r="AE22" s="185">
        <v>0</v>
      </c>
      <c r="AF22" s="188"/>
      <c r="AG22" s="189"/>
      <c r="AH22" s="186">
        <f t="shared" si="5"/>
        <v>3319</v>
      </c>
      <c r="AI22" s="185">
        <v>0</v>
      </c>
      <c r="AJ22" s="185">
        <f t="shared" si="6"/>
        <v>1405.9299999999998</v>
      </c>
    </row>
    <row r="23" spans="1:36" ht="14.25" customHeight="1" x14ac:dyDescent="0.2">
      <c r="A23" s="198" t="s">
        <v>193</v>
      </c>
      <c r="B23" s="193" t="s">
        <v>190</v>
      </c>
      <c r="C23" s="199" t="s">
        <v>159</v>
      </c>
      <c r="D23" s="193" t="s">
        <v>160</v>
      </c>
      <c r="E23" s="193">
        <v>2</v>
      </c>
      <c r="F23" s="193" t="s">
        <v>33</v>
      </c>
      <c r="G23" s="193" t="s">
        <v>187</v>
      </c>
      <c r="H23" s="193" t="s">
        <v>194</v>
      </c>
      <c r="I23" s="176">
        <v>403900</v>
      </c>
      <c r="J23" s="200">
        <v>1</v>
      </c>
      <c r="K23" s="195">
        <v>0.33300000000000002</v>
      </c>
      <c r="L23" s="179">
        <f t="shared" si="0"/>
        <v>0.33300000000000002</v>
      </c>
      <c r="M23" s="196" t="s">
        <v>38</v>
      </c>
      <c r="N23" s="179">
        <f t="shared" si="1"/>
        <v>0</v>
      </c>
      <c r="O23" s="196" t="s">
        <v>38</v>
      </c>
      <c r="P23" s="179">
        <v>0</v>
      </c>
      <c r="Q23" s="196" t="s">
        <v>38</v>
      </c>
      <c r="R23" s="182">
        <v>0</v>
      </c>
      <c r="S23" s="179">
        <f t="shared" si="2"/>
        <v>0.33300000000000002</v>
      </c>
      <c r="T23" s="183">
        <f>'Distribution Rates'!$B$2*S23</f>
        <v>2360.3408733493975</v>
      </c>
      <c r="U23" s="184">
        <f>'Distribution Rates'!$B$3*S23</f>
        <v>-284.9270844835313</v>
      </c>
      <c r="V23" s="185">
        <f t="shared" si="3"/>
        <v>2075.4137888658661</v>
      </c>
      <c r="W23" s="185">
        <f t="shared" si="4"/>
        <v>172.95</v>
      </c>
      <c r="X23" s="185">
        <v>5.86</v>
      </c>
      <c r="Y23" s="186">
        <v>4</v>
      </c>
      <c r="Z23" s="185">
        <v>0</v>
      </c>
      <c r="AA23" s="186">
        <v>0</v>
      </c>
      <c r="AB23" s="185">
        <v>0</v>
      </c>
      <c r="AC23" s="187">
        <v>0</v>
      </c>
      <c r="AD23" s="185">
        <v>0</v>
      </c>
      <c r="AE23" s="185">
        <v>0</v>
      </c>
      <c r="AF23" s="188"/>
      <c r="AG23" s="189"/>
      <c r="AH23" s="186">
        <f t="shared" si="5"/>
        <v>4</v>
      </c>
      <c r="AI23" s="185">
        <v>0</v>
      </c>
      <c r="AJ23" s="185">
        <f t="shared" si="6"/>
        <v>5.86</v>
      </c>
    </row>
    <row r="24" spans="1:36" ht="14.25" customHeight="1" x14ac:dyDescent="0.2">
      <c r="A24" s="198" t="s">
        <v>195</v>
      </c>
      <c r="B24" s="193" t="s">
        <v>190</v>
      </c>
      <c r="C24" s="199" t="s">
        <v>159</v>
      </c>
      <c r="D24" s="193" t="s">
        <v>160</v>
      </c>
      <c r="E24" s="193">
        <v>2</v>
      </c>
      <c r="F24" s="193" t="s">
        <v>33</v>
      </c>
      <c r="G24" s="193" t="s">
        <v>187</v>
      </c>
      <c r="H24" s="193" t="s">
        <v>196</v>
      </c>
      <c r="I24" s="176">
        <v>403600</v>
      </c>
      <c r="J24" s="179">
        <v>1</v>
      </c>
      <c r="K24" s="195">
        <v>0.33300000000000002</v>
      </c>
      <c r="L24" s="179">
        <f t="shared" si="0"/>
        <v>0.33300000000000002</v>
      </c>
      <c r="M24" s="196" t="s">
        <v>38</v>
      </c>
      <c r="N24" s="179">
        <f t="shared" si="1"/>
        <v>0</v>
      </c>
      <c r="O24" s="196" t="s">
        <v>38</v>
      </c>
      <c r="P24" s="179">
        <v>0</v>
      </c>
      <c r="Q24" s="196" t="s">
        <v>38</v>
      </c>
      <c r="R24" s="182">
        <v>0</v>
      </c>
      <c r="S24" s="179">
        <f t="shared" si="2"/>
        <v>0.33300000000000002</v>
      </c>
      <c r="T24" s="183">
        <f>'Distribution Rates'!$B$2*S24</f>
        <v>2360.3408733493975</v>
      </c>
      <c r="U24" s="184">
        <f>'Distribution Rates'!$B$3*S24</f>
        <v>-284.9270844835313</v>
      </c>
      <c r="V24" s="185">
        <f t="shared" si="3"/>
        <v>2075.4137888658661</v>
      </c>
      <c r="W24" s="185">
        <f t="shared" si="4"/>
        <v>172.95</v>
      </c>
      <c r="X24" s="185">
        <v>9.0100000000000016</v>
      </c>
      <c r="Y24" s="186">
        <v>9</v>
      </c>
      <c r="Z24" s="185">
        <v>137.76999999999998</v>
      </c>
      <c r="AA24" s="186">
        <v>36</v>
      </c>
      <c r="AB24" s="185">
        <v>0</v>
      </c>
      <c r="AC24" s="187">
        <v>0</v>
      </c>
      <c r="AD24" s="185">
        <v>0</v>
      </c>
      <c r="AE24" s="185">
        <v>0</v>
      </c>
      <c r="AF24" s="188"/>
      <c r="AG24" s="189"/>
      <c r="AH24" s="186">
        <f t="shared" si="5"/>
        <v>45</v>
      </c>
      <c r="AI24" s="185">
        <v>0</v>
      </c>
      <c r="AJ24" s="185">
        <f t="shared" si="6"/>
        <v>146.77999999999997</v>
      </c>
    </row>
    <row r="25" spans="1:36" ht="14.25" customHeight="1" x14ac:dyDescent="0.2">
      <c r="A25" s="198" t="s">
        <v>197</v>
      </c>
      <c r="B25" s="193" t="s">
        <v>198</v>
      </c>
      <c r="C25" s="199" t="s">
        <v>159</v>
      </c>
      <c r="D25" s="193" t="s">
        <v>160</v>
      </c>
      <c r="E25" s="193">
        <v>2</v>
      </c>
      <c r="F25" s="193" t="s">
        <v>33</v>
      </c>
      <c r="G25" s="193" t="s">
        <v>138</v>
      </c>
      <c r="H25" s="193" t="s">
        <v>199</v>
      </c>
      <c r="I25" s="176">
        <v>409001</v>
      </c>
      <c r="J25" s="179">
        <v>1</v>
      </c>
      <c r="K25" s="195">
        <v>0.5</v>
      </c>
      <c r="L25" s="179">
        <f t="shared" si="0"/>
        <v>0.5</v>
      </c>
      <c r="M25" s="196" t="s">
        <v>38</v>
      </c>
      <c r="N25" s="179">
        <f t="shared" si="1"/>
        <v>0</v>
      </c>
      <c r="O25" s="196" t="s">
        <v>38</v>
      </c>
      <c r="P25" s="179">
        <v>0</v>
      </c>
      <c r="Q25" s="196" t="s">
        <v>38</v>
      </c>
      <c r="R25" s="182">
        <v>0</v>
      </c>
      <c r="S25" s="179">
        <f t="shared" si="2"/>
        <v>0.5</v>
      </c>
      <c r="T25" s="183">
        <f>'Distribution Rates'!$B$2*S25</f>
        <v>3544.0553653894858</v>
      </c>
      <c r="U25" s="184">
        <f>'Distribution Rates'!$B$3*S25</f>
        <v>-427.81844517046738</v>
      </c>
      <c r="V25" s="185">
        <f t="shared" si="3"/>
        <v>3116.2369202190184</v>
      </c>
      <c r="W25" s="185">
        <f t="shared" si="4"/>
        <v>259.69</v>
      </c>
      <c r="X25" s="185">
        <v>0</v>
      </c>
      <c r="Y25" s="186">
        <v>0</v>
      </c>
      <c r="Z25" s="185">
        <v>0</v>
      </c>
      <c r="AA25" s="186">
        <v>0</v>
      </c>
      <c r="AB25" s="185">
        <v>0</v>
      </c>
      <c r="AC25" s="187">
        <v>0</v>
      </c>
      <c r="AD25" s="185">
        <v>0</v>
      </c>
      <c r="AE25" s="185">
        <v>0</v>
      </c>
      <c r="AF25" s="188"/>
      <c r="AG25" s="189"/>
      <c r="AH25" s="186">
        <f t="shared" si="5"/>
        <v>0</v>
      </c>
      <c r="AI25" s="185">
        <v>0</v>
      </c>
      <c r="AJ25" s="185">
        <f t="shared" si="6"/>
        <v>0</v>
      </c>
    </row>
    <row r="26" spans="1:36" ht="14.25" customHeight="1" x14ac:dyDescent="0.2">
      <c r="A26" s="197" t="s">
        <v>200</v>
      </c>
      <c r="B26" s="176" t="s">
        <v>198</v>
      </c>
      <c r="C26" s="177" t="s">
        <v>159</v>
      </c>
      <c r="D26" s="176" t="s">
        <v>160</v>
      </c>
      <c r="E26" s="176">
        <v>2</v>
      </c>
      <c r="F26" s="176" t="s">
        <v>33</v>
      </c>
      <c r="G26" s="176" t="s">
        <v>201</v>
      </c>
      <c r="H26" s="176" t="s">
        <v>202</v>
      </c>
      <c r="I26" s="176">
        <v>409001</v>
      </c>
      <c r="J26" s="179">
        <v>1</v>
      </c>
      <c r="K26" s="180">
        <v>0.5</v>
      </c>
      <c r="L26" s="179">
        <f t="shared" si="0"/>
        <v>0.5</v>
      </c>
      <c r="M26" s="181" t="s">
        <v>38</v>
      </c>
      <c r="N26" s="179">
        <f t="shared" si="1"/>
        <v>0</v>
      </c>
      <c r="O26" s="181" t="s">
        <v>38</v>
      </c>
      <c r="P26" s="179">
        <v>0</v>
      </c>
      <c r="Q26" s="181" t="s">
        <v>38</v>
      </c>
      <c r="R26" s="182">
        <v>0</v>
      </c>
      <c r="S26" s="179">
        <f t="shared" si="2"/>
        <v>0.5</v>
      </c>
      <c r="T26" s="183">
        <f>'Distribution Rates'!$B$2*S26</f>
        <v>3544.0553653894858</v>
      </c>
      <c r="U26" s="184">
        <f>'Distribution Rates'!$B$3*S26</f>
        <v>-427.81844517046738</v>
      </c>
      <c r="V26" s="185">
        <f t="shared" si="3"/>
        <v>3116.2369202190184</v>
      </c>
      <c r="W26" s="185">
        <f t="shared" si="4"/>
        <v>259.69</v>
      </c>
      <c r="X26" s="185">
        <v>484.62</v>
      </c>
      <c r="Y26" s="186">
        <v>1142</v>
      </c>
      <c r="Z26" s="185">
        <v>0</v>
      </c>
      <c r="AA26" s="186">
        <v>0</v>
      </c>
      <c r="AB26" s="185">
        <v>0</v>
      </c>
      <c r="AC26" s="187">
        <v>0</v>
      </c>
      <c r="AD26" s="185">
        <v>0</v>
      </c>
      <c r="AE26" s="185">
        <v>0</v>
      </c>
      <c r="AF26" s="188"/>
      <c r="AG26" s="189"/>
      <c r="AH26" s="186">
        <f t="shared" si="5"/>
        <v>1142</v>
      </c>
      <c r="AI26" s="185">
        <v>0</v>
      </c>
      <c r="AJ26" s="185">
        <f t="shared" si="6"/>
        <v>484.62</v>
      </c>
    </row>
    <row r="27" spans="1:36" ht="14.25" customHeight="1" x14ac:dyDescent="0.2">
      <c r="A27" s="197" t="s">
        <v>203</v>
      </c>
      <c r="B27" s="176" t="s">
        <v>198</v>
      </c>
      <c r="C27" s="177" t="s">
        <v>159</v>
      </c>
      <c r="D27" s="176" t="s">
        <v>160</v>
      </c>
      <c r="E27" s="176">
        <v>2</v>
      </c>
      <c r="F27" s="176" t="s">
        <v>33</v>
      </c>
      <c r="G27" s="176" t="s">
        <v>201</v>
      </c>
      <c r="H27" s="176" t="s">
        <v>204</v>
      </c>
      <c r="I27" s="176">
        <v>409001</v>
      </c>
      <c r="J27" s="179">
        <v>1</v>
      </c>
      <c r="K27" s="180">
        <v>0</v>
      </c>
      <c r="L27" s="179">
        <f t="shared" si="0"/>
        <v>0</v>
      </c>
      <c r="M27" s="181" t="s">
        <v>38</v>
      </c>
      <c r="N27" s="179">
        <f t="shared" si="1"/>
        <v>0</v>
      </c>
      <c r="O27" s="181" t="s">
        <v>38</v>
      </c>
      <c r="P27" s="179">
        <v>0</v>
      </c>
      <c r="Q27" s="181" t="s">
        <v>38</v>
      </c>
      <c r="R27" s="182">
        <v>0</v>
      </c>
      <c r="S27" s="179">
        <f t="shared" si="2"/>
        <v>0</v>
      </c>
      <c r="T27" s="183">
        <f>'Distribution Rates'!$B$2*S27</f>
        <v>0</v>
      </c>
      <c r="U27" s="184">
        <f>'Distribution Rates'!$B$3*S27</f>
        <v>0</v>
      </c>
      <c r="V27" s="185">
        <f t="shared" si="3"/>
        <v>0</v>
      </c>
      <c r="W27" s="185">
        <f t="shared" si="4"/>
        <v>0</v>
      </c>
      <c r="X27" s="185">
        <v>0</v>
      </c>
      <c r="Y27" s="186">
        <v>0</v>
      </c>
      <c r="Z27" s="185">
        <v>0</v>
      </c>
      <c r="AA27" s="186">
        <v>0</v>
      </c>
      <c r="AB27" s="185">
        <v>0</v>
      </c>
      <c r="AC27" s="187">
        <v>0</v>
      </c>
      <c r="AD27" s="185">
        <v>0</v>
      </c>
      <c r="AE27" s="185">
        <v>0</v>
      </c>
      <c r="AF27" s="188"/>
      <c r="AG27" s="189"/>
      <c r="AH27" s="186">
        <f t="shared" si="5"/>
        <v>0</v>
      </c>
      <c r="AI27" s="185">
        <v>0</v>
      </c>
      <c r="AJ27" s="185">
        <f t="shared" si="6"/>
        <v>0</v>
      </c>
    </row>
    <row r="28" spans="1:36" ht="14.25" customHeight="1" x14ac:dyDescent="0.2">
      <c r="A28" s="198" t="s">
        <v>205</v>
      </c>
      <c r="B28" s="193" t="s">
        <v>206</v>
      </c>
      <c r="C28" s="199" t="s">
        <v>159</v>
      </c>
      <c r="D28" s="193" t="s">
        <v>160</v>
      </c>
      <c r="E28" s="193">
        <v>2</v>
      </c>
      <c r="F28" s="193" t="s">
        <v>33</v>
      </c>
      <c r="G28" s="193" t="s">
        <v>172</v>
      </c>
      <c r="H28" s="193" t="s">
        <v>207</v>
      </c>
      <c r="I28" s="176">
        <v>403040</v>
      </c>
      <c r="J28" s="200">
        <v>1</v>
      </c>
      <c r="K28" s="195">
        <v>0.05</v>
      </c>
      <c r="L28" s="179">
        <f t="shared" si="0"/>
        <v>0.05</v>
      </c>
      <c r="M28" s="196" t="s">
        <v>38</v>
      </c>
      <c r="N28" s="179">
        <f t="shared" si="1"/>
        <v>0</v>
      </c>
      <c r="O28" s="196" t="s">
        <v>38</v>
      </c>
      <c r="P28" s="179">
        <v>0</v>
      </c>
      <c r="Q28" s="196" t="s">
        <v>38</v>
      </c>
      <c r="R28" s="182">
        <v>0</v>
      </c>
      <c r="S28" s="179">
        <f t="shared" si="2"/>
        <v>0.05</v>
      </c>
      <c r="T28" s="183">
        <f>'Distribution Rates'!$B$2*S28</f>
        <v>354.40553653894858</v>
      </c>
      <c r="U28" s="184">
        <f>'Distribution Rates'!$B$3*S28</f>
        <v>-42.781844517046743</v>
      </c>
      <c r="V28" s="185">
        <f t="shared" si="3"/>
        <v>311.62369202190183</v>
      </c>
      <c r="W28" s="185">
        <f t="shared" si="4"/>
        <v>25.97</v>
      </c>
      <c r="X28" s="185">
        <v>3.88</v>
      </c>
      <c r="Y28" s="186">
        <v>10</v>
      </c>
      <c r="Z28" s="185">
        <v>7.85</v>
      </c>
      <c r="AA28" s="186">
        <v>1</v>
      </c>
      <c r="AB28" s="185">
        <v>0</v>
      </c>
      <c r="AC28" s="187">
        <v>0</v>
      </c>
      <c r="AD28" s="185">
        <v>0</v>
      </c>
      <c r="AE28" s="185">
        <v>0</v>
      </c>
      <c r="AF28" s="188"/>
      <c r="AG28" s="189"/>
      <c r="AH28" s="186">
        <f t="shared" ref="AH28:AH156" si="7">SUM(Y28,AA28,AG28)</f>
        <v>11</v>
      </c>
      <c r="AI28" s="185">
        <v>0</v>
      </c>
      <c r="AJ28" s="185">
        <f t="shared" si="6"/>
        <v>11.73</v>
      </c>
    </row>
    <row r="29" spans="1:36" ht="14.25" customHeight="1" x14ac:dyDescent="0.2">
      <c r="A29" s="198" t="s">
        <v>208</v>
      </c>
      <c r="B29" s="193" t="s">
        <v>206</v>
      </c>
      <c r="C29" s="199" t="s">
        <v>159</v>
      </c>
      <c r="D29" s="193" t="s">
        <v>160</v>
      </c>
      <c r="E29" s="193">
        <v>2</v>
      </c>
      <c r="F29" s="193" t="s">
        <v>33</v>
      </c>
      <c r="G29" s="193" t="s">
        <v>209</v>
      </c>
      <c r="H29" s="193" t="s">
        <v>209</v>
      </c>
      <c r="I29" s="176">
        <v>402100</v>
      </c>
      <c r="J29" s="200">
        <v>1</v>
      </c>
      <c r="K29" s="195">
        <v>0.05</v>
      </c>
      <c r="L29" s="179">
        <f t="shared" si="0"/>
        <v>0.05</v>
      </c>
      <c r="M29" s="196" t="s">
        <v>38</v>
      </c>
      <c r="N29" s="179">
        <f t="shared" si="1"/>
        <v>0</v>
      </c>
      <c r="O29" s="196" t="s">
        <v>38</v>
      </c>
      <c r="P29" s="179">
        <v>0</v>
      </c>
      <c r="Q29" s="196" t="s">
        <v>38</v>
      </c>
      <c r="R29" s="182">
        <v>0</v>
      </c>
      <c r="S29" s="179">
        <f t="shared" si="2"/>
        <v>0.05</v>
      </c>
      <c r="T29" s="183">
        <f>'Distribution Rates'!$B$2*S29</f>
        <v>354.40553653894858</v>
      </c>
      <c r="U29" s="184">
        <f>'Distribution Rates'!$B$3*S29</f>
        <v>-42.781844517046743</v>
      </c>
      <c r="V29" s="185">
        <f t="shared" si="3"/>
        <v>311.62369202190183</v>
      </c>
      <c r="W29" s="185">
        <f t="shared" si="4"/>
        <v>25.97</v>
      </c>
      <c r="X29" s="185">
        <v>1.23</v>
      </c>
      <c r="Y29" s="186">
        <v>1</v>
      </c>
      <c r="Z29" s="185">
        <v>0</v>
      </c>
      <c r="AA29" s="186">
        <v>0</v>
      </c>
      <c r="AB29" s="185">
        <v>0</v>
      </c>
      <c r="AC29" s="187">
        <v>0</v>
      </c>
      <c r="AD29" s="185">
        <v>0</v>
      </c>
      <c r="AE29" s="185">
        <v>0</v>
      </c>
      <c r="AF29" s="188"/>
      <c r="AG29" s="189"/>
      <c r="AH29" s="186">
        <f t="shared" si="7"/>
        <v>1</v>
      </c>
      <c r="AI29" s="185">
        <v>0</v>
      </c>
      <c r="AJ29" s="185">
        <f t="shared" si="6"/>
        <v>1.23</v>
      </c>
    </row>
    <row r="30" spans="1:36" ht="14.25" customHeight="1" x14ac:dyDescent="0.2">
      <c r="A30" s="198" t="s">
        <v>210</v>
      </c>
      <c r="B30" s="193" t="s">
        <v>206</v>
      </c>
      <c r="C30" s="199" t="s">
        <v>159</v>
      </c>
      <c r="D30" s="193" t="s">
        <v>160</v>
      </c>
      <c r="E30" s="193">
        <v>2</v>
      </c>
      <c r="F30" s="193" t="s">
        <v>33</v>
      </c>
      <c r="G30" s="193" t="s">
        <v>209</v>
      </c>
      <c r="H30" s="193" t="s">
        <v>211</v>
      </c>
      <c r="I30" s="176">
        <v>402400</v>
      </c>
      <c r="J30" s="200">
        <v>1</v>
      </c>
      <c r="K30" s="195">
        <v>0.4</v>
      </c>
      <c r="L30" s="179">
        <f t="shared" si="0"/>
        <v>0.4</v>
      </c>
      <c r="M30" s="196" t="s">
        <v>38</v>
      </c>
      <c r="N30" s="179">
        <f t="shared" si="1"/>
        <v>0</v>
      </c>
      <c r="O30" s="196" t="s">
        <v>38</v>
      </c>
      <c r="P30" s="179">
        <v>0</v>
      </c>
      <c r="Q30" s="196" t="s">
        <v>38</v>
      </c>
      <c r="R30" s="182">
        <v>0</v>
      </c>
      <c r="S30" s="179">
        <f t="shared" si="2"/>
        <v>0.4</v>
      </c>
      <c r="T30" s="183">
        <f>'Distribution Rates'!$B$2*S30</f>
        <v>2835.2442923115887</v>
      </c>
      <c r="U30" s="184">
        <f>'Distribution Rates'!$B$3*S30</f>
        <v>-342.25475613637394</v>
      </c>
      <c r="V30" s="185">
        <f t="shared" si="3"/>
        <v>2492.9895361752147</v>
      </c>
      <c r="W30" s="185">
        <f t="shared" si="4"/>
        <v>207.75</v>
      </c>
      <c r="X30" s="185">
        <v>43.1</v>
      </c>
      <c r="Y30" s="186">
        <v>62</v>
      </c>
      <c r="Z30" s="185">
        <v>11.96</v>
      </c>
      <c r="AA30" s="186">
        <v>2</v>
      </c>
      <c r="AB30" s="185">
        <v>0</v>
      </c>
      <c r="AC30" s="187">
        <v>0</v>
      </c>
      <c r="AD30" s="185">
        <v>7.18</v>
      </c>
      <c r="AE30" s="185">
        <v>0</v>
      </c>
      <c r="AF30" s="188"/>
      <c r="AG30" s="189"/>
      <c r="AH30" s="186">
        <f t="shared" si="7"/>
        <v>64</v>
      </c>
      <c r="AI30" s="185">
        <v>0</v>
      </c>
      <c r="AJ30" s="185">
        <f t="shared" si="6"/>
        <v>62.24</v>
      </c>
    </row>
    <row r="31" spans="1:36" ht="14.25" customHeight="1" x14ac:dyDescent="0.2">
      <c r="A31" s="201" t="s">
        <v>212</v>
      </c>
      <c r="B31" s="193" t="s">
        <v>206</v>
      </c>
      <c r="C31" s="199" t="s">
        <v>159</v>
      </c>
      <c r="D31" s="193" t="s">
        <v>160</v>
      </c>
      <c r="E31" s="193">
        <v>2</v>
      </c>
      <c r="F31" s="193" t="s">
        <v>33</v>
      </c>
      <c r="G31" s="193" t="s">
        <v>187</v>
      </c>
      <c r="H31" s="193" t="s">
        <v>213</v>
      </c>
      <c r="I31" s="176">
        <v>403004</v>
      </c>
      <c r="J31" s="200">
        <v>1</v>
      </c>
      <c r="K31" s="195">
        <v>0.25</v>
      </c>
      <c r="L31" s="179">
        <f t="shared" si="0"/>
        <v>0.25</v>
      </c>
      <c r="M31" s="196" t="s">
        <v>38</v>
      </c>
      <c r="N31" s="179">
        <f t="shared" si="1"/>
        <v>0</v>
      </c>
      <c r="O31" s="196" t="s">
        <v>38</v>
      </c>
      <c r="P31" s="179">
        <v>0</v>
      </c>
      <c r="Q31" s="196" t="s">
        <v>38</v>
      </c>
      <c r="R31" s="182">
        <v>0</v>
      </c>
      <c r="S31" s="179">
        <f t="shared" si="2"/>
        <v>0.25</v>
      </c>
      <c r="T31" s="183">
        <f>'Distribution Rates'!$B$2*S31</f>
        <v>1772.0276826947429</v>
      </c>
      <c r="U31" s="184">
        <f>'Distribution Rates'!$B$3*S31</f>
        <v>-213.90922258523369</v>
      </c>
      <c r="V31" s="185">
        <f t="shared" si="3"/>
        <v>1558.1184601095092</v>
      </c>
      <c r="W31" s="185">
        <f t="shared" si="4"/>
        <v>129.84</v>
      </c>
      <c r="X31" s="185">
        <v>0</v>
      </c>
      <c r="Y31" s="186">
        <v>0</v>
      </c>
      <c r="Z31" s="185">
        <v>0</v>
      </c>
      <c r="AA31" s="186">
        <v>0</v>
      </c>
      <c r="AB31" s="185">
        <v>0</v>
      </c>
      <c r="AC31" s="187">
        <v>0</v>
      </c>
      <c r="AD31" s="185">
        <v>0</v>
      </c>
      <c r="AE31" s="185">
        <v>0</v>
      </c>
      <c r="AF31" s="188"/>
      <c r="AG31" s="189"/>
      <c r="AH31" s="186">
        <f t="shared" si="7"/>
        <v>0</v>
      </c>
      <c r="AI31" s="185">
        <v>0</v>
      </c>
      <c r="AJ31" s="185">
        <f t="shared" si="6"/>
        <v>0</v>
      </c>
    </row>
    <row r="32" spans="1:36" ht="14.25" customHeight="1" x14ac:dyDescent="0.2">
      <c r="A32" s="201" t="s">
        <v>214</v>
      </c>
      <c r="B32" s="193" t="s">
        <v>206</v>
      </c>
      <c r="C32" s="199" t="s">
        <v>159</v>
      </c>
      <c r="D32" s="193" t="s">
        <v>160</v>
      </c>
      <c r="E32" s="193">
        <v>2</v>
      </c>
      <c r="F32" s="193" t="s">
        <v>33</v>
      </c>
      <c r="G32" s="193" t="s">
        <v>187</v>
      </c>
      <c r="H32" s="193" t="s">
        <v>215</v>
      </c>
      <c r="I32" s="176">
        <v>403005</v>
      </c>
      <c r="J32" s="200">
        <v>1</v>
      </c>
      <c r="K32" s="195">
        <v>0.25</v>
      </c>
      <c r="L32" s="179">
        <f t="shared" si="0"/>
        <v>0.25</v>
      </c>
      <c r="M32" s="196" t="s">
        <v>38</v>
      </c>
      <c r="N32" s="179">
        <f t="shared" si="1"/>
        <v>0</v>
      </c>
      <c r="O32" s="196" t="s">
        <v>38</v>
      </c>
      <c r="P32" s="179">
        <v>0</v>
      </c>
      <c r="Q32" s="196" t="s">
        <v>38</v>
      </c>
      <c r="R32" s="182">
        <v>0</v>
      </c>
      <c r="S32" s="179">
        <f t="shared" si="2"/>
        <v>0.25</v>
      </c>
      <c r="T32" s="183">
        <f>'Distribution Rates'!$B$2*S32</f>
        <v>1772.0276826947429</v>
      </c>
      <c r="U32" s="184">
        <f>'Distribution Rates'!$B$3*S32</f>
        <v>-213.90922258523369</v>
      </c>
      <c r="V32" s="185">
        <f t="shared" si="3"/>
        <v>1558.1184601095092</v>
      </c>
      <c r="W32" s="185">
        <f t="shared" si="4"/>
        <v>129.84</v>
      </c>
      <c r="X32" s="185">
        <v>0</v>
      </c>
      <c r="Y32" s="186">
        <v>0</v>
      </c>
      <c r="Z32" s="185">
        <v>0</v>
      </c>
      <c r="AA32" s="186">
        <v>0</v>
      </c>
      <c r="AB32" s="185">
        <v>0</v>
      </c>
      <c r="AC32" s="187">
        <v>0</v>
      </c>
      <c r="AD32" s="185">
        <v>0</v>
      </c>
      <c r="AE32" s="185">
        <v>0</v>
      </c>
      <c r="AF32" s="188"/>
      <c r="AG32" s="189"/>
      <c r="AH32" s="186">
        <f t="shared" si="7"/>
        <v>0</v>
      </c>
      <c r="AI32" s="185">
        <v>0</v>
      </c>
      <c r="AJ32" s="185">
        <f t="shared" si="6"/>
        <v>0</v>
      </c>
    </row>
    <row r="33" spans="1:36" ht="14.25" customHeight="1" x14ac:dyDescent="0.2">
      <c r="A33" s="198" t="s">
        <v>216</v>
      </c>
      <c r="B33" s="193" t="s">
        <v>217</v>
      </c>
      <c r="C33" s="199" t="s">
        <v>159</v>
      </c>
      <c r="D33" s="193" t="s">
        <v>160</v>
      </c>
      <c r="E33" s="193">
        <v>2</v>
      </c>
      <c r="F33" s="193" t="s">
        <v>33</v>
      </c>
      <c r="G33" s="193" t="s">
        <v>142</v>
      </c>
      <c r="H33" s="193" t="s">
        <v>170</v>
      </c>
      <c r="I33" s="176">
        <v>407002</v>
      </c>
      <c r="J33" s="200">
        <v>1</v>
      </c>
      <c r="K33" s="195">
        <v>0.33</v>
      </c>
      <c r="L33" s="179">
        <f t="shared" si="0"/>
        <v>0.33</v>
      </c>
      <c r="M33" s="196" t="s">
        <v>38</v>
      </c>
      <c r="N33" s="179">
        <f t="shared" si="1"/>
        <v>0</v>
      </c>
      <c r="O33" s="196" t="s">
        <v>38</v>
      </c>
      <c r="P33" s="179">
        <v>0</v>
      </c>
      <c r="Q33" s="196" t="s">
        <v>38</v>
      </c>
      <c r="R33" s="182">
        <v>0</v>
      </c>
      <c r="S33" s="179">
        <f t="shared" si="2"/>
        <v>0.33</v>
      </c>
      <c r="T33" s="183">
        <f>'Distribution Rates'!$B$2*S33</f>
        <v>2339.0765411570605</v>
      </c>
      <c r="U33" s="184">
        <f>'Distribution Rates'!$B$3*S33</f>
        <v>-282.36017381250849</v>
      </c>
      <c r="V33" s="185">
        <f t="shared" si="3"/>
        <v>2056.7163673445521</v>
      </c>
      <c r="W33" s="185">
        <f t="shared" si="4"/>
        <v>171.39</v>
      </c>
      <c r="X33" s="185">
        <v>0</v>
      </c>
      <c r="Y33" s="186">
        <v>0</v>
      </c>
      <c r="Z33" s="185">
        <v>0</v>
      </c>
      <c r="AA33" s="186">
        <v>0</v>
      </c>
      <c r="AB33" s="185">
        <v>0</v>
      </c>
      <c r="AC33" s="187">
        <v>0</v>
      </c>
      <c r="AD33" s="185">
        <v>0</v>
      </c>
      <c r="AE33" s="185">
        <v>0</v>
      </c>
      <c r="AF33" s="188"/>
      <c r="AG33" s="189"/>
      <c r="AH33" s="186">
        <f t="shared" si="7"/>
        <v>0</v>
      </c>
      <c r="AI33" s="185">
        <v>0</v>
      </c>
      <c r="AJ33" s="185">
        <f t="shared" si="6"/>
        <v>0</v>
      </c>
    </row>
    <row r="34" spans="1:36" ht="14.25" customHeight="1" x14ac:dyDescent="0.2">
      <c r="A34" s="198" t="s">
        <v>178</v>
      </c>
      <c r="B34" s="193" t="s">
        <v>217</v>
      </c>
      <c r="C34" s="199" t="s">
        <v>159</v>
      </c>
      <c r="D34" s="193" t="s">
        <v>160</v>
      </c>
      <c r="E34" s="193">
        <v>2</v>
      </c>
      <c r="F34" s="193" t="s">
        <v>33</v>
      </c>
      <c r="G34" s="193" t="s">
        <v>142</v>
      </c>
      <c r="H34" s="193" t="s">
        <v>180</v>
      </c>
      <c r="I34" s="176">
        <v>408200</v>
      </c>
      <c r="J34" s="200">
        <v>1</v>
      </c>
      <c r="K34" s="195">
        <v>0.33</v>
      </c>
      <c r="L34" s="179">
        <f t="shared" si="0"/>
        <v>0.33</v>
      </c>
      <c r="M34" s="196" t="s">
        <v>38</v>
      </c>
      <c r="N34" s="179">
        <f t="shared" si="1"/>
        <v>0</v>
      </c>
      <c r="O34" s="196" t="s">
        <v>38</v>
      </c>
      <c r="P34" s="179">
        <v>0</v>
      </c>
      <c r="Q34" s="196" t="s">
        <v>38</v>
      </c>
      <c r="R34" s="182">
        <v>0</v>
      </c>
      <c r="S34" s="179">
        <f t="shared" si="2"/>
        <v>0.33</v>
      </c>
      <c r="T34" s="183">
        <f>'Distribution Rates'!$B$2*S34</f>
        <v>2339.0765411570605</v>
      </c>
      <c r="U34" s="184">
        <f>'Distribution Rates'!$B$3*S34</f>
        <v>-282.36017381250849</v>
      </c>
      <c r="V34" s="185">
        <f t="shared" si="3"/>
        <v>2056.7163673445521</v>
      </c>
      <c r="W34" s="185">
        <f t="shared" si="4"/>
        <v>171.39</v>
      </c>
      <c r="X34" s="185">
        <v>21.21</v>
      </c>
      <c r="Y34" s="186">
        <v>55</v>
      </c>
      <c r="Z34" s="185">
        <v>0</v>
      </c>
      <c r="AA34" s="186">
        <v>0</v>
      </c>
      <c r="AB34" s="185">
        <v>0</v>
      </c>
      <c r="AC34" s="187">
        <v>0</v>
      </c>
      <c r="AD34" s="185">
        <v>0</v>
      </c>
      <c r="AE34" s="185">
        <v>0</v>
      </c>
      <c r="AF34" s="188"/>
      <c r="AG34" s="189"/>
      <c r="AH34" s="186">
        <f t="shared" si="7"/>
        <v>55</v>
      </c>
      <c r="AI34" s="185">
        <v>0</v>
      </c>
      <c r="AJ34" s="185">
        <f t="shared" si="6"/>
        <v>21.21</v>
      </c>
    </row>
    <row r="35" spans="1:36" ht="14.25" customHeight="1" x14ac:dyDescent="0.2">
      <c r="A35" s="198" t="s">
        <v>218</v>
      </c>
      <c r="B35" s="193" t="s">
        <v>217</v>
      </c>
      <c r="C35" s="199" t="s">
        <v>159</v>
      </c>
      <c r="D35" s="193" t="s">
        <v>160</v>
      </c>
      <c r="E35" s="193">
        <v>2</v>
      </c>
      <c r="F35" s="193" t="s">
        <v>33</v>
      </c>
      <c r="G35" s="193" t="s">
        <v>142</v>
      </c>
      <c r="H35" s="193" t="s">
        <v>219</v>
      </c>
      <c r="I35" s="176">
        <v>407002</v>
      </c>
      <c r="J35" s="179">
        <v>1</v>
      </c>
      <c r="K35" s="195">
        <v>0.34</v>
      </c>
      <c r="L35" s="179">
        <f t="shared" si="0"/>
        <v>0.34</v>
      </c>
      <c r="M35" s="196" t="s">
        <v>38</v>
      </c>
      <c r="N35" s="179">
        <f t="shared" si="1"/>
        <v>0</v>
      </c>
      <c r="O35" s="196" t="s">
        <v>38</v>
      </c>
      <c r="P35" s="179">
        <v>0</v>
      </c>
      <c r="Q35" s="196" t="s">
        <v>38</v>
      </c>
      <c r="R35" s="182">
        <v>0</v>
      </c>
      <c r="S35" s="179">
        <f t="shared" si="2"/>
        <v>0.34</v>
      </c>
      <c r="T35" s="183">
        <f>'Distribution Rates'!$B$2*S35</f>
        <v>2409.9576484648505</v>
      </c>
      <c r="U35" s="184">
        <f>'Distribution Rates'!$B$3*S35</f>
        <v>-290.91654271591784</v>
      </c>
      <c r="V35" s="185">
        <f t="shared" si="3"/>
        <v>2119.0411057489328</v>
      </c>
      <c r="W35" s="185">
        <f t="shared" si="4"/>
        <v>176.59</v>
      </c>
      <c r="X35" s="185">
        <v>0</v>
      </c>
      <c r="Y35" s="186">
        <v>0</v>
      </c>
      <c r="Z35" s="185">
        <v>0</v>
      </c>
      <c r="AA35" s="186">
        <v>0</v>
      </c>
      <c r="AB35" s="185">
        <v>0</v>
      </c>
      <c r="AC35" s="187">
        <v>0</v>
      </c>
      <c r="AD35" s="185">
        <v>0</v>
      </c>
      <c r="AE35" s="185">
        <v>0</v>
      </c>
      <c r="AF35" s="188"/>
      <c r="AG35" s="189"/>
      <c r="AH35" s="186">
        <f t="shared" si="7"/>
        <v>0</v>
      </c>
      <c r="AI35" s="185">
        <v>0</v>
      </c>
      <c r="AJ35" s="185">
        <f t="shared" si="6"/>
        <v>0</v>
      </c>
    </row>
    <row r="36" spans="1:36" ht="14.25" customHeight="1" x14ac:dyDescent="0.2">
      <c r="A36" s="198" t="s">
        <v>220</v>
      </c>
      <c r="B36" s="193" t="s">
        <v>221</v>
      </c>
      <c r="C36" s="199" t="s">
        <v>159</v>
      </c>
      <c r="D36" s="193" t="s">
        <v>160</v>
      </c>
      <c r="E36" s="193">
        <v>2</v>
      </c>
      <c r="F36" s="193" t="s">
        <v>33</v>
      </c>
      <c r="G36" s="193" t="s">
        <v>201</v>
      </c>
      <c r="H36" s="193" t="s">
        <v>222</v>
      </c>
      <c r="I36" s="176">
        <v>409305</v>
      </c>
      <c r="J36" s="200">
        <v>1</v>
      </c>
      <c r="K36" s="195">
        <v>0.25</v>
      </c>
      <c r="L36" s="179">
        <f t="shared" si="0"/>
        <v>0.25</v>
      </c>
      <c r="M36" s="196" t="s">
        <v>38</v>
      </c>
      <c r="N36" s="179">
        <f t="shared" si="1"/>
        <v>0</v>
      </c>
      <c r="O36" s="196" t="s">
        <v>38</v>
      </c>
      <c r="P36" s="179">
        <v>0</v>
      </c>
      <c r="Q36" s="196" t="s">
        <v>38</v>
      </c>
      <c r="R36" s="182">
        <v>0</v>
      </c>
      <c r="S36" s="179">
        <f t="shared" si="2"/>
        <v>0.25</v>
      </c>
      <c r="T36" s="183">
        <f>'Distribution Rates'!$B$2*S36</f>
        <v>1772.0276826947429</v>
      </c>
      <c r="U36" s="184">
        <f>'Distribution Rates'!$B$3*S36</f>
        <v>-213.90922258523369</v>
      </c>
      <c r="V36" s="185">
        <f t="shared" si="3"/>
        <v>1558.1184601095092</v>
      </c>
      <c r="W36" s="185">
        <f t="shared" si="4"/>
        <v>129.84</v>
      </c>
      <c r="X36" s="185">
        <v>1.95</v>
      </c>
      <c r="Y36" s="186">
        <v>5</v>
      </c>
      <c r="Z36" s="185">
        <v>0</v>
      </c>
      <c r="AA36" s="186">
        <v>0</v>
      </c>
      <c r="AB36" s="185">
        <v>0</v>
      </c>
      <c r="AC36" s="187">
        <v>0</v>
      </c>
      <c r="AD36" s="185">
        <v>0</v>
      </c>
      <c r="AE36" s="185">
        <v>0</v>
      </c>
      <c r="AF36" s="188"/>
      <c r="AG36" s="189"/>
      <c r="AH36" s="186">
        <f t="shared" si="7"/>
        <v>5</v>
      </c>
      <c r="AI36" s="185">
        <v>0</v>
      </c>
      <c r="AJ36" s="185">
        <f t="shared" si="6"/>
        <v>1.95</v>
      </c>
    </row>
    <row r="37" spans="1:36" ht="14.25" customHeight="1" x14ac:dyDescent="0.2">
      <c r="A37" s="198" t="s">
        <v>223</v>
      </c>
      <c r="B37" s="193" t="s">
        <v>221</v>
      </c>
      <c r="C37" s="199" t="s">
        <v>159</v>
      </c>
      <c r="D37" s="193" t="s">
        <v>160</v>
      </c>
      <c r="E37" s="193">
        <v>2</v>
      </c>
      <c r="F37" s="193" t="s">
        <v>33</v>
      </c>
      <c r="G37" s="193" t="s">
        <v>201</v>
      </c>
      <c r="H37" s="193" t="s">
        <v>224</v>
      </c>
      <c r="I37" s="176">
        <v>409300</v>
      </c>
      <c r="J37" s="200">
        <v>1</v>
      </c>
      <c r="K37" s="195">
        <v>0.75</v>
      </c>
      <c r="L37" s="179">
        <f t="shared" si="0"/>
        <v>0.75</v>
      </c>
      <c r="M37" s="196" t="s">
        <v>38</v>
      </c>
      <c r="N37" s="179">
        <f t="shared" si="1"/>
        <v>0</v>
      </c>
      <c r="O37" s="196" t="s">
        <v>38</v>
      </c>
      <c r="P37" s="179">
        <v>0</v>
      </c>
      <c r="Q37" s="196" t="s">
        <v>38</v>
      </c>
      <c r="R37" s="182">
        <v>0</v>
      </c>
      <c r="S37" s="179">
        <f t="shared" si="2"/>
        <v>0.75</v>
      </c>
      <c r="T37" s="183">
        <f>'Distribution Rates'!$B$2*S37</f>
        <v>5316.0830480842287</v>
      </c>
      <c r="U37" s="184">
        <f>'Distribution Rates'!$B$3*S37</f>
        <v>-641.72766775570108</v>
      </c>
      <c r="V37" s="185">
        <f t="shared" si="3"/>
        <v>4674.3553803285276</v>
      </c>
      <c r="W37" s="185">
        <f t="shared" si="4"/>
        <v>389.53</v>
      </c>
      <c r="X37" s="185">
        <v>174.50000000000003</v>
      </c>
      <c r="Y37" s="186">
        <v>113</v>
      </c>
      <c r="Z37" s="185">
        <v>14.95</v>
      </c>
      <c r="AA37" s="186">
        <v>1</v>
      </c>
      <c r="AB37" s="185">
        <v>0</v>
      </c>
      <c r="AC37" s="187">
        <v>0</v>
      </c>
      <c r="AD37" s="185">
        <v>7.78</v>
      </c>
      <c r="AE37" s="185">
        <v>0</v>
      </c>
      <c r="AF37" s="188"/>
      <c r="AG37" s="189"/>
      <c r="AH37" s="186">
        <f t="shared" si="7"/>
        <v>114</v>
      </c>
      <c r="AI37" s="185">
        <v>0</v>
      </c>
      <c r="AJ37" s="185">
        <f t="shared" si="6"/>
        <v>197.23000000000002</v>
      </c>
    </row>
    <row r="38" spans="1:36" ht="14.25" customHeight="1" x14ac:dyDescent="0.2">
      <c r="A38" s="197" t="s">
        <v>225</v>
      </c>
      <c r="B38" s="176" t="s">
        <v>226</v>
      </c>
      <c r="C38" s="177" t="s">
        <v>159</v>
      </c>
      <c r="D38" s="176" t="s">
        <v>160</v>
      </c>
      <c r="E38" s="176" t="s">
        <v>227</v>
      </c>
      <c r="F38" s="176" t="s">
        <v>33</v>
      </c>
      <c r="G38" s="176" t="s">
        <v>142</v>
      </c>
      <c r="H38" s="176" t="s">
        <v>228</v>
      </c>
      <c r="I38" s="176">
        <v>408300</v>
      </c>
      <c r="J38" s="179">
        <v>3</v>
      </c>
      <c r="K38" s="180">
        <v>1</v>
      </c>
      <c r="L38" s="179">
        <f t="shared" si="0"/>
        <v>3</v>
      </c>
      <c r="M38" s="181" t="s">
        <v>38</v>
      </c>
      <c r="N38" s="179">
        <f t="shared" si="1"/>
        <v>0</v>
      </c>
      <c r="O38" s="181" t="s">
        <v>38</v>
      </c>
      <c r="P38" s="179">
        <v>0</v>
      </c>
      <c r="Q38" s="181" t="s">
        <v>38</v>
      </c>
      <c r="R38" s="182">
        <v>0</v>
      </c>
      <c r="S38" s="179">
        <f t="shared" si="2"/>
        <v>3</v>
      </c>
      <c r="T38" s="183">
        <f>'Distribution Rates'!$B$2*S38</f>
        <v>21264.332192336915</v>
      </c>
      <c r="U38" s="184">
        <f>'Distribution Rates'!$B$3*S38</f>
        <v>-2566.9106710228043</v>
      </c>
      <c r="V38" s="185">
        <f t="shared" si="3"/>
        <v>18697.421521314111</v>
      </c>
      <c r="W38" s="185">
        <f t="shared" si="4"/>
        <v>1558.12</v>
      </c>
      <c r="X38" s="185">
        <v>0</v>
      </c>
      <c r="Y38" s="186">
        <v>0</v>
      </c>
      <c r="Z38" s="185">
        <v>0</v>
      </c>
      <c r="AA38" s="186">
        <v>0</v>
      </c>
      <c r="AB38" s="185">
        <v>0</v>
      </c>
      <c r="AC38" s="187">
        <v>0</v>
      </c>
      <c r="AD38" s="185">
        <v>0</v>
      </c>
      <c r="AE38" s="185">
        <v>0</v>
      </c>
      <c r="AF38" s="188"/>
      <c r="AG38" s="189"/>
      <c r="AH38" s="186">
        <f t="shared" si="7"/>
        <v>0</v>
      </c>
      <c r="AI38" s="185">
        <v>0</v>
      </c>
      <c r="AJ38" s="185">
        <f t="shared" si="6"/>
        <v>0</v>
      </c>
    </row>
    <row r="39" spans="1:36" ht="14.25" customHeight="1" x14ac:dyDescent="0.2">
      <c r="A39" s="197" t="s">
        <v>229</v>
      </c>
      <c r="B39" s="177" t="s">
        <v>230</v>
      </c>
      <c r="C39" s="177" t="s">
        <v>159</v>
      </c>
      <c r="D39" s="176" t="s">
        <v>160</v>
      </c>
      <c r="E39" s="176">
        <v>2</v>
      </c>
      <c r="F39" s="176" t="s">
        <v>33</v>
      </c>
      <c r="G39" s="176" t="s">
        <v>142</v>
      </c>
      <c r="H39" s="176" t="s">
        <v>228</v>
      </c>
      <c r="I39" s="176">
        <v>408300</v>
      </c>
      <c r="J39" s="179">
        <v>1</v>
      </c>
      <c r="K39" s="180">
        <v>1</v>
      </c>
      <c r="L39" s="179">
        <f t="shared" si="0"/>
        <v>1</v>
      </c>
      <c r="M39" s="181" t="s">
        <v>38</v>
      </c>
      <c r="N39" s="179">
        <f t="shared" si="1"/>
        <v>0</v>
      </c>
      <c r="O39" s="181" t="s">
        <v>38</v>
      </c>
      <c r="P39" s="179">
        <v>0</v>
      </c>
      <c r="Q39" s="181" t="s">
        <v>38</v>
      </c>
      <c r="R39" s="182">
        <v>0</v>
      </c>
      <c r="S39" s="179">
        <f t="shared" si="2"/>
        <v>1</v>
      </c>
      <c r="T39" s="183">
        <f>'Distribution Rates'!$B$2*S39</f>
        <v>7088.1107307789716</v>
      </c>
      <c r="U39" s="184">
        <f>'Distribution Rates'!$B$3*S39</f>
        <v>-855.63689034093477</v>
      </c>
      <c r="V39" s="185">
        <f t="shared" si="3"/>
        <v>6232.4738404380369</v>
      </c>
      <c r="W39" s="185">
        <f t="shared" si="4"/>
        <v>519.37</v>
      </c>
      <c r="X39" s="185">
        <v>0.77</v>
      </c>
      <c r="Y39" s="186">
        <v>2</v>
      </c>
      <c r="Z39" s="185">
        <v>0</v>
      </c>
      <c r="AA39" s="186">
        <v>0</v>
      </c>
      <c r="AB39" s="185">
        <v>127.5</v>
      </c>
      <c r="AC39" s="187">
        <v>1.5</v>
      </c>
      <c r="AD39" s="185">
        <v>0</v>
      </c>
      <c r="AE39" s="185">
        <v>0</v>
      </c>
      <c r="AF39" s="188"/>
      <c r="AG39" s="189"/>
      <c r="AH39" s="186">
        <f t="shared" si="7"/>
        <v>2</v>
      </c>
      <c r="AI39" s="185">
        <v>0</v>
      </c>
      <c r="AJ39" s="185">
        <f t="shared" si="6"/>
        <v>128.27000000000001</v>
      </c>
    </row>
    <row r="40" spans="1:36" ht="14.25" customHeight="1" x14ac:dyDescent="0.2">
      <c r="A40" s="198" t="s">
        <v>231</v>
      </c>
      <c r="B40" s="193" t="s">
        <v>232</v>
      </c>
      <c r="C40" s="199" t="s">
        <v>159</v>
      </c>
      <c r="D40" s="193" t="s">
        <v>160</v>
      </c>
      <c r="E40" s="193">
        <v>2</v>
      </c>
      <c r="F40" s="193" t="s">
        <v>33</v>
      </c>
      <c r="G40" s="193" t="s">
        <v>142</v>
      </c>
      <c r="H40" s="193" t="s">
        <v>233</v>
      </c>
      <c r="I40" s="176">
        <v>408502</v>
      </c>
      <c r="J40" s="179">
        <v>1</v>
      </c>
      <c r="K40" s="195">
        <v>1</v>
      </c>
      <c r="L40" s="179">
        <f t="shared" si="0"/>
        <v>1</v>
      </c>
      <c r="M40" s="196" t="s">
        <v>38</v>
      </c>
      <c r="N40" s="179">
        <f t="shared" si="1"/>
        <v>0</v>
      </c>
      <c r="O40" s="196" t="s">
        <v>38</v>
      </c>
      <c r="P40" s="179">
        <v>0</v>
      </c>
      <c r="Q40" s="196" t="s">
        <v>38</v>
      </c>
      <c r="R40" s="182">
        <v>0</v>
      </c>
      <c r="S40" s="179">
        <f t="shared" si="2"/>
        <v>1</v>
      </c>
      <c r="T40" s="183">
        <f>'Distribution Rates'!$B$2*S40</f>
        <v>7088.1107307789716</v>
      </c>
      <c r="U40" s="184">
        <f>'Distribution Rates'!$B$3*S40</f>
        <v>-855.63689034093477</v>
      </c>
      <c r="V40" s="185">
        <f t="shared" si="3"/>
        <v>6232.4738404380369</v>
      </c>
      <c r="W40" s="185">
        <f t="shared" si="4"/>
        <v>519.37</v>
      </c>
      <c r="X40" s="185">
        <v>935.57</v>
      </c>
      <c r="Y40" s="186">
        <v>657</v>
      </c>
      <c r="Z40" s="185">
        <v>1651.2299999999998</v>
      </c>
      <c r="AA40" s="186">
        <v>199</v>
      </c>
      <c r="AB40" s="185">
        <v>0</v>
      </c>
      <c r="AC40" s="187">
        <v>0</v>
      </c>
      <c r="AD40" s="185">
        <v>46.11</v>
      </c>
      <c r="AE40" s="185">
        <v>0</v>
      </c>
      <c r="AF40" s="188"/>
      <c r="AG40" s="189"/>
      <c r="AH40" s="186">
        <f t="shared" si="7"/>
        <v>856</v>
      </c>
      <c r="AI40" s="185">
        <v>0</v>
      </c>
      <c r="AJ40" s="185">
        <f t="shared" si="6"/>
        <v>2632.91</v>
      </c>
    </row>
    <row r="41" spans="1:36" ht="14.25" customHeight="1" x14ac:dyDescent="0.2">
      <c r="A41" s="178" t="s">
        <v>234</v>
      </c>
      <c r="B41" s="193" t="s">
        <v>235</v>
      </c>
      <c r="C41" s="199" t="s">
        <v>236</v>
      </c>
      <c r="D41" s="193" t="s">
        <v>237</v>
      </c>
      <c r="E41" s="193">
        <v>1</v>
      </c>
      <c r="F41" s="193" t="s">
        <v>58</v>
      </c>
      <c r="G41" s="193" t="s">
        <v>238</v>
      </c>
      <c r="H41" s="193" t="s">
        <v>239</v>
      </c>
      <c r="I41" s="176" t="s">
        <v>240</v>
      </c>
      <c r="J41" s="194">
        <v>1</v>
      </c>
      <c r="K41" s="195">
        <v>0.09</v>
      </c>
      <c r="L41" s="179">
        <f t="shared" si="0"/>
        <v>0.09</v>
      </c>
      <c r="M41" s="196" t="s">
        <v>241</v>
      </c>
      <c r="N41" s="179">
        <f t="shared" si="1"/>
        <v>0.09</v>
      </c>
      <c r="O41" s="196" t="s">
        <v>38</v>
      </c>
      <c r="P41" s="179">
        <v>0</v>
      </c>
      <c r="Q41" s="196" t="s">
        <v>38</v>
      </c>
      <c r="R41" s="182">
        <v>0</v>
      </c>
      <c r="S41" s="179">
        <f t="shared" si="2"/>
        <v>0.18</v>
      </c>
      <c r="T41" s="183">
        <f>'Distribution Rates'!$B$2*S41</f>
        <v>1275.8599315402148</v>
      </c>
      <c r="U41" s="184">
        <f>'Distribution Rates'!$B$3*S41</f>
        <v>-154.01464026136824</v>
      </c>
      <c r="V41" s="185">
        <f t="shared" si="3"/>
        <v>1121.8452912788466</v>
      </c>
      <c r="W41" s="185">
        <f t="shared" si="4"/>
        <v>93.49</v>
      </c>
      <c r="X41" s="185">
        <v>120.42999999999999</v>
      </c>
      <c r="Y41" s="186">
        <v>58</v>
      </c>
      <c r="Z41" s="185">
        <v>0</v>
      </c>
      <c r="AA41" s="186">
        <v>0</v>
      </c>
      <c r="AB41" s="185">
        <v>63.75</v>
      </c>
      <c r="AC41" s="187">
        <v>0.75</v>
      </c>
      <c r="AD41" s="185">
        <v>0</v>
      </c>
      <c r="AE41" s="185">
        <v>0</v>
      </c>
      <c r="AF41" s="188"/>
      <c r="AG41" s="189"/>
      <c r="AH41" s="186">
        <f t="shared" si="7"/>
        <v>58</v>
      </c>
      <c r="AI41" s="185">
        <v>120.69999999999999</v>
      </c>
      <c r="AJ41" s="185">
        <f t="shared" si="6"/>
        <v>304.88</v>
      </c>
    </row>
    <row r="42" spans="1:36" ht="14.25" customHeight="1" x14ac:dyDescent="0.2">
      <c r="A42" s="198" t="s">
        <v>242</v>
      </c>
      <c r="B42" s="193" t="s">
        <v>235</v>
      </c>
      <c r="C42" s="199" t="s">
        <v>236</v>
      </c>
      <c r="D42" s="193" t="s">
        <v>237</v>
      </c>
      <c r="E42" s="193">
        <v>1</v>
      </c>
      <c r="F42" s="193" t="s">
        <v>33</v>
      </c>
      <c r="G42" s="193" t="s">
        <v>243</v>
      </c>
      <c r="H42" s="193" t="s">
        <v>244</v>
      </c>
      <c r="I42" s="176" t="s">
        <v>245</v>
      </c>
      <c r="J42" s="200">
        <v>1</v>
      </c>
      <c r="K42" s="195">
        <v>0.14499999999999999</v>
      </c>
      <c r="L42" s="179">
        <f t="shared" si="0"/>
        <v>0.14499999999999999</v>
      </c>
      <c r="M42" s="196" t="s">
        <v>241</v>
      </c>
      <c r="N42" s="179">
        <f t="shared" si="1"/>
        <v>0.14499999999999999</v>
      </c>
      <c r="O42" s="196" t="s">
        <v>38</v>
      </c>
      <c r="P42" s="179">
        <v>0</v>
      </c>
      <c r="Q42" s="196" t="s">
        <v>38</v>
      </c>
      <c r="R42" s="182">
        <v>0</v>
      </c>
      <c r="S42" s="179">
        <f t="shared" si="2"/>
        <v>0.28999999999999998</v>
      </c>
      <c r="T42" s="183">
        <f>'Distribution Rates'!$B$2*S42</f>
        <v>2055.5521119259015</v>
      </c>
      <c r="U42" s="184">
        <f>'Distribution Rates'!$B$3*S42</f>
        <v>-248.13469819887106</v>
      </c>
      <c r="V42" s="185">
        <f t="shared" si="3"/>
        <v>1807.4174137270304</v>
      </c>
      <c r="W42" s="185">
        <f t="shared" si="4"/>
        <v>150.62</v>
      </c>
      <c r="X42" s="185">
        <v>168.15999999999997</v>
      </c>
      <c r="Y42" s="186">
        <v>342</v>
      </c>
      <c r="Z42" s="185">
        <v>78.05</v>
      </c>
      <c r="AA42" s="186">
        <v>10</v>
      </c>
      <c r="AB42" s="185">
        <v>0</v>
      </c>
      <c r="AC42" s="187">
        <v>0</v>
      </c>
      <c r="AD42" s="185">
        <v>0</v>
      </c>
      <c r="AE42" s="185">
        <v>0</v>
      </c>
      <c r="AF42" s="188"/>
      <c r="AG42" s="189"/>
      <c r="AH42" s="186">
        <f t="shared" si="7"/>
        <v>352</v>
      </c>
      <c r="AI42" s="185">
        <v>0</v>
      </c>
      <c r="AJ42" s="185">
        <f t="shared" si="6"/>
        <v>246.20999999999998</v>
      </c>
    </row>
    <row r="43" spans="1:36" ht="14.25" customHeight="1" x14ac:dyDescent="0.2">
      <c r="A43" s="178" t="s">
        <v>246</v>
      </c>
      <c r="B43" s="193" t="s">
        <v>235</v>
      </c>
      <c r="C43" s="199" t="s">
        <v>236</v>
      </c>
      <c r="D43" s="193" t="s">
        <v>237</v>
      </c>
      <c r="E43" s="193">
        <v>1</v>
      </c>
      <c r="F43" s="193" t="s">
        <v>58</v>
      </c>
      <c r="G43" s="193" t="s">
        <v>247</v>
      </c>
      <c r="H43" s="193" t="s">
        <v>248</v>
      </c>
      <c r="I43" s="176" t="s">
        <v>249</v>
      </c>
      <c r="J43" s="194">
        <v>1</v>
      </c>
      <c r="K43" s="195">
        <v>0.27100000000000002</v>
      </c>
      <c r="L43" s="179">
        <f t="shared" si="0"/>
        <v>0.27100000000000002</v>
      </c>
      <c r="M43" s="196" t="s">
        <v>241</v>
      </c>
      <c r="N43" s="179">
        <f t="shared" si="1"/>
        <v>0.27100000000000002</v>
      </c>
      <c r="O43" s="196" t="s">
        <v>38</v>
      </c>
      <c r="P43" s="179">
        <v>0</v>
      </c>
      <c r="Q43" s="196" t="s">
        <v>38</v>
      </c>
      <c r="R43" s="182">
        <v>0</v>
      </c>
      <c r="S43" s="179">
        <f t="shared" si="2"/>
        <v>0.54200000000000004</v>
      </c>
      <c r="T43" s="183">
        <f>'Distribution Rates'!$B$2*S43</f>
        <v>3841.7560160822027</v>
      </c>
      <c r="U43" s="184">
        <f>'Distribution Rates'!$B$3*S43</f>
        <v>-463.75519456478668</v>
      </c>
      <c r="V43" s="185">
        <f t="shared" si="3"/>
        <v>3378.0008215174162</v>
      </c>
      <c r="W43" s="185">
        <f t="shared" si="4"/>
        <v>281.5</v>
      </c>
      <c r="X43" s="185">
        <v>4796.4799999999996</v>
      </c>
      <c r="Y43" s="186">
        <v>9842</v>
      </c>
      <c r="Z43" s="185">
        <v>1285.53</v>
      </c>
      <c r="AA43" s="186">
        <v>212</v>
      </c>
      <c r="AB43" s="185">
        <v>63.75</v>
      </c>
      <c r="AC43" s="187">
        <v>0.75</v>
      </c>
      <c r="AD43" s="185">
        <v>38.33</v>
      </c>
      <c r="AE43" s="185">
        <v>0</v>
      </c>
      <c r="AF43" s="188"/>
      <c r="AG43" s="189"/>
      <c r="AH43" s="186">
        <f t="shared" si="7"/>
        <v>10054</v>
      </c>
      <c r="AI43" s="185">
        <v>0</v>
      </c>
      <c r="AJ43" s="185">
        <f t="shared" si="6"/>
        <v>6184.0899999999992</v>
      </c>
    </row>
    <row r="44" spans="1:36" ht="14.25" customHeight="1" x14ac:dyDescent="0.2">
      <c r="A44" s="178" t="s">
        <v>250</v>
      </c>
      <c r="B44" s="193" t="s">
        <v>235</v>
      </c>
      <c r="C44" s="199" t="s">
        <v>236</v>
      </c>
      <c r="D44" s="193" t="s">
        <v>237</v>
      </c>
      <c r="E44" s="193">
        <v>1</v>
      </c>
      <c r="F44" s="193" t="s">
        <v>58</v>
      </c>
      <c r="G44" s="193" t="s">
        <v>251</v>
      </c>
      <c r="H44" s="193" t="s">
        <v>252</v>
      </c>
      <c r="I44" s="176" t="s">
        <v>253</v>
      </c>
      <c r="J44" s="194">
        <v>1</v>
      </c>
      <c r="K44" s="195">
        <v>0.09</v>
      </c>
      <c r="L44" s="179">
        <f t="shared" si="0"/>
        <v>0.09</v>
      </c>
      <c r="M44" s="196" t="s">
        <v>241</v>
      </c>
      <c r="N44" s="179">
        <f t="shared" si="1"/>
        <v>0.09</v>
      </c>
      <c r="O44" s="196" t="s">
        <v>38</v>
      </c>
      <c r="P44" s="179">
        <v>0</v>
      </c>
      <c r="Q44" s="196" t="s">
        <v>38</v>
      </c>
      <c r="R44" s="182">
        <v>0</v>
      </c>
      <c r="S44" s="179">
        <f t="shared" si="2"/>
        <v>0.18</v>
      </c>
      <c r="T44" s="183">
        <f>'Distribution Rates'!$B$2*S44</f>
        <v>1275.8599315402148</v>
      </c>
      <c r="U44" s="184">
        <f>'Distribution Rates'!$B$3*S44</f>
        <v>-154.01464026136824</v>
      </c>
      <c r="V44" s="185">
        <f t="shared" si="3"/>
        <v>1121.8452912788466</v>
      </c>
      <c r="W44" s="185">
        <f t="shared" si="4"/>
        <v>93.49</v>
      </c>
      <c r="X44" s="185">
        <v>2705.2500000000005</v>
      </c>
      <c r="Y44" s="186">
        <v>3062</v>
      </c>
      <c r="Z44" s="185">
        <v>1244.94</v>
      </c>
      <c r="AA44" s="186">
        <v>233</v>
      </c>
      <c r="AB44" s="185">
        <v>0</v>
      </c>
      <c r="AC44" s="187">
        <v>0</v>
      </c>
      <c r="AD44" s="185">
        <v>16.77</v>
      </c>
      <c r="AE44" s="185">
        <v>0</v>
      </c>
      <c r="AF44" s="188"/>
      <c r="AG44" s="189"/>
      <c r="AH44" s="186">
        <f t="shared" si="7"/>
        <v>3295</v>
      </c>
      <c r="AI44" s="185">
        <v>507.91999999999996</v>
      </c>
      <c r="AJ44" s="185">
        <f t="shared" si="6"/>
        <v>4474.88</v>
      </c>
    </row>
    <row r="45" spans="1:36" ht="14.25" customHeight="1" x14ac:dyDescent="0.2">
      <c r="A45" s="202" t="s">
        <v>254</v>
      </c>
      <c r="B45" s="203" t="s">
        <v>235</v>
      </c>
      <c r="C45" s="204" t="s">
        <v>236</v>
      </c>
      <c r="D45" s="203" t="s">
        <v>237</v>
      </c>
      <c r="E45" s="203">
        <v>1</v>
      </c>
      <c r="F45" s="203" t="s">
        <v>58</v>
      </c>
      <c r="G45" s="203" t="s">
        <v>251</v>
      </c>
      <c r="H45" s="205" t="s">
        <v>255</v>
      </c>
      <c r="I45" s="176" t="s">
        <v>256</v>
      </c>
      <c r="J45" s="206">
        <v>1</v>
      </c>
      <c r="K45" s="207">
        <v>0.11899999999999999</v>
      </c>
      <c r="L45" s="179">
        <f t="shared" si="0"/>
        <v>0.11899999999999999</v>
      </c>
      <c r="M45" s="208" t="s">
        <v>241</v>
      </c>
      <c r="N45" s="179">
        <f t="shared" si="1"/>
        <v>0.11899999999999999</v>
      </c>
      <c r="O45" s="208" t="s">
        <v>38</v>
      </c>
      <c r="P45" s="179">
        <v>0</v>
      </c>
      <c r="Q45" s="208" t="s">
        <v>38</v>
      </c>
      <c r="R45" s="182">
        <v>0</v>
      </c>
      <c r="S45" s="179">
        <f t="shared" si="2"/>
        <v>0.23799999999999999</v>
      </c>
      <c r="T45" s="183">
        <f>'Distribution Rates'!$B$2*S45</f>
        <v>1686.9703539253951</v>
      </c>
      <c r="U45" s="184">
        <f>'Distribution Rates'!$B$3*S45</f>
        <v>-203.64157990114248</v>
      </c>
      <c r="V45" s="185">
        <f t="shared" si="3"/>
        <v>1483.3287740242527</v>
      </c>
      <c r="W45" s="185">
        <f t="shared" si="4"/>
        <v>123.61</v>
      </c>
      <c r="X45" s="185">
        <v>2121.3000000000002</v>
      </c>
      <c r="Y45" s="186">
        <v>2166</v>
      </c>
      <c r="Z45" s="185">
        <v>21.5</v>
      </c>
      <c r="AA45" s="186">
        <v>2</v>
      </c>
      <c r="AB45" s="185">
        <v>0</v>
      </c>
      <c r="AC45" s="187">
        <v>0</v>
      </c>
      <c r="AD45" s="185">
        <v>0</v>
      </c>
      <c r="AE45" s="185">
        <v>2097.7499999999995</v>
      </c>
      <c r="AF45" s="188"/>
      <c r="AG45" s="189"/>
      <c r="AH45" s="186">
        <f t="shared" si="7"/>
        <v>2168</v>
      </c>
      <c r="AI45" s="185">
        <v>0</v>
      </c>
      <c r="AJ45" s="185">
        <f t="shared" si="6"/>
        <v>4240.5499999999993</v>
      </c>
    </row>
    <row r="46" spans="1:36" ht="14.25" customHeight="1" x14ac:dyDescent="0.2">
      <c r="A46" s="178" t="s">
        <v>257</v>
      </c>
      <c r="B46" s="193" t="s">
        <v>235</v>
      </c>
      <c r="C46" s="199" t="s">
        <v>236</v>
      </c>
      <c r="D46" s="193" t="s">
        <v>237</v>
      </c>
      <c r="E46" s="193">
        <v>1</v>
      </c>
      <c r="F46" s="193" t="s">
        <v>58</v>
      </c>
      <c r="G46" s="193" t="s">
        <v>247</v>
      </c>
      <c r="H46" s="193" t="s">
        <v>258</v>
      </c>
      <c r="I46" s="176" t="s">
        <v>259</v>
      </c>
      <c r="J46" s="179">
        <v>1</v>
      </c>
      <c r="K46" s="195">
        <v>4.2999999999999997E-2</v>
      </c>
      <c r="L46" s="179">
        <f t="shared" si="0"/>
        <v>4.2999999999999997E-2</v>
      </c>
      <c r="M46" s="196" t="s">
        <v>241</v>
      </c>
      <c r="N46" s="179">
        <f t="shared" si="1"/>
        <v>4.2999999999999997E-2</v>
      </c>
      <c r="O46" s="196" t="s">
        <v>38</v>
      </c>
      <c r="P46" s="179">
        <v>0</v>
      </c>
      <c r="Q46" s="196" t="s">
        <v>38</v>
      </c>
      <c r="R46" s="182">
        <v>0</v>
      </c>
      <c r="S46" s="179">
        <f t="shared" si="2"/>
        <v>8.5999999999999993E-2</v>
      </c>
      <c r="T46" s="183">
        <f>'Distribution Rates'!$B$2*S46</f>
        <v>609.57752284699154</v>
      </c>
      <c r="U46" s="184">
        <f>'Distribution Rates'!$B$3*S46</f>
        <v>-73.584772569320378</v>
      </c>
      <c r="V46" s="185">
        <f t="shared" si="3"/>
        <v>535.99275027767112</v>
      </c>
      <c r="W46" s="185">
        <f t="shared" si="4"/>
        <v>44.67</v>
      </c>
      <c r="X46" s="185">
        <v>0</v>
      </c>
      <c r="Y46" s="186">
        <v>0</v>
      </c>
      <c r="Z46" s="185">
        <v>0</v>
      </c>
      <c r="AA46" s="186">
        <v>0</v>
      </c>
      <c r="AB46" s="185">
        <v>0</v>
      </c>
      <c r="AC46" s="187">
        <v>0</v>
      </c>
      <c r="AD46" s="185">
        <v>0</v>
      </c>
      <c r="AE46" s="185">
        <v>0</v>
      </c>
      <c r="AF46" s="188"/>
      <c r="AG46" s="189"/>
      <c r="AH46" s="186">
        <f t="shared" si="7"/>
        <v>0</v>
      </c>
      <c r="AI46" s="185">
        <v>0</v>
      </c>
      <c r="AJ46" s="185">
        <f t="shared" si="6"/>
        <v>0</v>
      </c>
    </row>
    <row r="47" spans="1:36" ht="14.25" customHeight="1" x14ac:dyDescent="0.2">
      <c r="A47" s="198" t="s">
        <v>32</v>
      </c>
      <c r="B47" s="193" t="s">
        <v>235</v>
      </c>
      <c r="C47" s="199" t="s">
        <v>236</v>
      </c>
      <c r="D47" s="193" t="s">
        <v>237</v>
      </c>
      <c r="E47" s="193">
        <v>1</v>
      </c>
      <c r="F47" s="193" t="s">
        <v>33</v>
      </c>
      <c r="G47" s="193" t="s">
        <v>260</v>
      </c>
      <c r="H47" s="193" t="s">
        <v>261</v>
      </c>
      <c r="I47" s="176" t="s">
        <v>245</v>
      </c>
      <c r="J47" s="200">
        <v>1</v>
      </c>
      <c r="K47" s="195">
        <v>0.24199999999999999</v>
      </c>
      <c r="L47" s="179">
        <f t="shared" si="0"/>
        <v>0.24199999999999999</v>
      </c>
      <c r="M47" s="196" t="s">
        <v>241</v>
      </c>
      <c r="N47" s="179">
        <f t="shared" si="1"/>
        <v>0.24199999999999999</v>
      </c>
      <c r="O47" s="196" t="s">
        <v>38</v>
      </c>
      <c r="P47" s="179">
        <v>0</v>
      </c>
      <c r="Q47" s="196" t="s">
        <v>38</v>
      </c>
      <c r="R47" s="182">
        <v>0</v>
      </c>
      <c r="S47" s="179">
        <f t="shared" si="2"/>
        <v>0.48399999999999999</v>
      </c>
      <c r="T47" s="183">
        <f>'Distribution Rates'!$B$2*S47</f>
        <v>3430.6455936970224</v>
      </c>
      <c r="U47" s="184">
        <f>'Distribution Rates'!$B$3*S47</f>
        <v>-414.12825492501241</v>
      </c>
      <c r="V47" s="185">
        <f t="shared" si="3"/>
        <v>3016.5173387720101</v>
      </c>
      <c r="W47" s="185">
        <f t="shared" si="4"/>
        <v>251.38</v>
      </c>
      <c r="X47" s="185">
        <v>0</v>
      </c>
      <c r="Y47" s="186">
        <v>0</v>
      </c>
      <c r="Z47" s="185">
        <v>0</v>
      </c>
      <c r="AA47" s="186">
        <v>0</v>
      </c>
      <c r="AB47" s="185">
        <v>0</v>
      </c>
      <c r="AC47" s="187">
        <v>0</v>
      </c>
      <c r="AD47" s="185">
        <v>0</v>
      </c>
      <c r="AE47" s="185">
        <v>0</v>
      </c>
      <c r="AF47" s="188"/>
      <c r="AG47" s="189"/>
      <c r="AH47" s="186">
        <f t="shared" si="7"/>
        <v>0</v>
      </c>
      <c r="AI47" s="185">
        <v>0</v>
      </c>
      <c r="AJ47" s="185">
        <f t="shared" si="6"/>
        <v>0</v>
      </c>
    </row>
    <row r="48" spans="1:36" ht="14.25" customHeight="1" x14ac:dyDescent="0.2">
      <c r="A48" s="178" t="s">
        <v>262</v>
      </c>
      <c r="B48" s="193" t="s">
        <v>263</v>
      </c>
      <c r="C48" s="199" t="s">
        <v>236</v>
      </c>
      <c r="D48" s="193" t="s">
        <v>237</v>
      </c>
      <c r="E48" s="193">
        <v>1</v>
      </c>
      <c r="F48" s="193" t="s">
        <v>58</v>
      </c>
      <c r="G48" s="193" t="s">
        <v>264</v>
      </c>
      <c r="H48" s="193" t="s">
        <v>265</v>
      </c>
      <c r="I48" s="176" t="s">
        <v>266</v>
      </c>
      <c r="J48" s="200">
        <v>1</v>
      </c>
      <c r="K48" s="195">
        <v>0.5</v>
      </c>
      <c r="L48" s="179">
        <f t="shared" si="0"/>
        <v>0.5</v>
      </c>
      <c r="M48" s="196" t="s">
        <v>38</v>
      </c>
      <c r="N48" s="179">
        <f t="shared" si="1"/>
        <v>0</v>
      </c>
      <c r="O48" s="196" t="s">
        <v>38</v>
      </c>
      <c r="P48" s="179">
        <v>0</v>
      </c>
      <c r="Q48" s="196" t="s">
        <v>38</v>
      </c>
      <c r="R48" s="182">
        <v>0</v>
      </c>
      <c r="S48" s="179">
        <f t="shared" si="2"/>
        <v>0.5</v>
      </c>
      <c r="T48" s="183">
        <f>'Distribution Rates'!$B$2*S48</f>
        <v>3544.0553653894858</v>
      </c>
      <c r="U48" s="184">
        <f>'Distribution Rates'!$B$3*S48</f>
        <v>-427.81844517046738</v>
      </c>
      <c r="V48" s="185">
        <f t="shared" si="3"/>
        <v>3116.2369202190184</v>
      </c>
      <c r="W48" s="185">
        <f t="shared" si="4"/>
        <v>259.69</v>
      </c>
      <c r="X48" s="185">
        <v>321.38</v>
      </c>
      <c r="Y48" s="186">
        <v>747</v>
      </c>
      <c r="Z48" s="185">
        <v>0</v>
      </c>
      <c r="AA48" s="186">
        <v>0</v>
      </c>
      <c r="AB48" s="185">
        <v>0</v>
      </c>
      <c r="AC48" s="187">
        <v>0</v>
      </c>
      <c r="AD48" s="185">
        <v>0</v>
      </c>
      <c r="AE48" s="185">
        <v>0</v>
      </c>
      <c r="AF48" s="188"/>
      <c r="AG48" s="189"/>
      <c r="AH48" s="186">
        <f t="shared" si="7"/>
        <v>747</v>
      </c>
      <c r="AI48" s="185">
        <v>743.78</v>
      </c>
      <c r="AJ48" s="185">
        <f t="shared" si="6"/>
        <v>1065.1599999999999</v>
      </c>
    </row>
    <row r="49" spans="1:36" ht="14.25" customHeight="1" x14ac:dyDescent="0.2">
      <c r="A49" s="178" t="s">
        <v>267</v>
      </c>
      <c r="B49" s="193" t="s">
        <v>263</v>
      </c>
      <c r="C49" s="199" t="s">
        <v>236</v>
      </c>
      <c r="D49" s="193" t="s">
        <v>237</v>
      </c>
      <c r="E49" s="193">
        <v>1</v>
      </c>
      <c r="F49" s="193" t="s">
        <v>58</v>
      </c>
      <c r="G49" s="193" t="s">
        <v>264</v>
      </c>
      <c r="H49" s="193" t="s">
        <v>268</v>
      </c>
      <c r="I49" s="176" t="s">
        <v>269</v>
      </c>
      <c r="J49" s="200">
        <v>1</v>
      </c>
      <c r="K49" s="195">
        <v>0.5</v>
      </c>
      <c r="L49" s="179">
        <f t="shared" si="0"/>
        <v>0.5</v>
      </c>
      <c r="M49" s="196" t="s">
        <v>38</v>
      </c>
      <c r="N49" s="179">
        <f t="shared" si="1"/>
        <v>0</v>
      </c>
      <c r="O49" s="196" t="s">
        <v>38</v>
      </c>
      <c r="P49" s="179">
        <v>0</v>
      </c>
      <c r="Q49" s="196" t="s">
        <v>38</v>
      </c>
      <c r="R49" s="182">
        <v>0</v>
      </c>
      <c r="S49" s="179">
        <f t="shared" si="2"/>
        <v>0.5</v>
      </c>
      <c r="T49" s="183">
        <f>'Distribution Rates'!$B$2*S49</f>
        <v>3544.0553653894858</v>
      </c>
      <c r="U49" s="184">
        <f>'Distribution Rates'!$B$3*S49</f>
        <v>-427.81844517046738</v>
      </c>
      <c r="V49" s="185">
        <f t="shared" si="3"/>
        <v>3116.2369202190184</v>
      </c>
      <c r="W49" s="185">
        <f t="shared" si="4"/>
        <v>259.69</v>
      </c>
      <c r="X49" s="185">
        <v>6.74</v>
      </c>
      <c r="Y49" s="186">
        <v>17</v>
      </c>
      <c r="Z49" s="185">
        <v>0</v>
      </c>
      <c r="AA49" s="186">
        <v>0</v>
      </c>
      <c r="AB49" s="185">
        <v>0</v>
      </c>
      <c r="AC49" s="187">
        <v>0</v>
      </c>
      <c r="AD49" s="185">
        <v>0</v>
      </c>
      <c r="AE49" s="185">
        <v>0</v>
      </c>
      <c r="AF49" s="188"/>
      <c r="AG49" s="189"/>
      <c r="AH49" s="186">
        <f t="shared" si="7"/>
        <v>17</v>
      </c>
      <c r="AI49" s="185">
        <v>0</v>
      </c>
      <c r="AJ49" s="185">
        <f t="shared" si="6"/>
        <v>6.74</v>
      </c>
    </row>
    <row r="50" spans="1:36" ht="14.25" customHeight="1" x14ac:dyDescent="0.2">
      <c r="A50" s="178" t="s">
        <v>270</v>
      </c>
      <c r="B50" s="176" t="s">
        <v>271</v>
      </c>
      <c r="C50" s="177" t="s">
        <v>272</v>
      </c>
      <c r="D50" s="176" t="s">
        <v>273</v>
      </c>
      <c r="E50" s="176">
        <v>2</v>
      </c>
      <c r="F50" s="176" t="s">
        <v>63</v>
      </c>
      <c r="G50" s="176" t="s">
        <v>118</v>
      </c>
      <c r="H50" s="176" t="s">
        <v>274</v>
      </c>
      <c r="I50" s="176">
        <v>601690</v>
      </c>
      <c r="J50" s="179">
        <v>1</v>
      </c>
      <c r="K50" s="180">
        <v>1</v>
      </c>
      <c r="L50" s="179">
        <f t="shared" si="0"/>
        <v>1</v>
      </c>
      <c r="M50" s="181" t="s">
        <v>38</v>
      </c>
      <c r="N50" s="179">
        <f t="shared" si="1"/>
        <v>0</v>
      </c>
      <c r="O50" s="181" t="s">
        <v>38</v>
      </c>
      <c r="P50" s="179">
        <v>0</v>
      </c>
      <c r="Q50" s="181" t="s">
        <v>38</v>
      </c>
      <c r="R50" s="182">
        <v>0</v>
      </c>
      <c r="S50" s="179">
        <f t="shared" si="2"/>
        <v>1</v>
      </c>
      <c r="T50" s="183">
        <f>'Distribution Rates'!$B$2*S50</f>
        <v>7088.1107307789716</v>
      </c>
      <c r="U50" s="184">
        <f>'Distribution Rates'!$B$3*S50</f>
        <v>-855.63689034093477</v>
      </c>
      <c r="V50" s="185">
        <f t="shared" si="3"/>
        <v>6232.4738404380369</v>
      </c>
      <c r="W50" s="185">
        <f t="shared" si="4"/>
        <v>519.37</v>
      </c>
      <c r="X50" s="185">
        <v>5533.0199999999995</v>
      </c>
      <c r="Y50" s="186">
        <v>6939</v>
      </c>
      <c r="Z50" s="185">
        <v>132.68</v>
      </c>
      <c r="AA50" s="186">
        <v>17</v>
      </c>
      <c r="AB50" s="185">
        <v>42.5</v>
      </c>
      <c r="AC50" s="187">
        <v>0.5</v>
      </c>
      <c r="AD50" s="185">
        <v>0</v>
      </c>
      <c r="AE50" s="185">
        <v>0</v>
      </c>
      <c r="AF50" s="188"/>
      <c r="AG50" s="189"/>
      <c r="AH50" s="186">
        <f t="shared" si="7"/>
        <v>6956</v>
      </c>
      <c r="AI50" s="185">
        <v>0</v>
      </c>
      <c r="AJ50" s="185">
        <f t="shared" si="6"/>
        <v>5708.2</v>
      </c>
    </row>
    <row r="51" spans="1:36" ht="14.25" customHeight="1" x14ac:dyDescent="0.2">
      <c r="A51" s="178" t="s">
        <v>275</v>
      </c>
      <c r="B51" s="193" t="s">
        <v>276</v>
      </c>
      <c r="C51" s="177" t="s">
        <v>272</v>
      </c>
      <c r="D51" s="193" t="s">
        <v>273</v>
      </c>
      <c r="E51" s="193">
        <v>2</v>
      </c>
      <c r="F51" s="193" t="s">
        <v>59</v>
      </c>
      <c r="G51" s="193" t="s">
        <v>277</v>
      </c>
      <c r="H51" s="193" t="s">
        <v>278</v>
      </c>
      <c r="I51" s="176" t="s">
        <v>279</v>
      </c>
      <c r="J51" s="179">
        <v>1</v>
      </c>
      <c r="K51" s="195">
        <v>1</v>
      </c>
      <c r="L51" s="200">
        <f t="shared" si="0"/>
        <v>1</v>
      </c>
      <c r="M51" s="196" t="s">
        <v>38</v>
      </c>
      <c r="N51" s="179">
        <f t="shared" si="1"/>
        <v>0</v>
      </c>
      <c r="O51" s="196" t="s">
        <v>38</v>
      </c>
      <c r="P51" s="179">
        <v>0</v>
      </c>
      <c r="Q51" s="196" t="s">
        <v>38</v>
      </c>
      <c r="R51" s="182">
        <v>0</v>
      </c>
      <c r="S51" s="179">
        <f t="shared" si="2"/>
        <v>1</v>
      </c>
      <c r="T51" s="183">
        <f>'Distribution Rates'!$B$2*S51</f>
        <v>7088.1107307789716</v>
      </c>
      <c r="U51" s="184">
        <f>'Distribution Rates'!$B$3*S51</f>
        <v>-855.63689034093477</v>
      </c>
      <c r="V51" s="185">
        <f t="shared" si="3"/>
        <v>6232.4738404380369</v>
      </c>
      <c r="W51" s="185">
        <f t="shared" si="4"/>
        <v>519.37</v>
      </c>
      <c r="X51" s="185">
        <v>169.38999999999996</v>
      </c>
      <c r="Y51" s="186">
        <v>325</v>
      </c>
      <c r="Z51" s="185">
        <v>0</v>
      </c>
      <c r="AA51" s="186">
        <v>0</v>
      </c>
      <c r="AB51" s="185">
        <v>0</v>
      </c>
      <c r="AC51" s="187">
        <v>0</v>
      </c>
      <c r="AD51" s="185">
        <v>0</v>
      </c>
      <c r="AE51" s="185">
        <v>0</v>
      </c>
      <c r="AF51" s="188"/>
      <c r="AG51" s="189"/>
      <c r="AH51" s="186">
        <f t="shared" si="7"/>
        <v>325</v>
      </c>
      <c r="AI51" s="185">
        <v>0</v>
      </c>
      <c r="AJ51" s="185">
        <f t="shared" si="6"/>
        <v>169.38999999999996</v>
      </c>
    </row>
    <row r="52" spans="1:36" ht="14.25" customHeight="1" x14ac:dyDescent="0.2">
      <c r="A52" s="178" t="s">
        <v>31</v>
      </c>
      <c r="B52" s="177" t="s">
        <v>280</v>
      </c>
      <c r="C52" s="176" t="s">
        <v>272</v>
      </c>
      <c r="D52" s="176" t="s">
        <v>273</v>
      </c>
      <c r="E52" s="176">
        <v>2</v>
      </c>
      <c r="F52" s="176" t="s">
        <v>36</v>
      </c>
      <c r="G52" s="176" t="s">
        <v>113</v>
      </c>
      <c r="H52" s="176" t="s">
        <v>281</v>
      </c>
      <c r="I52" s="176" t="s">
        <v>282</v>
      </c>
      <c r="J52" s="179">
        <v>2</v>
      </c>
      <c r="K52" s="180">
        <v>1</v>
      </c>
      <c r="L52" s="179">
        <f t="shared" si="0"/>
        <v>2</v>
      </c>
      <c r="M52" s="181" t="s">
        <v>38</v>
      </c>
      <c r="N52" s="179">
        <f t="shared" si="1"/>
        <v>0</v>
      </c>
      <c r="O52" s="181" t="s">
        <v>38</v>
      </c>
      <c r="P52" s="179">
        <v>0</v>
      </c>
      <c r="Q52" s="181" t="s">
        <v>38</v>
      </c>
      <c r="R52" s="182">
        <v>0</v>
      </c>
      <c r="S52" s="179">
        <f t="shared" si="2"/>
        <v>2</v>
      </c>
      <c r="T52" s="183">
        <f>'Distribution Rates'!$B$2*S52</f>
        <v>14176.221461557943</v>
      </c>
      <c r="U52" s="184">
        <f>'Distribution Rates'!$B$3*S52</f>
        <v>-1711.2737806818695</v>
      </c>
      <c r="V52" s="185">
        <f t="shared" si="3"/>
        <v>12464.947680876074</v>
      </c>
      <c r="W52" s="185">
        <f t="shared" si="4"/>
        <v>1038.75</v>
      </c>
      <c r="X52" s="185">
        <v>14501.829999999998</v>
      </c>
      <c r="Y52" s="186">
        <v>11249</v>
      </c>
      <c r="Z52" s="185">
        <v>409.90000000000009</v>
      </c>
      <c r="AA52" s="186">
        <v>65</v>
      </c>
      <c r="AB52" s="185">
        <v>0</v>
      </c>
      <c r="AC52" s="187">
        <v>0</v>
      </c>
      <c r="AD52" s="185">
        <v>0</v>
      </c>
      <c r="AE52" s="185">
        <v>0</v>
      </c>
      <c r="AF52" s="188"/>
      <c r="AG52" s="189"/>
      <c r="AH52" s="186">
        <f t="shared" si="7"/>
        <v>11314</v>
      </c>
      <c r="AI52" s="185">
        <v>152.70999999999998</v>
      </c>
      <c r="AJ52" s="185">
        <f t="shared" si="6"/>
        <v>15064.439999999997</v>
      </c>
    </row>
    <row r="53" spans="1:36" ht="14.25" customHeight="1" x14ac:dyDescent="0.2">
      <c r="A53" s="178" t="s">
        <v>283</v>
      </c>
      <c r="B53" s="193" t="s">
        <v>284</v>
      </c>
      <c r="C53" s="177" t="s">
        <v>272</v>
      </c>
      <c r="D53" s="193" t="s">
        <v>273</v>
      </c>
      <c r="E53" s="193">
        <v>2</v>
      </c>
      <c r="F53" s="193" t="s">
        <v>59</v>
      </c>
      <c r="G53" s="193" t="s">
        <v>130</v>
      </c>
      <c r="H53" s="193" t="s">
        <v>285</v>
      </c>
      <c r="I53" s="176">
        <v>505911</v>
      </c>
      <c r="J53" s="200">
        <v>1</v>
      </c>
      <c r="K53" s="195">
        <v>1</v>
      </c>
      <c r="L53" s="200">
        <f t="shared" si="0"/>
        <v>1</v>
      </c>
      <c r="M53" s="196" t="s">
        <v>38</v>
      </c>
      <c r="N53" s="179">
        <f t="shared" si="1"/>
        <v>0</v>
      </c>
      <c r="O53" s="196" t="s">
        <v>38</v>
      </c>
      <c r="P53" s="179">
        <v>0</v>
      </c>
      <c r="Q53" s="196" t="s">
        <v>38</v>
      </c>
      <c r="R53" s="182">
        <v>0</v>
      </c>
      <c r="S53" s="179">
        <f t="shared" si="2"/>
        <v>1</v>
      </c>
      <c r="T53" s="183">
        <f>'Distribution Rates'!$B$2*S53</f>
        <v>7088.1107307789716</v>
      </c>
      <c r="U53" s="184">
        <f>'Distribution Rates'!$B$3*S53</f>
        <v>-855.63689034093477</v>
      </c>
      <c r="V53" s="185">
        <f t="shared" si="3"/>
        <v>6232.4738404380369</v>
      </c>
      <c r="W53" s="185">
        <f t="shared" si="4"/>
        <v>519.37</v>
      </c>
      <c r="X53" s="185">
        <v>2.65</v>
      </c>
      <c r="Y53" s="186">
        <v>1</v>
      </c>
      <c r="Z53" s="185">
        <v>0</v>
      </c>
      <c r="AA53" s="186">
        <v>0</v>
      </c>
      <c r="AB53" s="185">
        <v>0</v>
      </c>
      <c r="AC53" s="187">
        <v>0</v>
      </c>
      <c r="AD53" s="185">
        <v>0</v>
      </c>
      <c r="AE53" s="185">
        <v>0</v>
      </c>
      <c r="AF53" s="188"/>
      <c r="AG53" s="189"/>
      <c r="AH53" s="186">
        <f t="shared" si="7"/>
        <v>1</v>
      </c>
      <c r="AI53" s="185">
        <v>0</v>
      </c>
      <c r="AJ53" s="185">
        <f t="shared" si="6"/>
        <v>2.65</v>
      </c>
    </row>
    <row r="54" spans="1:36" ht="14.25" customHeight="1" x14ac:dyDescent="0.2">
      <c r="A54" s="178" t="s">
        <v>286</v>
      </c>
      <c r="B54" s="177" t="s">
        <v>287</v>
      </c>
      <c r="C54" s="176" t="s">
        <v>272</v>
      </c>
      <c r="D54" s="176" t="s">
        <v>288</v>
      </c>
      <c r="E54" s="176">
        <v>2</v>
      </c>
      <c r="F54" s="176" t="s">
        <v>36</v>
      </c>
      <c r="G54" s="176" t="s">
        <v>289</v>
      </c>
      <c r="H54" s="177" t="s">
        <v>290</v>
      </c>
      <c r="I54" s="176">
        <v>150000</v>
      </c>
      <c r="J54" s="179">
        <v>2</v>
      </c>
      <c r="K54" s="180">
        <v>0.5</v>
      </c>
      <c r="L54" s="179">
        <f t="shared" si="0"/>
        <v>1</v>
      </c>
      <c r="M54" s="181" t="s">
        <v>38</v>
      </c>
      <c r="N54" s="179">
        <f t="shared" si="1"/>
        <v>0</v>
      </c>
      <c r="O54" s="181" t="s">
        <v>38</v>
      </c>
      <c r="P54" s="179">
        <v>0</v>
      </c>
      <c r="Q54" s="181" t="s">
        <v>38</v>
      </c>
      <c r="R54" s="182">
        <v>0</v>
      </c>
      <c r="S54" s="179">
        <f t="shared" si="2"/>
        <v>1</v>
      </c>
      <c r="T54" s="183">
        <f>'Distribution Rates'!$B$2*S54</f>
        <v>7088.1107307789716</v>
      </c>
      <c r="U54" s="184">
        <f>'Distribution Rates'!$B$3*S54</f>
        <v>-855.63689034093477</v>
      </c>
      <c r="V54" s="185">
        <f t="shared" si="3"/>
        <v>6232.4738404380369</v>
      </c>
      <c r="W54" s="185">
        <f t="shared" si="4"/>
        <v>519.37</v>
      </c>
      <c r="X54" s="185">
        <v>18083.429999999997</v>
      </c>
      <c r="Y54" s="186">
        <v>40506</v>
      </c>
      <c r="Z54" s="185">
        <v>1387.22</v>
      </c>
      <c r="AA54" s="186">
        <v>294</v>
      </c>
      <c r="AB54" s="185">
        <v>1338.75</v>
      </c>
      <c r="AC54" s="187">
        <v>15.75</v>
      </c>
      <c r="AD54" s="185">
        <v>0</v>
      </c>
      <c r="AE54" s="185">
        <v>0</v>
      </c>
      <c r="AF54" s="188"/>
      <c r="AG54" s="189"/>
      <c r="AH54" s="186">
        <f t="shared" si="7"/>
        <v>40800</v>
      </c>
      <c r="AI54" s="185">
        <v>17.64</v>
      </c>
      <c r="AJ54" s="185">
        <f t="shared" si="6"/>
        <v>20827.039999999997</v>
      </c>
    </row>
    <row r="55" spans="1:36" ht="14.25" customHeight="1" x14ac:dyDescent="0.2">
      <c r="A55" s="176" t="s">
        <v>291</v>
      </c>
      <c r="B55" s="177" t="s">
        <v>287</v>
      </c>
      <c r="C55" s="176" t="s">
        <v>272</v>
      </c>
      <c r="D55" s="176" t="s">
        <v>273</v>
      </c>
      <c r="E55" s="176">
        <v>2</v>
      </c>
      <c r="F55" s="176" t="s">
        <v>36</v>
      </c>
      <c r="G55" s="176" t="s">
        <v>289</v>
      </c>
      <c r="H55" s="178" t="s">
        <v>289</v>
      </c>
      <c r="I55" s="176">
        <v>150000</v>
      </c>
      <c r="J55" s="179">
        <v>2</v>
      </c>
      <c r="K55" s="180">
        <v>0.5</v>
      </c>
      <c r="L55" s="179">
        <f t="shared" si="0"/>
        <v>1</v>
      </c>
      <c r="M55" s="181" t="s">
        <v>38</v>
      </c>
      <c r="N55" s="179">
        <f t="shared" si="1"/>
        <v>0</v>
      </c>
      <c r="O55" s="181" t="s">
        <v>38</v>
      </c>
      <c r="P55" s="179">
        <v>0</v>
      </c>
      <c r="Q55" s="181" t="s">
        <v>38</v>
      </c>
      <c r="R55" s="182">
        <v>0</v>
      </c>
      <c r="S55" s="179">
        <f t="shared" si="2"/>
        <v>1</v>
      </c>
      <c r="T55" s="183">
        <f>'Distribution Rates'!$B$2*S55</f>
        <v>7088.1107307789716</v>
      </c>
      <c r="U55" s="184">
        <f>'Distribution Rates'!$B$3*S55</f>
        <v>-855.63689034093477</v>
      </c>
      <c r="V55" s="185">
        <f t="shared" si="3"/>
        <v>6232.4738404380369</v>
      </c>
      <c r="W55" s="185">
        <f t="shared" si="4"/>
        <v>519.37</v>
      </c>
      <c r="X55" s="185">
        <v>8553.52</v>
      </c>
      <c r="Y55" s="186">
        <v>22318</v>
      </c>
      <c r="Z55" s="185">
        <v>3.8</v>
      </c>
      <c r="AA55" s="186">
        <v>1</v>
      </c>
      <c r="AB55" s="185">
        <v>0</v>
      </c>
      <c r="AC55" s="187">
        <v>0</v>
      </c>
      <c r="AD55" s="185">
        <v>0</v>
      </c>
      <c r="AE55" s="185">
        <v>0</v>
      </c>
      <c r="AF55" s="188"/>
      <c r="AG55" s="189"/>
      <c r="AH55" s="186">
        <f t="shared" si="7"/>
        <v>22319</v>
      </c>
      <c r="AI55" s="185">
        <v>0</v>
      </c>
      <c r="AJ55" s="185">
        <f t="shared" si="6"/>
        <v>8557.32</v>
      </c>
    </row>
    <row r="56" spans="1:36" ht="14.25" customHeight="1" x14ac:dyDescent="0.2">
      <c r="A56" s="178" t="s">
        <v>286</v>
      </c>
      <c r="B56" s="177" t="s">
        <v>292</v>
      </c>
      <c r="C56" s="176" t="s">
        <v>272</v>
      </c>
      <c r="D56" s="176" t="s">
        <v>273</v>
      </c>
      <c r="E56" s="176">
        <v>2</v>
      </c>
      <c r="F56" s="176" t="s">
        <v>36</v>
      </c>
      <c r="G56" s="176" t="s">
        <v>289</v>
      </c>
      <c r="H56" s="177" t="s">
        <v>290</v>
      </c>
      <c r="I56" s="176">
        <v>150000</v>
      </c>
      <c r="J56" s="179">
        <v>2</v>
      </c>
      <c r="K56" s="180">
        <v>1</v>
      </c>
      <c r="L56" s="179">
        <f t="shared" si="0"/>
        <v>2</v>
      </c>
      <c r="M56" s="181" t="s">
        <v>38</v>
      </c>
      <c r="N56" s="179">
        <f t="shared" si="1"/>
        <v>0</v>
      </c>
      <c r="O56" s="181" t="s">
        <v>38</v>
      </c>
      <c r="P56" s="179">
        <v>0</v>
      </c>
      <c r="Q56" s="181" t="s">
        <v>38</v>
      </c>
      <c r="R56" s="182">
        <v>0</v>
      </c>
      <c r="S56" s="179">
        <f t="shared" si="2"/>
        <v>2</v>
      </c>
      <c r="T56" s="183">
        <f>'Distribution Rates'!$B$2*S56</f>
        <v>14176.221461557943</v>
      </c>
      <c r="U56" s="184">
        <f>'Distribution Rates'!$B$3*S56</f>
        <v>-1711.2737806818695</v>
      </c>
      <c r="V56" s="185">
        <f t="shared" si="3"/>
        <v>12464.947680876074</v>
      </c>
      <c r="W56" s="185">
        <f t="shared" si="4"/>
        <v>1038.75</v>
      </c>
      <c r="X56" s="185">
        <v>18083.429999999997</v>
      </c>
      <c r="Y56" s="186">
        <v>40506</v>
      </c>
      <c r="Z56" s="185">
        <v>1387.22</v>
      </c>
      <c r="AA56" s="186">
        <v>294</v>
      </c>
      <c r="AB56" s="185">
        <v>1338.75</v>
      </c>
      <c r="AC56" s="187">
        <v>15.75</v>
      </c>
      <c r="AD56" s="185">
        <v>0</v>
      </c>
      <c r="AE56" s="185">
        <v>0</v>
      </c>
      <c r="AF56" s="188"/>
      <c r="AG56" s="189"/>
      <c r="AH56" s="186">
        <f t="shared" si="7"/>
        <v>40800</v>
      </c>
      <c r="AI56" s="185">
        <v>17.64</v>
      </c>
      <c r="AJ56" s="185">
        <f t="shared" si="6"/>
        <v>20827.039999999997</v>
      </c>
    </row>
    <row r="57" spans="1:36" ht="14.25" customHeight="1" x14ac:dyDescent="0.2">
      <c r="A57" s="198" t="s">
        <v>293</v>
      </c>
      <c r="B57" s="193" t="s">
        <v>294</v>
      </c>
      <c r="C57" s="199" t="s">
        <v>295</v>
      </c>
      <c r="D57" s="193" t="s">
        <v>296</v>
      </c>
      <c r="E57" s="193">
        <v>1</v>
      </c>
      <c r="F57" s="193" t="s">
        <v>33</v>
      </c>
      <c r="G57" s="193" t="s">
        <v>187</v>
      </c>
      <c r="H57" s="193" t="s">
        <v>297</v>
      </c>
      <c r="I57" s="176">
        <v>403350</v>
      </c>
      <c r="J57" s="200">
        <v>1</v>
      </c>
      <c r="K57" s="195">
        <v>0.1</v>
      </c>
      <c r="L57" s="179">
        <f t="shared" si="0"/>
        <v>0.1</v>
      </c>
      <c r="M57" s="196" t="s">
        <v>38</v>
      </c>
      <c r="N57" s="179">
        <f t="shared" si="1"/>
        <v>0</v>
      </c>
      <c r="O57" s="196" t="s">
        <v>38</v>
      </c>
      <c r="P57" s="179">
        <v>0</v>
      </c>
      <c r="Q57" s="196" t="s">
        <v>38</v>
      </c>
      <c r="R57" s="182">
        <v>0</v>
      </c>
      <c r="S57" s="179">
        <f t="shared" si="2"/>
        <v>0.1</v>
      </c>
      <c r="T57" s="183">
        <f>'Distribution Rates'!$B$2*S57</f>
        <v>708.81107307789716</v>
      </c>
      <c r="U57" s="184">
        <f>'Distribution Rates'!$B$3*S57</f>
        <v>-85.563689034093485</v>
      </c>
      <c r="V57" s="185">
        <f t="shared" si="3"/>
        <v>623.24738404380366</v>
      </c>
      <c r="W57" s="185">
        <f t="shared" si="4"/>
        <v>51.94</v>
      </c>
      <c r="X57" s="185">
        <v>3647.95</v>
      </c>
      <c r="Y57" s="186">
        <v>7439</v>
      </c>
      <c r="Z57" s="185">
        <v>39.6</v>
      </c>
      <c r="AA57" s="186">
        <v>4</v>
      </c>
      <c r="AB57" s="185">
        <v>0</v>
      </c>
      <c r="AC57" s="187">
        <v>0</v>
      </c>
      <c r="AD57" s="185">
        <v>5</v>
      </c>
      <c r="AE57" s="185">
        <v>0</v>
      </c>
      <c r="AF57" s="188"/>
      <c r="AG57" s="189"/>
      <c r="AH57" s="186">
        <f t="shared" si="7"/>
        <v>7443</v>
      </c>
      <c r="AI57" s="185">
        <v>167.32</v>
      </c>
      <c r="AJ57" s="185">
        <f t="shared" si="6"/>
        <v>3859.87</v>
      </c>
    </row>
    <row r="58" spans="1:36" ht="14.25" customHeight="1" x14ac:dyDescent="0.2">
      <c r="A58" s="201" t="s">
        <v>298</v>
      </c>
      <c r="B58" s="193" t="s">
        <v>294</v>
      </c>
      <c r="C58" s="199" t="s">
        <v>295</v>
      </c>
      <c r="D58" s="193" t="s">
        <v>296</v>
      </c>
      <c r="E58" s="193">
        <v>1</v>
      </c>
      <c r="F58" s="193" t="s">
        <v>33</v>
      </c>
      <c r="G58" s="193" t="s">
        <v>299</v>
      </c>
      <c r="H58" s="193" t="s">
        <v>300</v>
      </c>
      <c r="I58" s="176" t="s">
        <v>301</v>
      </c>
      <c r="J58" s="200">
        <v>1</v>
      </c>
      <c r="K58" s="195">
        <v>0.1</v>
      </c>
      <c r="L58" s="179">
        <f t="shared" si="0"/>
        <v>0.1</v>
      </c>
      <c r="M58" s="196" t="s">
        <v>38</v>
      </c>
      <c r="N58" s="179">
        <f t="shared" si="1"/>
        <v>0</v>
      </c>
      <c r="O58" s="196" t="s">
        <v>38</v>
      </c>
      <c r="P58" s="179">
        <v>0</v>
      </c>
      <c r="Q58" s="196" t="s">
        <v>38</v>
      </c>
      <c r="R58" s="182">
        <v>0</v>
      </c>
      <c r="S58" s="179">
        <f t="shared" si="2"/>
        <v>0.1</v>
      </c>
      <c r="T58" s="183">
        <f>'Distribution Rates'!$B$2*S58</f>
        <v>708.81107307789716</v>
      </c>
      <c r="U58" s="184">
        <f>'Distribution Rates'!$B$3*S58</f>
        <v>-85.563689034093485</v>
      </c>
      <c r="V58" s="185">
        <f t="shared" si="3"/>
        <v>623.24738404380366</v>
      </c>
      <c r="W58" s="185">
        <f t="shared" si="4"/>
        <v>51.94</v>
      </c>
      <c r="X58" s="185">
        <v>3083.51</v>
      </c>
      <c r="Y58" s="186">
        <v>4228</v>
      </c>
      <c r="Z58" s="185">
        <v>7.85</v>
      </c>
      <c r="AA58" s="186">
        <v>1</v>
      </c>
      <c r="AB58" s="185">
        <v>0</v>
      </c>
      <c r="AC58" s="187">
        <v>0</v>
      </c>
      <c r="AD58" s="185">
        <v>0</v>
      </c>
      <c r="AE58" s="185">
        <v>0</v>
      </c>
      <c r="AF58" s="188"/>
      <c r="AG58" s="189"/>
      <c r="AH58" s="186">
        <f t="shared" si="7"/>
        <v>4229</v>
      </c>
      <c r="AI58" s="185">
        <v>0</v>
      </c>
      <c r="AJ58" s="185">
        <f t="shared" si="6"/>
        <v>3091.36</v>
      </c>
    </row>
    <row r="59" spans="1:36" ht="14.25" customHeight="1" x14ac:dyDescent="0.2">
      <c r="A59" s="201" t="s">
        <v>302</v>
      </c>
      <c r="B59" s="193" t="s">
        <v>294</v>
      </c>
      <c r="C59" s="199" t="s">
        <v>295</v>
      </c>
      <c r="D59" s="193" t="s">
        <v>296</v>
      </c>
      <c r="E59" s="193">
        <v>1</v>
      </c>
      <c r="F59" s="193" t="s">
        <v>33</v>
      </c>
      <c r="G59" s="193" t="s">
        <v>299</v>
      </c>
      <c r="H59" s="193" t="s">
        <v>303</v>
      </c>
      <c r="I59" s="176" t="s">
        <v>301</v>
      </c>
      <c r="J59" s="200">
        <v>1</v>
      </c>
      <c r="K59" s="195">
        <v>0.06</v>
      </c>
      <c r="L59" s="179">
        <f t="shared" si="0"/>
        <v>0.06</v>
      </c>
      <c r="M59" s="196" t="s">
        <v>38</v>
      </c>
      <c r="N59" s="179">
        <f t="shared" si="1"/>
        <v>0</v>
      </c>
      <c r="O59" s="196" t="s">
        <v>38</v>
      </c>
      <c r="P59" s="179">
        <v>0</v>
      </c>
      <c r="Q59" s="196" t="s">
        <v>38</v>
      </c>
      <c r="R59" s="182">
        <v>0</v>
      </c>
      <c r="S59" s="179">
        <f t="shared" si="2"/>
        <v>0.06</v>
      </c>
      <c r="T59" s="183">
        <f>'Distribution Rates'!$B$2*S59</f>
        <v>425.28664384673829</v>
      </c>
      <c r="U59" s="184">
        <f>'Distribution Rates'!$B$3*S59</f>
        <v>-51.338213420456086</v>
      </c>
      <c r="V59" s="185">
        <f t="shared" si="3"/>
        <v>373.94843042628219</v>
      </c>
      <c r="W59" s="185">
        <f t="shared" si="4"/>
        <v>31.16</v>
      </c>
      <c r="X59" s="185">
        <v>65.930000000000007</v>
      </c>
      <c r="Y59" s="186">
        <v>155</v>
      </c>
      <c r="Z59" s="185">
        <v>0</v>
      </c>
      <c r="AA59" s="186">
        <v>0</v>
      </c>
      <c r="AB59" s="185">
        <v>0</v>
      </c>
      <c r="AC59" s="187">
        <v>0</v>
      </c>
      <c r="AD59" s="185">
        <v>0</v>
      </c>
      <c r="AE59" s="185">
        <v>0</v>
      </c>
      <c r="AF59" s="188"/>
      <c r="AG59" s="189"/>
      <c r="AH59" s="186">
        <f t="shared" si="7"/>
        <v>155</v>
      </c>
      <c r="AI59" s="185">
        <v>0</v>
      </c>
      <c r="AJ59" s="185">
        <f t="shared" si="6"/>
        <v>65.930000000000007</v>
      </c>
    </row>
    <row r="60" spans="1:36" ht="14.25" customHeight="1" x14ac:dyDescent="0.2">
      <c r="A60" s="201" t="s">
        <v>304</v>
      </c>
      <c r="B60" s="193" t="s">
        <v>294</v>
      </c>
      <c r="C60" s="199" t="s">
        <v>295</v>
      </c>
      <c r="D60" s="193" t="s">
        <v>296</v>
      </c>
      <c r="E60" s="193">
        <v>1</v>
      </c>
      <c r="F60" s="193" t="s">
        <v>33</v>
      </c>
      <c r="G60" s="193" t="s">
        <v>187</v>
      </c>
      <c r="H60" s="193" t="s">
        <v>305</v>
      </c>
      <c r="I60" s="176" t="s">
        <v>306</v>
      </c>
      <c r="J60" s="200">
        <v>1</v>
      </c>
      <c r="K60" s="195">
        <v>0.13</v>
      </c>
      <c r="L60" s="179">
        <f t="shared" si="0"/>
        <v>0.13</v>
      </c>
      <c r="M60" s="196" t="s">
        <v>38</v>
      </c>
      <c r="N60" s="179">
        <f t="shared" si="1"/>
        <v>0</v>
      </c>
      <c r="O60" s="196" t="s">
        <v>38</v>
      </c>
      <c r="P60" s="179">
        <v>0</v>
      </c>
      <c r="Q60" s="196" t="s">
        <v>38</v>
      </c>
      <c r="R60" s="182">
        <v>0</v>
      </c>
      <c r="S60" s="179">
        <f t="shared" si="2"/>
        <v>0.13</v>
      </c>
      <c r="T60" s="183">
        <f>'Distribution Rates'!$B$2*S60</f>
        <v>921.45439500126633</v>
      </c>
      <c r="U60" s="184">
        <f>'Distribution Rates'!$B$3*S60</f>
        <v>-111.23279574432152</v>
      </c>
      <c r="V60" s="185">
        <f t="shared" si="3"/>
        <v>810.22159925694484</v>
      </c>
      <c r="W60" s="185">
        <f t="shared" si="4"/>
        <v>67.52</v>
      </c>
      <c r="X60" s="185">
        <v>15.64</v>
      </c>
      <c r="Y60" s="186">
        <v>40</v>
      </c>
      <c r="Z60" s="185">
        <v>0</v>
      </c>
      <c r="AA60" s="186">
        <v>0</v>
      </c>
      <c r="AB60" s="185">
        <v>0</v>
      </c>
      <c r="AC60" s="187">
        <v>0</v>
      </c>
      <c r="AD60" s="185">
        <v>0</v>
      </c>
      <c r="AE60" s="185">
        <v>0</v>
      </c>
      <c r="AF60" s="188"/>
      <c r="AG60" s="189"/>
      <c r="AH60" s="186">
        <f t="shared" si="7"/>
        <v>40</v>
      </c>
      <c r="AI60" s="185">
        <v>0</v>
      </c>
      <c r="AJ60" s="185">
        <f t="shared" si="6"/>
        <v>15.64</v>
      </c>
    </row>
    <row r="61" spans="1:36" ht="14.25" customHeight="1" x14ac:dyDescent="0.2">
      <c r="A61" s="198" t="s">
        <v>307</v>
      </c>
      <c r="B61" s="193" t="s">
        <v>294</v>
      </c>
      <c r="C61" s="199" t="s">
        <v>295</v>
      </c>
      <c r="D61" s="193" t="s">
        <v>296</v>
      </c>
      <c r="E61" s="193">
        <v>1</v>
      </c>
      <c r="F61" s="193" t="s">
        <v>33</v>
      </c>
      <c r="G61" s="193" t="s">
        <v>187</v>
      </c>
      <c r="H61" s="193" t="s">
        <v>308</v>
      </c>
      <c r="I61" s="176">
        <v>403310</v>
      </c>
      <c r="J61" s="200">
        <v>1</v>
      </c>
      <c r="K61" s="195">
        <v>0.56000000000000005</v>
      </c>
      <c r="L61" s="179">
        <f t="shared" si="0"/>
        <v>0.56000000000000005</v>
      </c>
      <c r="M61" s="196" t="s">
        <v>38</v>
      </c>
      <c r="N61" s="179">
        <f t="shared" si="1"/>
        <v>0</v>
      </c>
      <c r="O61" s="196" t="s">
        <v>38</v>
      </c>
      <c r="P61" s="179">
        <v>0</v>
      </c>
      <c r="Q61" s="196" t="s">
        <v>38</v>
      </c>
      <c r="R61" s="182">
        <v>0</v>
      </c>
      <c r="S61" s="179">
        <f t="shared" si="2"/>
        <v>0.56000000000000005</v>
      </c>
      <c r="T61" s="183">
        <f>'Distribution Rates'!$B$2*S61</f>
        <v>3969.3420092362244</v>
      </c>
      <c r="U61" s="184">
        <f>'Distribution Rates'!$B$3*S61</f>
        <v>-479.15665859092354</v>
      </c>
      <c r="V61" s="185">
        <f t="shared" si="3"/>
        <v>3490.1853506453008</v>
      </c>
      <c r="W61" s="185">
        <f t="shared" si="4"/>
        <v>290.85000000000002</v>
      </c>
      <c r="X61" s="185">
        <v>4840.83</v>
      </c>
      <c r="Y61" s="186">
        <v>12564</v>
      </c>
      <c r="Z61" s="185">
        <v>11.120000000000001</v>
      </c>
      <c r="AA61" s="186">
        <v>3</v>
      </c>
      <c r="AB61" s="185">
        <v>42.5</v>
      </c>
      <c r="AC61" s="187">
        <v>0.5</v>
      </c>
      <c r="AD61" s="185">
        <v>0</v>
      </c>
      <c r="AE61" s="185">
        <v>0</v>
      </c>
      <c r="AF61" s="188"/>
      <c r="AG61" s="189"/>
      <c r="AH61" s="186">
        <f t="shared" si="7"/>
        <v>12567</v>
      </c>
      <c r="AI61" s="185">
        <v>0</v>
      </c>
      <c r="AJ61" s="185">
        <f t="shared" si="6"/>
        <v>4894.45</v>
      </c>
    </row>
    <row r="62" spans="1:36" ht="14.25" customHeight="1" x14ac:dyDescent="0.2">
      <c r="A62" s="198" t="s">
        <v>309</v>
      </c>
      <c r="B62" s="193" t="s">
        <v>294</v>
      </c>
      <c r="C62" s="199" t="s">
        <v>295</v>
      </c>
      <c r="D62" s="193" t="s">
        <v>296</v>
      </c>
      <c r="E62" s="193">
        <v>1</v>
      </c>
      <c r="F62" s="193" t="s">
        <v>33</v>
      </c>
      <c r="G62" s="193" t="s">
        <v>187</v>
      </c>
      <c r="H62" s="193" t="s">
        <v>310</v>
      </c>
      <c r="I62" s="176">
        <v>403305</v>
      </c>
      <c r="J62" s="179">
        <v>1</v>
      </c>
      <c r="K62" s="195">
        <v>0.02</v>
      </c>
      <c r="L62" s="179">
        <f t="shared" si="0"/>
        <v>0.02</v>
      </c>
      <c r="M62" s="196" t="s">
        <v>38</v>
      </c>
      <c r="N62" s="179">
        <f t="shared" si="1"/>
        <v>0</v>
      </c>
      <c r="O62" s="196" t="s">
        <v>38</v>
      </c>
      <c r="P62" s="179">
        <v>0</v>
      </c>
      <c r="Q62" s="196" t="s">
        <v>38</v>
      </c>
      <c r="R62" s="182">
        <v>0</v>
      </c>
      <c r="S62" s="179">
        <f t="shared" si="2"/>
        <v>0.02</v>
      </c>
      <c r="T62" s="183">
        <f>'Distribution Rates'!$B$2*S62</f>
        <v>141.76221461557944</v>
      </c>
      <c r="U62" s="184">
        <f>'Distribution Rates'!$B$3*S62</f>
        <v>-17.112737806818696</v>
      </c>
      <c r="V62" s="185">
        <f t="shared" si="3"/>
        <v>124.64947680876074</v>
      </c>
      <c r="W62" s="185">
        <f t="shared" si="4"/>
        <v>10.39</v>
      </c>
      <c r="X62" s="185">
        <v>0</v>
      </c>
      <c r="Y62" s="186">
        <v>0</v>
      </c>
      <c r="Z62" s="185">
        <v>0</v>
      </c>
      <c r="AA62" s="186">
        <v>0</v>
      </c>
      <c r="AB62" s="185">
        <v>0</v>
      </c>
      <c r="AC62" s="187">
        <v>0</v>
      </c>
      <c r="AD62" s="185">
        <v>0</v>
      </c>
      <c r="AE62" s="185">
        <v>0</v>
      </c>
      <c r="AF62" s="188"/>
      <c r="AG62" s="189"/>
      <c r="AH62" s="186">
        <f t="shared" si="7"/>
        <v>0</v>
      </c>
      <c r="AI62" s="185">
        <v>0</v>
      </c>
      <c r="AJ62" s="185">
        <f t="shared" si="6"/>
        <v>0</v>
      </c>
    </row>
    <row r="63" spans="1:36" ht="14.25" customHeight="1" x14ac:dyDescent="0.2">
      <c r="A63" s="201" t="s">
        <v>311</v>
      </c>
      <c r="B63" s="193" t="s">
        <v>294</v>
      </c>
      <c r="C63" s="199" t="s">
        <v>295</v>
      </c>
      <c r="D63" s="193" t="s">
        <v>296</v>
      </c>
      <c r="E63" s="193">
        <v>1</v>
      </c>
      <c r="F63" s="193" t="s">
        <v>33</v>
      </c>
      <c r="G63" s="193" t="s">
        <v>187</v>
      </c>
      <c r="H63" s="193" t="s">
        <v>312</v>
      </c>
      <c r="I63" s="176">
        <v>403070</v>
      </c>
      <c r="J63" s="179">
        <v>1</v>
      </c>
      <c r="K63" s="195">
        <v>0.03</v>
      </c>
      <c r="L63" s="179">
        <f t="shared" si="0"/>
        <v>0.03</v>
      </c>
      <c r="M63" s="196" t="s">
        <v>38</v>
      </c>
      <c r="N63" s="179">
        <f t="shared" si="1"/>
        <v>0</v>
      </c>
      <c r="O63" s="196" t="s">
        <v>38</v>
      </c>
      <c r="P63" s="179">
        <v>0</v>
      </c>
      <c r="Q63" s="196" t="s">
        <v>38</v>
      </c>
      <c r="R63" s="182">
        <v>0</v>
      </c>
      <c r="S63" s="179">
        <f t="shared" si="2"/>
        <v>0.03</v>
      </c>
      <c r="T63" s="183">
        <f>'Distribution Rates'!$B$2*S63</f>
        <v>212.64332192336914</v>
      </c>
      <c r="U63" s="184">
        <f>'Distribution Rates'!$B$3*S63</f>
        <v>-25.669106710228043</v>
      </c>
      <c r="V63" s="185">
        <f t="shared" si="3"/>
        <v>186.97421521314109</v>
      </c>
      <c r="W63" s="185">
        <f t="shared" si="4"/>
        <v>15.58</v>
      </c>
      <c r="X63" s="185">
        <v>240.52999999999997</v>
      </c>
      <c r="Y63" s="186">
        <v>628</v>
      </c>
      <c r="Z63" s="185">
        <v>32.729999999999997</v>
      </c>
      <c r="AA63" s="186">
        <v>7</v>
      </c>
      <c r="AB63" s="185">
        <v>0</v>
      </c>
      <c r="AC63" s="187">
        <v>0</v>
      </c>
      <c r="AD63" s="185">
        <v>0</v>
      </c>
      <c r="AE63" s="185">
        <v>0</v>
      </c>
      <c r="AF63" s="188"/>
      <c r="AG63" s="189"/>
      <c r="AH63" s="186">
        <f t="shared" si="7"/>
        <v>635</v>
      </c>
      <c r="AI63" s="185">
        <v>0</v>
      </c>
      <c r="AJ63" s="185">
        <f t="shared" si="6"/>
        <v>273.26</v>
      </c>
    </row>
    <row r="64" spans="1:36" ht="14.25" customHeight="1" x14ac:dyDescent="0.2">
      <c r="A64" s="198" t="s">
        <v>313</v>
      </c>
      <c r="B64" s="193" t="s">
        <v>314</v>
      </c>
      <c r="C64" s="199" t="s">
        <v>315</v>
      </c>
      <c r="D64" s="193" t="s">
        <v>316</v>
      </c>
      <c r="E64" s="193">
        <v>4</v>
      </c>
      <c r="F64" s="193" t="s">
        <v>33</v>
      </c>
      <c r="G64" s="193" t="s">
        <v>142</v>
      </c>
      <c r="H64" s="193" t="s">
        <v>315</v>
      </c>
      <c r="I64" s="176">
        <v>404515</v>
      </c>
      <c r="J64" s="179">
        <v>1</v>
      </c>
      <c r="K64" s="195">
        <v>0.7</v>
      </c>
      <c r="L64" s="179">
        <f t="shared" si="0"/>
        <v>0.7</v>
      </c>
      <c r="M64" s="196" t="s">
        <v>38</v>
      </c>
      <c r="N64" s="179">
        <f t="shared" si="1"/>
        <v>0</v>
      </c>
      <c r="O64" s="196" t="s">
        <v>38</v>
      </c>
      <c r="P64" s="179">
        <v>0</v>
      </c>
      <c r="Q64" s="196" t="s">
        <v>241</v>
      </c>
      <c r="R64" s="182">
        <v>0.7</v>
      </c>
      <c r="S64" s="179">
        <f t="shared" si="2"/>
        <v>1.4</v>
      </c>
      <c r="T64" s="183">
        <f>'Distribution Rates'!$B$2*S64</f>
        <v>9923.3550230905603</v>
      </c>
      <c r="U64" s="184">
        <f>'Distribution Rates'!$B$3*S64</f>
        <v>-1197.8916464773085</v>
      </c>
      <c r="V64" s="185">
        <f t="shared" si="3"/>
        <v>8725.463376613252</v>
      </c>
      <c r="W64" s="185">
        <f t="shared" si="4"/>
        <v>727.12</v>
      </c>
      <c r="X64" s="185">
        <v>2.71</v>
      </c>
      <c r="Y64" s="186">
        <v>6</v>
      </c>
      <c r="Z64" s="185">
        <v>0</v>
      </c>
      <c r="AA64" s="186">
        <v>0</v>
      </c>
      <c r="AB64" s="185">
        <v>0</v>
      </c>
      <c r="AC64" s="187">
        <v>0</v>
      </c>
      <c r="AD64" s="185">
        <v>0</v>
      </c>
      <c r="AE64" s="185">
        <v>0</v>
      </c>
      <c r="AF64" s="188"/>
      <c r="AG64" s="189"/>
      <c r="AH64" s="186">
        <f t="shared" si="7"/>
        <v>6</v>
      </c>
      <c r="AI64" s="185">
        <v>0</v>
      </c>
      <c r="AJ64" s="185">
        <f t="shared" si="6"/>
        <v>2.71</v>
      </c>
    </row>
    <row r="65" spans="1:36" ht="14.25" customHeight="1" x14ac:dyDescent="0.2">
      <c r="A65" s="198" t="s">
        <v>317</v>
      </c>
      <c r="B65" s="193" t="s">
        <v>318</v>
      </c>
      <c r="C65" s="199" t="s">
        <v>319</v>
      </c>
      <c r="D65" s="193" t="s">
        <v>320</v>
      </c>
      <c r="E65" s="193">
        <v>4</v>
      </c>
      <c r="F65" s="193" t="s">
        <v>33</v>
      </c>
      <c r="G65" s="193" t="s">
        <v>142</v>
      </c>
      <c r="H65" s="193" t="s">
        <v>319</v>
      </c>
      <c r="I65" s="176">
        <v>404555</v>
      </c>
      <c r="J65" s="179">
        <v>1</v>
      </c>
      <c r="K65" s="195">
        <v>0.87</v>
      </c>
      <c r="L65" s="179">
        <f t="shared" si="0"/>
        <v>0.87</v>
      </c>
      <c r="M65" s="196" t="s">
        <v>38</v>
      </c>
      <c r="N65" s="179">
        <f t="shared" si="1"/>
        <v>0</v>
      </c>
      <c r="O65" s="196" t="s">
        <v>38</v>
      </c>
      <c r="P65" s="179">
        <v>0</v>
      </c>
      <c r="Q65" s="196" t="s">
        <v>241</v>
      </c>
      <c r="R65" s="182">
        <v>0.87</v>
      </c>
      <c r="S65" s="179">
        <f t="shared" si="2"/>
        <v>1.74</v>
      </c>
      <c r="T65" s="183">
        <f>'Distribution Rates'!$B$2*S65</f>
        <v>12333.31267155541</v>
      </c>
      <c r="U65" s="184">
        <f>'Distribution Rates'!$B$3*S65</f>
        <v>-1488.8081891932266</v>
      </c>
      <c r="V65" s="185">
        <f t="shared" si="3"/>
        <v>10844.504482362183</v>
      </c>
      <c r="W65" s="185">
        <f t="shared" si="4"/>
        <v>903.71</v>
      </c>
      <c r="X65" s="185">
        <v>5.76</v>
      </c>
      <c r="Y65" s="186">
        <v>15</v>
      </c>
      <c r="Z65" s="185">
        <v>0</v>
      </c>
      <c r="AA65" s="186">
        <v>0</v>
      </c>
      <c r="AB65" s="185">
        <v>0</v>
      </c>
      <c r="AC65" s="187">
        <v>0</v>
      </c>
      <c r="AD65" s="185">
        <v>0</v>
      </c>
      <c r="AE65" s="185">
        <v>0</v>
      </c>
      <c r="AF65" s="188"/>
      <c r="AG65" s="189"/>
      <c r="AH65" s="186">
        <f t="shared" si="7"/>
        <v>15</v>
      </c>
      <c r="AI65" s="185">
        <v>0</v>
      </c>
      <c r="AJ65" s="185">
        <f t="shared" si="6"/>
        <v>5.76</v>
      </c>
    </row>
    <row r="66" spans="1:36" ht="14.25" customHeight="1" x14ac:dyDescent="0.2">
      <c r="A66" s="198" t="s">
        <v>321</v>
      </c>
      <c r="B66" s="193" t="s">
        <v>322</v>
      </c>
      <c r="C66" s="199" t="s">
        <v>323</v>
      </c>
      <c r="D66" s="193" t="s">
        <v>324</v>
      </c>
      <c r="E66" s="193" t="s">
        <v>325</v>
      </c>
      <c r="F66" s="193" t="s">
        <v>57</v>
      </c>
      <c r="G66" s="193" t="s">
        <v>326</v>
      </c>
      <c r="H66" s="193" t="s">
        <v>327</v>
      </c>
      <c r="I66" s="176">
        <v>902000</v>
      </c>
      <c r="J66" s="179">
        <v>1</v>
      </c>
      <c r="K66" s="195">
        <v>1</v>
      </c>
      <c r="L66" s="179">
        <f t="shared" si="0"/>
        <v>1</v>
      </c>
      <c r="M66" s="196" t="s">
        <v>38</v>
      </c>
      <c r="N66" s="179">
        <f t="shared" si="1"/>
        <v>0</v>
      </c>
      <c r="O66" s="196" t="s">
        <v>38</v>
      </c>
      <c r="P66" s="179">
        <v>0</v>
      </c>
      <c r="Q66" s="196" t="s">
        <v>38</v>
      </c>
      <c r="R66" s="182">
        <v>0</v>
      </c>
      <c r="S66" s="179">
        <f t="shared" si="2"/>
        <v>1</v>
      </c>
      <c r="T66" s="183">
        <f>'Distribution Rates'!$B$2*S66</f>
        <v>7088.1107307789716</v>
      </c>
      <c r="U66" s="184">
        <f>'Distribution Rates'!$B$3*S66</f>
        <v>-855.63689034093477</v>
      </c>
      <c r="V66" s="185">
        <f t="shared" si="3"/>
        <v>6232.4738404380369</v>
      </c>
      <c r="W66" s="185">
        <f t="shared" si="4"/>
        <v>519.37</v>
      </c>
      <c r="X66" s="185">
        <v>53.7</v>
      </c>
      <c r="Y66" s="186">
        <v>47</v>
      </c>
      <c r="Z66" s="185">
        <v>0</v>
      </c>
      <c r="AA66" s="186">
        <v>0</v>
      </c>
      <c r="AB66" s="185">
        <v>0</v>
      </c>
      <c r="AC66" s="187">
        <v>0</v>
      </c>
      <c r="AD66" s="185">
        <v>0</v>
      </c>
      <c r="AE66" s="185">
        <v>0</v>
      </c>
      <c r="AF66" s="188"/>
      <c r="AG66" s="189"/>
      <c r="AH66" s="186">
        <f t="shared" si="7"/>
        <v>47</v>
      </c>
      <c r="AI66" s="185">
        <v>0</v>
      </c>
      <c r="AJ66" s="185">
        <f t="shared" si="6"/>
        <v>53.7</v>
      </c>
    </row>
    <row r="67" spans="1:36" ht="14.25" customHeight="1" x14ac:dyDescent="0.2">
      <c r="A67" s="198" t="s">
        <v>328</v>
      </c>
      <c r="B67" s="193" t="s">
        <v>329</v>
      </c>
      <c r="C67" s="199" t="s">
        <v>330</v>
      </c>
      <c r="D67" s="193" t="s">
        <v>331</v>
      </c>
      <c r="E67" s="193">
        <v>3</v>
      </c>
      <c r="F67" s="193" t="s">
        <v>33</v>
      </c>
      <c r="G67" s="193" t="s">
        <v>142</v>
      </c>
      <c r="H67" s="193" t="s">
        <v>330</v>
      </c>
      <c r="I67" s="176">
        <v>404540</v>
      </c>
      <c r="J67" s="179">
        <v>1</v>
      </c>
      <c r="K67" s="195">
        <v>0.87</v>
      </c>
      <c r="L67" s="179">
        <f t="shared" si="0"/>
        <v>0.87</v>
      </c>
      <c r="M67" s="196" t="s">
        <v>38</v>
      </c>
      <c r="N67" s="179">
        <f t="shared" si="1"/>
        <v>0</v>
      </c>
      <c r="O67" s="196" t="s">
        <v>38</v>
      </c>
      <c r="P67" s="179">
        <v>0</v>
      </c>
      <c r="Q67" s="196" t="s">
        <v>241</v>
      </c>
      <c r="R67" s="182">
        <v>0.87</v>
      </c>
      <c r="S67" s="179">
        <f t="shared" si="2"/>
        <v>1.74</v>
      </c>
      <c r="T67" s="183">
        <f>'Distribution Rates'!$B$2*S67</f>
        <v>12333.31267155541</v>
      </c>
      <c r="U67" s="184">
        <f>'Distribution Rates'!$B$3*S67</f>
        <v>-1488.8081891932266</v>
      </c>
      <c r="V67" s="185">
        <f t="shared" si="3"/>
        <v>10844.504482362183</v>
      </c>
      <c r="W67" s="185">
        <f t="shared" si="4"/>
        <v>903.71</v>
      </c>
      <c r="X67" s="185">
        <v>5</v>
      </c>
      <c r="Y67" s="186">
        <v>10</v>
      </c>
      <c r="Z67" s="185">
        <v>0</v>
      </c>
      <c r="AA67" s="186">
        <v>0</v>
      </c>
      <c r="AB67" s="185">
        <v>0</v>
      </c>
      <c r="AC67" s="187">
        <v>0</v>
      </c>
      <c r="AD67" s="185">
        <v>0</v>
      </c>
      <c r="AE67" s="185">
        <v>0</v>
      </c>
      <c r="AF67" s="188"/>
      <c r="AG67" s="189"/>
      <c r="AH67" s="186">
        <f t="shared" si="7"/>
        <v>10</v>
      </c>
      <c r="AI67" s="185">
        <v>0</v>
      </c>
      <c r="AJ67" s="185">
        <f t="shared" si="6"/>
        <v>5</v>
      </c>
    </row>
    <row r="68" spans="1:36" ht="14.25" customHeight="1" x14ac:dyDescent="0.2">
      <c r="A68" s="209" t="s">
        <v>332</v>
      </c>
      <c r="B68" s="210" t="s">
        <v>333</v>
      </c>
      <c r="C68" s="211" t="s">
        <v>334</v>
      </c>
      <c r="D68" s="210" t="s">
        <v>335</v>
      </c>
      <c r="E68" s="210">
        <v>4</v>
      </c>
      <c r="F68" s="210" t="s">
        <v>59</v>
      </c>
      <c r="G68" s="210" t="s">
        <v>130</v>
      </c>
      <c r="H68" s="210" t="s">
        <v>336</v>
      </c>
      <c r="I68" s="210">
        <v>503301</v>
      </c>
      <c r="J68" s="212">
        <v>1</v>
      </c>
      <c r="K68" s="213">
        <v>1</v>
      </c>
      <c r="L68" s="179">
        <f t="shared" si="0"/>
        <v>1</v>
      </c>
      <c r="M68" s="214" t="s">
        <v>38</v>
      </c>
      <c r="N68" s="179">
        <f t="shared" si="1"/>
        <v>0</v>
      </c>
      <c r="O68" s="214" t="s">
        <v>38</v>
      </c>
      <c r="P68" s="179">
        <v>0</v>
      </c>
      <c r="Q68" s="214" t="s">
        <v>38</v>
      </c>
      <c r="R68" s="182">
        <v>0</v>
      </c>
      <c r="S68" s="179">
        <f t="shared" si="2"/>
        <v>1</v>
      </c>
      <c r="T68" s="183">
        <f>'Distribution Rates'!$B$2*S68</f>
        <v>7088.1107307789716</v>
      </c>
      <c r="U68" s="184">
        <f>'Distribution Rates'!$B$3*S68</f>
        <v>-855.63689034093477</v>
      </c>
      <c r="V68" s="185">
        <f t="shared" si="3"/>
        <v>6232.4738404380369</v>
      </c>
      <c r="W68" s="185">
        <f t="shared" si="4"/>
        <v>519.37</v>
      </c>
      <c r="X68" s="185">
        <v>1263.5</v>
      </c>
      <c r="Y68" s="186">
        <v>2770</v>
      </c>
      <c r="Z68" s="185">
        <v>96.66</v>
      </c>
      <c r="AA68" s="186">
        <v>13</v>
      </c>
      <c r="AB68" s="185">
        <v>42.5</v>
      </c>
      <c r="AC68" s="215">
        <v>0.5</v>
      </c>
      <c r="AD68" s="185">
        <v>0</v>
      </c>
      <c r="AE68" s="185">
        <v>14795.64</v>
      </c>
      <c r="AF68" s="188"/>
      <c r="AG68" s="189"/>
      <c r="AH68" s="186">
        <f t="shared" si="7"/>
        <v>2783</v>
      </c>
      <c r="AI68" s="185">
        <v>0</v>
      </c>
      <c r="AJ68" s="185">
        <f t="shared" si="6"/>
        <v>16198.3</v>
      </c>
    </row>
    <row r="69" spans="1:36" ht="14.25" customHeight="1" x14ac:dyDescent="0.2">
      <c r="A69" s="198" t="s">
        <v>337</v>
      </c>
      <c r="B69" s="191" t="s">
        <v>338</v>
      </c>
      <c r="C69" s="192" t="s">
        <v>339</v>
      </c>
      <c r="D69" s="193" t="s">
        <v>340</v>
      </c>
      <c r="E69" s="193">
        <v>4</v>
      </c>
      <c r="F69" s="193" t="s">
        <v>33</v>
      </c>
      <c r="G69" s="193" t="s">
        <v>142</v>
      </c>
      <c r="H69" s="191" t="s">
        <v>339</v>
      </c>
      <c r="I69" s="176">
        <v>404545</v>
      </c>
      <c r="J69" s="179">
        <v>1</v>
      </c>
      <c r="K69" s="195">
        <v>1</v>
      </c>
      <c r="L69" s="179">
        <f t="shared" si="0"/>
        <v>1</v>
      </c>
      <c r="M69" s="196" t="s">
        <v>38</v>
      </c>
      <c r="N69" s="179">
        <f t="shared" si="1"/>
        <v>0</v>
      </c>
      <c r="O69" s="196" t="s">
        <v>38</v>
      </c>
      <c r="P69" s="179">
        <v>0</v>
      </c>
      <c r="Q69" s="196" t="s">
        <v>241</v>
      </c>
      <c r="R69" s="182">
        <v>1</v>
      </c>
      <c r="S69" s="179">
        <f t="shared" si="2"/>
        <v>2</v>
      </c>
      <c r="T69" s="183">
        <f>'Distribution Rates'!$B$2*S69</f>
        <v>14176.221461557943</v>
      </c>
      <c r="U69" s="184">
        <f>'Distribution Rates'!$B$3*S69</f>
        <v>-1711.2737806818695</v>
      </c>
      <c r="V69" s="185">
        <f t="shared" si="3"/>
        <v>12464.947680876074</v>
      </c>
      <c r="W69" s="185">
        <f t="shared" si="4"/>
        <v>1038.75</v>
      </c>
      <c r="X69" s="185">
        <v>28.229999999999997</v>
      </c>
      <c r="Y69" s="186">
        <v>22</v>
      </c>
      <c r="Z69" s="185">
        <v>0</v>
      </c>
      <c r="AA69" s="186">
        <v>0</v>
      </c>
      <c r="AB69" s="185">
        <v>0</v>
      </c>
      <c r="AC69" s="187">
        <v>0</v>
      </c>
      <c r="AD69" s="185">
        <v>0</v>
      </c>
      <c r="AE69" s="185">
        <v>0</v>
      </c>
      <c r="AF69" s="188"/>
      <c r="AG69" s="189"/>
      <c r="AH69" s="186">
        <f t="shared" si="7"/>
        <v>22</v>
      </c>
      <c r="AI69" s="185">
        <v>0</v>
      </c>
      <c r="AJ69" s="185">
        <f t="shared" si="6"/>
        <v>28.229999999999997</v>
      </c>
    </row>
    <row r="70" spans="1:36" ht="14.25" customHeight="1" x14ac:dyDescent="0.2">
      <c r="A70" s="176" t="s">
        <v>341</v>
      </c>
      <c r="B70" s="193" t="s">
        <v>342</v>
      </c>
      <c r="C70" s="199" t="s">
        <v>111</v>
      </c>
      <c r="D70" s="193" t="s">
        <v>112</v>
      </c>
      <c r="E70" s="193">
        <v>1</v>
      </c>
      <c r="F70" s="193" t="s">
        <v>59</v>
      </c>
      <c r="G70" s="193" t="s">
        <v>277</v>
      </c>
      <c r="H70" s="193" t="s">
        <v>343</v>
      </c>
      <c r="I70" s="176">
        <v>509200</v>
      </c>
      <c r="J70" s="179">
        <v>2</v>
      </c>
      <c r="K70" s="195">
        <v>0.5</v>
      </c>
      <c r="L70" s="179">
        <f t="shared" si="0"/>
        <v>1</v>
      </c>
      <c r="M70" s="196" t="s">
        <v>38</v>
      </c>
      <c r="N70" s="179">
        <f t="shared" si="1"/>
        <v>0</v>
      </c>
      <c r="O70" s="196" t="s">
        <v>38</v>
      </c>
      <c r="P70" s="179">
        <v>0</v>
      </c>
      <c r="Q70" s="196" t="s">
        <v>38</v>
      </c>
      <c r="R70" s="182">
        <v>0</v>
      </c>
      <c r="S70" s="179">
        <f t="shared" si="2"/>
        <v>1</v>
      </c>
      <c r="T70" s="183">
        <f>'Distribution Rates'!$B$2*S70</f>
        <v>7088.1107307789716</v>
      </c>
      <c r="U70" s="184">
        <f>'Distribution Rates'!$B$3*S70</f>
        <v>-855.63689034093477</v>
      </c>
      <c r="V70" s="185">
        <f t="shared" si="3"/>
        <v>6232.4738404380369</v>
      </c>
      <c r="W70" s="185">
        <f t="shared" si="4"/>
        <v>519.37</v>
      </c>
      <c r="X70" s="185">
        <v>1567.67</v>
      </c>
      <c r="Y70" s="186">
        <v>3635</v>
      </c>
      <c r="Z70" s="185">
        <v>207.46999999999997</v>
      </c>
      <c r="AA70" s="186">
        <v>26</v>
      </c>
      <c r="AB70" s="185">
        <v>42.5</v>
      </c>
      <c r="AC70" s="187">
        <v>0.5</v>
      </c>
      <c r="AD70" s="185">
        <v>0</v>
      </c>
      <c r="AE70" s="185">
        <v>0</v>
      </c>
      <c r="AF70" s="188"/>
      <c r="AG70" s="189"/>
      <c r="AH70" s="186">
        <f t="shared" si="7"/>
        <v>3661</v>
      </c>
      <c r="AI70" s="185">
        <v>0</v>
      </c>
      <c r="AJ70" s="185">
        <f t="shared" si="6"/>
        <v>1817.64</v>
      </c>
    </row>
    <row r="71" spans="1:36" ht="14.25" customHeight="1" x14ac:dyDescent="0.2">
      <c r="A71" s="197" t="s">
        <v>344</v>
      </c>
      <c r="B71" s="176" t="s">
        <v>345</v>
      </c>
      <c r="C71" s="177" t="s">
        <v>111</v>
      </c>
      <c r="D71" s="176" t="s">
        <v>346</v>
      </c>
      <c r="E71" s="176">
        <v>1</v>
      </c>
      <c r="F71" s="176" t="s">
        <v>33</v>
      </c>
      <c r="G71" s="176" t="s">
        <v>142</v>
      </c>
      <c r="H71" s="176" t="s">
        <v>347</v>
      </c>
      <c r="I71" s="176">
        <v>405550</v>
      </c>
      <c r="J71" s="179">
        <v>1</v>
      </c>
      <c r="K71" s="180">
        <v>1</v>
      </c>
      <c r="L71" s="179">
        <f t="shared" si="0"/>
        <v>1</v>
      </c>
      <c r="M71" s="181" t="s">
        <v>38</v>
      </c>
      <c r="N71" s="179">
        <f t="shared" si="1"/>
        <v>0</v>
      </c>
      <c r="O71" s="181" t="s">
        <v>38</v>
      </c>
      <c r="P71" s="179">
        <v>0</v>
      </c>
      <c r="Q71" s="181" t="s">
        <v>241</v>
      </c>
      <c r="R71" s="182">
        <v>1</v>
      </c>
      <c r="S71" s="179">
        <f t="shared" si="2"/>
        <v>2</v>
      </c>
      <c r="T71" s="183">
        <f>'Distribution Rates'!$B$2*S71</f>
        <v>14176.221461557943</v>
      </c>
      <c r="U71" s="184">
        <f>'Distribution Rates'!$B$3*S71</f>
        <v>-1711.2737806818695</v>
      </c>
      <c r="V71" s="185">
        <f t="shared" si="3"/>
        <v>12464.947680876074</v>
      </c>
      <c r="W71" s="185">
        <f t="shared" si="4"/>
        <v>1038.75</v>
      </c>
      <c r="X71" s="185">
        <v>9.66</v>
      </c>
      <c r="Y71" s="186">
        <v>27</v>
      </c>
      <c r="Z71" s="185">
        <v>0</v>
      </c>
      <c r="AA71" s="186">
        <v>0</v>
      </c>
      <c r="AB71" s="185">
        <v>0</v>
      </c>
      <c r="AC71" s="187">
        <v>0</v>
      </c>
      <c r="AD71" s="185">
        <v>0</v>
      </c>
      <c r="AE71" s="185">
        <v>0</v>
      </c>
      <c r="AF71" s="188"/>
      <c r="AG71" s="189"/>
      <c r="AH71" s="186">
        <f t="shared" si="7"/>
        <v>27</v>
      </c>
      <c r="AI71" s="185">
        <v>0</v>
      </c>
      <c r="AJ71" s="185">
        <f t="shared" si="6"/>
        <v>9.66</v>
      </c>
    </row>
    <row r="72" spans="1:36" ht="14.25" customHeight="1" x14ac:dyDescent="0.2">
      <c r="A72" s="201" t="s">
        <v>348</v>
      </c>
      <c r="B72" s="193" t="s">
        <v>349</v>
      </c>
      <c r="C72" s="199" t="s">
        <v>350</v>
      </c>
      <c r="D72" s="193" t="s">
        <v>351</v>
      </c>
      <c r="E72" s="193">
        <v>4</v>
      </c>
      <c r="F72" s="193" t="s">
        <v>33</v>
      </c>
      <c r="G72" s="193" t="s">
        <v>187</v>
      </c>
      <c r="H72" s="193" t="s">
        <v>352</v>
      </c>
      <c r="I72" s="176">
        <v>403320</v>
      </c>
      <c r="J72" s="200">
        <v>0.4</v>
      </c>
      <c r="K72" s="195">
        <v>1</v>
      </c>
      <c r="L72" s="179">
        <f t="shared" si="0"/>
        <v>0.4</v>
      </c>
      <c r="M72" s="196" t="s">
        <v>38</v>
      </c>
      <c r="N72" s="179">
        <f t="shared" si="1"/>
        <v>0</v>
      </c>
      <c r="O72" s="196" t="s">
        <v>38</v>
      </c>
      <c r="P72" s="179">
        <v>0</v>
      </c>
      <c r="Q72" s="196" t="s">
        <v>38</v>
      </c>
      <c r="R72" s="182">
        <v>0</v>
      </c>
      <c r="S72" s="179">
        <f t="shared" si="2"/>
        <v>0.4</v>
      </c>
      <c r="T72" s="183">
        <f>'Distribution Rates'!$B$2*S72</f>
        <v>2835.2442923115887</v>
      </c>
      <c r="U72" s="184">
        <f>'Distribution Rates'!$B$3*S72</f>
        <v>-342.25475613637394</v>
      </c>
      <c r="V72" s="185">
        <f t="shared" si="3"/>
        <v>2492.9895361752147</v>
      </c>
      <c r="W72" s="185">
        <f t="shared" si="4"/>
        <v>207.75</v>
      </c>
      <c r="X72" s="185">
        <v>88.56</v>
      </c>
      <c r="Y72" s="186">
        <v>229</v>
      </c>
      <c r="Z72" s="185">
        <v>3.66</v>
      </c>
      <c r="AA72" s="186">
        <v>1</v>
      </c>
      <c r="AB72" s="185">
        <v>0</v>
      </c>
      <c r="AC72" s="187">
        <v>0</v>
      </c>
      <c r="AD72" s="185">
        <v>0</v>
      </c>
      <c r="AE72" s="185">
        <v>29.4</v>
      </c>
      <c r="AF72" s="188"/>
      <c r="AG72" s="189"/>
      <c r="AH72" s="186">
        <f t="shared" si="7"/>
        <v>230</v>
      </c>
      <c r="AI72" s="185">
        <v>0</v>
      </c>
      <c r="AJ72" s="185">
        <f t="shared" si="6"/>
        <v>121.62</v>
      </c>
    </row>
    <row r="73" spans="1:36" ht="14.25" customHeight="1" x14ac:dyDescent="0.2">
      <c r="A73" s="178" t="s">
        <v>353</v>
      </c>
      <c r="B73" s="176" t="s">
        <v>354</v>
      </c>
      <c r="C73" s="177" t="s">
        <v>355</v>
      </c>
      <c r="D73" s="176" t="s">
        <v>356</v>
      </c>
      <c r="E73" s="176">
        <v>4</v>
      </c>
      <c r="F73" s="176" t="s">
        <v>63</v>
      </c>
      <c r="G73" s="176" t="s">
        <v>124</v>
      </c>
      <c r="H73" s="176" t="s">
        <v>357</v>
      </c>
      <c r="I73" s="176">
        <v>601422</v>
      </c>
      <c r="J73" s="179">
        <v>1</v>
      </c>
      <c r="K73" s="180">
        <v>1</v>
      </c>
      <c r="L73" s="179">
        <f t="shared" si="0"/>
        <v>1</v>
      </c>
      <c r="M73" s="181" t="s">
        <v>38</v>
      </c>
      <c r="N73" s="179">
        <f t="shared" si="1"/>
        <v>0</v>
      </c>
      <c r="O73" s="181" t="s">
        <v>38</v>
      </c>
      <c r="P73" s="179">
        <v>0</v>
      </c>
      <c r="Q73" s="181" t="s">
        <v>38</v>
      </c>
      <c r="R73" s="182">
        <v>0</v>
      </c>
      <c r="S73" s="179">
        <f t="shared" si="2"/>
        <v>1</v>
      </c>
      <c r="T73" s="183">
        <f>'Distribution Rates'!$B$2*S73</f>
        <v>7088.1107307789716</v>
      </c>
      <c r="U73" s="184">
        <f>'Distribution Rates'!$B$3*S73</f>
        <v>-855.63689034093477</v>
      </c>
      <c r="V73" s="185">
        <f t="shared" si="3"/>
        <v>6232.4738404380369</v>
      </c>
      <c r="W73" s="185">
        <f t="shared" si="4"/>
        <v>519.37</v>
      </c>
      <c r="X73" s="185">
        <v>360.37</v>
      </c>
      <c r="Y73" s="186">
        <v>274</v>
      </c>
      <c r="Z73" s="185">
        <v>49.5</v>
      </c>
      <c r="AA73" s="186">
        <v>10</v>
      </c>
      <c r="AB73" s="185">
        <v>0</v>
      </c>
      <c r="AC73" s="187">
        <v>0</v>
      </c>
      <c r="AD73" s="185">
        <v>167.77999999999997</v>
      </c>
      <c r="AE73" s="185">
        <v>0</v>
      </c>
      <c r="AF73" s="188"/>
      <c r="AG73" s="189"/>
      <c r="AH73" s="186">
        <f t="shared" si="7"/>
        <v>284</v>
      </c>
      <c r="AI73" s="185">
        <v>0</v>
      </c>
      <c r="AJ73" s="185">
        <f t="shared" si="6"/>
        <v>577.65</v>
      </c>
    </row>
    <row r="74" spans="1:36" ht="14.25" customHeight="1" x14ac:dyDescent="0.2">
      <c r="A74" s="197" t="s">
        <v>358</v>
      </c>
      <c r="B74" s="176" t="s">
        <v>359</v>
      </c>
      <c r="C74" s="177" t="s">
        <v>360</v>
      </c>
      <c r="D74" s="176" t="s">
        <v>361</v>
      </c>
      <c r="E74" s="176">
        <v>4</v>
      </c>
      <c r="F74" s="176" t="s">
        <v>62</v>
      </c>
      <c r="G74" s="176" t="s">
        <v>362</v>
      </c>
      <c r="H74" s="176" t="s">
        <v>363</v>
      </c>
      <c r="I74" s="176">
        <v>803410</v>
      </c>
      <c r="J74" s="179">
        <v>1</v>
      </c>
      <c r="K74" s="180">
        <v>1</v>
      </c>
      <c r="L74" s="179">
        <f t="shared" si="0"/>
        <v>1</v>
      </c>
      <c r="M74" s="181" t="s">
        <v>38</v>
      </c>
      <c r="N74" s="179">
        <f t="shared" si="1"/>
        <v>0</v>
      </c>
      <c r="O74" s="181" t="s">
        <v>38</v>
      </c>
      <c r="P74" s="179">
        <v>0</v>
      </c>
      <c r="Q74" s="181" t="s">
        <v>38</v>
      </c>
      <c r="R74" s="182">
        <v>0</v>
      </c>
      <c r="S74" s="179">
        <f t="shared" si="2"/>
        <v>1</v>
      </c>
      <c r="T74" s="183">
        <f>'Distribution Rates'!$B$2*S74</f>
        <v>7088.1107307789716</v>
      </c>
      <c r="U74" s="184">
        <f>'Distribution Rates'!$B$3*S74</f>
        <v>-855.63689034093477</v>
      </c>
      <c r="V74" s="185">
        <f t="shared" si="3"/>
        <v>6232.4738404380369</v>
      </c>
      <c r="W74" s="185">
        <f t="shared" si="4"/>
        <v>519.37</v>
      </c>
      <c r="X74" s="185">
        <v>0.38</v>
      </c>
      <c r="Y74" s="186">
        <v>1</v>
      </c>
      <c r="Z74" s="185">
        <v>0</v>
      </c>
      <c r="AA74" s="186">
        <v>0</v>
      </c>
      <c r="AB74" s="185">
        <v>42.5</v>
      </c>
      <c r="AC74" s="187">
        <v>0.5</v>
      </c>
      <c r="AD74" s="185">
        <v>0</v>
      </c>
      <c r="AE74" s="185">
        <v>0</v>
      </c>
      <c r="AF74" s="188"/>
      <c r="AG74" s="189"/>
      <c r="AH74" s="186">
        <f t="shared" si="7"/>
        <v>1</v>
      </c>
      <c r="AI74" s="185">
        <v>0</v>
      </c>
      <c r="AJ74" s="185">
        <f t="shared" si="6"/>
        <v>42.88</v>
      </c>
    </row>
    <row r="75" spans="1:36" ht="14.25" customHeight="1" x14ac:dyDescent="0.2">
      <c r="A75" s="216" t="s">
        <v>364</v>
      </c>
      <c r="B75" s="191" t="s">
        <v>365</v>
      </c>
      <c r="C75" s="192" t="s">
        <v>366</v>
      </c>
      <c r="D75" s="191" t="s">
        <v>367</v>
      </c>
      <c r="E75" s="193">
        <v>4</v>
      </c>
      <c r="F75" s="193" t="s">
        <v>33</v>
      </c>
      <c r="G75" s="193" t="s">
        <v>142</v>
      </c>
      <c r="H75" s="191" t="s">
        <v>368</v>
      </c>
      <c r="I75" s="176">
        <v>406600</v>
      </c>
      <c r="J75" s="179">
        <v>2</v>
      </c>
      <c r="K75" s="195">
        <v>0.2</v>
      </c>
      <c r="L75" s="179">
        <f t="shared" si="0"/>
        <v>0.4</v>
      </c>
      <c r="M75" s="196" t="s">
        <v>38</v>
      </c>
      <c r="N75" s="179">
        <f t="shared" si="1"/>
        <v>0</v>
      </c>
      <c r="O75" s="196" t="s">
        <v>38</v>
      </c>
      <c r="P75" s="179">
        <v>0</v>
      </c>
      <c r="Q75" s="196" t="s">
        <v>38</v>
      </c>
      <c r="R75" s="182">
        <v>0</v>
      </c>
      <c r="S75" s="179">
        <f t="shared" si="2"/>
        <v>0.4</v>
      </c>
      <c r="T75" s="183">
        <f>'Distribution Rates'!$B$2*S75</f>
        <v>2835.2442923115887</v>
      </c>
      <c r="U75" s="184">
        <f>'Distribution Rates'!$B$3*S75</f>
        <v>-342.25475613637394</v>
      </c>
      <c r="V75" s="185">
        <f t="shared" si="3"/>
        <v>2492.9895361752147</v>
      </c>
      <c r="W75" s="185">
        <f t="shared" si="4"/>
        <v>207.75</v>
      </c>
      <c r="X75" s="185">
        <v>1466.88</v>
      </c>
      <c r="Y75" s="186">
        <v>4059</v>
      </c>
      <c r="Z75" s="185">
        <v>0</v>
      </c>
      <c r="AA75" s="186">
        <v>0</v>
      </c>
      <c r="AB75" s="185">
        <v>0</v>
      </c>
      <c r="AC75" s="187">
        <v>0</v>
      </c>
      <c r="AD75" s="185">
        <v>0</v>
      </c>
      <c r="AE75" s="185">
        <v>0</v>
      </c>
      <c r="AF75" s="188"/>
      <c r="AG75" s="189"/>
      <c r="AH75" s="186">
        <f t="shared" si="7"/>
        <v>4059</v>
      </c>
      <c r="AI75" s="185">
        <v>0</v>
      </c>
      <c r="AJ75" s="185">
        <f t="shared" si="6"/>
        <v>1466.88</v>
      </c>
    </row>
    <row r="76" spans="1:36" ht="14.25" customHeight="1" x14ac:dyDescent="0.2">
      <c r="A76" s="198" t="s">
        <v>369</v>
      </c>
      <c r="B76" s="193" t="s">
        <v>365</v>
      </c>
      <c r="C76" s="199" t="s">
        <v>366</v>
      </c>
      <c r="D76" s="193" t="s">
        <v>367</v>
      </c>
      <c r="E76" s="193">
        <v>4</v>
      </c>
      <c r="F76" s="193" t="s">
        <v>33</v>
      </c>
      <c r="G76" s="193" t="s">
        <v>142</v>
      </c>
      <c r="H76" s="193" t="s">
        <v>370</v>
      </c>
      <c r="I76" s="176">
        <v>406800</v>
      </c>
      <c r="J76" s="179">
        <v>2</v>
      </c>
      <c r="K76" s="195">
        <v>0.6</v>
      </c>
      <c r="L76" s="179">
        <f t="shared" si="0"/>
        <v>1.2</v>
      </c>
      <c r="M76" s="196" t="s">
        <v>38</v>
      </c>
      <c r="N76" s="179">
        <f t="shared" si="1"/>
        <v>0</v>
      </c>
      <c r="O76" s="196" t="s">
        <v>38</v>
      </c>
      <c r="P76" s="179">
        <v>0</v>
      </c>
      <c r="Q76" s="196" t="s">
        <v>38</v>
      </c>
      <c r="R76" s="182">
        <v>0</v>
      </c>
      <c r="S76" s="179">
        <f t="shared" si="2"/>
        <v>1.2</v>
      </c>
      <c r="T76" s="183">
        <f>'Distribution Rates'!$B$2*S76</f>
        <v>8505.732876934766</v>
      </c>
      <c r="U76" s="184">
        <f>'Distribution Rates'!$B$3*S76</f>
        <v>-1026.7642684091218</v>
      </c>
      <c r="V76" s="185">
        <f t="shared" si="3"/>
        <v>7478.9686085256444</v>
      </c>
      <c r="W76" s="185">
        <f t="shared" si="4"/>
        <v>623.25</v>
      </c>
      <c r="X76" s="185">
        <v>3826.7099999999996</v>
      </c>
      <c r="Y76" s="186">
        <v>9638</v>
      </c>
      <c r="Z76" s="185">
        <v>47.2</v>
      </c>
      <c r="AA76" s="186">
        <v>10</v>
      </c>
      <c r="AB76" s="185">
        <v>0</v>
      </c>
      <c r="AC76" s="187">
        <v>0</v>
      </c>
      <c r="AD76" s="185">
        <v>0</v>
      </c>
      <c r="AE76" s="185">
        <v>0</v>
      </c>
      <c r="AF76" s="188"/>
      <c r="AG76" s="189"/>
      <c r="AH76" s="186">
        <f t="shared" si="7"/>
        <v>9648</v>
      </c>
      <c r="AI76" s="185">
        <v>0</v>
      </c>
      <c r="AJ76" s="185">
        <f t="shared" si="6"/>
        <v>3873.9099999999994</v>
      </c>
    </row>
    <row r="77" spans="1:36" ht="14.25" customHeight="1" x14ac:dyDescent="0.2">
      <c r="A77" s="201" t="s">
        <v>371</v>
      </c>
      <c r="B77" s="193" t="s">
        <v>365</v>
      </c>
      <c r="C77" s="199" t="s">
        <v>366</v>
      </c>
      <c r="D77" s="193" t="s">
        <v>367</v>
      </c>
      <c r="E77" s="193">
        <v>4</v>
      </c>
      <c r="F77" s="193" t="s">
        <v>33</v>
      </c>
      <c r="G77" s="193" t="s">
        <v>187</v>
      </c>
      <c r="H77" s="193" t="s">
        <v>372</v>
      </c>
      <c r="I77" s="176">
        <v>404415</v>
      </c>
      <c r="J77" s="179">
        <v>2</v>
      </c>
      <c r="K77" s="195">
        <v>0.2</v>
      </c>
      <c r="L77" s="179">
        <f t="shared" si="0"/>
        <v>0.4</v>
      </c>
      <c r="M77" s="196" t="s">
        <v>38</v>
      </c>
      <c r="N77" s="179">
        <f t="shared" si="1"/>
        <v>0</v>
      </c>
      <c r="O77" s="196" t="s">
        <v>38</v>
      </c>
      <c r="P77" s="179">
        <v>0</v>
      </c>
      <c r="Q77" s="196" t="s">
        <v>38</v>
      </c>
      <c r="R77" s="182">
        <v>0</v>
      </c>
      <c r="S77" s="179">
        <f t="shared" si="2"/>
        <v>0.4</v>
      </c>
      <c r="T77" s="183">
        <f>'Distribution Rates'!$B$2*S77</f>
        <v>2835.2442923115887</v>
      </c>
      <c r="U77" s="184">
        <f>'Distribution Rates'!$B$3*S77</f>
        <v>-342.25475613637394</v>
      </c>
      <c r="V77" s="185">
        <f t="shared" si="3"/>
        <v>2492.9895361752147</v>
      </c>
      <c r="W77" s="185">
        <f t="shared" si="4"/>
        <v>207.75</v>
      </c>
      <c r="X77" s="185">
        <v>1103.22</v>
      </c>
      <c r="Y77" s="186">
        <v>2891</v>
      </c>
      <c r="Z77" s="185">
        <v>0</v>
      </c>
      <c r="AA77" s="186">
        <v>0</v>
      </c>
      <c r="AB77" s="185">
        <v>0</v>
      </c>
      <c r="AC77" s="187">
        <v>0</v>
      </c>
      <c r="AD77" s="185">
        <v>0</v>
      </c>
      <c r="AE77" s="185">
        <v>0</v>
      </c>
      <c r="AF77" s="188"/>
      <c r="AG77" s="189"/>
      <c r="AH77" s="186">
        <f t="shared" si="7"/>
        <v>2891</v>
      </c>
      <c r="AI77" s="185">
        <v>0</v>
      </c>
      <c r="AJ77" s="185">
        <f t="shared" si="6"/>
        <v>1103.22</v>
      </c>
    </row>
    <row r="78" spans="1:36" ht="14.25" customHeight="1" x14ac:dyDescent="0.2">
      <c r="A78" s="198" t="s">
        <v>369</v>
      </c>
      <c r="B78" s="193" t="s">
        <v>373</v>
      </c>
      <c r="C78" s="199" t="s">
        <v>366</v>
      </c>
      <c r="D78" s="193" t="s">
        <v>367</v>
      </c>
      <c r="E78" s="193">
        <v>4</v>
      </c>
      <c r="F78" s="193" t="s">
        <v>33</v>
      </c>
      <c r="G78" s="193" t="s">
        <v>142</v>
      </c>
      <c r="H78" s="193" t="s">
        <v>370</v>
      </c>
      <c r="I78" s="176">
        <v>406800</v>
      </c>
      <c r="J78" s="179">
        <v>0</v>
      </c>
      <c r="K78" s="195">
        <v>1</v>
      </c>
      <c r="L78" s="179">
        <f t="shared" si="0"/>
        <v>0</v>
      </c>
      <c r="M78" s="196" t="s">
        <v>38</v>
      </c>
      <c r="N78" s="179">
        <f t="shared" si="1"/>
        <v>0</v>
      </c>
      <c r="O78" s="196" t="s">
        <v>38</v>
      </c>
      <c r="P78" s="179">
        <v>0</v>
      </c>
      <c r="Q78" s="196" t="s">
        <v>374</v>
      </c>
      <c r="R78" s="182">
        <v>2</v>
      </c>
      <c r="S78" s="179">
        <f t="shared" si="2"/>
        <v>2</v>
      </c>
      <c r="T78" s="183">
        <f>'Distribution Rates'!$B$2*S78</f>
        <v>14176.221461557943</v>
      </c>
      <c r="U78" s="184">
        <f>'Distribution Rates'!$B$3*S78</f>
        <v>-1711.2737806818695</v>
      </c>
      <c r="V78" s="185">
        <f t="shared" si="3"/>
        <v>12464.947680876074</v>
      </c>
      <c r="W78" s="185">
        <f t="shared" si="4"/>
        <v>1038.75</v>
      </c>
      <c r="X78" s="185">
        <v>3826.7099999999996</v>
      </c>
      <c r="Y78" s="186">
        <v>9638</v>
      </c>
      <c r="Z78" s="185">
        <v>47.2</v>
      </c>
      <c r="AA78" s="186">
        <v>10</v>
      </c>
      <c r="AB78" s="185">
        <v>0</v>
      </c>
      <c r="AC78" s="187">
        <v>0</v>
      </c>
      <c r="AD78" s="185">
        <v>0</v>
      </c>
      <c r="AE78" s="185">
        <v>0</v>
      </c>
      <c r="AF78" s="188"/>
      <c r="AG78" s="189"/>
      <c r="AH78" s="186">
        <f t="shared" si="7"/>
        <v>9648</v>
      </c>
      <c r="AI78" s="185">
        <v>0</v>
      </c>
      <c r="AJ78" s="185">
        <f t="shared" si="6"/>
        <v>3873.9099999999994</v>
      </c>
    </row>
    <row r="79" spans="1:36" ht="14.25" customHeight="1" x14ac:dyDescent="0.2">
      <c r="A79" s="198" t="s">
        <v>375</v>
      </c>
      <c r="B79" s="193" t="s">
        <v>376</v>
      </c>
      <c r="C79" s="199" t="s">
        <v>366</v>
      </c>
      <c r="D79" s="193" t="s">
        <v>367</v>
      </c>
      <c r="E79" s="193">
        <v>4</v>
      </c>
      <c r="F79" s="193" t="s">
        <v>33</v>
      </c>
      <c r="G79" s="193" t="s">
        <v>142</v>
      </c>
      <c r="H79" s="193" t="s">
        <v>370</v>
      </c>
      <c r="I79" s="176">
        <v>408230</v>
      </c>
      <c r="J79" s="200">
        <v>0</v>
      </c>
      <c r="K79" s="195">
        <v>1</v>
      </c>
      <c r="L79" s="179">
        <f t="shared" si="0"/>
        <v>0</v>
      </c>
      <c r="M79" s="196" t="s">
        <v>38</v>
      </c>
      <c r="N79" s="179">
        <f t="shared" si="1"/>
        <v>0</v>
      </c>
      <c r="O79" s="196" t="s">
        <v>38</v>
      </c>
      <c r="P79" s="179">
        <v>0</v>
      </c>
      <c r="Q79" s="196" t="s">
        <v>374</v>
      </c>
      <c r="R79" s="182">
        <v>2</v>
      </c>
      <c r="S79" s="179">
        <f t="shared" si="2"/>
        <v>2</v>
      </c>
      <c r="T79" s="183">
        <f>'Distribution Rates'!$B$2*S79</f>
        <v>14176.221461557943</v>
      </c>
      <c r="U79" s="184">
        <f>'Distribution Rates'!$B$3*S79</f>
        <v>-1711.2737806818695</v>
      </c>
      <c r="V79" s="185">
        <f t="shared" si="3"/>
        <v>12464.947680876074</v>
      </c>
      <c r="W79" s="185">
        <f t="shared" si="4"/>
        <v>1038.75</v>
      </c>
      <c r="X79" s="185">
        <v>0</v>
      </c>
      <c r="Y79" s="186">
        <v>0</v>
      </c>
      <c r="Z79" s="185">
        <v>0</v>
      </c>
      <c r="AA79" s="186">
        <v>0</v>
      </c>
      <c r="AB79" s="185">
        <v>0</v>
      </c>
      <c r="AC79" s="187">
        <v>0</v>
      </c>
      <c r="AD79" s="185">
        <v>0</v>
      </c>
      <c r="AE79" s="185">
        <v>0</v>
      </c>
      <c r="AF79" s="188"/>
      <c r="AG79" s="189"/>
      <c r="AH79" s="186">
        <f t="shared" si="7"/>
        <v>0</v>
      </c>
      <c r="AI79" s="185">
        <v>0</v>
      </c>
      <c r="AJ79" s="185">
        <f t="shared" si="6"/>
        <v>0</v>
      </c>
    </row>
    <row r="80" spans="1:36" ht="14.25" customHeight="1" x14ac:dyDescent="0.2">
      <c r="A80" s="201" t="s">
        <v>377</v>
      </c>
      <c r="B80" s="193" t="s">
        <v>378</v>
      </c>
      <c r="C80" s="199" t="s">
        <v>366</v>
      </c>
      <c r="D80" s="193" t="s">
        <v>367</v>
      </c>
      <c r="E80" s="193">
        <v>4</v>
      </c>
      <c r="F80" s="193" t="s">
        <v>33</v>
      </c>
      <c r="G80" s="193" t="s">
        <v>379</v>
      </c>
      <c r="H80" s="193" t="s">
        <v>380</v>
      </c>
      <c r="I80" s="176" t="s">
        <v>381</v>
      </c>
      <c r="J80" s="179">
        <v>1</v>
      </c>
      <c r="K80" s="195">
        <v>0.5</v>
      </c>
      <c r="L80" s="179">
        <f t="shared" si="0"/>
        <v>0.5</v>
      </c>
      <c r="M80" s="196" t="s">
        <v>38</v>
      </c>
      <c r="N80" s="179">
        <f t="shared" si="1"/>
        <v>0</v>
      </c>
      <c r="O80" s="196" t="s">
        <v>38</v>
      </c>
      <c r="P80" s="179">
        <v>0</v>
      </c>
      <c r="Q80" s="196" t="s">
        <v>38</v>
      </c>
      <c r="R80" s="182">
        <v>0</v>
      </c>
      <c r="S80" s="179">
        <f t="shared" si="2"/>
        <v>0.5</v>
      </c>
      <c r="T80" s="183">
        <f>'Distribution Rates'!$B$2*S80</f>
        <v>3544.0553653894858</v>
      </c>
      <c r="U80" s="184">
        <f>'Distribution Rates'!$B$3*S80</f>
        <v>-427.81844517046738</v>
      </c>
      <c r="V80" s="185">
        <f t="shared" si="3"/>
        <v>3116.2369202190184</v>
      </c>
      <c r="W80" s="185">
        <f t="shared" si="4"/>
        <v>259.69</v>
      </c>
      <c r="X80" s="185">
        <v>0</v>
      </c>
      <c r="Y80" s="186">
        <v>0</v>
      </c>
      <c r="Z80" s="185">
        <v>0</v>
      </c>
      <c r="AA80" s="186">
        <v>0</v>
      </c>
      <c r="AB80" s="185">
        <v>0</v>
      </c>
      <c r="AC80" s="187">
        <v>0</v>
      </c>
      <c r="AD80" s="185">
        <v>0</v>
      </c>
      <c r="AE80" s="185">
        <v>0</v>
      </c>
      <c r="AF80" s="188"/>
      <c r="AG80" s="189"/>
      <c r="AH80" s="186">
        <f t="shared" si="7"/>
        <v>0</v>
      </c>
      <c r="AI80" s="185">
        <v>0</v>
      </c>
      <c r="AJ80" s="185">
        <f t="shared" si="6"/>
        <v>0</v>
      </c>
    </row>
    <row r="81" spans="1:36" ht="14.25" customHeight="1" x14ac:dyDescent="0.2">
      <c r="A81" s="201" t="s">
        <v>382</v>
      </c>
      <c r="B81" s="193" t="s">
        <v>378</v>
      </c>
      <c r="C81" s="199" t="s">
        <v>366</v>
      </c>
      <c r="D81" s="193" t="s">
        <v>367</v>
      </c>
      <c r="E81" s="193">
        <v>4</v>
      </c>
      <c r="F81" s="193" t="s">
        <v>33</v>
      </c>
      <c r="G81" s="193" t="s">
        <v>187</v>
      </c>
      <c r="H81" s="193" t="s">
        <v>383</v>
      </c>
      <c r="I81" s="176" t="s">
        <v>384</v>
      </c>
      <c r="J81" s="179">
        <v>1</v>
      </c>
      <c r="K81" s="195">
        <v>0.5</v>
      </c>
      <c r="L81" s="179">
        <f t="shared" si="0"/>
        <v>0.5</v>
      </c>
      <c r="M81" s="196" t="s">
        <v>38</v>
      </c>
      <c r="N81" s="179">
        <f t="shared" si="1"/>
        <v>0</v>
      </c>
      <c r="O81" s="196" t="s">
        <v>38</v>
      </c>
      <c r="P81" s="179">
        <v>0</v>
      </c>
      <c r="Q81" s="196" t="s">
        <v>38</v>
      </c>
      <c r="R81" s="182">
        <v>0</v>
      </c>
      <c r="S81" s="179">
        <f t="shared" si="2"/>
        <v>0.5</v>
      </c>
      <c r="T81" s="183">
        <f>'Distribution Rates'!$B$2*S81</f>
        <v>3544.0553653894858</v>
      </c>
      <c r="U81" s="184">
        <f>'Distribution Rates'!$B$3*S81</f>
        <v>-427.81844517046738</v>
      </c>
      <c r="V81" s="185">
        <f t="shared" si="3"/>
        <v>3116.2369202190184</v>
      </c>
      <c r="W81" s="185">
        <f t="shared" si="4"/>
        <v>259.69</v>
      </c>
      <c r="X81" s="185">
        <v>533.99000000000012</v>
      </c>
      <c r="Y81" s="186">
        <v>1308</v>
      </c>
      <c r="Z81" s="185">
        <v>16.100000000000001</v>
      </c>
      <c r="AA81" s="186">
        <v>2</v>
      </c>
      <c r="AB81" s="185">
        <v>0</v>
      </c>
      <c r="AC81" s="187">
        <v>0</v>
      </c>
      <c r="AD81" s="185">
        <v>0</v>
      </c>
      <c r="AE81" s="185">
        <v>0</v>
      </c>
      <c r="AF81" s="188"/>
      <c r="AG81" s="189"/>
      <c r="AH81" s="186">
        <f t="shared" si="7"/>
        <v>1310</v>
      </c>
      <c r="AI81" s="185">
        <v>0</v>
      </c>
      <c r="AJ81" s="185">
        <f t="shared" si="6"/>
        <v>550.09000000000015</v>
      </c>
    </row>
    <row r="82" spans="1:36" ht="14.25" customHeight="1" x14ac:dyDescent="0.2">
      <c r="A82" s="202" t="s">
        <v>385</v>
      </c>
      <c r="B82" s="205" t="s">
        <v>386</v>
      </c>
      <c r="C82" s="204" t="s">
        <v>366</v>
      </c>
      <c r="D82" s="203" t="s">
        <v>387</v>
      </c>
      <c r="E82" s="203">
        <v>4</v>
      </c>
      <c r="F82" s="203" t="s">
        <v>58</v>
      </c>
      <c r="G82" s="203" t="s">
        <v>251</v>
      </c>
      <c r="H82" s="203" t="s">
        <v>388</v>
      </c>
      <c r="I82" s="176" t="s">
        <v>389</v>
      </c>
      <c r="J82" s="206">
        <v>1</v>
      </c>
      <c r="K82" s="207">
        <v>1</v>
      </c>
      <c r="L82" s="179">
        <f t="shared" si="0"/>
        <v>1</v>
      </c>
      <c r="M82" s="208" t="s">
        <v>38</v>
      </c>
      <c r="N82" s="179">
        <f t="shared" si="1"/>
        <v>0</v>
      </c>
      <c r="O82" s="208" t="s">
        <v>38</v>
      </c>
      <c r="P82" s="179">
        <v>0</v>
      </c>
      <c r="Q82" s="208" t="s">
        <v>38</v>
      </c>
      <c r="R82" s="182">
        <v>0</v>
      </c>
      <c r="S82" s="179">
        <f t="shared" si="2"/>
        <v>1</v>
      </c>
      <c r="T82" s="183">
        <f>'Distribution Rates'!$B$2*S82</f>
        <v>7088.1107307789716</v>
      </c>
      <c r="U82" s="184">
        <f>'Distribution Rates'!$B$3*S82</f>
        <v>-855.63689034093477</v>
      </c>
      <c r="V82" s="185">
        <f t="shared" si="3"/>
        <v>6232.4738404380369</v>
      </c>
      <c r="W82" s="185">
        <f t="shared" si="4"/>
        <v>519.37</v>
      </c>
      <c r="X82" s="185">
        <v>8036.8600000000006</v>
      </c>
      <c r="Y82" s="186">
        <v>12469</v>
      </c>
      <c r="Z82" s="185">
        <v>60.27</v>
      </c>
      <c r="AA82" s="186">
        <v>8</v>
      </c>
      <c r="AB82" s="185">
        <v>42.5</v>
      </c>
      <c r="AC82" s="187">
        <v>0.5</v>
      </c>
      <c r="AD82" s="185">
        <v>5.82</v>
      </c>
      <c r="AE82" s="185">
        <v>0</v>
      </c>
      <c r="AF82" s="188"/>
      <c r="AG82" s="189"/>
      <c r="AH82" s="186">
        <f t="shared" si="7"/>
        <v>12477</v>
      </c>
      <c r="AI82" s="185">
        <v>0</v>
      </c>
      <c r="AJ82" s="185">
        <f t="shared" si="6"/>
        <v>8145.4500000000007</v>
      </c>
    </row>
    <row r="83" spans="1:36" ht="14.25" customHeight="1" x14ac:dyDescent="0.2">
      <c r="A83" s="198" t="s">
        <v>390</v>
      </c>
      <c r="B83" s="193" t="s">
        <v>391</v>
      </c>
      <c r="C83" s="199" t="s">
        <v>392</v>
      </c>
      <c r="D83" s="193" t="s">
        <v>393</v>
      </c>
      <c r="E83" s="193">
        <v>4</v>
      </c>
      <c r="F83" s="193" t="s">
        <v>61</v>
      </c>
      <c r="G83" s="193" t="s">
        <v>394</v>
      </c>
      <c r="H83" s="193" t="s">
        <v>395</v>
      </c>
      <c r="I83" s="176">
        <v>903200</v>
      </c>
      <c r="J83" s="179">
        <v>1</v>
      </c>
      <c r="K83" s="195">
        <v>1</v>
      </c>
      <c r="L83" s="179">
        <f t="shared" si="0"/>
        <v>1</v>
      </c>
      <c r="M83" s="196" t="s">
        <v>38</v>
      </c>
      <c r="N83" s="179">
        <f t="shared" si="1"/>
        <v>0</v>
      </c>
      <c r="O83" s="196" t="s">
        <v>38</v>
      </c>
      <c r="P83" s="179">
        <v>0</v>
      </c>
      <c r="Q83" s="196" t="s">
        <v>38</v>
      </c>
      <c r="R83" s="182">
        <v>0</v>
      </c>
      <c r="S83" s="179">
        <f t="shared" si="2"/>
        <v>1</v>
      </c>
      <c r="T83" s="183">
        <f>'Distribution Rates'!$B$2*S83</f>
        <v>7088.1107307789716</v>
      </c>
      <c r="U83" s="184">
        <f>'Distribution Rates'!$B$3*S83</f>
        <v>-855.63689034093477</v>
      </c>
      <c r="V83" s="185">
        <f t="shared" si="3"/>
        <v>6232.4738404380369</v>
      </c>
      <c r="W83" s="185">
        <f t="shared" si="4"/>
        <v>519.37</v>
      </c>
      <c r="X83" s="185">
        <v>31018.519999999997</v>
      </c>
      <c r="Y83" s="186">
        <v>76274</v>
      </c>
      <c r="Z83" s="185">
        <v>620.65000000000009</v>
      </c>
      <c r="AA83" s="186">
        <v>94</v>
      </c>
      <c r="AB83" s="185">
        <v>0</v>
      </c>
      <c r="AC83" s="187">
        <v>0</v>
      </c>
      <c r="AD83" s="185">
        <v>0</v>
      </c>
      <c r="AE83" s="185">
        <v>5996.8899999999994</v>
      </c>
      <c r="AF83" s="188"/>
      <c r="AG83" s="189"/>
      <c r="AH83" s="186">
        <f t="shared" si="7"/>
        <v>76368</v>
      </c>
      <c r="AI83" s="185">
        <v>2622.4100000000003</v>
      </c>
      <c r="AJ83" s="185">
        <f t="shared" si="6"/>
        <v>40258.47</v>
      </c>
    </row>
    <row r="84" spans="1:36" ht="14.25" customHeight="1" x14ac:dyDescent="0.2">
      <c r="A84" s="198" t="s">
        <v>396</v>
      </c>
      <c r="B84" s="193" t="s">
        <v>397</v>
      </c>
      <c r="C84" s="199" t="s">
        <v>398</v>
      </c>
      <c r="D84" s="193" t="s">
        <v>399</v>
      </c>
      <c r="E84" s="193">
        <v>4</v>
      </c>
      <c r="F84" s="193" t="s">
        <v>33</v>
      </c>
      <c r="G84" s="193" t="s">
        <v>142</v>
      </c>
      <c r="H84" s="193" t="s">
        <v>400</v>
      </c>
      <c r="I84" s="176">
        <v>407600</v>
      </c>
      <c r="J84" s="179">
        <v>2</v>
      </c>
      <c r="K84" s="195">
        <v>1</v>
      </c>
      <c r="L84" s="179">
        <f t="shared" si="0"/>
        <v>2</v>
      </c>
      <c r="M84" s="196" t="s">
        <v>38</v>
      </c>
      <c r="N84" s="179">
        <f t="shared" si="1"/>
        <v>0</v>
      </c>
      <c r="O84" s="196" t="s">
        <v>38</v>
      </c>
      <c r="P84" s="179">
        <v>0</v>
      </c>
      <c r="Q84" s="196" t="s">
        <v>38</v>
      </c>
      <c r="R84" s="182">
        <v>0</v>
      </c>
      <c r="S84" s="179">
        <f t="shared" si="2"/>
        <v>2</v>
      </c>
      <c r="T84" s="183">
        <f>'Distribution Rates'!$B$2*S84</f>
        <v>14176.221461557943</v>
      </c>
      <c r="U84" s="184">
        <f>'Distribution Rates'!$B$3*S84</f>
        <v>-1711.2737806818695</v>
      </c>
      <c r="V84" s="185">
        <f t="shared" si="3"/>
        <v>12464.947680876074</v>
      </c>
      <c r="W84" s="185">
        <f t="shared" si="4"/>
        <v>1038.75</v>
      </c>
      <c r="X84" s="185">
        <v>3512.0899999999997</v>
      </c>
      <c r="Y84" s="186">
        <v>9292</v>
      </c>
      <c r="Z84" s="185">
        <v>23.369999999999997</v>
      </c>
      <c r="AA84" s="186">
        <v>5</v>
      </c>
      <c r="AB84" s="185">
        <v>0</v>
      </c>
      <c r="AC84" s="187">
        <v>0</v>
      </c>
      <c r="AD84" s="185">
        <v>0</v>
      </c>
      <c r="AE84" s="185">
        <v>25.92</v>
      </c>
      <c r="AF84" s="188"/>
      <c r="AG84" s="189"/>
      <c r="AH84" s="186">
        <f t="shared" si="7"/>
        <v>9297</v>
      </c>
      <c r="AI84" s="185">
        <v>0</v>
      </c>
      <c r="AJ84" s="185">
        <f t="shared" si="6"/>
        <v>3561.3799999999997</v>
      </c>
    </row>
    <row r="85" spans="1:36" ht="14.25" customHeight="1" x14ac:dyDescent="0.2">
      <c r="A85" s="198" t="s">
        <v>396</v>
      </c>
      <c r="B85" s="193" t="s">
        <v>401</v>
      </c>
      <c r="C85" s="199" t="s">
        <v>398</v>
      </c>
      <c r="D85" s="193" t="s">
        <v>399</v>
      </c>
      <c r="E85" s="193">
        <v>4</v>
      </c>
      <c r="F85" s="193" t="s">
        <v>33</v>
      </c>
      <c r="G85" s="193" t="s">
        <v>142</v>
      </c>
      <c r="H85" s="193" t="s">
        <v>400</v>
      </c>
      <c r="I85" s="176">
        <v>407600</v>
      </c>
      <c r="J85" s="179">
        <v>0</v>
      </c>
      <c r="K85" s="195">
        <v>1</v>
      </c>
      <c r="L85" s="179">
        <f t="shared" si="0"/>
        <v>0</v>
      </c>
      <c r="M85" s="196" t="s">
        <v>38</v>
      </c>
      <c r="N85" s="179">
        <f t="shared" si="1"/>
        <v>0</v>
      </c>
      <c r="O85" s="196" t="s">
        <v>38</v>
      </c>
      <c r="P85" s="179">
        <v>0</v>
      </c>
      <c r="Q85" s="196" t="s">
        <v>374</v>
      </c>
      <c r="R85" s="182">
        <v>2</v>
      </c>
      <c r="S85" s="179">
        <f t="shared" si="2"/>
        <v>2</v>
      </c>
      <c r="T85" s="183">
        <f>'Distribution Rates'!$B$2*S85</f>
        <v>14176.221461557943</v>
      </c>
      <c r="U85" s="184">
        <f>'Distribution Rates'!$B$3*S85</f>
        <v>-1711.2737806818695</v>
      </c>
      <c r="V85" s="185">
        <f t="shared" si="3"/>
        <v>12464.947680876074</v>
      </c>
      <c r="W85" s="185">
        <f t="shared" si="4"/>
        <v>1038.75</v>
      </c>
      <c r="X85" s="185">
        <v>3512.0899999999997</v>
      </c>
      <c r="Y85" s="186">
        <v>9292</v>
      </c>
      <c r="Z85" s="185">
        <v>23.369999999999997</v>
      </c>
      <c r="AA85" s="186">
        <v>5</v>
      </c>
      <c r="AB85" s="185">
        <v>0</v>
      </c>
      <c r="AC85" s="187">
        <v>0</v>
      </c>
      <c r="AD85" s="185">
        <v>0</v>
      </c>
      <c r="AE85" s="185">
        <v>25.92</v>
      </c>
      <c r="AF85" s="188"/>
      <c r="AG85" s="189"/>
      <c r="AH85" s="186">
        <f t="shared" si="7"/>
        <v>9297</v>
      </c>
      <c r="AI85" s="185">
        <v>0</v>
      </c>
      <c r="AJ85" s="185">
        <f t="shared" si="6"/>
        <v>3561.3799999999997</v>
      </c>
    </row>
    <row r="86" spans="1:36" ht="14.25" customHeight="1" x14ac:dyDescent="0.2">
      <c r="A86" s="198" t="s">
        <v>402</v>
      </c>
      <c r="B86" s="193" t="s">
        <v>403</v>
      </c>
      <c r="C86" s="199" t="s">
        <v>398</v>
      </c>
      <c r="D86" s="193" t="s">
        <v>399</v>
      </c>
      <c r="E86" s="193">
        <v>4</v>
      </c>
      <c r="F86" s="193" t="s">
        <v>33</v>
      </c>
      <c r="G86" s="193" t="s">
        <v>142</v>
      </c>
      <c r="H86" s="193" t="s">
        <v>400</v>
      </c>
      <c r="I86" s="176">
        <v>408235</v>
      </c>
      <c r="J86" s="200">
        <v>0</v>
      </c>
      <c r="K86" s="195">
        <v>1</v>
      </c>
      <c r="L86" s="179">
        <f t="shared" si="0"/>
        <v>0</v>
      </c>
      <c r="M86" s="196" t="s">
        <v>38</v>
      </c>
      <c r="N86" s="179">
        <f t="shared" si="1"/>
        <v>0</v>
      </c>
      <c r="O86" s="196" t="s">
        <v>38</v>
      </c>
      <c r="P86" s="179">
        <v>0</v>
      </c>
      <c r="Q86" s="196" t="s">
        <v>374</v>
      </c>
      <c r="R86" s="182">
        <v>2</v>
      </c>
      <c r="S86" s="179">
        <f t="shared" si="2"/>
        <v>2</v>
      </c>
      <c r="T86" s="183">
        <f>'Distribution Rates'!$B$2*S86</f>
        <v>14176.221461557943</v>
      </c>
      <c r="U86" s="184">
        <f>'Distribution Rates'!$B$3*S86</f>
        <v>-1711.2737806818695</v>
      </c>
      <c r="V86" s="185">
        <f t="shared" si="3"/>
        <v>12464.947680876074</v>
      </c>
      <c r="W86" s="185">
        <f t="shared" si="4"/>
        <v>1038.75</v>
      </c>
      <c r="X86" s="185">
        <v>0.38</v>
      </c>
      <c r="Y86" s="186">
        <v>1</v>
      </c>
      <c r="Z86" s="185">
        <v>0</v>
      </c>
      <c r="AA86" s="186">
        <v>0</v>
      </c>
      <c r="AB86" s="185">
        <v>0</v>
      </c>
      <c r="AC86" s="187">
        <v>0</v>
      </c>
      <c r="AD86" s="185">
        <v>0</v>
      </c>
      <c r="AE86" s="185">
        <v>0</v>
      </c>
      <c r="AF86" s="188"/>
      <c r="AG86" s="189"/>
      <c r="AH86" s="186">
        <f t="shared" si="7"/>
        <v>1</v>
      </c>
      <c r="AI86" s="185">
        <v>0</v>
      </c>
      <c r="AJ86" s="185">
        <f t="shared" si="6"/>
        <v>0.38</v>
      </c>
    </row>
    <row r="87" spans="1:36" ht="14.25" customHeight="1" x14ac:dyDescent="0.2">
      <c r="A87" s="178" t="s">
        <v>404</v>
      </c>
      <c r="B87" s="176" t="s">
        <v>405</v>
      </c>
      <c r="C87" s="177" t="s">
        <v>406</v>
      </c>
      <c r="D87" s="176" t="s">
        <v>407</v>
      </c>
      <c r="E87" s="176">
        <v>1</v>
      </c>
      <c r="F87" s="177" t="s">
        <v>63</v>
      </c>
      <c r="G87" s="176" t="s">
        <v>118</v>
      </c>
      <c r="H87" s="176" t="s">
        <v>274</v>
      </c>
      <c r="I87" s="176">
        <v>601690</v>
      </c>
      <c r="J87" s="179">
        <v>1</v>
      </c>
      <c r="K87" s="180">
        <v>0.2</v>
      </c>
      <c r="L87" s="179">
        <f t="shared" si="0"/>
        <v>0.2</v>
      </c>
      <c r="M87" s="181" t="s">
        <v>38</v>
      </c>
      <c r="N87" s="179">
        <f t="shared" si="1"/>
        <v>0</v>
      </c>
      <c r="O87" s="181" t="s">
        <v>38</v>
      </c>
      <c r="P87" s="179">
        <v>0</v>
      </c>
      <c r="Q87" s="181" t="s">
        <v>38</v>
      </c>
      <c r="R87" s="182">
        <v>0</v>
      </c>
      <c r="S87" s="179">
        <f t="shared" si="2"/>
        <v>0.2</v>
      </c>
      <c r="T87" s="183">
        <f>'Distribution Rates'!$B$2*S87</f>
        <v>1417.6221461557943</v>
      </c>
      <c r="U87" s="184">
        <f>'Distribution Rates'!$B$3*S87</f>
        <v>-171.12737806818697</v>
      </c>
      <c r="V87" s="185">
        <f t="shared" si="3"/>
        <v>1246.4947680876073</v>
      </c>
      <c r="W87" s="185">
        <f t="shared" si="4"/>
        <v>103.87</v>
      </c>
      <c r="X87" s="185">
        <v>0</v>
      </c>
      <c r="Y87" s="186">
        <v>0</v>
      </c>
      <c r="Z87" s="185">
        <v>0</v>
      </c>
      <c r="AA87" s="186">
        <v>0</v>
      </c>
      <c r="AB87" s="185">
        <v>0</v>
      </c>
      <c r="AC87" s="187">
        <v>0</v>
      </c>
      <c r="AD87" s="185">
        <v>0</v>
      </c>
      <c r="AE87" s="185">
        <v>0</v>
      </c>
      <c r="AF87" s="188"/>
      <c r="AG87" s="189"/>
      <c r="AH87" s="186">
        <f t="shared" si="7"/>
        <v>0</v>
      </c>
      <c r="AI87" s="185">
        <v>0</v>
      </c>
      <c r="AJ87" s="185">
        <f t="shared" si="6"/>
        <v>0</v>
      </c>
    </row>
    <row r="88" spans="1:36" ht="14.25" customHeight="1" x14ac:dyDescent="0.2">
      <c r="A88" s="178" t="s">
        <v>408</v>
      </c>
      <c r="B88" s="176" t="s">
        <v>405</v>
      </c>
      <c r="C88" s="177" t="s">
        <v>406</v>
      </c>
      <c r="D88" s="176" t="s">
        <v>407</v>
      </c>
      <c r="E88" s="176">
        <v>1</v>
      </c>
      <c r="F88" s="177" t="s">
        <v>63</v>
      </c>
      <c r="G88" s="176" t="s">
        <v>138</v>
      </c>
      <c r="H88" s="176" t="s">
        <v>409</v>
      </c>
      <c r="I88" s="176">
        <v>601775</v>
      </c>
      <c r="J88" s="179">
        <v>1</v>
      </c>
      <c r="K88" s="180">
        <v>0.2</v>
      </c>
      <c r="L88" s="179">
        <f t="shared" si="0"/>
        <v>0.2</v>
      </c>
      <c r="M88" s="181" t="s">
        <v>38</v>
      </c>
      <c r="N88" s="179">
        <f t="shared" si="1"/>
        <v>0</v>
      </c>
      <c r="O88" s="181" t="s">
        <v>38</v>
      </c>
      <c r="P88" s="179">
        <v>0</v>
      </c>
      <c r="Q88" s="181" t="s">
        <v>38</v>
      </c>
      <c r="R88" s="182">
        <v>0</v>
      </c>
      <c r="S88" s="179">
        <f t="shared" si="2"/>
        <v>0.2</v>
      </c>
      <c r="T88" s="183">
        <f>'Distribution Rates'!$B$2*S88</f>
        <v>1417.6221461557943</v>
      </c>
      <c r="U88" s="184">
        <f>'Distribution Rates'!$B$3*S88</f>
        <v>-171.12737806818697</v>
      </c>
      <c r="V88" s="185">
        <f t="shared" si="3"/>
        <v>1246.4947680876073</v>
      </c>
      <c r="W88" s="185">
        <f t="shared" si="4"/>
        <v>103.87</v>
      </c>
      <c r="X88" s="185">
        <v>0</v>
      </c>
      <c r="Y88" s="186">
        <v>0</v>
      </c>
      <c r="Z88" s="185">
        <v>0</v>
      </c>
      <c r="AA88" s="186">
        <v>0</v>
      </c>
      <c r="AB88" s="185">
        <v>0</v>
      </c>
      <c r="AC88" s="187">
        <v>0</v>
      </c>
      <c r="AD88" s="185">
        <v>0</v>
      </c>
      <c r="AE88" s="185">
        <v>0</v>
      </c>
      <c r="AF88" s="188"/>
      <c r="AG88" s="189"/>
      <c r="AH88" s="186">
        <f t="shared" si="7"/>
        <v>0</v>
      </c>
      <c r="AI88" s="185">
        <v>0</v>
      </c>
      <c r="AJ88" s="185">
        <f t="shared" si="6"/>
        <v>0</v>
      </c>
    </row>
    <row r="89" spans="1:36" ht="14.25" customHeight="1" x14ac:dyDescent="0.2">
      <c r="A89" s="178" t="s">
        <v>410</v>
      </c>
      <c r="B89" s="176" t="s">
        <v>405</v>
      </c>
      <c r="C89" s="177" t="s">
        <v>406</v>
      </c>
      <c r="D89" s="176" t="s">
        <v>407</v>
      </c>
      <c r="E89" s="176">
        <v>1</v>
      </c>
      <c r="F89" s="177" t="s">
        <v>63</v>
      </c>
      <c r="G89" s="176" t="s">
        <v>138</v>
      </c>
      <c r="H89" s="176" t="s">
        <v>411</v>
      </c>
      <c r="I89" s="176">
        <v>601774</v>
      </c>
      <c r="J89" s="179">
        <v>1</v>
      </c>
      <c r="K89" s="180">
        <v>0.2</v>
      </c>
      <c r="L89" s="179">
        <f t="shared" si="0"/>
        <v>0.2</v>
      </c>
      <c r="M89" s="181" t="s">
        <v>38</v>
      </c>
      <c r="N89" s="179">
        <f t="shared" si="1"/>
        <v>0</v>
      </c>
      <c r="O89" s="181" t="s">
        <v>38</v>
      </c>
      <c r="P89" s="179">
        <v>0</v>
      </c>
      <c r="Q89" s="181" t="s">
        <v>38</v>
      </c>
      <c r="R89" s="182">
        <v>0</v>
      </c>
      <c r="S89" s="179">
        <f t="shared" si="2"/>
        <v>0.2</v>
      </c>
      <c r="T89" s="183">
        <f>'Distribution Rates'!$B$2*S89</f>
        <v>1417.6221461557943</v>
      </c>
      <c r="U89" s="184">
        <f>'Distribution Rates'!$B$3*S89</f>
        <v>-171.12737806818697</v>
      </c>
      <c r="V89" s="185">
        <f t="shared" si="3"/>
        <v>1246.4947680876073</v>
      </c>
      <c r="W89" s="185">
        <f t="shared" si="4"/>
        <v>103.87</v>
      </c>
      <c r="X89" s="185">
        <v>0</v>
      </c>
      <c r="Y89" s="186">
        <v>0</v>
      </c>
      <c r="Z89" s="185">
        <v>0</v>
      </c>
      <c r="AA89" s="186">
        <v>0</v>
      </c>
      <c r="AB89" s="185">
        <v>0</v>
      </c>
      <c r="AC89" s="187">
        <v>0</v>
      </c>
      <c r="AD89" s="185">
        <v>0</v>
      </c>
      <c r="AE89" s="185">
        <v>0</v>
      </c>
      <c r="AF89" s="188"/>
      <c r="AG89" s="189"/>
      <c r="AH89" s="186">
        <f t="shared" si="7"/>
        <v>0</v>
      </c>
      <c r="AI89" s="185">
        <v>0</v>
      </c>
      <c r="AJ89" s="185">
        <f t="shared" si="6"/>
        <v>0</v>
      </c>
    </row>
    <row r="90" spans="1:36" ht="14.25" customHeight="1" x14ac:dyDescent="0.2">
      <c r="A90" s="190" t="s">
        <v>412</v>
      </c>
      <c r="B90" s="176" t="s">
        <v>405</v>
      </c>
      <c r="C90" s="177" t="s">
        <v>406</v>
      </c>
      <c r="D90" s="176" t="s">
        <v>407</v>
      </c>
      <c r="E90" s="176">
        <v>1</v>
      </c>
      <c r="F90" s="177" t="s">
        <v>63</v>
      </c>
      <c r="G90" s="176" t="s">
        <v>138</v>
      </c>
      <c r="H90" s="176" t="s">
        <v>413</v>
      </c>
      <c r="I90" s="176">
        <v>601773</v>
      </c>
      <c r="J90" s="179">
        <v>1</v>
      </c>
      <c r="K90" s="180">
        <v>0.2</v>
      </c>
      <c r="L90" s="179">
        <f t="shared" si="0"/>
        <v>0.2</v>
      </c>
      <c r="M90" s="181" t="s">
        <v>38</v>
      </c>
      <c r="N90" s="179">
        <f t="shared" si="1"/>
        <v>0</v>
      </c>
      <c r="O90" s="181" t="s">
        <v>38</v>
      </c>
      <c r="P90" s="179">
        <v>0</v>
      </c>
      <c r="Q90" s="181" t="s">
        <v>38</v>
      </c>
      <c r="R90" s="182">
        <v>0</v>
      </c>
      <c r="S90" s="179">
        <f t="shared" si="2"/>
        <v>0.2</v>
      </c>
      <c r="T90" s="183">
        <f>'Distribution Rates'!$B$2*S90</f>
        <v>1417.6221461557943</v>
      </c>
      <c r="U90" s="184">
        <f>'Distribution Rates'!$B$3*S90</f>
        <v>-171.12737806818697</v>
      </c>
      <c r="V90" s="185">
        <f t="shared" si="3"/>
        <v>1246.4947680876073</v>
      </c>
      <c r="W90" s="185">
        <f t="shared" si="4"/>
        <v>103.87</v>
      </c>
      <c r="X90" s="185">
        <v>0</v>
      </c>
      <c r="Y90" s="186">
        <v>0</v>
      </c>
      <c r="Z90" s="185">
        <v>0</v>
      </c>
      <c r="AA90" s="186">
        <v>0</v>
      </c>
      <c r="AB90" s="185">
        <v>0</v>
      </c>
      <c r="AC90" s="187">
        <v>0</v>
      </c>
      <c r="AD90" s="185">
        <v>0</v>
      </c>
      <c r="AE90" s="185">
        <v>0</v>
      </c>
      <c r="AF90" s="188"/>
      <c r="AG90" s="189"/>
      <c r="AH90" s="186">
        <f t="shared" si="7"/>
        <v>0</v>
      </c>
      <c r="AI90" s="185">
        <v>0</v>
      </c>
      <c r="AJ90" s="185">
        <f t="shared" si="6"/>
        <v>0</v>
      </c>
    </row>
    <row r="91" spans="1:36" ht="14.25" customHeight="1" x14ac:dyDescent="0.2">
      <c r="A91" s="217" t="s">
        <v>414</v>
      </c>
      <c r="B91" s="176" t="s">
        <v>405</v>
      </c>
      <c r="C91" s="177" t="s">
        <v>406</v>
      </c>
      <c r="D91" s="176" t="s">
        <v>407</v>
      </c>
      <c r="E91" s="176">
        <v>1</v>
      </c>
      <c r="F91" s="218" t="s">
        <v>63</v>
      </c>
      <c r="G91" s="176" t="s">
        <v>118</v>
      </c>
      <c r="H91" s="176" t="s">
        <v>415</v>
      </c>
      <c r="I91" s="176">
        <v>601650</v>
      </c>
      <c r="J91" s="179">
        <v>1</v>
      </c>
      <c r="K91" s="180">
        <v>0.2</v>
      </c>
      <c r="L91" s="179">
        <f t="shared" si="0"/>
        <v>0.2</v>
      </c>
      <c r="M91" s="181" t="s">
        <v>38</v>
      </c>
      <c r="N91" s="179">
        <f t="shared" si="1"/>
        <v>0</v>
      </c>
      <c r="O91" s="181" t="s">
        <v>38</v>
      </c>
      <c r="P91" s="179">
        <v>0</v>
      </c>
      <c r="Q91" s="181" t="s">
        <v>38</v>
      </c>
      <c r="R91" s="182">
        <v>0</v>
      </c>
      <c r="S91" s="179">
        <f t="shared" si="2"/>
        <v>0.2</v>
      </c>
      <c r="T91" s="183">
        <f>'Distribution Rates'!$B$2*S91</f>
        <v>1417.6221461557943</v>
      </c>
      <c r="U91" s="184">
        <f>'Distribution Rates'!$B$3*S91</f>
        <v>-171.12737806818697</v>
      </c>
      <c r="V91" s="185">
        <f t="shared" si="3"/>
        <v>1246.4947680876073</v>
      </c>
      <c r="W91" s="185">
        <f t="shared" si="4"/>
        <v>103.87</v>
      </c>
      <c r="X91" s="185">
        <v>0</v>
      </c>
      <c r="Y91" s="186">
        <v>0</v>
      </c>
      <c r="Z91" s="185">
        <v>0</v>
      </c>
      <c r="AA91" s="186">
        <v>0</v>
      </c>
      <c r="AB91" s="185">
        <v>0</v>
      </c>
      <c r="AC91" s="187">
        <v>0</v>
      </c>
      <c r="AD91" s="185">
        <v>0</v>
      </c>
      <c r="AE91" s="185">
        <v>0</v>
      </c>
      <c r="AF91" s="188"/>
      <c r="AG91" s="189"/>
      <c r="AH91" s="186">
        <f t="shared" si="7"/>
        <v>0</v>
      </c>
      <c r="AI91" s="185">
        <v>0</v>
      </c>
      <c r="AJ91" s="185">
        <f t="shared" si="6"/>
        <v>0</v>
      </c>
    </row>
    <row r="92" spans="1:36" ht="14.25" customHeight="1" x14ac:dyDescent="0.2">
      <c r="A92" s="219" t="s">
        <v>416</v>
      </c>
      <c r="B92" s="193" t="s">
        <v>417</v>
      </c>
      <c r="C92" s="199" t="s">
        <v>418</v>
      </c>
      <c r="D92" s="193" t="s">
        <v>419</v>
      </c>
      <c r="E92" s="193">
        <v>4</v>
      </c>
      <c r="F92" s="220" t="s">
        <v>33</v>
      </c>
      <c r="G92" s="193" t="s">
        <v>142</v>
      </c>
      <c r="H92" s="193" t="s">
        <v>420</v>
      </c>
      <c r="I92" s="176">
        <v>407800</v>
      </c>
      <c r="J92" s="179">
        <v>1</v>
      </c>
      <c r="K92" s="195">
        <v>1</v>
      </c>
      <c r="L92" s="179">
        <f t="shared" si="0"/>
        <v>1</v>
      </c>
      <c r="M92" s="196" t="s">
        <v>38</v>
      </c>
      <c r="N92" s="179">
        <f t="shared" si="1"/>
        <v>0</v>
      </c>
      <c r="O92" s="196" t="s">
        <v>38</v>
      </c>
      <c r="P92" s="179">
        <v>0</v>
      </c>
      <c r="Q92" s="196" t="s">
        <v>38</v>
      </c>
      <c r="R92" s="182">
        <v>0</v>
      </c>
      <c r="S92" s="179">
        <f t="shared" si="2"/>
        <v>1</v>
      </c>
      <c r="T92" s="183">
        <f>'Distribution Rates'!$B$2*S92</f>
        <v>7088.1107307789716</v>
      </c>
      <c r="U92" s="184">
        <f>'Distribution Rates'!$B$3*S92</f>
        <v>-855.63689034093477</v>
      </c>
      <c r="V92" s="185">
        <f t="shared" si="3"/>
        <v>6232.4738404380369</v>
      </c>
      <c r="W92" s="185">
        <f t="shared" si="4"/>
        <v>519.37</v>
      </c>
      <c r="X92" s="185">
        <v>245.19000000000003</v>
      </c>
      <c r="Y92" s="186">
        <v>601</v>
      </c>
      <c r="Z92" s="185">
        <v>7.85</v>
      </c>
      <c r="AA92" s="186">
        <v>1</v>
      </c>
      <c r="AB92" s="185">
        <v>0</v>
      </c>
      <c r="AC92" s="187">
        <v>0</v>
      </c>
      <c r="AD92" s="185">
        <v>0</v>
      </c>
      <c r="AE92" s="185">
        <v>0</v>
      </c>
      <c r="AF92" s="188"/>
      <c r="AG92" s="189"/>
      <c r="AH92" s="186">
        <f t="shared" si="7"/>
        <v>602</v>
      </c>
      <c r="AI92" s="185">
        <v>0</v>
      </c>
      <c r="AJ92" s="185">
        <f t="shared" si="6"/>
        <v>253.04000000000002</v>
      </c>
    </row>
    <row r="93" spans="1:36" ht="14.25" customHeight="1" x14ac:dyDescent="0.2">
      <c r="A93" s="219" t="s">
        <v>416</v>
      </c>
      <c r="B93" s="193" t="s">
        <v>421</v>
      </c>
      <c r="C93" s="199" t="s">
        <v>418</v>
      </c>
      <c r="D93" s="193" t="s">
        <v>419</v>
      </c>
      <c r="E93" s="193">
        <v>4</v>
      </c>
      <c r="F93" s="220" t="s">
        <v>33</v>
      </c>
      <c r="G93" s="193" t="s">
        <v>142</v>
      </c>
      <c r="H93" s="193" t="s">
        <v>420</v>
      </c>
      <c r="I93" s="176">
        <v>407800</v>
      </c>
      <c r="J93" s="179">
        <v>0</v>
      </c>
      <c r="K93" s="195">
        <v>1</v>
      </c>
      <c r="L93" s="179">
        <f t="shared" si="0"/>
        <v>0</v>
      </c>
      <c r="M93" s="196" t="s">
        <v>38</v>
      </c>
      <c r="N93" s="179">
        <f t="shared" si="1"/>
        <v>0</v>
      </c>
      <c r="O93" s="196" t="s">
        <v>38</v>
      </c>
      <c r="P93" s="179">
        <v>0</v>
      </c>
      <c r="Q93" s="196" t="s">
        <v>374</v>
      </c>
      <c r="R93" s="182">
        <v>1</v>
      </c>
      <c r="S93" s="179">
        <f t="shared" si="2"/>
        <v>1</v>
      </c>
      <c r="T93" s="183">
        <f>'Distribution Rates'!$B$2*S93</f>
        <v>7088.1107307789716</v>
      </c>
      <c r="U93" s="184">
        <f>'Distribution Rates'!$B$3*S93</f>
        <v>-855.63689034093477</v>
      </c>
      <c r="V93" s="185">
        <f t="shared" si="3"/>
        <v>6232.4738404380369</v>
      </c>
      <c r="W93" s="185">
        <f t="shared" si="4"/>
        <v>519.37</v>
      </c>
      <c r="X93" s="185">
        <v>245.19000000000003</v>
      </c>
      <c r="Y93" s="186">
        <v>601</v>
      </c>
      <c r="Z93" s="185">
        <v>7.85</v>
      </c>
      <c r="AA93" s="186">
        <v>1</v>
      </c>
      <c r="AB93" s="185">
        <v>0</v>
      </c>
      <c r="AC93" s="187">
        <v>0</v>
      </c>
      <c r="AD93" s="185">
        <v>0</v>
      </c>
      <c r="AE93" s="185">
        <v>0</v>
      </c>
      <c r="AF93" s="188"/>
      <c r="AG93" s="189"/>
      <c r="AH93" s="186">
        <f t="shared" si="7"/>
        <v>602</v>
      </c>
      <c r="AI93" s="185">
        <v>0</v>
      </c>
      <c r="AJ93" s="185">
        <f t="shared" si="6"/>
        <v>253.04000000000002</v>
      </c>
    </row>
    <row r="94" spans="1:36" ht="14.25" customHeight="1" x14ac:dyDescent="0.2">
      <c r="A94" s="221" t="s">
        <v>422</v>
      </c>
      <c r="B94" s="205" t="s">
        <v>423</v>
      </c>
      <c r="C94" s="203" t="s">
        <v>424</v>
      </c>
      <c r="D94" s="203" t="s">
        <v>425</v>
      </c>
      <c r="E94" s="203">
        <v>1</v>
      </c>
      <c r="F94" s="222" t="s">
        <v>58</v>
      </c>
      <c r="G94" s="203" t="s">
        <v>251</v>
      </c>
      <c r="H94" s="203" t="s">
        <v>426</v>
      </c>
      <c r="I94" s="176" t="s">
        <v>427</v>
      </c>
      <c r="J94" s="206">
        <v>1</v>
      </c>
      <c r="K94" s="207">
        <v>1</v>
      </c>
      <c r="L94" s="179">
        <f t="shared" si="0"/>
        <v>1</v>
      </c>
      <c r="M94" s="196" t="s">
        <v>38</v>
      </c>
      <c r="N94" s="179">
        <f t="shared" si="1"/>
        <v>0</v>
      </c>
      <c r="O94" s="208" t="s">
        <v>38</v>
      </c>
      <c r="P94" s="179">
        <v>0</v>
      </c>
      <c r="Q94" s="208" t="s">
        <v>38</v>
      </c>
      <c r="R94" s="182">
        <v>0</v>
      </c>
      <c r="S94" s="179">
        <f t="shared" si="2"/>
        <v>1</v>
      </c>
      <c r="T94" s="183">
        <f>'Distribution Rates'!$B$2*S94</f>
        <v>7088.1107307789716</v>
      </c>
      <c r="U94" s="184">
        <f>'Distribution Rates'!$B$3*S94</f>
        <v>-855.63689034093477</v>
      </c>
      <c r="V94" s="185">
        <f t="shared" si="3"/>
        <v>6232.4738404380369</v>
      </c>
      <c r="W94" s="185">
        <f t="shared" si="4"/>
        <v>519.37</v>
      </c>
      <c r="X94" s="185">
        <v>12378.8</v>
      </c>
      <c r="Y94" s="186">
        <v>21677</v>
      </c>
      <c r="Z94" s="185">
        <v>495.15</v>
      </c>
      <c r="AA94" s="186">
        <v>98</v>
      </c>
      <c r="AB94" s="185">
        <v>106.25</v>
      </c>
      <c r="AC94" s="187">
        <v>1.25</v>
      </c>
      <c r="AD94" s="185">
        <v>0</v>
      </c>
      <c r="AE94" s="185">
        <v>0</v>
      </c>
      <c r="AF94" s="188"/>
      <c r="AG94" s="189"/>
      <c r="AH94" s="186">
        <f t="shared" si="7"/>
        <v>21775</v>
      </c>
      <c r="AI94" s="185">
        <v>8.3099999999999987</v>
      </c>
      <c r="AJ94" s="185">
        <f t="shared" si="6"/>
        <v>12988.509999999998</v>
      </c>
    </row>
    <row r="95" spans="1:36" ht="14.25" customHeight="1" x14ac:dyDescent="0.2">
      <c r="A95" s="198" t="s">
        <v>428</v>
      </c>
      <c r="B95" s="193" t="s">
        <v>429</v>
      </c>
      <c r="C95" s="199" t="s">
        <v>430</v>
      </c>
      <c r="D95" s="193" t="s">
        <v>431</v>
      </c>
      <c r="E95" s="193">
        <v>3</v>
      </c>
      <c r="F95" s="193" t="s">
        <v>33</v>
      </c>
      <c r="G95" s="193"/>
      <c r="H95" s="193" t="s">
        <v>430</v>
      </c>
      <c r="I95" s="176" t="s">
        <v>432</v>
      </c>
      <c r="J95" s="200">
        <v>1</v>
      </c>
      <c r="K95" s="195">
        <v>0.87</v>
      </c>
      <c r="L95" s="179">
        <f t="shared" si="0"/>
        <v>0.87</v>
      </c>
      <c r="M95" s="196" t="s">
        <v>38</v>
      </c>
      <c r="N95" s="179">
        <f t="shared" si="1"/>
        <v>0</v>
      </c>
      <c r="O95" s="196" t="s">
        <v>38</v>
      </c>
      <c r="P95" s="179">
        <v>0</v>
      </c>
      <c r="Q95" s="196" t="s">
        <v>241</v>
      </c>
      <c r="R95" s="182">
        <v>0.87</v>
      </c>
      <c r="S95" s="179">
        <f t="shared" si="2"/>
        <v>1.74</v>
      </c>
      <c r="T95" s="183">
        <f>'Distribution Rates'!$B$2*S95</f>
        <v>12333.31267155541</v>
      </c>
      <c r="U95" s="184">
        <f>'Distribution Rates'!$B$3*S95</f>
        <v>-1488.8081891932266</v>
      </c>
      <c r="V95" s="185">
        <f t="shared" si="3"/>
        <v>10844.504482362183</v>
      </c>
      <c r="W95" s="185">
        <f t="shared" si="4"/>
        <v>903.71</v>
      </c>
      <c r="X95" s="185">
        <v>0</v>
      </c>
      <c r="Y95" s="186">
        <v>0</v>
      </c>
      <c r="Z95" s="185">
        <v>0</v>
      </c>
      <c r="AA95" s="186">
        <v>0</v>
      </c>
      <c r="AB95" s="185">
        <v>0</v>
      </c>
      <c r="AC95" s="187">
        <v>0</v>
      </c>
      <c r="AD95" s="185">
        <v>0</v>
      </c>
      <c r="AE95" s="185">
        <v>0</v>
      </c>
      <c r="AF95" s="188"/>
      <c r="AG95" s="189"/>
      <c r="AH95" s="186">
        <f t="shared" si="7"/>
        <v>0</v>
      </c>
      <c r="AI95" s="185">
        <v>0</v>
      </c>
      <c r="AJ95" s="185">
        <f t="shared" si="6"/>
        <v>0</v>
      </c>
    </row>
    <row r="96" spans="1:36" ht="14.25" customHeight="1" x14ac:dyDescent="0.2">
      <c r="A96" s="198" t="s">
        <v>433</v>
      </c>
      <c r="B96" s="193" t="s">
        <v>434</v>
      </c>
      <c r="C96" s="199" t="s">
        <v>435</v>
      </c>
      <c r="D96" s="193" t="s">
        <v>436</v>
      </c>
      <c r="E96" s="193">
        <v>3</v>
      </c>
      <c r="F96" s="193" t="s">
        <v>33</v>
      </c>
      <c r="G96" s="193" t="s">
        <v>142</v>
      </c>
      <c r="H96" s="193" t="s">
        <v>435</v>
      </c>
      <c r="I96" s="176">
        <v>406600</v>
      </c>
      <c r="J96" s="179">
        <v>1</v>
      </c>
      <c r="K96" s="195">
        <v>0.87</v>
      </c>
      <c r="L96" s="179">
        <f t="shared" si="0"/>
        <v>0.87</v>
      </c>
      <c r="M96" s="196" t="s">
        <v>38</v>
      </c>
      <c r="N96" s="179">
        <f t="shared" si="1"/>
        <v>0</v>
      </c>
      <c r="O96" s="196" t="s">
        <v>38</v>
      </c>
      <c r="P96" s="179">
        <v>0</v>
      </c>
      <c r="Q96" s="196" t="s">
        <v>241</v>
      </c>
      <c r="R96" s="182">
        <v>0.87</v>
      </c>
      <c r="S96" s="179">
        <f t="shared" si="2"/>
        <v>1.74</v>
      </c>
      <c r="T96" s="183">
        <f>'Distribution Rates'!$B$2*S96</f>
        <v>12333.31267155541</v>
      </c>
      <c r="U96" s="184">
        <f>'Distribution Rates'!$B$3*S96</f>
        <v>-1488.8081891932266</v>
      </c>
      <c r="V96" s="185">
        <f t="shared" si="3"/>
        <v>10844.504482362183</v>
      </c>
      <c r="W96" s="185">
        <f t="shared" si="4"/>
        <v>903.71</v>
      </c>
      <c r="X96" s="185">
        <v>11.039999999999997</v>
      </c>
      <c r="Y96" s="186">
        <v>25</v>
      </c>
      <c r="Z96" s="185">
        <v>0</v>
      </c>
      <c r="AA96" s="186">
        <v>0</v>
      </c>
      <c r="AB96" s="185">
        <v>0</v>
      </c>
      <c r="AC96" s="187">
        <v>0</v>
      </c>
      <c r="AD96" s="185">
        <v>0</v>
      </c>
      <c r="AE96" s="185">
        <v>0</v>
      </c>
      <c r="AF96" s="188"/>
      <c r="AG96" s="189"/>
      <c r="AH96" s="186">
        <f t="shared" si="7"/>
        <v>25</v>
      </c>
      <c r="AI96" s="185">
        <v>0</v>
      </c>
      <c r="AJ96" s="185">
        <f t="shared" si="6"/>
        <v>11.039999999999997</v>
      </c>
    </row>
    <row r="97" spans="1:36" ht="14.25" customHeight="1" x14ac:dyDescent="0.2">
      <c r="A97" s="201" t="s">
        <v>437</v>
      </c>
      <c r="B97" s="193" t="s">
        <v>438</v>
      </c>
      <c r="C97" s="199" t="s">
        <v>439</v>
      </c>
      <c r="D97" s="193" t="s">
        <v>440</v>
      </c>
      <c r="E97" s="193">
        <v>1</v>
      </c>
      <c r="F97" s="193" t="s">
        <v>33</v>
      </c>
      <c r="G97" s="193" t="s">
        <v>187</v>
      </c>
      <c r="H97" s="193" t="s">
        <v>441</v>
      </c>
      <c r="I97" s="176">
        <v>404420</v>
      </c>
      <c r="J97" s="179">
        <v>1</v>
      </c>
      <c r="K97" s="195">
        <v>1</v>
      </c>
      <c r="L97" s="179">
        <f t="shared" si="0"/>
        <v>1</v>
      </c>
      <c r="M97" s="196" t="s">
        <v>38</v>
      </c>
      <c r="N97" s="179">
        <f t="shared" si="1"/>
        <v>0</v>
      </c>
      <c r="O97" s="196" t="s">
        <v>38</v>
      </c>
      <c r="P97" s="179">
        <v>0</v>
      </c>
      <c r="Q97" s="196" t="s">
        <v>38</v>
      </c>
      <c r="R97" s="182">
        <v>0</v>
      </c>
      <c r="S97" s="179">
        <f t="shared" si="2"/>
        <v>1</v>
      </c>
      <c r="T97" s="183">
        <f>'Distribution Rates'!$B$2*S97</f>
        <v>7088.1107307789716</v>
      </c>
      <c r="U97" s="184">
        <f>'Distribution Rates'!$B$3*S97</f>
        <v>-855.63689034093477</v>
      </c>
      <c r="V97" s="185">
        <f t="shared" si="3"/>
        <v>6232.4738404380369</v>
      </c>
      <c r="W97" s="185">
        <f t="shared" si="4"/>
        <v>519.37</v>
      </c>
      <c r="X97" s="185">
        <v>5999.67</v>
      </c>
      <c r="Y97" s="186">
        <v>15917</v>
      </c>
      <c r="Z97" s="185">
        <v>37.85</v>
      </c>
      <c r="AA97" s="186">
        <v>6</v>
      </c>
      <c r="AB97" s="185">
        <v>0</v>
      </c>
      <c r="AC97" s="187">
        <v>0</v>
      </c>
      <c r="AD97" s="185">
        <v>0</v>
      </c>
      <c r="AE97" s="185">
        <v>0</v>
      </c>
      <c r="AF97" s="188"/>
      <c r="AG97" s="189"/>
      <c r="AH97" s="186">
        <f t="shared" si="7"/>
        <v>15923</v>
      </c>
      <c r="AI97" s="185">
        <v>0</v>
      </c>
      <c r="AJ97" s="185">
        <f t="shared" si="6"/>
        <v>6037.52</v>
      </c>
    </row>
    <row r="98" spans="1:36" ht="14.25" customHeight="1" x14ac:dyDescent="0.2">
      <c r="A98" s="198" t="s">
        <v>442</v>
      </c>
      <c r="B98" s="193" t="s">
        <v>443</v>
      </c>
      <c r="C98" s="199" t="s">
        <v>444</v>
      </c>
      <c r="D98" s="193" t="s">
        <v>445</v>
      </c>
      <c r="E98" s="193">
        <v>3</v>
      </c>
      <c r="F98" s="193" t="s">
        <v>33</v>
      </c>
      <c r="G98" s="193" t="s">
        <v>142</v>
      </c>
      <c r="H98" s="193" t="s">
        <v>446</v>
      </c>
      <c r="I98" s="176">
        <v>407400</v>
      </c>
      <c r="J98" s="200">
        <v>2</v>
      </c>
      <c r="K98" s="195">
        <v>0.34</v>
      </c>
      <c r="L98" s="179">
        <f t="shared" si="0"/>
        <v>0.68</v>
      </c>
      <c r="M98" s="196" t="s">
        <v>38</v>
      </c>
      <c r="N98" s="179">
        <f t="shared" si="1"/>
        <v>0</v>
      </c>
      <c r="O98" s="196" t="s">
        <v>38</v>
      </c>
      <c r="P98" s="179">
        <v>0</v>
      </c>
      <c r="Q98" s="196" t="s">
        <v>38</v>
      </c>
      <c r="R98" s="182">
        <v>0</v>
      </c>
      <c r="S98" s="179">
        <f t="shared" si="2"/>
        <v>0.68</v>
      </c>
      <c r="T98" s="183">
        <f>'Distribution Rates'!$B$2*S98</f>
        <v>4819.9152969297011</v>
      </c>
      <c r="U98" s="184">
        <f>'Distribution Rates'!$B$3*S98</f>
        <v>-581.83308543183568</v>
      </c>
      <c r="V98" s="185">
        <f t="shared" si="3"/>
        <v>4238.0822114978655</v>
      </c>
      <c r="W98" s="185">
        <f t="shared" si="4"/>
        <v>353.17</v>
      </c>
      <c r="X98" s="185">
        <v>3566.96</v>
      </c>
      <c r="Y98" s="186">
        <v>8810</v>
      </c>
      <c r="Z98" s="185">
        <v>8.25</v>
      </c>
      <c r="AA98" s="186">
        <v>1</v>
      </c>
      <c r="AB98" s="185">
        <v>0</v>
      </c>
      <c r="AC98" s="187">
        <v>0</v>
      </c>
      <c r="AD98" s="185">
        <v>0</v>
      </c>
      <c r="AE98" s="185">
        <v>0</v>
      </c>
      <c r="AF98" s="188"/>
      <c r="AG98" s="189"/>
      <c r="AH98" s="186">
        <f t="shared" si="7"/>
        <v>8811</v>
      </c>
      <c r="AI98" s="185">
        <v>0</v>
      </c>
      <c r="AJ98" s="185">
        <f t="shared" si="6"/>
        <v>3575.21</v>
      </c>
    </row>
    <row r="99" spans="1:36" ht="14.25" customHeight="1" x14ac:dyDescent="0.2">
      <c r="A99" s="198" t="s">
        <v>447</v>
      </c>
      <c r="B99" s="193" t="s">
        <v>443</v>
      </c>
      <c r="C99" s="199" t="s">
        <v>444</v>
      </c>
      <c r="D99" s="193" t="s">
        <v>445</v>
      </c>
      <c r="E99" s="193">
        <v>3</v>
      </c>
      <c r="F99" s="193" t="s">
        <v>33</v>
      </c>
      <c r="G99" s="193" t="s">
        <v>142</v>
      </c>
      <c r="H99" s="193" t="s">
        <v>448</v>
      </c>
      <c r="I99" s="176">
        <v>406600</v>
      </c>
      <c r="J99" s="179">
        <v>2</v>
      </c>
      <c r="K99" s="195">
        <v>0.33</v>
      </c>
      <c r="L99" s="179">
        <f t="shared" si="0"/>
        <v>0.66</v>
      </c>
      <c r="M99" s="196" t="s">
        <v>38</v>
      </c>
      <c r="N99" s="179">
        <f t="shared" si="1"/>
        <v>0</v>
      </c>
      <c r="O99" s="196" t="s">
        <v>38</v>
      </c>
      <c r="P99" s="179">
        <v>0</v>
      </c>
      <c r="Q99" s="196" t="s">
        <v>38</v>
      </c>
      <c r="R99" s="182">
        <v>0</v>
      </c>
      <c r="S99" s="179">
        <f t="shared" si="2"/>
        <v>0.66</v>
      </c>
      <c r="T99" s="183">
        <f>'Distribution Rates'!$B$2*S99</f>
        <v>4678.1530823141211</v>
      </c>
      <c r="U99" s="184">
        <f>'Distribution Rates'!$B$3*S99</f>
        <v>-564.72034762501698</v>
      </c>
      <c r="V99" s="185">
        <f t="shared" si="3"/>
        <v>4113.4327346891041</v>
      </c>
      <c r="W99" s="185">
        <f t="shared" si="4"/>
        <v>342.79</v>
      </c>
      <c r="X99" s="185">
        <v>930.21000000000026</v>
      </c>
      <c r="Y99" s="186">
        <v>2486</v>
      </c>
      <c r="Z99" s="185">
        <v>0</v>
      </c>
      <c r="AA99" s="186">
        <v>0</v>
      </c>
      <c r="AB99" s="185">
        <v>0</v>
      </c>
      <c r="AC99" s="187">
        <v>0</v>
      </c>
      <c r="AD99" s="185">
        <v>0</v>
      </c>
      <c r="AE99" s="185">
        <v>0</v>
      </c>
      <c r="AF99" s="188"/>
      <c r="AG99" s="189"/>
      <c r="AH99" s="186">
        <f t="shared" si="7"/>
        <v>2486</v>
      </c>
      <c r="AI99" s="185">
        <v>0</v>
      </c>
      <c r="AJ99" s="185">
        <f t="shared" si="6"/>
        <v>930.21000000000026</v>
      </c>
    </row>
    <row r="100" spans="1:36" ht="14.25" customHeight="1" x14ac:dyDescent="0.2">
      <c r="A100" s="197" t="s">
        <v>449</v>
      </c>
      <c r="B100" s="176" t="s">
        <v>443</v>
      </c>
      <c r="C100" s="177" t="s">
        <v>444</v>
      </c>
      <c r="D100" s="176" t="s">
        <v>445</v>
      </c>
      <c r="E100" s="176">
        <v>3</v>
      </c>
      <c r="F100" s="176" t="s">
        <v>33</v>
      </c>
      <c r="G100" s="176" t="s">
        <v>142</v>
      </c>
      <c r="H100" s="176" t="s">
        <v>444</v>
      </c>
      <c r="I100" s="176">
        <v>407400</v>
      </c>
      <c r="J100" s="179">
        <v>2</v>
      </c>
      <c r="K100" s="180">
        <v>0.33</v>
      </c>
      <c r="L100" s="179">
        <f t="shared" si="0"/>
        <v>0.66</v>
      </c>
      <c r="M100" s="181" t="s">
        <v>38</v>
      </c>
      <c r="N100" s="179">
        <f t="shared" si="1"/>
        <v>0</v>
      </c>
      <c r="O100" s="181" t="s">
        <v>38</v>
      </c>
      <c r="P100" s="179">
        <v>0</v>
      </c>
      <c r="Q100" s="181" t="s">
        <v>38</v>
      </c>
      <c r="R100" s="182">
        <v>0</v>
      </c>
      <c r="S100" s="179">
        <f t="shared" si="2"/>
        <v>0.66</v>
      </c>
      <c r="T100" s="183">
        <f>'Distribution Rates'!$B$2*S100</f>
        <v>4678.1530823141211</v>
      </c>
      <c r="U100" s="184">
        <f>'Distribution Rates'!$B$3*S100</f>
        <v>-564.72034762501698</v>
      </c>
      <c r="V100" s="185">
        <f t="shared" si="3"/>
        <v>4113.4327346891041</v>
      </c>
      <c r="W100" s="185">
        <f t="shared" si="4"/>
        <v>342.79</v>
      </c>
      <c r="X100" s="185">
        <v>0</v>
      </c>
      <c r="Y100" s="186">
        <v>0</v>
      </c>
      <c r="Z100" s="185">
        <v>0</v>
      </c>
      <c r="AA100" s="186">
        <v>0</v>
      </c>
      <c r="AB100" s="185">
        <v>0</v>
      </c>
      <c r="AC100" s="187">
        <v>0</v>
      </c>
      <c r="AD100" s="185">
        <v>0</v>
      </c>
      <c r="AE100" s="185">
        <v>0</v>
      </c>
      <c r="AF100" s="188"/>
      <c r="AG100" s="189"/>
      <c r="AH100" s="186">
        <f t="shared" si="7"/>
        <v>0</v>
      </c>
      <c r="AI100" s="185">
        <v>0</v>
      </c>
      <c r="AJ100" s="185">
        <f t="shared" si="6"/>
        <v>0</v>
      </c>
    </row>
    <row r="101" spans="1:36" ht="14.25" customHeight="1" x14ac:dyDescent="0.2">
      <c r="A101" s="198" t="s">
        <v>442</v>
      </c>
      <c r="B101" s="193" t="s">
        <v>450</v>
      </c>
      <c r="C101" s="199" t="s">
        <v>444</v>
      </c>
      <c r="D101" s="193" t="s">
        <v>445</v>
      </c>
      <c r="E101" s="193">
        <v>3</v>
      </c>
      <c r="F101" s="193" t="s">
        <v>33</v>
      </c>
      <c r="G101" s="193" t="s">
        <v>142</v>
      </c>
      <c r="H101" s="193" t="s">
        <v>446</v>
      </c>
      <c r="I101" s="176">
        <v>407400</v>
      </c>
      <c r="J101" s="200">
        <v>0</v>
      </c>
      <c r="K101" s="195">
        <v>1</v>
      </c>
      <c r="L101" s="179">
        <f t="shared" si="0"/>
        <v>0</v>
      </c>
      <c r="M101" s="196" t="s">
        <v>38</v>
      </c>
      <c r="N101" s="179">
        <f t="shared" si="1"/>
        <v>0</v>
      </c>
      <c r="O101" s="196" t="s">
        <v>38</v>
      </c>
      <c r="P101" s="179">
        <v>0</v>
      </c>
      <c r="Q101" s="196" t="s">
        <v>374</v>
      </c>
      <c r="R101" s="182">
        <v>2</v>
      </c>
      <c r="S101" s="179">
        <f t="shared" si="2"/>
        <v>2</v>
      </c>
      <c r="T101" s="183">
        <f>'Distribution Rates'!$B$2*S101</f>
        <v>14176.221461557943</v>
      </c>
      <c r="U101" s="184">
        <f>'Distribution Rates'!$B$3*S101</f>
        <v>-1711.2737806818695</v>
      </c>
      <c r="V101" s="185">
        <f t="shared" si="3"/>
        <v>12464.947680876074</v>
      </c>
      <c r="W101" s="185">
        <f t="shared" si="4"/>
        <v>1038.75</v>
      </c>
      <c r="X101" s="185">
        <v>3566.96</v>
      </c>
      <c r="Y101" s="186">
        <v>8810</v>
      </c>
      <c r="Z101" s="185">
        <v>8.25</v>
      </c>
      <c r="AA101" s="186">
        <v>1</v>
      </c>
      <c r="AB101" s="185">
        <v>0</v>
      </c>
      <c r="AC101" s="187">
        <v>0</v>
      </c>
      <c r="AD101" s="185">
        <v>0</v>
      </c>
      <c r="AE101" s="185">
        <v>0</v>
      </c>
      <c r="AF101" s="188"/>
      <c r="AG101" s="189"/>
      <c r="AH101" s="186">
        <f t="shared" si="7"/>
        <v>8811</v>
      </c>
      <c r="AI101" s="185">
        <v>0</v>
      </c>
      <c r="AJ101" s="185">
        <f t="shared" si="6"/>
        <v>3575.21</v>
      </c>
    </row>
    <row r="102" spans="1:36" ht="14.25" customHeight="1" x14ac:dyDescent="0.2">
      <c r="A102" s="198" t="s">
        <v>451</v>
      </c>
      <c r="B102" s="193" t="s">
        <v>452</v>
      </c>
      <c r="C102" s="199" t="s">
        <v>444</v>
      </c>
      <c r="D102" s="193" t="s">
        <v>445</v>
      </c>
      <c r="E102" s="193">
        <v>3</v>
      </c>
      <c r="F102" s="193" t="s">
        <v>33</v>
      </c>
      <c r="G102" s="193" t="s">
        <v>142</v>
      </c>
      <c r="H102" s="193" t="s">
        <v>446</v>
      </c>
      <c r="I102" s="176">
        <v>408245</v>
      </c>
      <c r="J102" s="200">
        <v>0</v>
      </c>
      <c r="K102" s="195">
        <v>1</v>
      </c>
      <c r="L102" s="179">
        <f t="shared" si="0"/>
        <v>0</v>
      </c>
      <c r="M102" s="196" t="s">
        <v>38</v>
      </c>
      <c r="N102" s="179">
        <f t="shared" si="1"/>
        <v>0</v>
      </c>
      <c r="O102" s="196" t="s">
        <v>38</v>
      </c>
      <c r="P102" s="179">
        <v>0</v>
      </c>
      <c r="Q102" s="196" t="s">
        <v>374</v>
      </c>
      <c r="R102" s="182">
        <v>2</v>
      </c>
      <c r="S102" s="179">
        <f t="shared" si="2"/>
        <v>2</v>
      </c>
      <c r="T102" s="183">
        <f>'Distribution Rates'!$B$2*S102</f>
        <v>14176.221461557943</v>
      </c>
      <c r="U102" s="184">
        <f>'Distribution Rates'!$B$3*S102</f>
        <v>-1711.2737806818695</v>
      </c>
      <c r="V102" s="185">
        <f t="shared" si="3"/>
        <v>12464.947680876074</v>
      </c>
      <c r="W102" s="185">
        <f t="shared" si="4"/>
        <v>1038.75</v>
      </c>
      <c r="X102" s="185">
        <v>0</v>
      </c>
      <c r="Y102" s="186">
        <v>0</v>
      </c>
      <c r="Z102" s="185">
        <v>0</v>
      </c>
      <c r="AA102" s="186">
        <v>0</v>
      </c>
      <c r="AB102" s="185">
        <v>0</v>
      </c>
      <c r="AC102" s="187">
        <v>0</v>
      </c>
      <c r="AD102" s="185">
        <v>0</v>
      </c>
      <c r="AE102" s="185">
        <v>0</v>
      </c>
      <c r="AF102" s="188"/>
      <c r="AG102" s="189"/>
      <c r="AH102" s="186">
        <f t="shared" si="7"/>
        <v>0</v>
      </c>
      <c r="AI102" s="185">
        <v>0</v>
      </c>
      <c r="AJ102" s="185">
        <f t="shared" si="6"/>
        <v>0</v>
      </c>
    </row>
    <row r="103" spans="1:36" ht="14.25" customHeight="1" x14ac:dyDescent="0.2">
      <c r="A103" s="209" t="s">
        <v>453</v>
      </c>
      <c r="B103" s="193" t="s">
        <v>454</v>
      </c>
      <c r="C103" s="199" t="s">
        <v>455</v>
      </c>
      <c r="D103" s="193" t="s">
        <v>456</v>
      </c>
      <c r="E103" s="193">
        <v>3</v>
      </c>
      <c r="F103" s="193" t="s">
        <v>59</v>
      </c>
      <c r="G103" s="193" t="s">
        <v>130</v>
      </c>
      <c r="H103" s="193" t="s">
        <v>457</v>
      </c>
      <c r="I103" s="176">
        <v>502700</v>
      </c>
      <c r="J103" s="179">
        <v>1</v>
      </c>
      <c r="K103" s="195">
        <v>1</v>
      </c>
      <c r="L103" s="179">
        <f t="shared" si="0"/>
        <v>1</v>
      </c>
      <c r="M103" s="196" t="s">
        <v>38</v>
      </c>
      <c r="N103" s="179">
        <f t="shared" si="1"/>
        <v>0</v>
      </c>
      <c r="O103" s="196" t="s">
        <v>38</v>
      </c>
      <c r="P103" s="179">
        <v>0</v>
      </c>
      <c r="Q103" s="196" t="s">
        <v>38</v>
      </c>
      <c r="R103" s="182">
        <v>0</v>
      </c>
      <c r="S103" s="179">
        <f t="shared" si="2"/>
        <v>1</v>
      </c>
      <c r="T103" s="183">
        <f>'Distribution Rates'!$B$2*S103</f>
        <v>7088.1107307789716</v>
      </c>
      <c r="U103" s="184">
        <f>'Distribution Rates'!$B$3*S103</f>
        <v>-855.63689034093477</v>
      </c>
      <c r="V103" s="185">
        <f t="shared" si="3"/>
        <v>6232.4738404380369</v>
      </c>
      <c r="W103" s="185">
        <f t="shared" si="4"/>
        <v>519.37</v>
      </c>
      <c r="X103" s="185">
        <v>179.75000000000003</v>
      </c>
      <c r="Y103" s="186">
        <v>288</v>
      </c>
      <c r="Z103" s="185">
        <v>79.260000000000005</v>
      </c>
      <c r="AA103" s="186">
        <v>10</v>
      </c>
      <c r="AB103" s="185">
        <v>0</v>
      </c>
      <c r="AC103" s="187">
        <v>0</v>
      </c>
      <c r="AD103" s="185">
        <v>0</v>
      </c>
      <c r="AE103" s="185">
        <v>0</v>
      </c>
      <c r="AF103" s="188"/>
      <c r="AG103" s="189"/>
      <c r="AH103" s="186">
        <f t="shared" si="7"/>
        <v>298</v>
      </c>
      <c r="AI103" s="185">
        <v>0</v>
      </c>
      <c r="AJ103" s="185">
        <f t="shared" si="6"/>
        <v>259.01000000000005</v>
      </c>
    </row>
    <row r="104" spans="1:36" ht="14.25" customHeight="1" x14ac:dyDescent="0.2">
      <c r="A104" s="202" t="s">
        <v>458</v>
      </c>
      <c r="B104" s="205" t="s">
        <v>459</v>
      </c>
      <c r="C104" s="204" t="s">
        <v>460</v>
      </c>
      <c r="D104" s="203" t="s">
        <v>461</v>
      </c>
      <c r="E104" s="203">
        <v>1</v>
      </c>
      <c r="F104" s="203" t="s">
        <v>58</v>
      </c>
      <c r="G104" s="203" t="s">
        <v>251</v>
      </c>
      <c r="H104" s="203" t="s">
        <v>462</v>
      </c>
      <c r="I104" s="176" t="s">
        <v>463</v>
      </c>
      <c r="J104" s="206">
        <v>1</v>
      </c>
      <c r="K104" s="207">
        <v>0.5</v>
      </c>
      <c r="L104" s="179">
        <f t="shared" si="0"/>
        <v>0.5</v>
      </c>
      <c r="M104" s="208" t="s">
        <v>241</v>
      </c>
      <c r="N104" s="179">
        <f t="shared" si="1"/>
        <v>0.5</v>
      </c>
      <c r="O104" s="208" t="s">
        <v>38</v>
      </c>
      <c r="P104" s="179">
        <v>0</v>
      </c>
      <c r="Q104" s="208" t="s">
        <v>38</v>
      </c>
      <c r="R104" s="182">
        <v>0</v>
      </c>
      <c r="S104" s="179">
        <f t="shared" si="2"/>
        <v>1</v>
      </c>
      <c r="T104" s="183">
        <f>'Distribution Rates'!$B$2*S104</f>
        <v>7088.1107307789716</v>
      </c>
      <c r="U104" s="184">
        <f>'Distribution Rates'!$B$3*S104</f>
        <v>-855.63689034093477</v>
      </c>
      <c r="V104" s="185">
        <f t="shared" si="3"/>
        <v>6232.4738404380369</v>
      </c>
      <c r="W104" s="185">
        <f t="shared" si="4"/>
        <v>519.37</v>
      </c>
      <c r="X104" s="185">
        <v>353.54</v>
      </c>
      <c r="Y104" s="186">
        <v>744</v>
      </c>
      <c r="Z104" s="185">
        <v>20.190000000000001</v>
      </c>
      <c r="AA104" s="186">
        <v>3</v>
      </c>
      <c r="AB104" s="185">
        <v>63.75</v>
      </c>
      <c r="AC104" s="187">
        <v>0.75</v>
      </c>
      <c r="AD104" s="185">
        <v>0</v>
      </c>
      <c r="AE104" s="185">
        <v>0</v>
      </c>
      <c r="AF104" s="188"/>
      <c r="AG104" s="189"/>
      <c r="AH104" s="186">
        <f t="shared" si="7"/>
        <v>747</v>
      </c>
      <c r="AI104" s="185">
        <v>0</v>
      </c>
      <c r="AJ104" s="185">
        <f t="shared" si="6"/>
        <v>437.48</v>
      </c>
    </row>
    <row r="105" spans="1:36" ht="14.25" customHeight="1" x14ac:dyDescent="0.2">
      <c r="A105" s="202" t="s">
        <v>464</v>
      </c>
      <c r="B105" s="205" t="s">
        <v>459</v>
      </c>
      <c r="C105" s="204" t="s">
        <v>460</v>
      </c>
      <c r="D105" s="203" t="s">
        <v>461</v>
      </c>
      <c r="E105" s="203">
        <v>1</v>
      </c>
      <c r="F105" s="203" t="s">
        <v>58</v>
      </c>
      <c r="G105" s="203" t="s">
        <v>251</v>
      </c>
      <c r="H105" s="205" t="s">
        <v>465</v>
      </c>
      <c r="I105" s="176" t="s">
        <v>466</v>
      </c>
      <c r="J105" s="206">
        <v>1</v>
      </c>
      <c r="K105" s="207">
        <v>0.5</v>
      </c>
      <c r="L105" s="179">
        <f t="shared" si="0"/>
        <v>0.5</v>
      </c>
      <c r="M105" s="208" t="s">
        <v>241</v>
      </c>
      <c r="N105" s="179">
        <f t="shared" si="1"/>
        <v>0.5</v>
      </c>
      <c r="O105" s="208" t="s">
        <v>38</v>
      </c>
      <c r="P105" s="179">
        <v>0</v>
      </c>
      <c r="Q105" s="208" t="s">
        <v>38</v>
      </c>
      <c r="R105" s="182">
        <v>0</v>
      </c>
      <c r="S105" s="179">
        <f t="shared" si="2"/>
        <v>1</v>
      </c>
      <c r="T105" s="183">
        <f>'Distribution Rates'!$B$2*S105</f>
        <v>7088.1107307789716</v>
      </c>
      <c r="U105" s="184">
        <f>'Distribution Rates'!$B$3*S105</f>
        <v>-855.63689034093477</v>
      </c>
      <c r="V105" s="185">
        <f t="shared" si="3"/>
        <v>6232.4738404380369</v>
      </c>
      <c r="W105" s="185">
        <f t="shared" si="4"/>
        <v>519.37</v>
      </c>
      <c r="X105" s="185">
        <v>7546.57</v>
      </c>
      <c r="Y105" s="186">
        <v>13444</v>
      </c>
      <c r="Z105" s="185">
        <v>197.55</v>
      </c>
      <c r="AA105" s="186">
        <v>35</v>
      </c>
      <c r="AB105" s="185">
        <v>0</v>
      </c>
      <c r="AC105" s="187">
        <v>0</v>
      </c>
      <c r="AD105" s="185">
        <v>0</v>
      </c>
      <c r="AE105" s="185">
        <v>0</v>
      </c>
      <c r="AF105" s="188"/>
      <c r="AG105" s="189"/>
      <c r="AH105" s="186">
        <f t="shared" si="7"/>
        <v>13479</v>
      </c>
      <c r="AI105" s="185">
        <v>6.25</v>
      </c>
      <c r="AJ105" s="185">
        <f t="shared" si="6"/>
        <v>7750.37</v>
      </c>
    </row>
    <row r="106" spans="1:36" ht="14.25" customHeight="1" x14ac:dyDescent="0.2">
      <c r="A106" s="198" t="s">
        <v>467</v>
      </c>
      <c r="B106" s="193" t="s">
        <v>468</v>
      </c>
      <c r="C106" s="199" t="s">
        <v>469</v>
      </c>
      <c r="D106" s="193" t="s">
        <v>470</v>
      </c>
      <c r="E106" s="193">
        <v>1</v>
      </c>
      <c r="F106" s="193" t="s">
        <v>61</v>
      </c>
      <c r="G106" s="193" t="s">
        <v>471</v>
      </c>
      <c r="H106" s="193" t="s">
        <v>472</v>
      </c>
      <c r="I106" s="176">
        <v>908000</v>
      </c>
      <c r="J106" s="179">
        <v>1</v>
      </c>
      <c r="K106" s="195">
        <v>1</v>
      </c>
      <c r="L106" s="179">
        <f t="shared" si="0"/>
        <v>1</v>
      </c>
      <c r="M106" s="196" t="s">
        <v>38</v>
      </c>
      <c r="N106" s="179">
        <f t="shared" si="1"/>
        <v>0</v>
      </c>
      <c r="O106" s="196" t="s">
        <v>38</v>
      </c>
      <c r="P106" s="179">
        <v>0</v>
      </c>
      <c r="Q106" s="196" t="s">
        <v>38</v>
      </c>
      <c r="R106" s="182">
        <v>0</v>
      </c>
      <c r="S106" s="179">
        <f t="shared" si="2"/>
        <v>1</v>
      </c>
      <c r="T106" s="183">
        <f>'Distribution Rates'!$B$2*S106</f>
        <v>7088.1107307789716</v>
      </c>
      <c r="U106" s="184">
        <f>'Distribution Rates'!$B$3*S106</f>
        <v>-855.63689034093477</v>
      </c>
      <c r="V106" s="185">
        <f t="shared" si="3"/>
        <v>6232.4738404380369</v>
      </c>
      <c r="W106" s="185">
        <f t="shared" si="4"/>
        <v>519.37</v>
      </c>
      <c r="X106" s="185">
        <v>1719.8400000000001</v>
      </c>
      <c r="Y106" s="186">
        <v>3852</v>
      </c>
      <c r="Z106" s="185">
        <v>39.25</v>
      </c>
      <c r="AA106" s="186">
        <v>5</v>
      </c>
      <c r="AB106" s="185">
        <v>0</v>
      </c>
      <c r="AC106" s="187">
        <v>0</v>
      </c>
      <c r="AD106" s="185">
        <v>10.190000000000001</v>
      </c>
      <c r="AE106" s="185">
        <v>0</v>
      </c>
      <c r="AF106" s="188"/>
      <c r="AG106" s="189"/>
      <c r="AH106" s="186">
        <f t="shared" si="7"/>
        <v>3857</v>
      </c>
      <c r="AI106" s="185">
        <v>0</v>
      </c>
      <c r="AJ106" s="185">
        <f t="shared" si="6"/>
        <v>1769.2800000000002</v>
      </c>
    </row>
    <row r="107" spans="1:36" ht="14.25" customHeight="1" x14ac:dyDescent="0.2">
      <c r="A107" s="201" t="s">
        <v>473</v>
      </c>
      <c r="B107" s="193" t="s">
        <v>474</v>
      </c>
      <c r="C107" s="199" t="s">
        <v>475</v>
      </c>
      <c r="D107" s="193" t="s">
        <v>476</v>
      </c>
      <c r="E107" s="193">
        <v>1</v>
      </c>
      <c r="F107" s="193" t="s">
        <v>33</v>
      </c>
      <c r="G107" s="193" t="s">
        <v>187</v>
      </c>
      <c r="H107" s="193" t="s">
        <v>477</v>
      </c>
      <c r="I107" s="176">
        <v>403500</v>
      </c>
      <c r="J107" s="179">
        <v>2</v>
      </c>
      <c r="K107" s="195">
        <v>0.5</v>
      </c>
      <c r="L107" s="179">
        <f t="shared" si="0"/>
        <v>1</v>
      </c>
      <c r="M107" s="196" t="s">
        <v>38</v>
      </c>
      <c r="N107" s="179">
        <f t="shared" si="1"/>
        <v>0</v>
      </c>
      <c r="O107" s="196" t="s">
        <v>38</v>
      </c>
      <c r="P107" s="179">
        <v>0</v>
      </c>
      <c r="Q107" s="196" t="s">
        <v>38</v>
      </c>
      <c r="R107" s="182">
        <v>0</v>
      </c>
      <c r="S107" s="179">
        <f t="shared" si="2"/>
        <v>1</v>
      </c>
      <c r="T107" s="183">
        <f>'Distribution Rates'!$B$2*S107</f>
        <v>7088.1107307789716</v>
      </c>
      <c r="U107" s="184">
        <f>'Distribution Rates'!$B$3*S107</f>
        <v>-855.63689034093477</v>
      </c>
      <c r="V107" s="185">
        <f t="shared" si="3"/>
        <v>6232.4738404380369</v>
      </c>
      <c r="W107" s="185">
        <f t="shared" si="4"/>
        <v>519.37</v>
      </c>
      <c r="X107" s="185">
        <v>221.13000000000002</v>
      </c>
      <c r="Y107" s="186">
        <v>561</v>
      </c>
      <c r="Z107" s="185">
        <v>0</v>
      </c>
      <c r="AA107" s="186">
        <v>0</v>
      </c>
      <c r="AB107" s="185">
        <v>0</v>
      </c>
      <c r="AC107" s="187">
        <v>0</v>
      </c>
      <c r="AD107" s="185">
        <v>0</v>
      </c>
      <c r="AE107" s="185">
        <v>0</v>
      </c>
      <c r="AF107" s="188"/>
      <c r="AG107" s="189"/>
      <c r="AH107" s="186">
        <f t="shared" si="7"/>
        <v>561</v>
      </c>
      <c r="AI107" s="185">
        <v>0</v>
      </c>
      <c r="AJ107" s="185">
        <f t="shared" si="6"/>
        <v>221.13000000000002</v>
      </c>
    </row>
    <row r="108" spans="1:36" ht="14.25" customHeight="1" x14ac:dyDescent="0.2">
      <c r="A108" s="198" t="s">
        <v>478</v>
      </c>
      <c r="B108" s="193" t="s">
        <v>474</v>
      </c>
      <c r="C108" s="199" t="s">
        <v>475</v>
      </c>
      <c r="D108" s="193" t="s">
        <v>476</v>
      </c>
      <c r="E108" s="193">
        <v>1</v>
      </c>
      <c r="F108" s="193" t="s">
        <v>33</v>
      </c>
      <c r="G108" s="193" t="s">
        <v>142</v>
      </c>
      <c r="H108" s="193" t="s">
        <v>479</v>
      </c>
      <c r="I108" s="176">
        <v>406550</v>
      </c>
      <c r="J108" s="179">
        <v>2</v>
      </c>
      <c r="K108" s="195">
        <v>0.5</v>
      </c>
      <c r="L108" s="179">
        <f t="shared" si="0"/>
        <v>1</v>
      </c>
      <c r="M108" s="196" t="s">
        <v>38</v>
      </c>
      <c r="N108" s="179">
        <f t="shared" si="1"/>
        <v>0</v>
      </c>
      <c r="O108" s="196" t="s">
        <v>38</v>
      </c>
      <c r="P108" s="179">
        <v>0</v>
      </c>
      <c r="Q108" s="196" t="s">
        <v>38</v>
      </c>
      <c r="R108" s="182">
        <v>0</v>
      </c>
      <c r="S108" s="179">
        <f t="shared" si="2"/>
        <v>1</v>
      </c>
      <c r="T108" s="183">
        <f>'Distribution Rates'!$B$2*S108</f>
        <v>7088.1107307789716</v>
      </c>
      <c r="U108" s="184">
        <f>'Distribution Rates'!$B$3*S108</f>
        <v>-855.63689034093477</v>
      </c>
      <c r="V108" s="185">
        <f t="shared" si="3"/>
        <v>6232.4738404380369</v>
      </c>
      <c r="W108" s="185">
        <f t="shared" si="4"/>
        <v>519.37</v>
      </c>
      <c r="X108" s="185">
        <v>636.84</v>
      </c>
      <c r="Y108" s="186">
        <v>1721</v>
      </c>
      <c r="Z108" s="185">
        <v>0</v>
      </c>
      <c r="AA108" s="186">
        <v>0</v>
      </c>
      <c r="AB108" s="185">
        <v>0</v>
      </c>
      <c r="AC108" s="187">
        <v>0</v>
      </c>
      <c r="AD108" s="185">
        <v>0</v>
      </c>
      <c r="AE108" s="185">
        <v>0</v>
      </c>
      <c r="AF108" s="188"/>
      <c r="AG108" s="189"/>
      <c r="AH108" s="186">
        <f t="shared" si="7"/>
        <v>1721</v>
      </c>
      <c r="AI108" s="185">
        <v>0</v>
      </c>
      <c r="AJ108" s="185">
        <f t="shared" si="6"/>
        <v>636.84</v>
      </c>
    </row>
    <row r="109" spans="1:36" ht="14.25" customHeight="1" x14ac:dyDescent="0.2">
      <c r="A109" s="198" t="s">
        <v>480</v>
      </c>
      <c r="B109" s="193" t="s">
        <v>481</v>
      </c>
      <c r="C109" s="199" t="s">
        <v>475</v>
      </c>
      <c r="D109" s="193" t="s">
        <v>476</v>
      </c>
      <c r="E109" s="193">
        <v>1</v>
      </c>
      <c r="F109" s="193" t="s">
        <v>33</v>
      </c>
      <c r="G109" s="193" t="s">
        <v>142</v>
      </c>
      <c r="H109" s="193" t="s">
        <v>482</v>
      </c>
      <c r="I109" s="176">
        <v>407700</v>
      </c>
      <c r="J109" s="179">
        <v>2</v>
      </c>
      <c r="K109" s="195">
        <v>1</v>
      </c>
      <c r="L109" s="179">
        <f t="shared" si="0"/>
        <v>2</v>
      </c>
      <c r="M109" s="196" t="s">
        <v>38</v>
      </c>
      <c r="N109" s="179">
        <f t="shared" si="1"/>
        <v>0</v>
      </c>
      <c r="O109" s="196" t="s">
        <v>38</v>
      </c>
      <c r="P109" s="179">
        <v>0</v>
      </c>
      <c r="Q109" s="196" t="s">
        <v>38</v>
      </c>
      <c r="R109" s="182">
        <v>0</v>
      </c>
      <c r="S109" s="179">
        <f t="shared" si="2"/>
        <v>2</v>
      </c>
      <c r="T109" s="183">
        <f>'Distribution Rates'!$B$2*S109</f>
        <v>14176.221461557943</v>
      </c>
      <c r="U109" s="184">
        <f>'Distribution Rates'!$B$3*S109</f>
        <v>-1711.2737806818695</v>
      </c>
      <c r="V109" s="185">
        <f t="shared" si="3"/>
        <v>12464.947680876074</v>
      </c>
      <c r="W109" s="185">
        <f t="shared" si="4"/>
        <v>1038.75</v>
      </c>
      <c r="X109" s="185">
        <v>1622.4900000000002</v>
      </c>
      <c r="Y109" s="186">
        <v>4096</v>
      </c>
      <c r="Z109" s="185">
        <v>3.8</v>
      </c>
      <c r="AA109" s="186">
        <v>1</v>
      </c>
      <c r="AB109" s="185">
        <v>0</v>
      </c>
      <c r="AC109" s="187">
        <v>0</v>
      </c>
      <c r="AD109" s="185">
        <v>0</v>
      </c>
      <c r="AE109" s="185">
        <v>0</v>
      </c>
      <c r="AF109" s="188"/>
      <c r="AG109" s="189"/>
      <c r="AH109" s="186">
        <f t="shared" si="7"/>
        <v>4097</v>
      </c>
      <c r="AI109" s="185">
        <v>0</v>
      </c>
      <c r="AJ109" s="185">
        <f t="shared" si="6"/>
        <v>1626.2900000000002</v>
      </c>
    </row>
    <row r="110" spans="1:36" ht="14.25" customHeight="1" x14ac:dyDescent="0.2">
      <c r="A110" s="198" t="s">
        <v>483</v>
      </c>
      <c r="B110" s="193" t="s">
        <v>484</v>
      </c>
      <c r="C110" s="199" t="s">
        <v>475</v>
      </c>
      <c r="D110" s="193" t="s">
        <v>476</v>
      </c>
      <c r="E110" s="193">
        <v>1</v>
      </c>
      <c r="F110" s="193" t="s">
        <v>33</v>
      </c>
      <c r="G110" s="193" t="s">
        <v>142</v>
      </c>
      <c r="H110" s="193" t="s">
        <v>482</v>
      </c>
      <c r="I110" s="176">
        <v>408220</v>
      </c>
      <c r="J110" s="200">
        <v>2</v>
      </c>
      <c r="K110" s="195">
        <v>1</v>
      </c>
      <c r="L110" s="179">
        <f t="shared" si="0"/>
        <v>2</v>
      </c>
      <c r="M110" s="196" t="s">
        <v>38</v>
      </c>
      <c r="N110" s="179">
        <f t="shared" si="1"/>
        <v>0</v>
      </c>
      <c r="O110" s="196" t="s">
        <v>38</v>
      </c>
      <c r="P110" s="179">
        <v>0</v>
      </c>
      <c r="Q110" s="196" t="s">
        <v>38</v>
      </c>
      <c r="R110" s="182">
        <v>0</v>
      </c>
      <c r="S110" s="179">
        <f t="shared" si="2"/>
        <v>2</v>
      </c>
      <c r="T110" s="183">
        <f>'Distribution Rates'!$B$2*S110</f>
        <v>14176.221461557943</v>
      </c>
      <c r="U110" s="184">
        <f>'Distribution Rates'!$B$3*S110</f>
        <v>-1711.2737806818695</v>
      </c>
      <c r="V110" s="185">
        <f t="shared" si="3"/>
        <v>12464.947680876074</v>
      </c>
      <c r="W110" s="185">
        <f t="shared" si="4"/>
        <v>1038.75</v>
      </c>
      <c r="X110" s="185">
        <v>1.92</v>
      </c>
      <c r="Y110" s="186">
        <v>5</v>
      </c>
      <c r="Z110" s="185">
        <v>0</v>
      </c>
      <c r="AA110" s="186">
        <v>0</v>
      </c>
      <c r="AB110" s="185">
        <v>0</v>
      </c>
      <c r="AC110" s="187">
        <v>0</v>
      </c>
      <c r="AD110" s="185">
        <v>0</v>
      </c>
      <c r="AE110" s="185">
        <v>0</v>
      </c>
      <c r="AF110" s="188"/>
      <c r="AG110" s="189"/>
      <c r="AH110" s="186">
        <f t="shared" si="7"/>
        <v>5</v>
      </c>
      <c r="AI110" s="185">
        <v>0</v>
      </c>
      <c r="AJ110" s="185">
        <f t="shared" si="6"/>
        <v>1.92</v>
      </c>
    </row>
    <row r="111" spans="1:36" ht="14.25" customHeight="1" x14ac:dyDescent="0.2">
      <c r="A111" s="198" t="s">
        <v>485</v>
      </c>
      <c r="B111" s="193" t="s">
        <v>486</v>
      </c>
      <c r="C111" s="199" t="s">
        <v>487</v>
      </c>
      <c r="D111" s="193" t="s">
        <v>488</v>
      </c>
      <c r="E111" s="193">
        <v>3</v>
      </c>
      <c r="F111" s="193" t="s">
        <v>57</v>
      </c>
      <c r="G111" s="193" t="s">
        <v>489</v>
      </c>
      <c r="H111" s="193" t="s">
        <v>490</v>
      </c>
      <c r="I111" s="176">
        <v>904100</v>
      </c>
      <c r="J111" s="179">
        <v>1</v>
      </c>
      <c r="K111" s="195">
        <v>0.5</v>
      </c>
      <c r="L111" s="179">
        <f t="shared" si="0"/>
        <v>0.5</v>
      </c>
      <c r="M111" s="196" t="s">
        <v>38</v>
      </c>
      <c r="N111" s="179">
        <f t="shared" si="1"/>
        <v>0</v>
      </c>
      <c r="O111" s="196" t="s">
        <v>38</v>
      </c>
      <c r="P111" s="179">
        <v>0</v>
      </c>
      <c r="Q111" s="196" t="s">
        <v>38</v>
      </c>
      <c r="R111" s="182">
        <v>0</v>
      </c>
      <c r="S111" s="179">
        <f t="shared" si="2"/>
        <v>0.5</v>
      </c>
      <c r="T111" s="183">
        <f>'Distribution Rates'!$B$2*S111</f>
        <v>3544.0553653894858</v>
      </c>
      <c r="U111" s="184">
        <f>'Distribution Rates'!$B$3*S111</f>
        <v>-427.81844517046738</v>
      </c>
      <c r="V111" s="185">
        <f t="shared" si="3"/>
        <v>3116.2369202190184</v>
      </c>
      <c r="W111" s="185">
        <f t="shared" si="4"/>
        <v>259.69</v>
      </c>
      <c r="X111" s="185">
        <v>26.409999999999997</v>
      </c>
      <c r="Y111" s="186">
        <v>47</v>
      </c>
      <c r="Z111" s="185">
        <v>13.6</v>
      </c>
      <c r="AA111" s="186">
        <v>1</v>
      </c>
      <c r="AB111" s="185">
        <v>340</v>
      </c>
      <c r="AC111" s="187">
        <v>4</v>
      </c>
      <c r="AD111" s="185">
        <v>5.84</v>
      </c>
      <c r="AE111" s="185">
        <v>0</v>
      </c>
      <c r="AF111" s="188"/>
      <c r="AG111" s="189"/>
      <c r="AH111" s="186">
        <f t="shared" si="7"/>
        <v>48</v>
      </c>
      <c r="AI111" s="185">
        <v>0</v>
      </c>
      <c r="AJ111" s="185">
        <f t="shared" si="6"/>
        <v>385.84999999999997</v>
      </c>
    </row>
    <row r="112" spans="1:36" ht="14.25" customHeight="1" x14ac:dyDescent="0.2">
      <c r="A112" s="178" t="s">
        <v>491</v>
      </c>
      <c r="B112" s="193" t="s">
        <v>486</v>
      </c>
      <c r="C112" s="199" t="s">
        <v>487</v>
      </c>
      <c r="D112" s="193" t="s">
        <v>488</v>
      </c>
      <c r="E112" s="193">
        <v>3</v>
      </c>
      <c r="F112" s="193" t="s">
        <v>61</v>
      </c>
      <c r="G112" s="193" t="s">
        <v>492</v>
      </c>
      <c r="H112" s="193" t="s">
        <v>493</v>
      </c>
      <c r="I112" s="176">
        <v>900540</v>
      </c>
      <c r="J112" s="179">
        <v>1</v>
      </c>
      <c r="K112" s="195">
        <v>0.5</v>
      </c>
      <c r="L112" s="179">
        <f t="shared" si="0"/>
        <v>0.5</v>
      </c>
      <c r="M112" s="196" t="s">
        <v>38</v>
      </c>
      <c r="N112" s="179">
        <f t="shared" si="1"/>
        <v>0</v>
      </c>
      <c r="O112" s="196" t="s">
        <v>38</v>
      </c>
      <c r="P112" s="179">
        <v>0</v>
      </c>
      <c r="Q112" s="196" t="s">
        <v>38</v>
      </c>
      <c r="R112" s="182">
        <v>0</v>
      </c>
      <c r="S112" s="179">
        <f t="shared" si="2"/>
        <v>0.5</v>
      </c>
      <c r="T112" s="183">
        <f>'Distribution Rates'!$B$2*S112</f>
        <v>3544.0553653894858</v>
      </c>
      <c r="U112" s="184">
        <f>'Distribution Rates'!$B$3*S112</f>
        <v>-427.81844517046738</v>
      </c>
      <c r="V112" s="185">
        <f t="shared" si="3"/>
        <v>3116.2369202190184</v>
      </c>
      <c r="W112" s="185">
        <f t="shared" si="4"/>
        <v>259.69</v>
      </c>
      <c r="X112" s="185">
        <v>1106.8700000000001</v>
      </c>
      <c r="Y112" s="186">
        <v>1606</v>
      </c>
      <c r="Z112" s="185">
        <v>111.78000000000002</v>
      </c>
      <c r="AA112" s="186">
        <v>18</v>
      </c>
      <c r="AB112" s="185">
        <v>0</v>
      </c>
      <c r="AC112" s="187">
        <v>0</v>
      </c>
      <c r="AD112" s="185">
        <v>0</v>
      </c>
      <c r="AE112" s="185">
        <v>1162.73</v>
      </c>
      <c r="AF112" s="188"/>
      <c r="AG112" s="189"/>
      <c r="AH112" s="186">
        <f t="shared" si="7"/>
        <v>1624</v>
      </c>
      <c r="AI112" s="185">
        <v>0</v>
      </c>
      <c r="AJ112" s="185">
        <f t="shared" si="6"/>
        <v>2381.38</v>
      </c>
    </row>
    <row r="113" spans="1:36" ht="14.25" customHeight="1" x14ac:dyDescent="0.2">
      <c r="A113" s="198" t="s">
        <v>494</v>
      </c>
      <c r="B113" s="193" t="s">
        <v>495</v>
      </c>
      <c r="C113" s="199" t="s">
        <v>487</v>
      </c>
      <c r="D113" s="193" t="s">
        <v>488</v>
      </c>
      <c r="E113" s="193">
        <v>3</v>
      </c>
      <c r="F113" s="176" t="s">
        <v>57</v>
      </c>
      <c r="G113" s="193" t="s">
        <v>496</v>
      </c>
      <c r="H113" s="193" t="s">
        <v>497</v>
      </c>
      <c r="I113" s="176">
        <v>904500</v>
      </c>
      <c r="J113" s="179">
        <v>2</v>
      </c>
      <c r="K113" s="195">
        <v>1</v>
      </c>
      <c r="L113" s="179">
        <f t="shared" si="0"/>
        <v>2</v>
      </c>
      <c r="M113" s="196" t="s">
        <v>38</v>
      </c>
      <c r="N113" s="179">
        <f t="shared" si="1"/>
        <v>0</v>
      </c>
      <c r="O113" s="196" t="s">
        <v>38</v>
      </c>
      <c r="P113" s="179">
        <v>0</v>
      </c>
      <c r="Q113" s="196" t="s">
        <v>38</v>
      </c>
      <c r="R113" s="182">
        <v>0</v>
      </c>
      <c r="S113" s="179">
        <f t="shared" si="2"/>
        <v>2</v>
      </c>
      <c r="T113" s="183">
        <f>'Distribution Rates'!$B$2*S113</f>
        <v>14176.221461557943</v>
      </c>
      <c r="U113" s="184">
        <f>'Distribution Rates'!$B$3*S113</f>
        <v>-1711.2737806818695</v>
      </c>
      <c r="V113" s="185">
        <f t="shared" si="3"/>
        <v>12464.947680876074</v>
      </c>
      <c r="W113" s="185">
        <f t="shared" si="4"/>
        <v>1038.75</v>
      </c>
      <c r="X113" s="185">
        <v>3.11</v>
      </c>
      <c r="Y113" s="186">
        <v>8</v>
      </c>
      <c r="Z113" s="185">
        <v>0</v>
      </c>
      <c r="AA113" s="186">
        <v>0</v>
      </c>
      <c r="AB113" s="185">
        <v>170</v>
      </c>
      <c r="AC113" s="187">
        <v>2</v>
      </c>
      <c r="AD113" s="185">
        <v>0</v>
      </c>
      <c r="AE113" s="185">
        <v>0</v>
      </c>
      <c r="AF113" s="188"/>
      <c r="AG113" s="189"/>
      <c r="AH113" s="186">
        <f t="shared" si="7"/>
        <v>8</v>
      </c>
      <c r="AI113" s="185">
        <v>0</v>
      </c>
      <c r="AJ113" s="185">
        <f t="shared" si="6"/>
        <v>173.11</v>
      </c>
    </row>
    <row r="114" spans="1:36" ht="14.25" customHeight="1" x14ac:dyDescent="0.2">
      <c r="A114" s="198" t="s">
        <v>498</v>
      </c>
      <c r="B114" s="193" t="s">
        <v>499</v>
      </c>
      <c r="C114" s="199" t="s">
        <v>500</v>
      </c>
      <c r="D114" s="193" t="s">
        <v>501</v>
      </c>
      <c r="E114" s="193">
        <v>1</v>
      </c>
      <c r="F114" s="193" t="s">
        <v>33</v>
      </c>
      <c r="G114" s="193" t="s">
        <v>142</v>
      </c>
      <c r="H114" s="193" t="s">
        <v>500</v>
      </c>
      <c r="I114" s="176">
        <v>404515</v>
      </c>
      <c r="J114" s="179">
        <v>1</v>
      </c>
      <c r="K114" s="195">
        <v>0.87</v>
      </c>
      <c r="L114" s="179">
        <f t="shared" si="0"/>
        <v>0.87</v>
      </c>
      <c r="M114" s="196" t="s">
        <v>38</v>
      </c>
      <c r="N114" s="179">
        <f t="shared" si="1"/>
        <v>0</v>
      </c>
      <c r="O114" s="196" t="s">
        <v>38</v>
      </c>
      <c r="P114" s="179">
        <v>0</v>
      </c>
      <c r="Q114" s="196" t="s">
        <v>241</v>
      </c>
      <c r="R114" s="182">
        <v>0.87</v>
      </c>
      <c r="S114" s="179">
        <f t="shared" si="2"/>
        <v>1.74</v>
      </c>
      <c r="T114" s="183">
        <f>'Distribution Rates'!$B$2*S114</f>
        <v>12333.31267155541</v>
      </c>
      <c r="U114" s="184">
        <f>'Distribution Rates'!$B$3*S114</f>
        <v>-1488.8081891932266</v>
      </c>
      <c r="V114" s="185">
        <f t="shared" si="3"/>
        <v>10844.504482362183</v>
      </c>
      <c r="W114" s="185">
        <f t="shared" si="4"/>
        <v>903.71</v>
      </c>
      <c r="X114" s="185">
        <v>0</v>
      </c>
      <c r="Y114" s="186">
        <v>0</v>
      </c>
      <c r="Z114" s="185">
        <v>0</v>
      </c>
      <c r="AA114" s="186">
        <v>0</v>
      </c>
      <c r="AB114" s="185">
        <v>0</v>
      </c>
      <c r="AC114" s="187">
        <v>0</v>
      </c>
      <c r="AD114" s="185">
        <v>0</v>
      </c>
      <c r="AE114" s="185">
        <v>0</v>
      </c>
      <c r="AF114" s="188"/>
      <c r="AG114" s="189"/>
      <c r="AH114" s="186">
        <f t="shared" si="7"/>
        <v>0</v>
      </c>
      <c r="AI114" s="185">
        <v>0</v>
      </c>
      <c r="AJ114" s="185">
        <f t="shared" si="6"/>
        <v>0</v>
      </c>
    </row>
    <row r="115" spans="1:36" ht="14.25" customHeight="1" x14ac:dyDescent="0.2">
      <c r="A115" s="198" t="s">
        <v>502</v>
      </c>
      <c r="B115" s="193" t="s">
        <v>503</v>
      </c>
      <c r="C115" s="199" t="s">
        <v>504</v>
      </c>
      <c r="D115" s="193" t="s">
        <v>505</v>
      </c>
      <c r="E115" s="193">
        <v>3</v>
      </c>
      <c r="F115" s="193" t="s">
        <v>33</v>
      </c>
      <c r="G115" s="193" t="s">
        <v>142</v>
      </c>
      <c r="H115" s="193" t="s">
        <v>506</v>
      </c>
      <c r="I115" s="176">
        <v>407550</v>
      </c>
      <c r="J115" s="179">
        <v>2</v>
      </c>
      <c r="K115" s="195">
        <v>0.8</v>
      </c>
      <c r="L115" s="179">
        <f t="shared" si="0"/>
        <v>1.6</v>
      </c>
      <c r="M115" s="196" t="s">
        <v>38</v>
      </c>
      <c r="N115" s="179">
        <f t="shared" si="1"/>
        <v>0</v>
      </c>
      <c r="O115" s="196" t="s">
        <v>38</v>
      </c>
      <c r="P115" s="179">
        <v>0</v>
      </c>
      <c r="Q115" s="196" t="s">
        <v>38</v>
      </c>
      <c r="R115" s="182">
        <v>0</v>
      </c>
      <c r="S115" s="179">
        <f t="shared" si="2"/>
        <v>1.6</v>
      </c>
      <c r="T115" s="183">
        <f>'Distribution Rates'!$B$2*S115</f>
        <v>11340.977169246355</v>
      </c>
      <c r="U115" s="184">
        <f>'Distribution Rates'!$B$3*S115</f>
        <v>-1369.0190245454958</v>
      </c>
      <c r="V115" s="185">
        <f t="shared" si="3"/>
        <v>9971.9581447008586</v>
      </c>
      <c r="W115" s="185">
        <f t="shared" si="4"/>
        <v>831</v>
      </c>
      <c r="X115" s="185">
        <v>6685.04</v>
      </c>
      <c r="Y115" s="186">
        <v>17071</v>
      </c>
      <c r="Z115" s="185">
        <v>18.489999999999998</v>
      </c>
      <c r="AA115" s="186">
        <v>4</v>
      </c>
      <c r="AB115" s="185">
        <v>0</v>
      </c>
      <c r="AC115" s="187">
        <v>0</v>
      </c>
      <c r="AD115" s="185">
        <v>0</v>
      </c>
      <c r="AE115" s="185">
        <v>0</v>
      </c>
      <c r="AF115" s="188"/>
      <c r="AG115" s="189"/>
      <c r="AH115" s="186">
        <f t="shared" si="7"/>
        <v>17075</v>
      </c>
      <c r="AI115" s="185">
        <v>0</v>
      </c>
      <c r="AJ115" s="185">
        <f t="shared" si="6"/>
        <v>6703.53</v>
      </c>
    </row>
    <row r="116" spans="1:36" ht="14.25" customHeight="1" x14ac:dyDescent="0.2">
      <c r="A116" s="197" t="s">
        <v>507</v>
      </c>
      <c r="B116" s="176" t="s">
        <v>503</v>
      </c>
      <c r="C116" s="177" t="s">
        <v>504</v>
      </c>
      <c r="D116" s="176" t="s">
        <v>505</v>
      </c>
      <c r="E116" s="176">
        <v>3</v>
      </c>
      <c r="F116" s="176" t="s">
        <v>33</v>
      </c>
      <c r="G116" s="176" t="s">
        <v>142</v>
      </c>
      <c r="H116" s="176" t="s">
        <v>508</v>
      </c>
      <c r="I116" s="176">
        <v>406650</v>
      </c>
      <c r="J116" s="179">
        <v>2</v>
      </c>
      <c r="K116" s="180">
        <v>0.2</v>
      </c>
      <c r="L116" s="179">
        <f t="shared" si="0"/>
        <v>0.4</v>
      </c>
      <c r="M116" s="181" t="s">
        <v>38</v>
      </c>
      <c r="N116" s="179">
        <f t="shared" si="1"/>
        <v>0</v>
      </c>
      <c r="O116" s="181" t="s">
        <v>38</v>
      </c>
      <c r="P116" s="179">
        <v>0</v>
      </c>
      <c r="Q116" s="181" t="s">
        <v>38</v>
      </c>
      <c r="R116" s="182">
        <v>0</v>
      </c>
      <c r="S116" s="179">
        <f t="shared" si="2"/>
        <v>0.4</v>
      </c>
      <c r="T116" s="183">
        <f>'Distribution Rates'!$B$2*S116</f>
        <v>2835.2442923115887</v>
      </c>
      <c r="U116" s="184">
        <f>'Distribution Rates'!$B$3*S116</f>
        <v>-342.25475613637394</v>
      </c>
      <c r="V116" s="185">
        <f t="shared" si="3"/>
        <v>2492.9895361752147</v>
      </c>
      <c r="W116" s="185">
        <f t="shared" si="4"/>
        <v>207.75</v>
      </c>
      <c r="X116" s="185">
        <v>1722.96</v>
      </c>
      <c r="Y116" s="186">
        <v>4762</v>
      </c>
      <c r="Z116" s="185">
        <v>0</v>
      </c>
      <c r="AA116" s="186">
        <v>0</v>
      </c>
      <c r="AB116" s="185">
        <v>0</v>
      </c>
      <c r="AC116" s="187">
        <v>0</v>
      </c>
      <c r="AD116" s="185">
        <v>0</v>
      </c>
      <c r="AE116" s="185">
        <v>0</v>
      </c>
      <c r="AF116" s="188"/>
      <c r="AG116" s="189"/>
      <c r="AH116" s="186">
        <f t="shared" si="7"/>
        <v>4762</v>
      </c>
      <c r="AI116" s="185">
        <v>0</v>
      </c>
      <c r="AJ116" s="185">
        <f t="shared" si="6"/>
        <v>1722.96</v>
      </c>
    </row>
    <row r="117" spans="1:36" ht="14.25" customHeight="1" x14ac:dyDescent="0.2">
      <c r="A117" s="198" t="s">
        <v>502</v>
      </c>
      <c r="B117" s="193" t="s">
        <v>509</v>
      </c>
      <c r="C117" s="199" t="s">
        <v>504</v>
      </c>
      <c r="D117" s="193" t="s">
        <v>505</v>
      </c>
      <c r="E117" s="193">
        <v>3</v>
      </c>
      <c r="F117" s="193" t="s">
        <v>33</v>
      </c>
      <c r="G117" s="193" t="s">
        <v>142</v>
      </c>
      <c r="H117" s="193" t="s">
        <v>506</v>
      </c>
      <c r="I117" s="176">
        <v>407550</v>
      </c>
      <c r="J117" s="179">
        <v>0</v>
      </c>
      <c r="K117" s="195">
        <v>0.8</v>
      </c>
      <c r="L117" s="179">
        <f t="shared" si="0"/>
        <v>0</v>
      </c>
      <c r="M117" s="196" t="s">
        <v>38</v>
      </c>
      <c r="N117" s="179">
        <f t="shared" si="1"/>
        <v>0</v>
      </c>
      <c r="O117" s="196" t="s">
        <v>38</v>
      </c>
      <c r="P117" s="179">
        <v>0</v>
      </c>
      <c r="Q117" s="196" t="s">
        <v>374</v>
      </c>
      <c r="R117" s="182">
        <v>1.6</v>
      </c>
      <c r="S117" s="179">
        <f t="shared" si="2"/>
        <v>1.6</v>
      </c>
      <c r="T117" s="183">
        <f>'Distribution Rates'!$B$2*S117</f>
        <v>11340.977169246355</v>
      </c>
      <c r="U117" s="184">
        <f>'Distribution Rates'!$B$3*S117</f>
        <v>-1369.0190245454958</v>
      </c>
      <c r="V117" s="185">
        <f t="shared" si="3"/>
        <v>9971.9581447008586</v>
      </c>
      <c r="W117" s="185">
        <f t="shared" si="4"/>
        <v>831</v>
      </c>
      <c r="X117" s="185">
        <v>6685.04</v>
      </c>
      <c r="Y117" s="186">
        <v>17071</v>
      </c>
      <c r="Z117" s="185">
        <v>18.489999999999998</v>
      </c>
      <c r="AA117" s="186">
        <v>4</v>
      </c>
      <c r="AB117" s="185">
        <v>0</v>
      </c>
      <c r="AC117" s="187">
        <v>0</v>
      </c>
      <c r="AD117" s="185">
        <v>0</v>
      </c>
      <c r="AE117" s="185">
        <v>0</v>
      </c>
      <c r="AF117" s="188"/>
      <c r="AG117" s="189"/>
      <c r="AH117" s="186">
        <f t="shared" si="7"/>
        <v>17075</v>
      </c>
      <c r="AI117" s="185">
        <v>0</v>
      </c>
      <c r="AJ117" s="185">
        <f t="shared" si="6"/>
        <v>6703.53</v>
      </c>
    </row>
    <row r="118" spans="1:36" ht="14.25" customHeight="1" x14ac:dyDescent="0.2">
      <c r="A118" s="197" t="s">
        <v>507</v>
      </c>
      <c r="B118" s="176" t="s">
        <v>509</v>
      </c>
      <c r="C118" s="177" t="s">
        <v>504</v>
      </c>
      <c r="D118" s="176" t="s">
        <v>505</v>
      </c>
      <c r="E118" s="176">
        <v>3</v>
      </c>
      <c r="F118" s="176" t="s">
        <v>33</v>
      </c>
      <c r="G118" s="176" t="s">
        <v>142</v>
      </c>
      <c r="H118" s="176" t="s">
        <v>508</v>
      </c>
      <c r="I118" s="176">
        <v>406650</v>
      </c>
      <c r="J118" s="179">
        <v>0</v>
      </c>
      <c r="K118" s="180">
        <v>0.2</v>
      </c>
      <c r="L118" s="179">
        <f t="shared" si="0"/>
        <v>0</v>
      </c>
      <c r="M118" s="181" t="s">
        <v>38</v>
      </c>
      <c r="N118" s="179">
        <f t="shared" si="1"/>
        <v>0</v>
      </c>
      <c r="O118" s="181" t="s">
        <v>38</v>
      </c>
      <c r="P118" s="179">
        <v>0</v>
      </c>
      <c r="Q118" s="181" t="s">
        <v>374</v>
      </c>
      <c r="R118" s="182">
        <v>0.4</v>
      </c>
      <c r="S118" s="179">
        <f t="shared" si="2"/>
        <v>0.4</v>
      </c>
      <c r="T118" s="183">
        <f>'Distribution Rates'!$B$2*S118</f>
        <v>2835.2442923115887</v>
      </c>
      <c r="U118" s="184">
        <f>'Distribution Rates'!$B$3*S118</f>
        <v>-342.25475613637394</v>
      </c>
      <c r="V118" s="185">
        <f t="shared" si="3"/>
        <v>2492.9895361752147</v>
      </c>
      <c r="W118" s="185">
        <f t="shared" si="4"/>
        <v>207.75</v>
      </c>
      <c r="X118" s="185">
        <v>1722.96</v>
      </c>
      <c r="Y118" s="186">
        <v>4762</v>
      </c>
      <c r="Z118" s="185">
        <v>0</v>
      </c>
      <c r="AA118" s="186">
        <v>0</v>
      </c>
      <c r="AB118" s="185">
        <v>0</v>
      </c>
      <c r="AC118" s="187">
        <v>0</v>
      </c>
      <c r="AD118" s="185">
        <v>0</v>
      </c>
      <c r="AE118" s="185">
        <v>0</v>
      </c>
      <c r="AF118" s="188"/>
      <c r="AG118" s="189"/>
      <c r="AH118" s="186">
        <f t="shared" si="7"/>
        <v>4762</v>
      </c>
      <c r="AI118" s="185">
        <v>0</v>
      </c>
      <c r="AJ118" s="185">
        <f t="shared" si="6"/>
        <v>1722.96</v>
      </c>
    </row>
    <row r="119" spans="1:36" ht="14.25" customHeight="1" x14ac:dyDescent="0.2">
      <c r="A119" s="198" t="s">
        <v>510</v>
      </c>
      <c r="B119" s="193" t="s">
        <v>511</v>
      </c>
      <c r="C119" s="199" t="s">
        <v>504</v>
      </c>
      <c r="D119" s="193" t="s">
        <v>505</v>
      </c>
      <c r="E119" s="193">
        <v>3</v>
      </c>
      <c r="F119" s="193" t="s">
        <v>33</v>
      </c>
      <c r="G119" s="193" t="s">
        <v>142</v>
      </c>
      <c r="H119" s="193" t="s">
        <v>506</v>
      </c>
      <c r="I119" s="176">
        <v>408240</v>
      </c>
      <c r="J119" s="200">
        <v>0</v>
      </c>
      <c r="K119" s="195">
        <v>0.8</v>
      </c>
      <c r="L119" s="179">
        <f t="shared" si="0"/>
        <v>0</v>
      </c>
      <c r="M119" s="196" t="s">
        <v>38</v>
      </c>
      <c r="N119" s="179">
        <f t="shared" si="1"/>
        <v>0</v>
      </c>
      <c r="O119" s="196" t="s">
        <v>38</v>
      </c>
      <c r="P119" s="179">
        <v>0</v>
      </c>
      <c r="Q119" s="196" t="s">
        <v>374</v>
      </c>
      <c r="R119" s="182">
        <v>1.6</v>
      </c>
      <c r="S119" s="179">
        <f t="shared" si="2"/>
        <v>1.6</v>
      </c>
      <c r="T119" s="183">
        <f>'Distribution Rates'!$B$2*S119</f>
        <v>11340.977169246355</v>
      </c>
      <c r="U119" s="184">
        <f>'Distribution Rates'!$B$3*S119</f>
        <v>-1369.0190245454958</v>
      </c>
      <c r="V119" s="185">
        <f t="shared" si="3"/>
        <v>9971.9581447008586</v>
      </c>
      <c r="W119" s="185">
        <f t="shared" si="4"/>
        <v>831</v>
      </c>
      <c r="X119" s="185">
        <v>0</v>
      </c>
      <c r="Y119" s="186">
        <v>0</v>
      </c>
      <c r="Z119" s="185">
        <v>0</v>
      </c>
      <c r="AA119" s="186">
        <v>0</v>
      </c>
      <c r="AB119" s="185">
        <v>0</v>
      </c>
      <c r="AC119" s="187">
        <v>0</v>
      </c>
      <c r="AD119" s="185">
        <v>0</v>
      </c>
      <c r="AE119" s="185">
        <v>0</v>
      </c>
      <c r="AF119" s="188"/>
      <c r="AG119" s="189"/>
      <c r="AH119" s="186">
        <f t="shared" si="7"/>
        <v>0</v>
      </c>
      <c r="AI119" s="185">
        <v>0</v>
      </c>
      <c r="AJ119" s="185">
        <f t="shared" si="6"/>
        <v>0</v>
      </c>
    </row>
    <row r="120" spans="1:36" ht="14.25" customHeight="1" x14ac:dyDescent="0.2">
      <c r="A120" s="197" t="s">
        <v>507</v>
      </c>
      <c r="B120" s="176" t="s">
        <v>511</v>
      </c>
      <c r="C120" s="177" t="s">
        <v>504</v>
      </c>
      <c r="D120" s="176" t="s">
        <v>505</v>
      </c>
      <c r="E120" s="176">
        <v>3</v>
      </c>
      <c r="F120" s="176" t="s">
        <v>33</v>
      </c>
      <c r="G120" s="176" t="s">
        <v>142</v>
      </c>
      <c r="H120" s="176" t="s">
        <v>508</v>
      </c>
      <c r="I120" s="176">
        <v>406650</v>
      </c>
      <c r="J120" s="179">
        <v>0</v>
      </c>
      <c r="K120" s="180">
        <v>0.2</v>
      </c>
      <c r="L120" s="179">
        <f t="shared" si="0"/>
        <v>0</v>
      </c>
      <c r="M120" s="181" t="s">
        <v>38</v>
      </c>
      <c r="N120" s="179">
        <f t="shared" si="1"/>
        <v>0</v>
      </c>
      <c r="O120" s="181" t="s">
        <v>38</v>
      </c>
      <c r="P120" s="179">
        <v>0</v>
      </c>
      <c r="Q120" s="181" t="s">
        <v>374</v>
      </c>
      <c r="R120" s="182">
        <v>0.4</v>
      </c>
      <c r="S120" s="179">
        <f t="shared" si="2"/>
        <v>0.4</v>
      </c>
      <c r="T120" s="183">
        <f>'Distribution Rates'!$B$2*S120</f>
        <v>2835.2442923115887</v>
      </c>
      <c r="U120" s="184">
        <f>'Distribution Rates'!$B$3*S120</f>
        <v>-342.25475613637394</v>
      </c>
      <c r="V120" s="185">
        <f t="shared" si="3"/>
        <v>2492.9895361752147</v>
      </c>
      <c r="W120" s="185">
        <f t="shared" si="4"/>
        <v>207.75</v>
      </c>
      <c r="X120" s="185">
        <v>1722.96</v>
      </c>
      <c r="Y120" s="186">
        <v>4762</v>
      </c>
      <c r="Z120" s="185">
        <v>0</v>
      </c>
      <c r="AA120" s="186">
        <v>0</v>
      </c>
      <c r="AB120" s="185">
        <v>0</v>
      </c>
      <c r="AC120" s="187">
        <v>0</v>
      </c>
      <c r="AD120" s="185">
        <v>0</v>
      </c>
      <c r="AE120" s="185">
        <v>0</v>
      </c>
      <c r="AF120" s="188"/>
      <c r="AG120" s="189"/>
      <c r="AH120" s="186">
        <f t="shared" si="7"/>
        <v>4762</v>
      </c>
      <c r="AI120" s="185">
        <v>0</v>
      </c>
      <c r="AJ120" s="185">
        <f t="shared" si="6"/>
        <v>1722.96</v>
      </c>
    </row>
    <row r="121" spans="1:36" ht="14.25" customHeight="1" x14ac:dyDescent="0.2">
      <c r="A121" s="198" t="s">
        <v>512</v>
      </c>
      <c r="B121" s="193" t="s">
        <v>513</v>
      </c>
      <c r="C121" s="199" t="s">
        <v>514</v>
      </c>
      <c r="D121" s="193" t="s">
        <v>515</v>
      </c>
      <c r="E121" s="193">
        <v>3</v>
      </c>
      <c r="F121" s="193" t="s">
        <v>33</v>
      </c>
      <c r="G121" s="193" t="s">
        <v>142</v>
      </c>
      <c r="H121" s="193" t="s">
        <v>516</v>
      </c>
      <c r="I121" s="176">
        <v>404530</v>
      </c>
      <c r="J121" s="179">
        <v>1</v>
      </c>
      <c r="K121" s="195">
        <v>0.87</v>
      </c>
      <c r="L121" s="179">
        <f t="shared" si="0"/>
        <v>0.87</v>
      </c>
      <c r="M121" s="196" t="s">
        <v>38</v>
      </c>
      <c r="N121" s="179">
        <f t="shared" si="1"/>
        <v>0</v>
      </c>
      <c r="O121" s="196" t="s">
        <v>38</v>
      </c>
      <c r="P121" s="179">
        <v>0</v>
      </c>
      <c r="Q121" s="196" t="s">
        <v>241</v>
      </c>
      <c r="R121" s="182">
        <v>0.87</v>
      </c>
      <c r="S121" s="179">
        <f t="shared" si="2"/>
        <v>1.74</v>
      </c>
      <c r="T121" s="183">
        <f>'Distribution Rates'!$B$2*S121</f>
        <v>12333.31267155541</v>
      </c>
      <c r="U121" s="184">
        <f>'Distribution Rates'!$B$3*S121</f>
        <v>-1488.8081891932266</v>
      </c>
      <c r="V121" s="185">
        <f t="shared" si="3"/>
        <v>10844.504482362183</v>
      </c>
      <c r="W121" s="185">
        <f t="shared" si="4"/>
        <v>903.71</v>
      </c>
      <c r="X121" s="185">
        <v>15.020000000000001</v>
      </c>
      <c r="Y121" s="186">
        <v>29</v>
      </c>
      <c r="Z121" s="185">
        <v>3.66</v>
      </c>
      <c r="AA121" s="186">
        <v>1</v>
      </c>
      <c r="AB121" s="185">
        <v>0</v>
      </c>
      <c r="AC121" s="187">
        <v>0</v>
      </c>
      <c r="AD121" s="185">
        <v>0</v>
      </c>
      <c r="AE121" s="185">
        <v>0</v>
      </c>
      <c r="AF121" s="188"/>
      <c r="AG121" s="189"/>
      <c r="AH121" s="186">
        <f t="shared" si="7"/>
        <v>30</v>
      </c>
      <c r="AI121" s="185">
        <v>0</v>
      </c>
      <c r="AJ121" s="185">
        <f t="shared" si="6"/>
        <v>18.68</v>
      </c>
    </row>
    <row r="122" spans="1:36" ht="14.25" customHeight="1" x14ac:dyDescent="0.2">
      <c r="A122" s="202" t="s">
        <v>517</v>
      </c>
      <c r="B122" s="203" t="s">
        <v>518</v>
      </c>
      <c r="C122" s="205" t="s">
        <v>519</v>
      </c>
      <c r="D122" s="203" t="s">
        <v>520</v>
      </c>
      <c r="E122" s="203">
        <v>3</v>
      </c>
      <c r="F122" s="203" t="s">
        <v>58</v>
      </c>
      <c r="G122" s="203" t="s">
        <v>251</v>
      </c>
      <c r="H122" s="205" t="s">
        <v>521</v>
      </c>
      <c r="I122" s="176" t="s">
        <v>522</v>
      </c>
      <c r="J122" s="179">
        <v>1</v>
      </c>
      <c r="K122" s="207">
        <v>1</v>
      </c>
      <c r="L122" s="179">
        <f t="shared" si="0"/>
        <v>1</v>
      </c>
      <c r="M122" s="208" t="s">
        <v>38</v>
      </c>
      <c r="N122" s="179">
        <f t="shared" si="1"/>
        <v>0</v>
      </c>
      <c r="O122" s="208" t="s">
        <v>38</v>
      </c>
      <c r="P122" s="179">
        <v>0</v>
      </c>
      <c r="Q122" s="208" t="s">
        <v>38</v>
      </c>
      <c r="R122" s="182">
        <v>0.4</v>
      </c>
      <c r="S122" s="179">
        <f t="shared" si="2"/>
        <v>1.4</v>
      </c>
      <c r="T122" s="183">
        <f>'Distribution Rates'!$B$2*S122</f>
        <v>9923.3550230905603</v>
      </c>
      <c r="U122" s="184">
        <f>'Distribution Rates'!$B$3*S122</f>
        <v>-1197.8916464773085</v>
      </c>
      <c r="V122" s="185">
        <f t="shared" si="3"/>
        <v>8725.463376613252</v>
      </c>
      <c r="W122" s="185">
        <f t="shared" si="4"/>
        <v>727.12</v>
      </c>
      <c r="X122" s="185">
        <v>11133.69</v>
      </c>
      <c r="Y122" s="186">
        <v>21023</v>
      </c>
      <c r="Z122" s="185">
        <v>557.35</v>
      </c>
      <c r="AA122" s="186">
        <v>114</v>
      </c>
      <c r="AB122" s="185">
        <v>85</v>
      </c>
      <c r="AC122" s="187">
        <v>1</v>
      </c>
      <c r="AD122" s="185">
        <v>0</v>
      </c>
      <c r="AE122" s="185">
        <v>0</v>
      </c>
      <c r="AF122" s="188"/>
      <c r="AG122" s="189"/>
      <c r="AH122" s="186">
        <f t="shared" si="7"/>
        <v>21137</v>
      </c>
      <c r="AI122" s="185">
        <v>0</v>
      </c>
      <c r="AJ122" s="185">
        <f t="shared" si="6"/>
        <v>11776.04</v>
      </c>
    </row>
    <row r="123" spans="1:36" ht="14.25" customHeight="1" x14ac:dyDescent="0.2">
      <c r="A123" s="201" t="s">
        <v>523</v>
      </c>
      <c r="B123" s="193" t="s">
        <v>524</v>
      </c>
      <c r="C123" s="199" t="s">
        <v>519</v>
      </c>
      <c r="D123" s="193" t="s">
        <v>525</v>
      </c>
      <c r="E123" s="193">
        <v>3</v>
      </c>
      <c r="F123" s="193" t="s">
        <v>33</v>
      </c>
      <c r="G123" s="193" t="s">
        <v>379</v>
      </c>
      <c r="H123" s="193" t="s">
        <v>526</v>
      </c>
      <c r="I123" s="176" t="s">
        <v>527</v>
      </c>
      <c r="J123" s="200">
        <v>1</v>
      </c>
      <c r="K123" s="195">
        <v>0.05</v>
      </c>
      <c r="L123" s="179">
        <f t="shared" si="0"/>
        <v>0.05</v>
      </c>
      <c r="M123" s="196" t="s">
        <v>38</v>
      </c>
      <c r="N123" s="179">
        <f t="shared" si="1"/>
        <v>0</v>
      </c>
      <c r="O123" s="196" t="s">
        <v>38</v>
      </c>
      <c r="P123" s="179">
        <v>0</v>
      </c>
      <c r="Q123" s="196" t="s">
        <v>38</v>
      </c>
      <c r="R123" s="182">
        <v>0</v>
      </c>
      <c r="S123" s="179">
        <f t="shared" si="2"/>
        <v>0.05</v>
      </c>
      <c r="T123" s="183">
        <f>'Distribution Rates'!$B$2*S123</f>
        <v>354.40553653894858</v>
      </c>
      <c r="U123" s="184">
        <f>'Distribution Rates'!$B$3*S123</f>
        <v>-42.781844517046743</v>
      </c>
      <c r="V123" s="185">
        <f t="shared" si="3"/>
        <v>311.62369202190183</v>
      </c>
      <c r="W123" s="185">
        <f t="shared" si="4"/>
        <v>25.97</v>
      </c>
      <c r="X123" s="185">
        <v>0</v>
      </c>
      <c r="Y123" s="186">
        <v>0</v>
      </c>
      <c r="Z123" s="185">
        <v>0</v>
      </c>
      <c r="AA123" s="186">
        <v>0</v>
      </c>
      <c r="AB123" s="185">
        <v>0</v>
      </c>
      <c r="AC123" s="187">
        <v>0</v>
      </c>
      <c r="AD123" s="185">
        <v>0</v>
      </c>
      <c r="AE123" s="185">
        <v>0</v>
      </c>
      <c r="AF123" s="188"/>
      <c r="AG123" s="189"/>
      <c r="AH123" s="186">
        <f t="shared" si="7"/>
        <v>0</v>
      </c>
      <c r="AI123" s="185">
        <v>0</v>
      </c>
      <c r="AJ123" s="185">
        <f t="shared" si="6"/>
        <v>0</v>
      </c>
    </row>
    <row r="124" spans="1:36" ht="14.25" customHeight="1" x14ac:dyDescent="0.2">
      <c r="A124" s="201" t="s">
        <v>528</v>
      </c>
      <c r="B124" s="193" t="s">
        <v>524</v>
      </c>
      <c r="C124" s="199" t="s">
        <v>519</v>
      </c>
      <c r="D124" s="193" t="s">
        <v>525</v>
      </c>
      <c r="E124" s="193">
        <v>3</v>
      </c>
      <c r="F124" s="193" t="s">
        <v>33</v>
      </c>
      <c r="G124" s="193" t="s">
        <v>187</v>
      </c>
      <c r="H124" s="193" t="s">
        <v>529</v>
      </c>
      <c r="I124" s="176" t="s">
        <v>530</v>
      </c>
      <c r="J124" s="179">
        <v>1</v>
      </c>
      <c r="K124" s="195">
        <v>0.15</v>
      </c>
      <c r="L124" s="179">
        <f t="shared" si="0"/>
        <v>0.15</v>
      </c>
      <c r="M124" s="196" t="s">
        <v>38</v>
      </c>
      <c r="N124" s="179">
        <f t="shared" si="1"/>
        <v>0</v>
      </c>
      <c r="O124" s="196" t="s">
        <v>38</v>
      </c>
      <c r="P124" s="179">
        <v>0</v>
      </c>
      <c r="Q124" s="196" t="s">
        <v>38</v>
      </c>
      <c r="R124" s="182">
        <v>0</v>
      </c>
      <c r="S124" s="179">
        <f t="shared" si="2"/>
        <v>0.15</v>
      </c>
      <c r="T124" s="183">
        <f>'Distribution Rates'!$B$2*S124</f>
        <v>1063.2166096168457</v>
      </c>
      <c r="U124" s="184">
        <f>'Distribution Rates'!$B$3*S124</f>
        <v>-128.34553355114022</v>
      </c>
      <c r="V124" s="185">
        <f t="shared" si="3"/>
        <v>934.87107606570555</v>
      </c>
      <c r="W124" s="185">
        <f t="shared" si="4"/>
        <v>77.91</v>
      </c>
      <c r="X124" s="185">
        <v>53.019999999999996</v>
      </c>
      <c r="Y124" s="186">
        <v>116</v>
      </c>
      <c r="Z124" s="185">
        <v>10.309999999999999</v>
      </c>
      <c r="AA124" s="186">
        <v>2</v>
      </c>
      <c r="AB124" s="185">
        <v>63.75</v>
      </c>
      <c r="AC124" s="187">
        <v>0.75</v>
      </c>
      <c r="AD124" s="185">
        <v>0</v>
      </c>
      <c r="AE124" s="185">
        <v>0</v>
      </c>
      <c r="AF124" s="188"/>
      <c r="AG124" s="189"/>
      <c r="AH124" s="186">
        <f t="shared" si="7"/>
        <v>118</v>
      </c>
      <c r="AI124" s="185">
        <v>0</v>
      </c>
      <c r="AJ124" s="185">
        <f t="shared" si="6"/>
        <v>127.08</v>
      </c>
    </row>
    <row r="125" spans="1:36" ht="14.25" customHeight="1" x14ac:dyDescent="0.2">
      <c r="A125" s="201" t="s">
        <v>531</v>
      </c>
      <c r="B125" s="193" t="s">
        <v>524</v>
      </c>
      <c r="C125" s="199" t="s">
        <v>519</v>
      </c>
      <c r="D125" s="193" t="s">
        <v>525</v>
      </c>
      <c r="E125" s="193">
        <v>3</v>
      </c>
      <c r="F125" s="193" t="s">
        <v>33</v>
      </c>
      <c r="G125" s="193" t="s">
        <v>187</v>
      </c>
      <c r="H125" s="193" t="s">
        <v>532</v>
      </c>
      <c r="I125" s="176">
        <v>404435</v>
      </c>
      <c r="J125" s="179">
        <v>1</v>
      </c>
      <c r="K125" s="195">
        <v>0.4</v>
      </c>
      <c r="L125" s="179">
        <f t="shared" si="0"/>
        <v>0.4</v>
      </c>
      <c r="M125" s="196" t="s">
        <v>38</v>
      </c>
      <c r="N125" s="179">
        <f t="shared" si="1"/>
        <v>0</v>
      </c>
      <c r="O125" s="196" t="s">
        <v>38</v>
      </c>
      <c r="P125" s="179">
        <v>0</v>
      </c>
      <c r="Q125" s="196" t="s">
        <v>38</v>
      </c>
      <c r="R125" s="182">
        <v>0</v>
      </c>
      <c r="S125" s="179">
        <f t="shared" si="2"/>
        <v>0.4</v>
      </c>
      <c r="T125" s="183">
        <f>'Distribution Rates'!$B$2*S125</f>
        <v>2835.2442923115887</v>
      </c>
      <c r="U125" s="184">
        <f>'Distribution Rates'!$B$3*S125</f>
        <v>-342.25475613637394</v>
      </c>
      <c r="V125" s="185">
        <f t="shared" si="3"/>
        <v>2492.9895361752147</v>
      </c>
      <c r="W125" s="185">
        <f t="shared" si="4"/>
        <v>207.75</v>
      </c>
      <c r="X125" s="185">
        <v>3806.8399999999997</v>
      </c>
      <c r="Y125" s="186">
        <v>10309</v>
      </c>
      <c r="Z125" s="185">
        <v>25.3</v>
      </c>
      <c r="AA125" s="186">
        <v>4</v>
      </c>
      <c r="AB125" s="185">
        <v>0</v>
      </c>
      <c r="AC125" s="187">
        <v>0</v>
      </c>
      <c r="AD125" s="185">
        <v>0</v>
      </c>
      <c r="AE125" s="185">
        <v>0</v>
      </c>
      <c r="AF125" s="188"/>
      <c r="AG125" s="189"/>
      <c r="AH125" s="186">
        <f t="shared" si="7"/>
        <v>10313</v>
      </c>
      <c r="AI125" s="185">
        <v>0</v>
      </c>
      <c r="AJ125" s="185">
        <f t="shared" si="6"/>
        <v>3832.14</v>
      </c>
    </row>
    <row r="126" spans="1:36" ht="14.25" customHeight="1" x14ac:dyDescent="0.2">
      <c r="A126" s="198" t="s">
        <v>533</v>
      </c>
      <c r="B126" s="193" t="s">
        <v>524</v>
      </c>
      <c r="C126" s="199" t="s">
        <v>519</v>
      </c>
      <c r="D126" s="193" t="s">
        <v>525</v>
      </c>
      <c r="E126" s="193">
        <v>3</v>
      </c>
      <c r="F126" s="193" t="s">
        <v>33</v>
      </c>
      <c r="G126" s="193" t="s">
        <v>142</v>
      </c>
      <c r="H126" s="193" t="s">
        <v>534</v>
      </c>
      <c r="I126" s="176">
        <v>406750</v>
      </c>
      <c r="J126" s="179">
        <v>1</v>
      </c>
      <c r="K126" s="195">
        <v>0.4</v>
      </c>
      <c r="L126" s="179">
        <f t="shared" si="0"/>
        <v>0.4</v>
      </c>
      <c r="M126" s="196" t="s">
        <v>38</v>
      </c>
      <c r="N126" s="179">
        <f t="shared" si="1"/>
        <v>0</v>
      </c>
      <c r="O126" s="196" t="s">
        <v>38</v>
      </c>
      <c r="P126" s="179">
        <v>0</v>
      </c>
      <c r="Q126" s="196" t="s">
        <v>38</v>
      </c>
      <c r="R126" s="182">
        <v>0</v>
      </c>
      <c r="S126" s="179">
        <f t="shared" si="2"/>
        <v>0.4</v>
      </c>
      <c r="T126" s="183">
        <f>'Distribution Rates'!$B$2*S126</f>
        <v>2835.2442923115887</v>
      </c>
      <c r="U126" s="184">
        <f>'Distribution Rates'!$B$3*S126</f>
        <v>-342.25475613637394</v>
      </c>
      <c r="V126" s="185">
        <f t="shared" si="3"/>
        <v>2492.9895361752147</v>
      </c>
      <c r="W126" s="185">
        <f t="shared" si="4"/>
        <v>207.75</v>
      </c>
      <c r="X126" s="185">
        <v>2212.9699999999998</v>
      </c>
      <c r="Y126" s="186">
        <v>6088</v>
      </c>
      <c r="Z126" s="185">
        <v>0</v>
      </c>
      <c r="AA126" s="186">
        <v>0</v>
      </c>
      <c r="AB126" s="185">
        <v>0</v>
      </c>
      <c r="AC126" s="187">
        <v>0</v>
      </c>
      <c r="AD126" s="185">
        <v>0</v>
      </c>
      <c r="AE126" s="185">
        <v>0</v>
      </c>
      <c r="AF126" s="188"/>
      <c r="AG126" s="189"/>
      <c r="AH126" s="186">
        <f t="shared" si="7"/>
        <v>6088</v>
      </c>
      <c r="AI126" s="185">
        <v>0</v>
      </c>
      <c r="AJ126" s="185">
        <f t="shared" si="6"/>
        <v>2212.9699999999998</v>
      </c>
    </row>
    <row r="127" spans="1:36" ht="14.25" customHeight="1" x14ac:dyDescent="0.2">
      <c r="A127" s="198" t="s">
        <v>535</v>
      </c>
      <c r="B127" s="193" t="s">
        <v>536</v>
      </c>
      <c r="C127" s="199" t="s">
        <v>519</v>
      </c>
      <c r="D127" s="193" t="s">
        <v>525</v>
      </c>
      <c r="E127" s="193">
        <v>3</v>
      </c>
      <c r="F127" s="193" t="s">
        <v>33</v>
      </c>
      <c r="G127" s="193" t="s">
        <v>142</v>
      </c>
      <c r="H127" s="193" t="s">
        <v>537</v>
      </c>
      <c r="I127" s="176">
        <v>407500</v>
      </c>
      <c r="J127" s="179">
        <v>2</v>
      </c>
      <c r="K127" s="195">
        <v>1</v>
      </c>
      <c r="L127" s="179">
        <f t="shared" si="0"/>
        <v>2</v>
      </c>
      <c r="M127" s="196" t="s">
        <v>38</v>
      </c>
      <c r="N127" s="179">
        <f t="shared" si="1"/>
        <v>0</v>
      </c>
      <c r="O127" s="196" t="s">
        <v>38</v>
      </c>
      <c r="P127" s="179">
        <v>0</v>
      </c>
      <c r="Q127" s="196" t="s">
        <v>38</v>
      </c>
      <c r="R127" s="182">
        <v>0</v>
      </c>
      <c r="S127" s="179">
        <f t="shared" si="2"/>
        <v>2</v>
      </c>
      <c r="T127" s="183">
        <f>'Distribution Rates'!$B$2*S127</f>
        <v>14176.221461557943</v>
      </c>
      <c r="U127" s="184">
        <f>'Distribution Rates'!$B$3*S127</f>
        <v>-1711.2737806818695</v>
      </c>
      <c r="V127" s="185">
        <f t="shared" si="3"/>
        <v>12464.947680876074</v>
      </c>
      <c r="W127" s="185">
        <f t="shared" si="4"/>
        <v>1038.75</v>
      </c>
      <c r="X127" s="185">
        <v>4499.4400000000005</v>
      </c>
      <c r="Y127" s="186">
        <v>10763</v>
      </c>
      <c r="Z127" s="185">
        <v>16.900000000000002</v>
      </c>
      <c r="AA127" s="186">
        <v>4</v>
      </c>
      <c r="AB127" s="185">
        <v>0</v>
      </c>
      <c r="AC127" s="187">
        <v>0</v>
      </c>
      <c r="AD127" s="185">
        <v>0</v>
      </c>
      <c r="AE127" s="185">
        <v>0</v>
      </c>
      <c r="AF127" s="188"/>
      <c r="AG127" s="189"/>
      <c r="AH127" s="186">
        <f t="shared" si="7"/>
        <v>10767</v>
      </c>
      <c r="AI127" s="185">
        <v>0</v>
      </c>
      <c r="AJ127" s="185">
        <f t="shared" si="6"/>
        <v>4516.34</v>
      </c>
    </row>
    <row r="128" spans="1:36" ht="14.25" customHeight="1" x14ac:dyDescent="0.2">
      <c r="A128" s="198" t="s">
        <v>535</v>
      </c>
      <c r="B128" s="193" t="s">
        <v>538</v>
      </c>
      <c r="C128" s="199" t="s">
        <v>519</v>
      </c>
      <c r="D128" s="193" t="s">
        <v>525</v>
      </c>
      <c r="E128" s="193">
        <v>3</v>
      </c>
      <c r="F128" s="193" t="s">
        <v>33</v>
      </c>
      <c r="G128" s="193" t="s">
        <v>142</v>
      </c>
      <c r="H128" s="193" t="s">
        <v>537</v>
      </c>
      <c r="I128" s="176">
        <v>407500</v>
      </c>
      <c r="J128" s="179">
        <v>0</v>
      </c>
      <c r="K128" s="195">
        <v>1</v>
      </c>
      <c r="L128" s="179">
        <f t="shared" si="0"/>
        <v>0</v>
      </c>
      <c r="M128" s="196" t="s">
        <v>38</v>
      </c>
      <c r="N128" s="179">
        <f t="shared" si="1"/>
        <v>0</v>
      </c>
      <c r="O128" s="196" t="s">
        <v>38</v>
      </c>
      <c r="P128" s="179">
        <v>0</v>
      </c>
      <c r="Q128" s="196" t="s">
        <v>374</v>
      </c>
      <c r="R128" s="182">
        <v>2</v>
      </c>
      <c r="S128" s="179">
        <f t="shared" si="2"/>
        <v>2</v>
      </c>
      <c r="T128" s="183">
        <f>'Distribution Rates'!$B$2*S128</f>
        <v>14176.221461557943</v>
      </c>
      <c r="U128" s="184">
        <f>'Distribution Rates'!$B$3*S128</f>
        <v>-1711.2737806818695</v>
      </c>
      <c r="V128" s="185">
        <f t="shared" si="3"/>
        <v>12464.947680876074</v>
      </c>
      <c r="W128" s="185">
        <f t="shared" si="4"/>
        <v>1038.75</v>
      </c>
      <c r="X128" s="185">
        <v>4499.4400000000005</v>
      </c>
      <c r="Y128" s="186">
        <v>10763</v>
      </c>
      <c r="Z128" s="185">
        <v>16.900000000000002</v>
      </c>
      <c r="AA128" s="186">
        <v>4</v>
      </c>
      <c r="AB128" s="185">
        <v>0</v>
      </c>
      <c r="AC128" s="187">
        <v>0</v>
      </c>
      <c r="AD128" s="185">
        <v>0</v>
      </c>
      <c r="AE128" s="185">
        <v>0</v>
      </c>
      <c r="AF128" s="188"/>
      <c r="AG128" s="189"/>
      <c r="AH128" s="186">
        <f t="shared" si="7"/>
        <v>10767</v>
      </c>
      <c r="AI128" s="185">
        <v>0</v>
      </c>
      <c r="AJ128" s="185">
        <f t="shared" si="6"/>
        <v>4516.34</v>
      </c>
    </row>
    <row r="129" spans="1:36" ht="14.25" customHeight="1" x14ac:dyDescent="0.2">
      <c r="A129" s="198" t="s">
        <v>539</v>
      </c>
      <c r="B129" s="193" t="s">
        <v>540</v>
      </c>
      <c r="C129" s="199" t="s">
        <v>519</v>
      </c>
      <c r="D129" s="193" t="s">
        <v>525</v>
      </c>
      <c r="E129" s="193">
        <v>3</v>
      </c>
      <c r="F129" s="193" t="s">
        <v>33</v>
      </c>
      <c r="G129" s="193" t="s">
        <v>142</v>
      </c>
      <c r="H129" s="193" t="s">
        <v>537</v>
      </c>
      <c r="I129" s="176">
        <v>408225</v>
      </c>
      <c r="J129" s="200">
        <v>0</v>
      </c>
      <c r="K129" s="195">
        <v>1</v>
      </c>
      <c r="L129" s="179">
        <f t="shared" si="0"/>
        <v>0</v>
      </c>
      <c r="M129" s="196" t="s">
        <v>38</v>
      </c>
      <c r="N129" s="179">
        <f t="shared" si="1"/>
        <v>0</v>
      </c>
      <c r="O129" s="196" t="s">
        <v>38</v>
      </c>
      <c r="P129" s="179">
        <v>0</v>
      </c>
      <c r="Q129" s="196" t="s">
        <v>374</v>
      </c>
      <c r="R129" s="182">
        <v>2</v>
      </c>
      <c r="S129" s="179">
        <f t="shared" si="2"/>
        <v>2</v>
      </c>
      <c r="T129" s="183">
        <f>'Distribution Rates'!$B$2*S129</f>
        <v>14176.221461557943</v>
      </c>
      <c r="U129" s="184">
        <f>'Distribution Rates'!$B$3*S129</f>
        <v>-1711.2737806818695</v>
      </c>
      <c r="V129" s="185">
        <f t="shared" si="3"/>
        <v>12464.947680876074</v>
      </c>
      <c r="W129" s="185">
        <f t="shared" si="4"/>
        <v>1038.75</v>
      </c>
      <c r="X129" s="185">
        <v>0</v>
      </c>
      <c r="Y129" s="186">
        <v>0</v>
      </c>
      <c r="Z129" s="185">
        <v>0</v>
      </c>
      <c r="AA129" s="186">
        <v>0</v>
      </c>
      <c r="AB129" s="185">
        <v>0</v>
      </c>
      <c r="AC129" s="187">
        <v>0</v>
      </c>
      <c r="AD129" s="185">
        <v>0</v>
      </c>
      <c r="AE129" s="185">
        <v>0</v>
      </c>
      <c r="AF129" s="188"/>
      <c r="AG129" s="189"/>
      <c r="AH129" s="186">
        <f t="shared" si="7"/>
        <v>0</v>
      </c>
      <c r="AI129" s="185">
        <v>0</v>
      </c>
      <c r="AJ129" s="185">
        <f t="shared" si="6"/>
        <v>0</v>
      </c>
    </row>
    <row r="130" spans="1:36" ht="14.25" customHeight="1" x14ac:dyDescent="0.2">
      <c r="A130" s="202" t="s">
        <v>541</v>
      </c>
      <c r="B130" s="203" t="s">
        <v>542</v>
      </c>
      <c r="C130" s="203" t="s">
        <v>543</v>
      </c>
      <c r="D130" s="203" t="s">
        <v>544</v>
      </c>
      <c r="E130" s="203">
        <v>1</v>
      </c>
      <c r="F130" s="203" t="s">
        <v>58</v>
      </c>
      <c r="G130" s="203" t="s">
        <v>545</v>
      </c>
      <c r="H130" s="203" t="s">
        <v>546</v>
      </c>
      <c r="I130" s="176" t="s">
        <v>547</v>
      </c>
      <c r="J130" s="179">
        <v>1</v>
      </c>
      <c r="K130" s="207">
        <v>1</v>
      </c>
      <c r="L130" s="179">
        <f t="shared" si="0"/>
        <v>1</v>
      </c>
      <c r="M130" s="208" t="s">
        <v>38</v>
      </c>
      <c r="N130" s="179">
        <f t="shared" si="1"/>
        <v>0</v>
      </c>
      <c r="O130" s="208" t="s">
        <v>38</v>
      </c>
      <c r="P130" s="179">
        <v>0</v>
      </c>
      <c r="Q130" s="208" t="s">
        <v>38</v>
      </c>
      <c r="R130" s="182">
        <v>0</v>
      </c>
      <c r="S130" s="179">
        <f t="shared" si="2"/>
        <v>1</v>
      </c>
      <c r="T130" s="183">
        <f>'Distribution Rates'!$B$2*S130</f>
        <v>7088.1107307789716</v>
      </c>
      <c r="U130" s="184">
        <f>'Distribution Rates'!$B$3*S130</f>
        <v>-855.63689034093477</v>
      </c>
      <c r="V130" s="185">
        <f t="shared" si="3"/>
        <v>6232.4738404380369</v>
      </c>
      <c r="W130" s="185">
        <f t="shared" si="4"/>
        <v>519.37</v>
      </c>
      <c r="X130" s="185">
        <v>0</v>
      </c>
      <c r="Y130" s="186">
        <v>0</v>
      </c>
      <c r="Z130" s="185">
        <v>0</v>
      </c>
      <c r="AA130" s="186">
        <v>0</v>
      </c>
      <c r="AB130" s="185">
        <v>0</v>
      </c>
      <c r="AC130" s="187">
        <v>0</v>
      </c>
      <c r="AD130" s="185">
        <v>0</v>
      </c>
      <c r="AE130" s="185">
        <v>0</v>
      </c>
      <c r="AF130" s="188"/>
      <c r="AG130" s="189"/>
      <c r="AH130" s="186">
        <f t="shared" si="7"/>
        <v>0</v>
      </c>
      <c r="AI130" s="185">
        <v>0</v>
      </c>
      <c r="AJ130" s="185">
        <f t="shared" si="6"/>
        <v>0</v>
      </c>
    </row>
    <row r="131" spans="1:36" ht="14.25" customHeight="1" x14ac:dyDescent="0.2">
      <c r="A131" s="178" t="s">
        <v>548</v>
      </c>
      <c r="B131" s="193" t="s">
        <v>549</v>
      </c>
      <c r="C131" s="199" t="s">
        <v>550</v>
      </c>
      <c r="D131" s="193" t="s">
        <v>551</v>
      </c>
      <c r="E131" s="193">
        <v>1</v>
      </c>
      <c r="F131" s="193" t="s">
        <v>61</v>
      </c>
      <c r="G131" s="193" t="s">
        <v>493</v>
      </c>
      <c r="H131" s="193" t="s">
        <v>552</v>
      </c>
      <c r="I131" s="176">
        <v>905530</v>
      </c>
      <c r="J131" s="179">
        <v>1</v>
      </c>
      <c r="K131" s="195">
        <v>0.75</v>
      </c>
      <c r="L131" s="179">
        <f t="shared" si="0"/>
        <v>0.75</v>
      </c>
      <c r="M131" s="196" t="s">
        <v>38</v>
      </c>
      <c r="N131" s="179">
        <f t="shared" si="1"/>
        <v>0</v>
      </c>
      <c r="O131" s="196" t="s">
        <v>38</v>
      </c>
      <c r="P131" s="179">
        <v>0</v>
      </c>
      <c r="Q131" s="196" t="s">
        <v>38</v>
      </c>
      <c r="R131" s="182">
        <v>0</v>
      </c>
      <c r="S131" s="179">
        <f t="shared" si="2"/>
        <v>0.75</v>
      </c>
      <c r="T131" s="183">
        <f>'Distribution Rates'!$B$2*S131</f>
        <v>5316.0830480842287</v>
      </c>
      <c r="U131" s="184">
        <f>'Distribution Rates'!$B$3*S131</f>
        <v>-641.72766775570108</v>
      </c>
      <c r="V131" s="185">
        <f t="shared" si="3"/>
        <v>4674.3553803285276</v>
      </c>
      <c r="W131" s="185">
        <f t="shared" si="4"/>
        <v>389.53</v>
      </c>
      <c r="X131" s="185">
        <v>27.47</v>
      </c>
      <c r="Y131" s="186">
        <v>67</v>
      </c>
      <c r="Z131" s="185">
        <v>18.43</v>
      </c>
      <c r="AA131" s="186">
        <v>3</v>
      </c>
      <c r="AB131" s="185">
        <v>0</v>
      </c>
      <c r="AC131" s="187">
        <v>0</v>
      </c>
      <c r="AD131" s="185">
        <v>0</v>
      </c>
      <c r="AE131" s="185">
        <v>0</v>
      </c>
      <c r="AF131" s="188"/>
      <c r="AG131" s="189"/>
      <c r="AH131" s="186">
        <f t="shared" si="7"/>
        <v>70</v>
      </c>
      <c r="AI131" s="185">
        <v>0</v>
      </c>
      <c r="AJ131" s="185">
        <f t="shared" si="6"/>
        <v>45.9</v>
      </c>
    </row>
    <row r="132" spans="1:36" ht="14.25" customHeight="1" x14ac:dyDescent="0.2">
      <c r="A132" s="178" t="s">
        <v>553</v>
      </c>
      <c r="B132" s="193" t="s">
        <v>549</v>
      </c>
      <c r="C132" s="199" t="s">
        <v>550</v>
      </c>
      <c r="D132" s="193" t="s">
        <v>551</v>
      </c>
      <c r="E132" s="193">
        <v>1</v>
      </c>
      <c r="F132" s="193" t="s">
        <v>61</v>
      </c>
      <c r="G132" s="193" t="s">
        <v>493</v>
      </c>
      <c r="H132" s="193" t="s">
        <v>554</v>
      </c>
      <c r="I132" s="176">
        <v>905500</v>
      </c>
      <c r="J132" s="179">
        <v>1</v>
      </c>
      <c r="K132" s="195">
        <v>0.25</v>
      </c>
      <c r="L132" s="179">
        <f t="shared" si="0"/>
        <v>0.25</v>
      </c>
      <c r="M132" s="196" t="s">
        <v>38</v>
      </c>
      <c r="N132" s="179">
        <f t="shared" si="1"/>
        <v>0</v>
      </c>
      <c r="O132" s="196" t="s">
        <v>38</v>
      </c>
      <c r="P132" s="179">
        <v>0</v>
      </c>
      <c r="Q132" s="196" t="s">
        <v>38</v>
      </c>
      <c r="R132" s="182">
        <v>0</v>
      </c>
      <c r="S132" s="179">
        <f t="shared" si="2"/>
        <v>0.25</v>
      </c>
      <c r="T132" s="183">
        <f>'Distribution Rates'!$B$2*S132</f>
        <v>1772.0276826947429</v>
      </c>
      <c r="U132" s="184">
        <f>'Distribution Rates'!$B$3*S132</f>
        <v>-213.90922258523369</v>
      </c>
      <c r="V132" s="185">
        <f t="shared" si="3"/>
        <v>1558.1184601095092</v>
      </c>
      <c r="W132" s="185">
        <f t="shared" si="4"/>
        <v>129.84</v>
      </c>
      <c r="X132" s="185">
        <v>4.95</v>
      </c>
      <c r="Y132" s="186">
        <v>1</v>
      </c>
      <c r="Z132" s="185">
        <v>30.4</v>
      </c>
      <c r="AA132" s="186">
        <v>2</v>
      </c>
      <c r="AB132" s="185">
        <v>0</v>
      </c>
      <c r="AC132" s="187">
        <v>0</v>
      </c>
      <c r="AD132" s="185">
        <v>39.290000000000006</v>
      </c>
      <c r="AE132" s="185">
        <v>0</v>
      </c>
      <c r="AF132" s="188"/>
      <c r="AG132" s="189"/>
      <c r="AH132" s="186">
        <f t="shared" si="7"/>
        <v>3</v>
      </c>
      <c r="AI132" s="185">
        <v>0</v>
      </c>
      <c r="AJ132" s="185">
        <f t="shared" si="6"/>
        <v>74.640000000000015</v>
      </c>
    </row>
    <row r="133" spans="1:36" ht="14.25" customHeight="1" x14ac:dyDescent="0.2">
      <c r="A133" s="197" t="s">
        <v>555</v>
      </c>
      <c r="B133" s="176" t="s">
        <v>556</v>
      </c>
      <c r="C133" s="177" t="s">
        <v>543</v>
      </c>
      <c r="D133" s="176" t="s">
        <v>557</v>
      </c>
      <c r="E133" s="176">
        <v>1</v>
      </c>
      <c r="F133" s="176" t="s">
        <v>33</v>
      </c>
      <c r="G133" s="176" t="s">
        <v>142</v>
      </c>
      <c r="H133" s="176" t="s">
        <v>558</v>
      </c>
      <c r="I133" s="176">
        <v>406150</v>
      </c>
      <c r="J133" s="179">
        <v>1</v>
      </c>
      <c r="K133" s="180">
        <v>1</v>
      </c>
      <c r="L133" s="179">
        <f t="shared" si="0"/>
        <v>1</v>
      </c>
      <c r="M133" s="181" t="s">
        <v>38</v>
      </c>
      <c r="N133" s="179">
        <f t="shared" si="1"/>
        <v>0</v>
      </c>
      <c r="O133" s="181" t="s">
        <v>38</v>
      </c>
      <c r="P133" s="179">
        <v>0</v>
      </c>
      <c r="Q133" s="181" t="s">
        <v>38</v>
      </c>
      <c r="R133" s="182">
        <v>0</v>
      </c>
      <c r="S133" s="179">
        <f t="shared" si="2"/>
        <v>1</v>
      </c>
      <c r="T133" s="183">
        <f>'Distribution Rates'!$B$2*S133</f>
        <v>7088.1107307789716</v>
      </c>
      <c r="U133" s="184">
        <f>'Distribution Rates'!$B$3*S133</f>
        <v>-855.63689034093477</v>
      </c>
      <c r="V133" s="185">
        <f t="shared" si="3"/>
        <v>6232.4738404380369</v>
      </c>
      <c r="W133" s="185">
        <f t="shared" si="4"/>
        <v>519.37</v>
      </c>
      <c r="X133" s="185">
        <v>13.16</v>
      </c>
      <c r="Y133" s="186">
        <v>32</v>
      </c>
      <c r="Z133" s="185">
        <v>0</v>
      </c>
      <c r="AA133" s="186">
        <v>0</v>
      </c>
      <c r="AB133" s="185">
        <v>7798.75</v>
      </c>
      <c r="AC133" s="187">
        <v>91.75</v>
      </c>
      <c r="AD133" s="185">
        <v>0</v>
      </c>
      <c r="AE133" s="185">
        <v>0</v>
      </c>
      <c r="AF133" s="188"/>
      <c r="AG133" s="189"/>
      <c r="AH133" s="186">
        <f t="shared" si="7"/>
        <v>32</v>
      </c>
      <c r="AI133" s="185">
        <v>0</v>
      </c>
      <c r="AJ133" s="185">
        <f t="shared" si="6"/>
        <v>7811.91</v>
      </c>
    </row>
    <row r="134" spans="1:36" ht="14.25" customHeight="1" x14ac:dyDescent="0.2">
      <c r="A134" s="198" t="s">
        <v>559</v>
      </c>
      <c r="B134" s="193" t="s">
        <v>560</v>
      </c>
      <c r="C134" s="199" t="s">
        <v>543</v>
      </c>
      <c r="D134" s="193" t="s">
        <v>557</v>
      </c>
      <c r="E134" s="193">
        <v>1</v>
      </c>
      <c r="F134" s="193" t="s">
        <v>33</v>
      </c>
      <c r="G134" s="193" t="s">
        <v>142</v>
      </c>
      <c r="H134" s="193" t="s">
        <v>561</v>
      </c>
      <c r="I134" s="176">
        <v>404504</v>
      </c>
      <c r="J134" s="179">
        <v>1</v>
      </c>
      <c r="K134" s="195">
        <v>1</v>
      </c>
      <c r="L134" s="179">
        <f t="shared" si="0"/>
        <v>1</v>
      </c>
      <c r="M134" s="196" t="s">
        <v>38</v>
      </c>
      <c r="N134" s="179">
        <f t="shared" si="1"/>
        <v>0</v>
      </c>
      <c r="O134" s="196" t="s">
        <v>38</v>
      </c>
      <c r="P134" s="179">
        <v>0</v>
      </c>
      <c r="Q134" s="196" t="s">
        <v>38</v>
      </c>
      <c r="R134" s="182">
        <v>0</v>
      </c>
      <c r="S134" s="179">
        <f t="shared" si="2"/>
        <v>1</v>
      </c>
      <c r="T134" s="183">
        <f>'Distribution Rates'!$B$2*S134</f>
        <v>7088.1107307789716</v>
      </c>
      <c r="U134" s="184">
        <f>'Distribution Rates'!$B$3*S134</f>
        <v>-855.63689034093477</v>
      </c>
      <c r="V134" s="185">
        <f t="shared" si="3"/>
        <v>6232.4738404380369</v>
      </c>
      <c r="W134" s="185">
        <f t="shared" si="4"/>
        <v>519.37</v>
      </c>
      <c r="X134" s="185">
        <v>71.039999999999992</v>
      </c>
      <c r="Y134" s="186">
        <v>179</v>
      </c>
      <c r="Z134" s="185">
        <v>0</v>
      </c>
      <c r="AA134" s="186">
        <v>0</v>
      </c>
      <c r="AB134" s="185">
        <v>0</v>
      </c>
      <c r="AC134" s="187">
        <v>0</v>
      </c>
      <c r="AD134" s="185">
        <v>7.29</v>
      </c>
      <c r="AE134" s="185">
        <v>51.43</v>
      </c>
      <c r="AF134" s="188"/>
      <c r="AG134" s="189"/>
      <c r="AH134" s="186">
        <f t="shared" si="7"/>
        <v>179</v>
      </c>
      <c r="AI134" s="185">
        <v>0</v>
      </c>
      <c r="AJ134" s="185">
        <f t="shared" si="6"/>
        <v>129.76</v>
      </c>
    </row>
    <row r="135" spans="1:36" ht="14.25" customHeight="1" x14ac:dyDescent="0.2">
      <c r="A135" s="202" t="s">
        <v>562</v>
      </c>
      <c r="B135" s="203" t="s">
        <v>563</v>
      </c>
      <c r="C135" s="203" t="s">
        <v>564</v>
      </c>
      <c r="D135" s="203" t="s">
        <v>565</v>
      </c>
      <c r="E135" s="203">
        <v>1</v>
      </c>
      <c r="F135" s="193" t="s">
        <v>58</v>
      </c>
      <c r="G135" s="203" t="s">
        <v>566</v>
      </c>
      <c r="H135" s="203" t="s">
        <v>567</v>
      </c>
      <c r="I135" s="176" t="s">
        <v>568</v>
      </c>
      <c r="J135" s="200">
        <v>1</v>
      </c>
      <c r="K135" s="195">
        <v>1</v>
      </c>
      <c r="L135" s="179">
        <f t="shared" si="0"/>
        <v>1</v>
      </c>
      <c r="M135" s="196" t="s">
        <v>38</v>
      </c>
      <c r="N135" s="179">
        <f t="shared" si="1"/>
        <v>0</v>
      </c>
      <c r="O135" s="196" t="s">
        <v>38</v>
      </c>
      <c r="P135" s="179">
        <v>0</v>
      </c>
      <c r="Q135" s="196" t="s">
        <v>38</v>
      </c>
      <c r="R135" s="182">
        <v>0</v>
      </c>
      <c r="S135" s="179">
        <f t="shared" si="2"/>
        <v>1</v>
      </c>
      <c r="T135" s="183">
        <f>'Distribution Rates'!$B$2*S135</f>
        <v>7088.1107307789716</v>
      </c>
      <c r="U135" s="184">
        <f>'Distribution Rates'!$B$3*S135</f>
        <v>-855.63689034093477</v>
      </c>
      <c r="V135" s="185">
        <f t="shared" si="3"/>
        <v>6232.4738404380369</v>
      </c>
      <c r="W135" s="185">
        <f t="shared" si="4"/>
        <v>519.37</v>
      </c>
      <c r="X135" s="185">
        <v>11.530000000000001</v>
      </c>
      <c r="Y135" s="186">
        <v>13</v>
      </c>
      <c r="Z135" s="185">
        <v>0</v>
      </c>
      <c r="AA135" s="186">
        <v>0</v>
      </c>
      <c r="AB135" s="185">
        <v>0</v>
      </c>
      <c r="AC135" s="187">
        <v>0</v>
      </c>
      <c r="AD135" s="185">
        <v>0</v>
      </c>
      <c r="AE135" s="185">
        <v>0</v>
      </c>
      <c r="AF135" s="188"/>
      <c r="AG135" s="189"/>
      <c r="AH135" s="186">
        <f t="shared" si="7"/>
        <v>13</v>
      </c>
      <c r="AI135" s="185">
        <v>0</v>
      </c>
      <c r="AJ135" s="185">
        <f t="shared" si="6"/>
        <v>11.530000000000001</v>
      </c>
    </row>
    <row r="136" spans="1:36" ht="14.25" customHeight="1" x14ac:dyDescent="0.2">
      <c r="A136" s="198" t="s">
        <v>569</v>
      </c>
      <c r="B136" s="193" t="s">
        <v>570</v>
      </c>
      <c r="C136" s="199" t="s">
        <v>571</v>
      </c>
      <c r="D136" s="193" t="s">
        <v>572</v>
      </c>
      <c r="E136" s="193">
        <v>3</v>
      </c>
      <c r="F136" s="193" t="s">
        <v>61</v>
      </c>
      <c r="G136" s="193" t="s">
        <v>573</v>
      </c>
      <c r="H136" s="193" t="s">
        <v>573</v>
      </c>
      <c r="I136" s="176">
        <v>901000</v>
      </c>
      <c r="J136" s="179">
        <v>1</v>
      </c>
      <c r="K136" s="195">
        <v>0.4</v>
      </c>
      <c r="L136" s="179">
        <f t="shared" si="0"/>
        <v>0.4</v>
      </c>
      <c r="M136" s="196" t="s">
        <v>38</v>
      </c>
      <c r="N136" s="179">
        <f t="shared" si="1"/>
        <v>0</v>
      </c>
      <c r="O136" s="196" t="s">
        <v>38</v>
      </c>
      <c r="P136" s="179">
        <v>0</v>
      </c>
      <c r="Q136" s="196" t="s">
        <v>38</v>
      </c>
      <c r="R136" s="182">
        <v>0</v>
      </c>
      <c r="S136" s="179">
        <f t="shared" si="2"/>
        <v>0.4</v>
      </c>
      <c r="T136" s="183">
        <f>'Distribution Rates'!$B$2*S136</f>
        <v>2835.2442923115887</v>
      </c>
      <c r="U136" s="184">
        <f>'Distribution Rates'!$B$3*S136</f>
        <v>-342.25475613637394</v>
      </c>
      <c r="V136" s="185">
        <f t="shared" si="3"/>
        <v>2492.9895361752147</v>
      </c>
      <c r="W136" s="185">
        <f t="shared" si="4"/>
        <v>207.75</v>
      </c>
      <c r="X136" s="185">
        <v>3326.3099999999995</v>
      </c>
      <c r="Y136" s="186">
        <v>6041</v>
      </c>
      <c r="Z136" s="185">
        <v>97.05</v>
      </c>
      <c r="AA136" s="186">
        <v>12</v>
      </c>
      <c r="AB136" s="185">
        <v>0</v>
      </c>
      <c r="AC136" s="187">
        <v>0</v>
      </c>
      <c r="AD136" s="185">
        <v>0</v>
      </c>
      <c r="AE136" s="185">
        <v>0</v>
      </c>
      <c r="AF136" s="188"/>
      <c r="AG136" s="189"/>
      <c r="AH136" s="186">
        <f t="shared" si="7"/>
        <v>6053</v>
      </c>
      <c r="AI136" s="185">
        <v>0</v>
      </c>
      <c r="AJ136" s="185">
        <f t="shared" si="6"/>
        <v>3423.3599999999997</v>
      </c>
    </row>
    <row r="137" spans="1:36" ht="14.25" customHeight="1" x14ac:dyDescent="0.2">
      <c r="A137" s="198" t="s">
        <v>574</v>
      </c>
      <c r="B137" s="193" t="s">
        <v>570</v>
      </c>
      <c r="C137" s="199" t="s">
        <v>571</v>
      </c>
      <c r="D137" s="193" t="s">
        <v>572</v>
      </c>
      <c r="E137" s="193">
        <v>3</v>
      </c>
      <c r="F137" s="193" t="s">
        <v>61</v>
      </c>
      <c r="G137" s="193" t="s">
        <v>575</v>
      </c>
      <c r="H137" s="193" t="s">
        <v>162</v>
      </c>
      <c r="I137" s="176">
        <v>900000</v>
      </c>
      <c r="J137" s="179">
        <v>1</v>
      </c>
      <c r="K137" s="195">
        <v>0.4</v>
      </c>
      <c r="L137" s="179">
        <f t="shared" si="0"/>
        <v>0.4</v>
      </c>
      <c r="M137" s="196" t="s">
        <v>38</v>
      </c>
      <c r="N137" s="179">
        <f t="shared" si="1"/>
        <v>0</v>
      </c>
      <c r="O137" s="196" t="s">
        <v>38</v>
      </c>
      <c r="P137" s="179">
        <v>0</v>
      </c>
      <c r="Q137" s="196" t="s">
        <v>38</v>
      </c>
      <c r="R137" s="182">
        <v>0</v>
      </c>
      <c r="S137" s="179">
        <f t="shared" si="2"/>
        <v>0.4</v>
      </c>
      <c r="T137" s="183">
        <f>'Distribution Rates'!$B$2*S137</f>
        <v>2835.2442923115887</v>
      </c>
      <c r="U137" s="184">
        <f>'Distribution Rates'!$B$3*S137</f>
        <v>-342.25475613637394</v>
      </c>
      <c r="V137" s="185">
        <f t="shared" si="3"/>
        <v>2492.9895361752147</v>
      </c>
      <c r="W137" s="185">
        <f t="shared" si="4"/>
        <v>207.75</v>
      </c>
      <c r="X137" s="185">
        <v>4.1899999999999995</v>
      </c>
      <c r="Y137" s="186">
        <v>8</v>
      </c>
      <c r="Z137" s="185">
        <v>7.85</v>
      </c>
      <c r="AA137" s="186">
        <v>1</v>
      </c>
      <c r="AB137" s="185">
        <v>0</v>
      </c>
      <c r="AC137" s="187">
        <v>0</v>
      </c>
      <c r="AD137" s="185">
        <v>153.24</v>
      </c>
      <c r="AE137" s="185">
        <v>0</v>
      </c>
      <c r="AF137" s="188"/>
      <c r="AG137" s="189"/>
      <c r="AH137" s="186">
        <f t="shared" si="7"/>
        <v>9</v>
      </c>
      <c r="AI137" s="185">
        <v>0</v>
      </c>
      <c r="AJ137" s="185">
        <f t="shared" si="6"/>
        <v>165.28</v>
      </c>
    </row>
    <row r="138" spans="1:36" ht="14.25" customHeight="1" x14ac:dyDescent="0.2">
      <c r="A138" s="178" t="s">
        <v>576</v>
      </c>
      <c r="B138" s="193" t="s">
        <v>570</v>
      </c>
      <c r="C138" s="199" t="s">
        <v>571</v>
      </c>
      <c r="D138" s="193" t="s">
        <v>572</v>
      </c>
      <c r="E138" s="193">
        <v>3</v>
      </c>
      <c r="F138" s="193" t="s">
        <v>61</v>
      </c>
      <c r="G138" s="193" t="s">
        <v>493</v>
      </c>
      <c r="H138" s="193" t="s">
        <v>577</v>
      </c>
      <c r="I138" s="176">
        <v>905750</v>
      </c>
      <c r="J138" s="179">
        <v>1</v>
      </c>
      <c r="K138" s="195">
        <v>0.2</v>
      </c>
      <c r="L138" s="179">
        <f t="shared" si="0"/>
        <v>0.2</v>
      </c>
      <c r="M138" s="196" t="s">
        <v>38</v>
      </c>
      <c r="N138" s="179">
        <f t="shared" si="1"/>
        <v>0</v>
      </c>
      <c r="O138" s="196" t="s">
        <v>38</v>
      </c>
      <c r="P138" s="179">
        <v>0</v>
      </c>
      <c r="Q138" s="196" t="s">
        <v>38</v>
      </c>
      <c r="R138" s="182">
        <v>0</v>
      </c>
      <c r="S138" s="179">
        <f t="shared" si="2"/>
        <v>0.2</v>
      </c>
      <c r="T138" s="183">
        <f>'Distribution Rates'!$B$2*S138</f>
        <v>1417.6221461557943</v>
      </c>
      <c r="U138" s="184">
        <f>'Distribution Rates'!$B$3*S138</f>
        <v>-171.12737806818697</v>
      </c>
      <c r="V138" s="185">
        <f t="shared" si="3"/>
        <v>1246.4947680876073</v>
      </c>
      <c r="W138" s="185">
        <f t="shared" si="4"/>
        <v>103.87</v>
      </c>
      <c r="X138" s="185">
        <v>0</v>
      </c>
      <c r="Y138" s="186">
        <v>0</v>
      </c>
      <c r="Z138" s="185">
        <v>0</v>
      </c>
      <c r="AA138" s="186">
        <v>0</v>
      </c>
      <c r="AB138" s="185">
        <v>0</v>
      </c>
      <c r="AC138" s="187">
        <v>0</v>
      </c>
      <c r="AD138" s="185">
        <v>0</v>
      </c>
      <c r="AE138" s="185">
        <v>0</v>
      </c>
      <c r="AF138" s="188"/>
      <c r="AG138" s="189"/>
      <c r="AH138" s="186">
        <f t="shared" si="7"/>
        <v>0</v>
      </c>
      <c r="AI138" s="185">
        <v>0</v>
      </c>
      <c r="AJ138" s="185">
        <f t="shared" si="6"/>
        <v>0</v>
      </c>
    </row>
    <row r="139" spans="1:36" ht="14.25" customHeight="1" x14ac:dyDescent="0.2">
      <c r="A139" s="178" t="s">
        <v>578</v>
      </c>
      <c r="B139" s="176" t="s">
        <v>579</v>
      </c>
      <c r="C139" s="177" t="s">
        <v>580</v>
      </c>
      <c r="D139" s="176" t="s">
        <v>581</v>
      </c>
      <c r="E139" s="176">
        <v>3</v>
      </c>
      <c r="F139" s="176" t="s">
        <v>36</v>
      </c>
      <c r="G139" s="176" t="s">
        <v>134</v>
      </c>
      <c r="H139" s="176" t="s">
        <v>582</v>
      </c>
      <c r="I139" s="176">
        <v>152000</v>
      </c>
      <c r="J139" s="179">
        <v>1</v>
      </c>
      <c r="K139" s="180">
        <v>0.5</v>
      </c>
      <c r="L139" s="179">
        <f t="shared" si="0"/>
        <v>0.5</v>
      </c>
      <c r="M139" s="181" t="s">
        <v>38</v>
      </c>
      <c r="N139" s="179">
        <f t="shared" si="1"/>
        <v>0</v>
      </c>
      <c r="O139" s="181" t="s">
        <v>38</v>
      </c>
      <c r="P139" s="179">
        <v>0</v>
      </c>
      <c r="Q139" s="181" t="s">
        <v>38</v>
      </c>
      <c r="R139" s="182">
        <v>0</v>
      </c>
      <c r="S139" s="179">
        <f t="shared" si="2"/>
        <v>0.5</v>
      </c>
      <c r="T139" s="183">
        <f>'Distribution Rates'!$B$2*S139</f>
        <v>3544.0553653894858</v>
      </c>
      <c r="U139" s="184">
        <f>'Distribution Rates'!$B$3*S139</f>
        <v>-427.81844517046738</v>
      </c>
      <c r="V139" s="185">
        <f t="shared" si="3"/>
        <v>3116.2369202190184</v>
      </c>
      <c r="W139" s="185">
        <f t="shared" si="4"/>
        <v>259.69</v>
      </c>
      <c r="X139" s="185">
        <v>0</v>
      </c>
      <c r="Y139" s="186">
        <v>0</v>
      </c>
      <c r="Z139" s="185">
        <v>0</v>
      </c>
      <c r="AA139" s="186">
        <v>0</v>
      </c>
      <c r="AB139" s="185">
        <v>0</v>
      </c>
      <c r="AC139" s="187">
        <v>0</v>
      </c>
      <c r="AD139" s="185">
        <v>0</v>
      </c>
      <c r="AE139" s="185">
        <v>0</v>
      </c>
      <c r="AF139" s="188"/>
      <c r="AG139" s="189"/>
      <c r="AH139" s="186">
        <f t="shared" si="7"/>
        <v>0</v>
      </c>
      <c r="AI139" s="185">
        <v>0</v>
      </c>
      <c r="AJ139" s="185">
        <f t="shared" si="6"/>
        <v>0</v>
      </c>
    </row>
    <row r="140" spans="1:36" ht="14.25" customHeight="1" x14ac:dyDescent="0.2">
      <c r="A140" s="178" t="s">
        <v>583</v>
      </c>
      <c r="B140" s="176" t="s">
        <v>579</v>
      </c>
      <c r="C140" s="177" t="s">
        <v>580</v>
      </c>
      <c r="D140" s="176" t="s">
        <v>581</v>
      </c>
      <c r="E140" s="176">
        <v>3</v>
      </c>
      <c r="F140" s="176" t="s">
        <v>36</v>
      </c>
      <c r="G140" s="176" t="s">
        <v>113</v>
      </c>
      <c r="H140" s="176" t="s">
        <v>281</v>
      </c>
      <c r="I140" s="176" t="s">
        <v>584</v>
      </c>
      <c r="J140" s="179">
        <v>1</v>
      </c>
      <c r="K140" s="180">
        <v>0.5</v>
      </c>
      <c r="L140" s="179">
        <f t="shared" si="0"/>
        <v>0.5</v>
      </c>
      <c r="M140" s="181" t="s">
        <v>38</v>
      </c>
      <c r="N140" s="179">
        <f t="shared" si="1"/>
        <v>0</v>
      </c>
      <c r="O140" s="181" t="s">
        <v>38</v>
      </c>
      <c r="P140" s="179">
        <v>0</v>
      </c>
      <c r="Q140" s="181" t="s">
        <v>38</v>
      </c>
      <c r="R140" s="182">
        <v>0</v>
      </c>
      <c r="S140" s="179">
        <f t="shared" si="2"/>
        <v>0.5</v>
      </c>
      <c r="T140" s="183">
        <f>'Distribution Rates'!$B$2*S140</f>
        <v>3544.0553653894858</v>
      </c>
      <c r="U140" s="184">
        <f>'Distribution Rates'!$B$3*S140</f>
        <v>-427.81844517046738</v>
      </c>
      <c r="V140" s="185">
        <f t="shared" si="3"/>
        <v>3116.2369202190184</v>
      </c>
      <c r="W140" s="185">
        <f t="shared" si="4"/>
        <v>259.69</v>
      </c>
      <c r="X140" s="185">
        <v>0</v>
      </c>
      <c r="Y140" s="186">
        <v>0</v>
      </c>
      <c r="Z140" s="185">
        <v>0</v>
      </c>
      <c r="AA140" s="186">
        <v>0</v>
      </c>
      <c r="AB140" s="185">
        <v>0</v>
      </c>
      <c r="AC140" s="187">
        <v>0</v>
      </c>
      <c r="AD140" s="185">
        <v>0</v>
      </c>
      <c r="AE140" s="185">
        <v>0</v>
      </c>
      <c r="AF140" s="188"/>
      <c r="AG140" s="189"/>
      <c r="AH140" s="186">
        <f t="shared" si="7"/>
        <v>0</v>
      </c>
      <c r="AI140" s="185">
        <v>0</v>
      </c>
      <c r="AJ140" s="185">
        <f t="shared" si="6"/>
        <v>0</v>
      </c>
    </row>
    <row r="141" spans="1:36" ht="14.25" customHeight="1" x14ac:dyDescent="0.2">
      <c r="A141" s="178" t="s">
        <v>585</v>
      </c>
      <c r="B141" s="176" t="s">
        <v>586</v>
      </c>
      <c r="C141" s="177" t="s">
        <v>587</v>
      </c>
      <c r="D141" s="176" t="s">
        <v>588</v>
      </c>
      <c r="E141" s="176">
        <v>4</v>
      </c>
      <c r="F141" s="176" t="s">
        <v>63</v>
      </c>
      <c r="G141" s="176" t="s">
        <v>138</v>
      </c>
      <c r="H141" s="176" t="s">
        <v>589</v>
      </c>
      <c r="I141" s="176">
        <v>601390</v>
      </c>
      <c r="J141" s="179">
        <v>1</v>
      </c>
      <c r="K141" s="180">
        <v>0.75</v>
      </c>
      <c r="L141" s="179">
        <f t="shared" si="0"/>
        <v>0.75</v>
      </c>
      <c r="M141" s="181" t="s">
        <v>38</v>
      </c>
      <c r="N141" s="179">
        <f t="shared" si="1"/>
        <v>0</v>
      </c>
      <c r="O141" s="181" t="s">
        <v>38</v>
      </c>
      <c r="P141" s="179">
        <v>0</v>
      </c>
      <c r="Q141" s="181" t="s">
        <v>38</v>
      </c>
      <c r="R141" s="182">
        <v>0</v>
      </c>
      <c r="S141" s="179">
        <f t="shared" si="2"/>
        <v>0.75</v>
      </c>
      <c r="T141" s="183">
        <f>'Distribution Rates'!$B$2*S141</f>
        <v>5316.0830480842287</v>
      </c>
      <c r="U141" s="184">
        <f>'Distribution Rates'!$B$3*S141</f>
        <v>-641.72766775570108</v>
      </c>
      <c r="V141" s="185">
        <f t="shared" si="3"/>
        <v>4674.3553803285276</v>
      </c>
      <c r="W141" s="185">
        <f t="shared" si="4"/>
        <v>389.53</v>
      </c>
      <c r="X141" s="185">
        <v>2.1800000000000002</v>
      </c>
      <c r="Y141" s="186">
        <v>5</v>
      </c>
      <c r="Z141" s="185">
        <v>0</v>
      </c>
      <c r="AA141" s="186">
        <v>0</v>
      </c>
      <c r="AB141" s="185">
        <v>0</v>
      </c>
      <c r="AC141" s="187">
        <v>0</v>
      </c>
      <c r="AD141" s="185">
        <v>0</v>
      </c>
      <c r="AE141" s="185">
        <v>0</v>
      </c>
      <c r="AF141" s="188"/>
      <c r="AG141" s="189"/>
      <c r="AH141" s="186">
        <f t="shared" si="7"/>
        <v>5</v>
      </c>
      <c r="AI141" s="185">
        <v>0</v>
      </c>
      <c r="AJ141" s="185">
        <f t="shared" si="6"/>
        <v>2.1800000000000002</v>
      </c>
    </row>
    <row r="142" spans="1:36" ht="14.25" customHeight="1" x14ac:dyDescent="0.2">
      <c r="A142" s="178" t="s">
        <v>590</v>
      </c>
      <c r="B142" s="176" t="s">
        <v>586</v>
      </c>
      <c r="C142" s="177" t="s">
        <v>587</v>
      </c>
      <c r="D142" s="176" t="s">
        <v>588</v>
      </c>
      <c r="E142" s="176">
        <v>4</v>
      </c>
      <c r="F142" s="176" t="s">
        <v>63</v>
      </c>
      <c r="G142" s="176" t="s">
        <v>138</v>
      </c>
      <c r="H142" s="176" t="s">
        <v>591</v>
      </c>
      <c r="I142" s="176">
        <v>601380</v>
      </c>
      <c r="J142" s="179">
        <v>1</v>
      </c>
      <c r="K142" s="180">
        <v>0.25</v>
      </c>
      <c r="L142" s="179">
        <f t="shared" si="0"/>
        <v>0.25</v>
      </c>
      <c r="M142" s="181" t="s">
        <v>38</v>
      </c>
      <c r="N142" s="179">
        <f t="shared" si="1"/>
        <v>0</v>
      </c>
      <c r="O142" s="181" t="s">
        <v>38</v>
      </c>
      <c r="P142" s="179">
        <v>0</v>
      </c>
      <c r="Q142" s="181" t="s">
        <v>38</v>
      </c>
      <c r="R142" s="182">
        <v>0</v>
      </c>
      <c r="S142" s="179">
        <f t="shared" si="2"/>
        <v>0.25</v>
      </c>
      <c r="T142" s="183">
        <f>'Distribution Rates'!$B$2*S142</f>
        <v>1772.0276826947429</v>
      </c>
      <c r="U142" s="184">
        <f>'Distribution Rates'!$B$3*S142</f>
        <v>-213.90922258523369</v>
      </c>
      <c r="V142" s="185">
        <f t="shared" si="3"/>
        <v>1558.1184601095092</v>
      </c>
      <c r="W142" s="185">
        <f t="shared" si="4"/>
        <v>129.84</v>
      </c>
      <c r="X142" s="185">
        <v>0</v>
      </c>
      <c r="Y142" s="186">
        <v>0</v>
      </c>
      <c r="Z142" s="185">
        <v>0</v>
      </c>
      <c r="AA142" s="186">
        <v>0</v>
      </c>
      <c r="AB142" s="185">
        <v>0</v>
      </c>
      <c r="AC142" s="187">
        <v>0</v>
      </c>
      <c r="AD142" s="185">
        <v>0</v>
      </c>
      <c r="AE142" s="185">
        <v>0</v>
      </c>
      <c r="AF142" s="188"/>
      <c r="AG142" s="189"/>
      <c r="AH142" s="186">
        <f t="shared" si="7"/>
        <v>0</v>
      </c>
      <c r="AI142" s="185">
        <v>0</v>
      </c>
      <c r="AJ142" s="185">
        <f t="shared" si="6"/>
        <v>0</v>
      </c>
    </row>
    <row r="143" spans="1:36" ht="14.25" customHeight="1" x14ac:dyDescent="0.2">
      <c r="A143" s="198" t="s">
        <v>592</v>
      </c>
      <c r="B143" s="193" t="s">
        <v>593</v>
      </c>
      <c r="C143" s="199" t="s">
        <v>594</v>
      </c>
      <c r="D143" s="193" t="s">
        <v>595</v>
      </c>
      <c r="E143" s="193" t="s">
        <v>596</v>
      </c>
      <c r="F143" s="193" t="s">
        <v>60</v>
      </c>
      <c r="G143" s="193" t="s">
        <v>597</v>
      </c>
      <c r="H143" s="193" t="s">
        <v>598</v>
      </c>
      <c r="I143" s="176">
        <v>706202</v>
      </c>
      <c r="J143" s="179">
        <v>3</v>
      </c>
      <c r="K143" s="195">
        <v>0.01</v>
      </c>
      <c r="L143" s="179">
        <f t="shared" si="0"/>
        <v>0.03</v>
      </c>
      <c r="M143" s="196" t="s">
        <v>38</v>
      </c>
      <c r="N143" s="179">
        <f t="shared" si="1"/>
        <v>0</v>
      </c>
      <c r="O143" s="196" t="s">
        <v>241</v>
      </c>
      <c r="P143" s="179">
        <v>0.02</v>
      </c>
      <c r="Q143" s="196" t="s">
        <v>38</v>
      </c>
      <c r="R143" s="182">
        <v>0</v>
      </c>
      <c r="S143" s="179">
        <f t="shared" si="2"/>
        <v>0.05</v>
      </c>
      <c r="T143" s="183">
        <f>'Distribution Rates'!$B$2*S143</f>
        <v>354.40553653894858</v>
      </c>
      <c r="U143" s="184">
        <f>'Distribution Rates'!$B$3*S143</f>
        <v>-42.781844517046743</v>
      </c>
      <c r="V143" s="185">
        <f t="shared" si="3"/>
        <v>311.62369202190183</v>
      </c>
      <c r="W143" s="185">
        <f t="shared" si="4"/>
        <v>25.97</v>
      </c>
      <c r="X143" s="185">
        <v>0</v>
      </c>
      <c r="Y143" s="186">
        <v>0</v>
      </c>
      <c r="Z143" s="185">
        <v>0</v>
      </c>
      <c r="AA143" s="186">
        <v>0</v>
      </c>
      <c r="AB143" s="185">
        <v>0</v>
      </c>
      <c r="AC143" s="187">
        <v>0</v>
      </c>
      <c r="AD143" s="185">
        <v>0</v>
      </c>
      <c r="AE143" s="185">
        <v>0</v>
      </c>
      <c r="AF143" s="188"/>
      <c r="AG143" s="189"/>
      <c r="AH143" s="186">
        <f t="shared" si="7"/>
        <v>0</v>
      </c>
      <c r="AI143" s="185">
        <v>0</v>
      </c>
      <c r="AJ143" s="185">
        <f t="shared" si="6"/>
        <v>0</v>
      </c>
    </row>
    <row r="144" spans="1:36" ht="14.25" customHeight="1" x14ac:dyDescent="0.2">
      <c r="A144" s="198" t="s">
        <v>599</v>
      </c>
      <c r="B144" s="193" t="s">
        <v>593</v>
      </c>
      <c r="C144" s="199" t="s">
        <v>594</v>
      </c>
      <c r="D144" s="193" t="s">
        <v>595</v>
      </c>
      <c r="E144" s="193" t="s">
        <v>596</v>
      </c>
      <c r="F144" s="193" t="s">
        <v>60</v>
      </c>
      <c r="G144" s="193" t="s">
        <v>597</v>
      </c>
      <c r="H144" s="193" t="s">
        <v>600</v>
      </c>
      <c r="I144" s="176">
        <v>706408</v>
      </c>
      <c r="J144" s="179">
        <v>3</v>
      </c>
      <c r="K144" s="195">
        <v>0.01</v>
      </c>
      <c r="L144" s="179">
        <f t="shared" si="0"/>
        <v>0.03</v>
      </c>
      <c r="M144" s="196" t="s">
        <v>38</v>
      </c>
      <c r="N144" s="179">
        <f t="shared" si="1"/>
        <v>0</v>
      </c>
      <c r="O144" s="196" t="s">
        <v>241</v>
      </c>
      <c r="P144" s="179">
        <v>0.02</v>
      </c>
      <c r="Q144" s="196" t="s">
        <v>38</v>
      </c>
      <c r="R144" s="182">
        <v>0</v>
      </c>
      <c r="S144" s="179">
        <f t="shared" si="2"/>
        <v>0.05</v>
      </c>
      <c r="T144" s="183">
        <f>'Distribution Rates'!$B$2*S144</f>
        <v>354.40553653894858</v>
      </c>
      <c r="U144" s="184">
        <f>'Distribution Rates'!$B$3*S144</f>
        <v>-42.781844517046743</v>
      </c>
      <c r="V144" s="185">
        <f t="shared" si="3"/>
        <v>311.62369202190183</v>
      </c>
      <c r="W144" s="185">
        <f t="shared" si="4"/>
        <v>25.97</v>
      </c>
      <c r="X144" s="185">
        <v>74.22</v>
      </c>
      <c r="Y144" s="186">
        <v>99</v>
      </c>
      <c r="Z144" s="185">
        <v>0</v>
      </c>
      <c r="AA144" s="186">
        <v>0</v>
      </c>
      <c r="AB144" s="185">
        <v>0</v>
      </c>
      <c r="AC144" s="187">
        <v>0</v>
      </c>
      <c r="AD144" s="185">
        <v>0</v>
      </c>
      <c r="AE144" s="185">
        <v>0</v>
      </c>
      <c r="AF144" s="188"/>
      <c r="AG144" s="189"/>
      <c r="AH144" s="186">
        <f t="shared" si="7"/>
        <v>99</v>
      </c>
      <c r="AI144" s="185">
        <v>0</v>
      </c>
      <c r="AJ144" s="185">
        <f t="shared" si="6"/>
        <v>74.22</v>
      </c>
    </row>
    <row r="145" spans="1:36" ht="14.25" customHeight="1" x14ac:dyDescent="0.2">
      <c r="A145" s="198" t="s">
        <v>601</v>
      </c>
      <c r="B145" s="193" t="s">
        <v>593</v>
      </c>
      <c r="C145" s="199" t="s">
        <v>594</v>
      </c>
      <c r="D145" s="193" t="s">
        <v>595</v>
      </c>
      <c r="E145" s="193" t="s">
        <v>596</v>
      </c>
      <c r="F145" s="193" t="s">
        <v>60</v>
      </c>
      <c r="G145" s="193" t="s">
        <v>597</v>
      </c>
      <c r="H145" s="193" t="s">
        <v>602</v>
      </c>
      <c r="I145" s="176">
        <v>706207</v>
      </c>
      <c r="J145" s="179">
        <v>3</v>
      </c>
      <c r="K145" s="195">
        <v>0.01</v>
      </c>
      <c r="L145" s="179">
        <f t="shared" si="0"/>
        <v>0.03</v>
      </c>
      <c r="M145" s="196" t="s">
        <v>38</v>
      </c>
      <c r="N145" s="179">
        <f t="shared" si="1"/>
        <v>0</v>
      </c>
      <c r="O145" s="196" t="s">
        <v>241</v>
      </c>
      <c r="P145" s="179">
        <v>0.02</v>
      </c>
      <c r="Q145" s="196" t="s">
        <v>38</v>
      </c>
      <c r="R145" s="182">
        <v>0</v>
      </c>
      <c r="S145" s="179">
        <f t="shared" si="2"/>
        <v>0.05</v>
      </c>
      <c r="T145" s="183">
        <f>'Distribution Rates'!$B$2*S145</f>
        <v>354.40553653894858</v>
      </c>
      <c r="U145" s="184">
        <f>'Distribution Rates'!$B$3*S145</f>
        <v>-42.781844517046743</v>
      </c>
      <c r="V145" s="185">
        <f t="shared" si="3"/>
        <v>311.62369202190183</v>
      </c>
      <c r="W145" s="185">
        <f t="shared" si="4"/>
        <v>25.97</v>
      </c>
      <c r="X145" s="185">
        <v>259.42</v>
      </c>
      <c r="Y145" s="186">
        <v>667</v>
      </c>
      <c r="Z145" s="185">
        <v>0</v>
      </c>
      <c r="AA145" s="186">
        <v>0</v>
      </c>
      <c r="AB145" s="185">
        <v>0</v>
      </c>
      <c r="AC145" s="187">
        <v>0</v>
      </c>
      <c r="AD145" s="185">
        <v>0</v>
      </c>
      <c r="AE145" s="185">
        <v>0</v>
      </c>
      <c r="AF145" s="188"/>
      <c r="AG145" s="189"/>
      <c r="AH145" s="186">
        <f t="shared" si="7"/>
        <v>667</v>
      </c>
      <c r="AI145" s="185">
        <v>0</v>
      </c>
      <c r="AJ145" s="185">
        <f t="shared" si="6"/>
        <v>259.42</v>
      </c>
    </row>
    <row r="146" spans="1:36" ht="14.25" customHeight="1" x14ac:dyDescent="0.2">
      <c r="A146" s="198" t="s">
        <v>603</v>
      </c>
      <c r="B146" s="193" t="s">
        <v>593</v>
      </c>
      <c r="C146" s="199" t="s">
        <v>594</v>
      </c>
      <c r="D146" s="193" t="s">
        <v>595</v>
      </c>
      <c r="E146" s="193" t="s">
        <v>596</v>
      </c>
      <c r="F146" s="193" t="s">
        <v>60</v>
      </c>
      <c r="G146" s="193" t="s">
        <v>597</v>
      </c>
      <c r="H146" s="193" t="s">
        <v>604</v>
      </c>
      <c r="I146" s="176">
        <v>706201</v>
      </c>
      <c r="J146" s="179">
        <v>3</v>
      </c>
      <c r="K146" s="195">
        <v>0.01</v>
      </c>
      <c r="L146" s="179">
        <f t="shared" si="0"/>
        <v>0.03</v>
      </c>
      <c r="M146" s="196" t="s">
        <v>38</v>
      </c>
      <c r="N146" s="179">
        <f t="shared" si="1"/>
        <v>0</v>
      </c>
      <c r="O146" s="196" t="s">
        <v>241</v>
      </c>
      <c r="P146" s="179">
        <v>0.02</v>
      </c>
      <c r="Q146" s="196" t="s">
        <v>38</v>
      </c>
      <c r="R146" s="182">
        <v>0</v>
      </c>
      <c r="S146" s="179">
        <f t="shared" si="2"/>
        <v>0.05</v>
      </c>
      <c r="T146" s="183">
        <f>'Distribution Rates'!$B$2*S146</f>
        <v>354.40553653894858</v>
      </c>
      <c r="U146" s="184">
        <f>'Distribution Rates'!$B$3*S146</f>
        <v>-42.781844517046743</v>
      </c>
      <c r="V146" s="185">
        <f t="shared" si="3"/>
        <v>311.62369202190183</v>
      </c>
      <c r="W146" s="185">
        <f t="shared" si="4"/>
        <v>25.97</v>
      </c>
      <c r="X146" s="185">
        <v>0</v>
      </c>
      <c r="Y146" s="186">
        <v>0</v>
      </c>
      <c r="Z146" s="185">
        <v>0</v>
      </c>
      <c r="AA146" s="186">
        <v>0</v>
      </c>
      <c r="AB146" s="185">
        <v>0</v>
      </c>
      <c r="AC146" s="187">
        <v>0</v>
      </c>
      <c r="AD146" s="185">
        <v>0</v>
      </c>
      <c r="AE146" s="185">
        <v>0</v>
      </c>
      <c r="AF146" s="188"/>
      <c r="AG146" s="189"/>
      <c r="AH146" s="186">
        <f t="shared" si="7"/>
        <v>0</v>
      </c>
      <c r="AI146" s="185">
        <v>0</v>
      </c>
      <c r="AJ146" s="185">
        <f t="shared" si="6"/>
        <v>0</v>
      </c>
    </row>
    <row r="147" spans="1:36" ht="14.25" customHeight="1" x14ac:dyDescent="0.2">
      <c r="A147" s="198" t="s">
        <v>605</v>
      </c>
      <c r="B147" s="193" t="s">
        <v>593</v>
      </c>
      <c r="C147" s="199" t="s">
        <v>594</v>
      </c>
      <c r="D147" s="193" t="s">
        <v>595</v>
      </c>
      <c r="E147" s="193" t="s">
        <v>596</v>
      </c>
      <c r="F147" s="193" t="s">
        <v>60</v>
      </c>
      <c r="G147" s="193" t="s">
        <v>597</v>
      </c>
      <c r="H147" s="193" t="s">
        <v>606</v>
      </c>
      <c r="I147" s="176">
        <v>706203</v>
      </c>
      <c r="J147" s="179">
        <v>3</v>
      </c>
      <c r="K147" s="195">
        <v>0.01</v>
      </c>
      <c r="L147" s="179">
        <f t="shared" si="0"/>
        <v>0.03</v>
      </c>
      <c r="M147" s="196" t="s">
        <v>38</v>
      </c>
      <c r="N147" s="179">
        <f t="shared" si="1"/>
        <v>0</v>
      </c>
      <c r="O147" s="196" t="s">
        <v>241</v>
      </c>
      <c r="P147" s="179">
        <v>0.1</v>
      </c>
      <c r="Q147" s="196" t="s">
        <v>38</v>
      </c>
      <c r="R147" s="182">
        <v>0</v>
      </c>
      <c r="S147" s="179">
        <f t="shared" si="2"/>
        <v>0.13</v>
      </c>
      <c r="T147" s="183">
        <f>'Distribution Rates'!$B$2*S147</f>
        <v>921.45439500126633</v>
      </c>
      <c r="U147" s="184">
        <f>'Distribution Rates'!$B$3*S147</f>
        <v>-111.23279574432152</v>
      </c>
      <c r="V147" s="185">
        <f t="shared" si="3"/>
        <v>810.22159925694484</v>
      </c>
      <c r="W147" s="185">
        <f t="shared" si="4"/>
        <v>67.52</v>
      </c>
      <c r="X147" s="185">
        <v>2482.7400000000002</v>
      </c>
      <c r="Y147" s="186">
        <v>3827</v>
      </c>
      <c r="Z147" s="185">
        <v>763.22999999999979</v>
      </c>
      <c r="AA147" s="186">
        <v>88</v>
      </c>
      <c r="AB147" s="185">
        <v>0</v>
      </c>
      <c r="AC147" s="187">
        <v>0</v>
      </c>
      <c r="AD147" s="185">
        <v>0</v>
      </c>
      <c r="AE147" s="185">
        <v>0</v>
      </c>
      <c r="AF147" s="188"/>
      <c r="AG147" s="189"/>
      <c r="AH147" s="186">
        <f t="shared" si="7"/>
        <v>3915</v>
      </c>
      <c r="AI147" s="185">
        <v>6.17</v>
      </c>
      <c r="AJ147" s="185">
        <f t="shared" si="6"/>
        <v>3252.1400000000003</v>
      </c>
    </row>
    <row r="148" spans="1:36" ht="14.25" customHeight="1" x14ac:dyDescent="0.2">
      <c r="A148" s="198" t="s">
        <v>607</v>
      </c>
      <c r="B148" s="193" t="s">
        <v>593</v>
      </c>
      <c r="C148" s="199" t="s">
        <v>594</v>
      </c>
      <c r="D148" s="193" t="s">
        <v>595</v>
      </c>
      <c r="E148" s="193" t="s">
        <v>596</v>
      </c>
      <c r="F148" s="193" t="s">
        <v>60</v>
      </c>
      <c r="G148" s="193" t="s">
        <v>597</v>
      </c>
      <c r="H148" s="193" t="s">
        <v>608</v>
      </c>
      <c r="I148" s="176">
        <v>706404</v>
      </c>
      <c r="J148" s="179">
        <v>3</v>
      </c>
      <c r="K148" s="195">
        <v>0.04</v>
      </c>
      <c r="L148" s="179">
        <f t="shared" si="0"/>
        <v>0.12</v>
      </c>
      <c r="M148" s="196" t="s">
        <v>38</v>
      </c>
      <c r="N148" s="179">
        <f t="shared" si="1"/>
        <v>0</v>
      </c>
      <c r="O148" s="196" t="s">
        <v>241</v>
      </c>
      <c r="P148" s="179">
        <v>0.4</v>
      </c>
      <c r="Q148" s="196" t="s">
        <v>38</v>
      </c>
      <c r="R148" s="182">
        <v>0</v>
      </c>
      <c r="S148" s="179">
        <f t="shared" si="2"/>
        <v>0.52</v>
      </c>
      <c r="T148" s="183">
        <f>'Distribution Rates'!$B$2*S148</f>
        <v>3685.8175800050653</v>
      </c>
      <c r="U148" s="184">
        <f>'Distribution Rates'!$B$3*S148</f>
        <v>-444.93118297728608</v>
      </c>
      <c r="V148" s="185">
        <f t="shared" si="3"/>
        <v>3240.8863970277794</v>
      </c>
      <c r="W148" s="185">
        <f t="shared" si="4"/>
        <v>270.07</v>
      </c>
      <c r="X148" s="185">
        <v>3059.1400000000003</v>
      </c>
      <c r="Y148" s="186">
        <v>7587</v>
      </c>
      <c r="Z148" s="185">
        <v>25.55</v>
      </c>
      <c r="AA148" s="186">
        <v>3</v>
      </c>
      <c r="AB148" s="185">
        <v>63.75</v>
      </c>
      <c r="AC148" s="187">
        <v>0.75</v>
      </c>
      <c r="AD148" s="185">
        <v>0</v>
      </c>
      <c r="AE148" s="185">
        <v>3378.1400000000003</v>
      </c>
      <c r="AF148" s="188"/>
      <c r="AG148" s="189"/>
      <c r="AH148" s="186">
        <f t="shared" si="7"/>
        <v>7590</v>
      </c>
      <c r="AI148" s="185">
        <v>4609.08</v>
      </c>
      <c r="AJ148" s="185">
        <f t="shared" si="6"/>
        <v>11135.66</v>
      </c>
    </row>
    <row r="149" spans="1:36" ht="14.25" customHeight="1" x14ac:dyDescent="0.2">
      <c r="A149" s="198" t="s">
        <v>609</v>
      </c>
      <c r="B149" s="193" t="s">
        <v>593</v>
      </c>
      <c r="C149" s="199" t="s">
        <v>594</v>
      </c>
      <c r="D149" s="193" t="s">
        <v>595</v>
      </c>
      <c r="E149" s="193" t="s">
        <v>596</v>
      </c>
      <c r="F149" s="193" t="s">
        <v>60</v>
      </c>
      <c r="G149" s="193" t="s">
        <v>597</v>
      </c>
      <c r="H149" s="193" t="s">
        <v>610</v>
      </c>
      <c r="I149" s="176">
        <v>706211</v>
      </c>
      <c r="J149" s="179">
        <v>3</v>
      </c>
      <c r="K149" s="195">
        <v>0.9</v>
      </c>
      <c r="L149" s="179">
        <f t="shared" si="0"/>
        <v>2.7</v>
      </c>
      <c r="M149" s="196" t="s">
        <v>38</v>
      </c>
      <c r="N149" s="179">
        <f t="shared" si="1"/>
        <v>0</v>
      </c>
      <c r="O149" s="196" t="s">
        <v>241</v>
      </c>
      <c r="P149" s="179">
        <v>1.4</v>
      </c>
      <c r="Q149" s="196" t="s">
        <v>38</v>
      </c>
      <c r="R149" s="182">
        <v>0</v>
      </c>
      <c r="S149" s="179">
        <f t="shared" si="2"/>
        <v>4.0999999999999996</v>
      </c>
      <c r="T149" s="183">
        <f>'Distribution Rates'!$B$2*S149</f>
        <v>29061.25399619378</v>
      </c>
      <c r="U149" s="184">
        <f>'Distribution Rates'!$B$3*S149</f>
        <v>-3508.1112503978325</v>
      </c>
      <c r="V149" s="185">
        <f t="shared" si="3"/>
        <v>25553.142745795947</v>
      </c>
      <c r="W149" s="185">
        <f t="shared" si="4"/>
        <v>2129.4299999999998</v>
      </c>
      <c r="X149" s="185">
        <v>23335.379999999997</v>
      </c>
      <c r="Y149" s="186">
        <v>24005</v>
      </c>
      <c r="Z149" s="185">
        <v>60.38</v>
      </c>
      <c r="AA149" s="186">
        <v>10</v>
      </c>
      <c r="AB149" s="185">
        <v>297.5</v>
      </c>
      <c r="AC149" s="187">
        <v>3.5</v>
      </c>
      <c r="AD149" s="185">
        <v>0</v>
      </c>
      <c r="AE149" s="185">
        <v>146011.13</v>
      </c>
      <c r="AF149" s="188"/>
      <c r="AG149" s="189"/>
      <c r="AH149" s="186">
        <f t="shared" si="7"/>
        <v>24015</v>
      </c>
      <c r="AI149" s="185">
        <v>0</v>
      </c>
      <c r="AJ149" s="185">
        <f t="shared" si="6"/>
        <v>169704.39</v>
      </c>
    </row>
    <row r="150" spans="1:36" ht="14.25" customHeight="1" x14ac:dyDescent="0.2">
      <c r="A150" s="198" t="s">
        <v>611</v>
      </c>
      <c r="B150" s="193" t="s">
        <v>593</v>
      </c>
      <c r="C150" s="199" t="s">
        <v>594</v>
      </c>
      <c r="D150" s="193" t="s">
        <v>595</v>
      </c>
      <c r="E150" s="193" t="s">
        <v>596</v>
      </c>
      <c r="F150" s="193" t="s">
        <v>60</v>
      </c>
      <c r="G150" s="193" t="s">
        <v>597</v>
      </c>
      <c r="H150" s="193" t="s">
        <v>612</v>
      </c>
      <c r="I150" s="176">
        <v>705401</v>
      </c>
      <c r="J150" s="179">
        <v>3</v>
      </c>
      <c r="K150" s="195">
        <v>0.01</v>
      </c>
      <c r="L150" s="179">
        <f t="shared" si="0"/>
        <v>0.03</v>
      </c>
      <c r="M150" s="196" t="s">
        <v>38</v>
      </c>
      <c r="N150" s="179">
        <f t="shared" si="1"/>
        <v>0</v>
      </c>
      <c r="O150" s="196" t="s">
        <v>241</v>
      </c>
      <c r="P150" s="179">
        <v>0.02</v>
      </c>
      <c r="Q150" s="196" t="s">
        <v>38</v>
      </c>
      <c r="R150" s="182">
        <v>0</v>
      </c>
      <c r="S150" s="179">
        <f t="shared" si="2"/>
        <v>0.05</v>
      </c>
      <c r="T150" s="183">
        <f>'Distribution Rates'!$B$2*S150</f>
        <v>354.40553653894858</v>
      </c>
      <c r="U150" s="184">
        <f>'Distribution Rates'!$B$3*S150</f>
        <v>-42.781844517046743</v>
      </c>
      <c r="V150" s="185">
        <f t="shared" si="3"/>
        <v>311.62369202190183</v>
      </c>
      <c r="W150" s="185">
        <f t="shared" si="4"/>
        <v>25.97</v>
      </c>
      <c r="X150" s="185">
        <v>0</v>
      </c>
      <c r="Y150" s="186">
        <v>0</v>
      </c>
      <c r="Z150" s="185">
        <v>0</v>
      </c>
      <c r="AA150" s="186">
        <v>0</v>
      </c>
      <c r="AB150" s="185">
        <v>0</v>
      </c>
      <c r="AC150" s="187">
        <v>0</v>
      </c>
      <c r="AD150" s="185">
        <v>0</v>
      </c>
      <c r="AE150" s="185">
        <v>0</v>
      </c>
      <c r="AF150" s="188"/>
      <c r="AG150" s="189"/>
      <c r="AH150" s="186">
        <f t="shared" si="7"/>
        <v>0</v>
      </c>
      <c r="AI150" s="185">
        <v>0</v>
      </c>
      <c r="AJ150" s="185">
        <f t="shared" si="6"/>
        <v>0</v>
      </c>
    </row>
    <row r="151" spans="1:36" ht="14.25" customHeight="1" x14ac:dyDescent="0.2">
      <c r="A151" s="198" t="s">
        <v>613</v>
      </c>
      <c r="B151" s="193" t="s">
        <v>614</v>
      </c>
      <c r="C151" s="199" t="s">
        <v>594</v>
      </c>
      <c r="D151" s="193" t="s">
        <v>595</v>
      </c>
      <c r="E151" s="193">
        <v>2</v>
      </c>
      <c r="F151" s="193" t="s">
        <v>60</v>
      </c>
      <c r="G151" s="193" t="s">
        <v>615</v>
      </c>
      <c r="H151" s="193" t="s">
        <v>616</v>
      </c>
      <c r="I151" s="176">
        <v>705100</v>
      </c>
      <c r="J151" s="179">
        <v>1</v>
      </c>
      <c r="K151" s="195">
        <v>1</v>
      </c>
      <c r="L151" s="179">
        <f t="shared" si="0"/>
        <v>1</v>
      </c>
      <c r="M151" s="196" t="s">
        <v>38</v>
      </c>
      <c r="N151" s="179">
        <f t="shared" si="1"/>
        <v>0</v>
      </c>
      <c r="O151" s="196" t="s">
        <v>241</v>
      </c>
      <c r="P151" s="179">
        <v>1</v>
      </c>
      <c r="Q151" s="196" t="s">
        <v>38</v>
      </c>
      <c r="R151" s="182">
        <v>0</v>
      </c>
      <c r="S151" s="179">
        <f t="shared" si="2"/>
        <v>2</v>
      </c>
      <c r="T151" s="183">
        <f>'Distribution Rates'!$B$2*S151</f>
        <v>14176.221461557943</v>
      </c>
      <c r="U151" s="184">
        <f>'Distribution Rates'!$B$3*S151</f>
        <v>-1711.2737806818695</v>
      </c>
      <c r="V151" s="185">
        <f t="shared" si="3"/>
        <v>12464.947680876074</v>
      </c>
      <c r="W151" s="185">
        <f t="shared" si="4"/>
        <v>1038.75</v>
      </c>
      <c r="X151" s="185">
        <v>40.96</v>
      </c>
      <c r="Y151" s="186">
        <v>29</v>
      </c>
      <c r="Z151" s="185">
        <v>0</v>
      </c>
      <c r="AA151" s="186">
        <v>0</v>
      </c>
      <c r="AB151" s="185">
        <v>0</v>
      </c>
      <c r="AC151" s="187">
        <v>0</v>
      </c>
      <c r="AD151" s="185">
        <v>0</v>
      </c>
      <c r="AE151" s="185">
        <v>0</v>
      </c>
      <c r="AF151" s="188"/>
      <c r="AG151" s="189"/>
      <c r="AH151" s="186">
        <f t="shared" si="7"/>
        <v>29</v>
      </c>
      <c r="AI151" s="185">
        <v>0</v>
      </c>
      <c r="AJ151" s="185">
        <f t="shared" si="6"/>
        <v>40.96</v>
      </c>
    </row>
    <row r="152" spans="1:36" ht="14.25" customHeight="1" x14ac:dyDescent="0.2">
      <c r="A152" s="178" t="s">
        <v>617</v>
      </c>
      <c r="B152" s="176" t="s">
        <v>618</v>
      </c>
      <c r="C152" s="177" t="s">
        <v>594</v>
      </c>
      <c r="D152" s="176" t="s">
        <v>595</v>
      </c>
      <c r="E152" s="176">
        <v>2</v>
      </c>
      <c r="F152" s="176" t="s">
        <v>63</v>
      </c>
      <c r="G152" s="176" t="s">
        <v>619</v>
      </c>
      <c r="H152" s="176" t="s">
        <v>620</v>
      </c>
      <c r="I152" s="176">
        <v>600001</v>
      </c>
      <c r="J152" s="179">
        <v>2</v>
      </c>
      <c r="K152" s="180">
        <v>1</v>
      </c>
      <c r="L152" s="179">
        <f t="shared" si="0"/>
        <v>2</v>
      </c>
      <c r="M152" s="181" t="s">
        <v>38</v>
      </c>
      <c r="N152" s="179">
        <f t="shared" si="1"/>
        <v>0</v>
      </c>
      <c r="O152" s="181" t="s">
        <v>241</v>
      </c>
      <c r="P152" s="179">
        <v>1</v>
      </c>
      <c r="Q152" s="181" t="s">
        <v>38</v>
      </c>
      <c r="R152" s="182">
        <v>0</v>
      </c>
      <c r="S152" s="179">
        <f t="shared" si="2"/>
        <v>3</v>
      </c>
      <c r="T152" s="183">
        <f>'Distribution Rates'!$B$2*S152</f>
        <v>21264.332192336915</v>
      </c>
      <c r="U152" s="184">
        <f>'Distribution Rates'!$B$3*S152</f>
        <v>-2566.9106710228043</v>
      </c>
      <c r="V152" s="185">
        <f t="shared" si="3"/>
        <v>18697.421521314111</v>
      </c>
      <c r="W152" s="185">
        <f t="shared" si="4"/>
        <v>1558.12</v>
      </c>
      <c r="X152" s="185">
        <v>1560.3299999999997</v>
      </c>
      <c r="Y152" s="186">
        <v>3710</v>
      </c>
      <c r="Z152" s="185">
        <v>54.620000000000005</v>
      </c>
      <c r="AA152" s="186">
        <v>10</v>
      </c>
      <c r="AB152" s="185">
        <v>255</v>
      </c>
      <c r="AC152" s="187">
        <v>3</v>
      </c>
      <c r="AD152" s="185">
        <v>3.86</v>
      </c>
      <c r="AE152" s="185">
        <v>0</v>
      </c>
      <c r="AF152" s="188"/>
      <c r="AG152" s="189"/>
      <c r="AH152" s="186">
        <f t="shared" si="7"/>
        <v>3720</v>
      </c>
      <c r="AI152" s="185">
        <v>0</v>
      </c>
      <c r="AJ152" s="185">
        <f t="shared" si="6"/>
        <v>1873.8099999999997</v>
      </c>
    </row>
    <row r="153" spans="1:36" ht="14.25" customHeight="1" x14ac:dyDescent="0.2">
      <c r="A153" s="178" t="s">
        <v>621</v>
      </c>
      <c r="B153" s="176" t="s">
        <v>622</v>
      </c>
      <c r="C153" s="177" t="s">
        <v>594</v>
      </c>
      <c r="D153" s="176" t="s">
        <v>595</v>
      </c>
      <c r="E153" s="176">
        <v>2</v>
      </c>
      <c r="F153" s="176" t="s">
        <v>64</v>
      </c>
      <c r="G153" s="176" t="s">
        <v>623</v>
      </c>
      <c r="H153" s="176"/>
      <c r="I153" s="176">
        <v>107500</v>
      </c>
      <c r="J153" s="179">
        <v>3</v>
      </c>
      <c r="K153" s="180">
        <v>0.04</v>
      </c>
      <c r="L153" s="179">
        <f t="shared" si="0"/>
        <v>0.12</v>
      </c>
      <c r="M153" s="181" t="s">
        <v>241</v>
      </c>
      <c r="N153" s="179">
        <f t="shared" si="1"/>
        <v>0.12</v>
      </c>
      <c r="O153" s="181" t="s">
        <v>241</v>
      </c>
      <c r="P153" s="179">
        <v>0.04</v>
      </c>
      <c r="Q153" s="181" t="s">
        <v>38</v>
      </c>
      <c r="R153" s="182">
        <v>0</v>
      </c>
      <c r="S153" s="179">
        <f t="shared" si="2"/>
        <v>0.27999999999999997</v>
      </c>
      <c r="T153" s="183">
        <f>'Distribution Rates'!$B$2*S153</f>
        <v>1984.671004618112</v>
      </c>
      <c r="U153" s="184">
        <f>'Distribution Rates'!$B$3*S153</f>
        <v>-239.57832929546171</v>
      </c>
      <c r="V153" s="185">
        <f t="shared" si="3"/>
        <v>1745.0926753226502</v>
      </c>
      <c r="W153" s="185">
        <f t="shared" si="4"/>
        <v>145.41999999999999</v>
      </c>
      <c r="X153" s="185">
        <v>2.0499999999999998</v>
      </c>
      <c r="Y153" s="186">
        <v>1</v>
      </c>
      <c r="Z153" s="185">
        <v>0</v>
      </c>
      <c r="AA153" s="186">
        <v>0</v>
      </c>
      <c r="AB153" s="185">
        <v>340</v>
      </c>
      <c r="AC153" s="187">
        <v>4</v>
      </c>
      <c r="AD153" s="185">
        <v>5.66</v>
      </c>
      <c r="AE153" s="185">
        <v>0</v>
      </c>
      <c r="AF153" s="188"/>
      <c r="AG153" s="189"/>
      <c r="AH153" s="186">
        <f t="shared" si="7"/>
        <v>1</v>
      </c>
      <c r="AI153" s="185">
        <v>0</v>
      </c>
      <c r="AJ153" s="185">
        <f t="shared" si="6"/>
        <v>347.71000000000004</v>
      </c>
    </row>
    <row r="154" spans="1:36" ht="14.25" customHeight="1" x14ac:dyDescent="0.2">
      <c r="A154" s="178" t="s">
        <v>624</v>
      </c>
      <c r="B154" s="193" t="s">
        <v>622</v>
      </c>
      <c r="C154" s="199" t="s">
        <v>594</v>
      </c>
      <c r="D154" s="193" t="s">
        <v>595</v>
      </c>
      <c r="E154" s="193">
        <v>2</v>
      </c>
      <c r="F154" s="193" t="s">
        <v>60</v>
      </c>
      <c r="G154" s="193" t="s">
        <v>625</v>
      </c>
      <c r="H154" s="193" t="s">
        <v>626</v>
      </c>
      <c r="I154" s="176">
        <v>705210</v>
      </c>
      <c r="J154" s="179">
        <v>3</v>
      </c>
      <c r="K154" s="195">
        <v>0.12</v>
      </c>
      <c r="L154" s="179">
        <f t="shared" si="0"/>
        <v>0.36</v>
      </c>
      <c r="M154" s="196" t="s">
        <v>241</v>
      </c>
      <c r="N154" s="179">
        <f t="shared" si="1"/>
        <v>0.36</v>
      </c>
      <c r="O154" s="196" t="s">
        <v>241</v>
      </c>
      <c r="P154" s="179">
        <v>0.12</v>
      </c>
      <c r="Q154" s="196" t="s">
        <v>38</v>
      </c>
      <c r="R154" s="182">
        <v>0</v>
      </c>
      <c r="S154" s="179">
        <f t="shared" si="2"/>
        <v>0.84</v>
      </c>
      <c r="T154" s="183">
        <f>'Distribution Rates'!$B$2*S154</f>
        <v>5954.0130138543364</v>
      </c>
      <c r="U154" s="184">
        <f>'Distribution Rates'!$B$3*S154</f>
        <v>-718.73498788638517</v>
      </c>
      <c r="V154" s="185">
        <f t="shared" si="3"/>
        <v>5235.2780259679512</v>
      </c>
      <c r="W154" s="185">
        <f t="shared" si="4"/>
        <v>436.27</v>
      </c>
      <c r="X154" s="185">
        <v>0</v>
      </c>
      <c r="Y154" s="186">
        <v>0</v>
      </c>
      <c r="Z154" s="185">
        <v>0</v>
      </c>
      <c r="AA154" s="186">
        <v>0</v>
      </c>
      <c r="AB154" s="185">
        <v>0</v>
      </c>
      <c r="AC154" s="187">
        <v>0</v>
      </c>
      <c r="AD154" s="185">
        <v>0</v>
      </c>
      <c r="AE154" s="185">
        <v>0</v>
      </c>
      <c r="AF154" s="188"/>
      <c r="AG154" s="189"/>
      <c r="AH154" s="186">
        <f t="shared" si="7"/>
        <v>0</v>
      </c>
      <c r="AI154" s="185">
        <v>0</v>
      </c>
      <c r="AJ154" s="185">
        <f t="shared" si="6"/>
        <v>0</v>
      </c>
    </row>
    <row r="155" spans="1:36" ht="14.25" customHeight="1" x14ac:dyDescent="0.2">
      <c r="A155" s="198" t="s">
        <v>627</v>
      </c>
      <c r="B155" s="193" t="s">
        <v>622</v>
      </c>
      <c r="C155" s="199" t="s">
        <v>594</v>
      </c>
      <c r="D155" s="193" t="s">
        <v>595</v>
      </c>
      <c r="E155" s="193">
        <v>2</v>
      </c>
      <c r="F155" s="193" t="s">
        <v>57</v>
      </c>
      <c r="G155" s="176" t="s">
        <v>628</v>
      </c>
      <c r="H155" s="193" t="s">
        <v>629</v>
      </c>
      <c r="I155" s="176">
        <v>709000</v>
      </c>
      <c r="J155" s="179">
        <v>3</v>
      </c>
      <c r="K155" s="195">
        <v>0.84</v>
      </c>
      <c r="L155" s="179">
        <f t="shared" si="0"/>
        <v>2.52</v>
      </c>
      <c r="M155" s="196" t="s">
        <v>241</v>
      </c>
      <c r="N155" s="179">
        <f t="shared" si="1"/>
        <v>2.52</v>
      </c>
      <c r="O155" s="196" t="s">
        <v>241</v>
      </c>
      <c r="P155" s="179">
        <v>0.84</v>
      </c>
      <c r="Q155" s="196" t="s">
        <v>38</v>
      </c>
      <c r="R155" s="182">
        <v>0</v>
      </c>
      <c r="S155" s="179">
        <f t="shared" si="2"/>
        <v>5.88</v>
      </c>
      <c r="T155" s="183">
        <f>'Distribution Rates'!$B$2*S155</f>
        <v>41678.091096980352</v>
      </c>
      <c r="U155" s="184">
        <f>'Distribution Rates'!$B$3*S155</f>
        <v>-5031.1449152046962</v>
      </c>
      <c r="V155" s="185">
        <f t="shared" si="3"/>
        <v>36646.946181775653</v>
      </c>
      <c r="W155" s="185">
        <f t="shared" si="4"/>
        <v>3053.91</v>
      </c>
      <c r="X155" s="185">
        <v>221.60999999999999</v>
      </c>
      <c r="Y155" s="186">
        <v>42</v>
      </c>
      <c r="Z155" s="185">
        <v>3.94</v>
      </c>
      <c r="AA155" s="186">
        <v>1</v>
      </c>
      <c r="AB155" s="185">
        <v>0</v>
      </c>
      <c r="AC155" s="187">
        <v>0</v>
      </c>
      <c r="AD155" s="185">
        <v>63.34</v>
      </c>
      <c r="AE155" s="185">
        <v>0</v>
      </c>
      <c r="AF155" s="188"/>
      <c r="AG155" s="189"/>
      <c r="AH155" s="186">
        <f t="shared" si="7"/>
        <v>43</v>
      </c>
      <c r="AI155" s="185">
        <v>0</v>
      </c>
      <c r="AJ155" s="185">
        <f t="shared" si="6"/>
        <v>288.89</v>
      </c>
    </row>
    <row r="156" spans="1:36" ht="14.25" customHeight="1" x14ac:dyDescent="0.2">
      <c r="A156" s="198" t="s">
        <v>630</v>
      </c>
      <c r="B156" s="193" t="s">
        <v>631</v>
      </c>
      <c r="C156" s="199" t="s">
        <v>594</v>
      </c>
      <c r="D156" s="193" t="s">
        <v>595</v>
      </c>
      <c r="E156" s="193">
        <v>2</v>
      </c>
      <c r="F156" s="193" t="s">
        <v>60</v>
      </c>
      <c r="G156" s="193" t="s">
        <v>625</v>
      </c>
      <c r="H156" s="193" t="s">
        <v>632</v>
      </c>
      <c r="I156" s="176">
        <v>704050</v>
      </c>
      <c r="J156" s="179">
        <v>2</v>
      </c>
      <c r="K156" s="195">
        <v>1</v>
      </c>
      <c r="L156" s="179">
        <f t="shared" si="0"/>
        <v>2</v>
      </c>
      <c r="M156" s="196" t="s">
        <v>38</v>
      </c>
      <c r="N156" s="179">
        <f t="shared" si="1"/>
        <v>0</v>
      </c>
      <c r="O156" s="196" t="s">
        <v>241</v>
      </c>
      <c r="P156" s="179">
        <v>1</v>
      </c>
      <c r="Q156" s="196" t="s">
        <v>38</v>
      </c>
      <c r="R156" s="182">
        <v>0</v>
      </c>
      <c r="S156" s="179">
        <f t="shared" si="2"/>
        <v>3</v>
      </c>
      <c r="T156" s="183">
        <f>'Distribution Rates'!$B$2*S156</f>
        <v>21264.332192336915</v>
      </c>
      <c r="U156" s="184">
        <f>'Distribution Rates'!$B$3*S156</f>
        <v>-2566.9106710228043</v>
      </c>
      <c r="V156" s="185">
        <f t="shared" si="3"/>
        <v>18697.421521314111</v>
      </c>
      <c r="W156" s="185">
        <f t="shared" si="4"/>
        <v>1558.12</v>
      </c>
      <c r="X156" s="185">
        <v>202.35000000000002</v>
      </c>
      <c r="Y156" s="186">
        <v>266</v>
      </c>
      <c r="Z156" s="185">
        <v>7.6</v>
      </c>
      <c r="AA156" s="186">
        <v>1</v>
      </c>
      <c r="AB156" s="185">
        <v>0</v>
      </c>
      <c r="AC156" s="187">
        <v>0</v>
      </c>
      <c r="AD156" s="185">
        <v>0</v>
      </c>
      <c r="AE156" s="185">
        <v>0</v>
      </c>
      <c r="AF156" s="188"/>
      <c r="AG156" s="189"/>
      <c r="AH156" s="186">
        <f t="shared" si="7"/>
        <v>267</v>
      </c>
      <c r="AI156" s="185">
        <v>0</v>
      </c>
      <c r="AJ156" s="185">
        <f t="shared" si="6"/>
        <v>209.95000000000002</v>
      </c>
    </row>
    <row r="157" spans="1:36" ht="14.25" customHeight="1" x14ac:dyDescent="0.2">
      <c r="A157" s="197" t="s">
        <v>633</v>
      </c>
      <c r="B157" s="176" t="s">
        <v>634</v>
      </c>
      <c r="C157" s="177" t="s">
        <v>594</v>
      </c>
      <c r="D157" s="176" t="s">
        <v>595</v>
      </c>
      <c r="E157" s="176">
        <v>2</v>
      </c>
      <c r="F157" s="176" t="s">
        <v>64</v>
      </c>
      <c r="G157" s="176" t="s">
        <v>635</v>
      </c>
      <c r="H157" s="176" t="s">
        <v>636</v>
      </c>
      <c r="I157" s="176">
        <v>107001</v>
      </c>
      <c r="J157" s="179">
        <v>1</v>
      </c>
      <c r="K157" s="180">
        <v>1</v>
      </c>
      <c r="L157" s="179">
        <f t="shared" si="0"/>
        <v>1</v>
      </c>
      <c r="M157" s="181" t="s">
        <v>38</v>
      </c>
      <c r="N157" s="179">
        <f t="shared" si="1"/>
        <v>0</v>
      </c>
      <c r="O157" s="181" t="s">
        <v>241</v>
      </c>
      <c r="P157" s="179">
        <v>1</v>
      </c>
      <c r="Q157" s="181" t="s">
        <v>38</v>
      </c>
      <c r="R157" s="182">
        <v>0</v>
      </c>
      <c r="S157" s="179">
        <f t="shared" si="2"/>
        <v>2</v>
      </c>
      <c r="T157" s="183">
        <f>'Distribution Rates'!$B$2*S157</f>
        <v>14176.221461557943</v>
      </c>
      <c r="U157" s="184">
        <f>'Distribution Rates'!$B$3*S157</f>
        <v>-1711.2737806818695</v>
      </c>
      <c r="V157" s="185">
        <f t="shared" si="3"/>
        <v>12464.947680876074</v>
      </c>
      <c r="W157" s="185">
        <f t="shared" si="4"/>
        <v>1038.75</v>
      </c>
      <c r="X157" s="185">
        <v>969.09000000000015</v>
      </c>
      <c r="Y157" s="186">
        <v>634</v>
      </c>
      <c r="Z157" s="185">
        <v>366.69000000000005</v>
      </c>
      <c r="AA157" s="186">
        <v>60</v>
      </c>
      <c r="AB157" s="185">
        <v>106.25</v>
      </c>
      <c r="AC157" s="187">
        <v>1.25</v>
      </c>
      <c r="AD157" s="185">
        <v>0</v>
      </c>
      <c r="AE157" s="185">
        <v>0</v>
      </c>
      <c r="AF157" s="188"/>
      <c r="AG157" s="189"/>
      <c r="AH157" s="186">
        <f t="shared" ref="AH157" si="8">SUM(Y157,AA157,AG157)</f>
        <v>694</v>
      </c>
      <c r="AI157" s="185">
        <v>0</v>
      </c>
      <c r="AJ157" s="185">
        <f t="shared" si="6"/>
        <v>1442.0300000000002</v>
      </c>
    </row>
    <row r="158" spans="1:36" ht="14.25" customHeight="1" x14ac:dyDescent="0.2">
      <c r="A158" s="178" t="s">
        <v>637</v>
      </c>
      <c r="B158" s="176" t="s">
        <v>638</v>
      </c>
      <c r="C158" s="177" t="s">
        <v>594</v>
      </c>
      <c r="D158" s="176" t="s">
        <v>595</v>
      </c>
      <c r="E158" s="176">
        <v>2</v>
      </c>
      <c r="F158" s="176" t="s">
        <v>64</v>
      </c>
      <c r="G158" s="176" t="s">
        <v>639</v>
      </c>
      <c r="H158" s="176" t="s">
        <v>639</v>
      </c>
      <c r="I158" s="176">
        <v>103000</v>
      </c>
      <c r="J158" s="179">
        <v>1</v>
      </c>
      <c r="K158" s="180">
        <v>0.11</v>
      </c>
      <c r="L158" s="179">
        <f t="shared" si="0"/>
        <v>0.11</v>
      </c>
      <c r="M158" s="181" t="s">
        <v>38</v>
      </c>
      <c r="N158" s="179">
        <f t="shared" si="1"/>
        <v>0</v>
      </c>
      <c r="O158" s="181" t="s">
        <v>241</v>
      </c>
      <c r="P158" s="179">
        <v>0.11</v>
      </c>
      <c r="Q158" s="181" t="s">
        <v>38</v>
      </c>
      <c r="R158" s="182">
        <v>0</v>
      </c>
      <c r="S158" s="179">
        <f t="shared" si="2"/>
        <v>0.22</v>
      </c>
      <c r="T158" s="183">
        <f>'Distribution Rates'!$B$2*S158</f>
        <v>1559.3843607713738</v>
      </c>
      <c r="U158" s="184">
        <f>'Distribution Rates'!$B$3*S158</f>
        <v>-188.24011587500564</v>
      </c>
      <c r="V158" s="185">
        <f t="shared" si="3"/>
        <v>1371.1442448963683</v>
      </c>
      <c r="W158" s="185">
        <f t="shared" si="4"/>
        <v>114.26</v>
      </c>
      <c r="X158" s="185">
        <v>0.39</v>
      </c>
      <c r="Y158" s="186">
        <v>1</v>
      </c>
      <c r="Z158" s="185">
        <v>0</v>
      </c>
      <c r="AA158" s="186">
        <v>0</v>
      </c>
      <c r="AB158" s="185">
        <v>0</v>
      </c>
      <c r="AC158" s="187">
        <v>0</v>
      </c>
      <c r="AD158" s="185">
        <v>0</v>
      </c>
      <c r="AE158" s="185">
        <v>0</v>
      </c>
      <c r="AF158" s="188"/>
      <c r="AG158" s="189"/>
      <c r="AH158" s="186">
        <f t="shared" ref="AH158:AH160" si="9">SUM(Y158,AA158,AG158)</f>
        <v>1</v>
      </c>
      <c r="AI158" s="185">
        <v>0</v>
      </c>
      <c r="AJ158" s="185">
        <f t="shared" si="6"/>
        <v>0.39</v>
      </c>
    </row>
    <row r="159" spans="1:36" ht="14.25" customHeight="1" x14ac:dyDescent="0.2">
      <c r="A159" s="178" t="s">
        <v>640</v>
      </c>
      <c r="B159" s="176" t="s">
        <v>638</v>
      </c>
      <c r="C159" s="177" t="s">
        <v>594</v>
      </c>
      <c r="D159" s="176" t="s">
        <v>595</v>
      </c>
      <c r="E159" s="176">
        <v>2</v>
      </c>
      <c r="F159" s="176" t="s">
        <v>64</v>
      </c>
      <c r="G159" s="176" t="s">
        <v>641</v>
      </c>
      <c r="H159" s="176" t="s">
        <v>642</v>
      </c>
      <c r="I159" s="176">
        <v>107400</v>
      </c>
      <c r="J159" s="179">
        <v>1</v>
      </c>
      <c r="K159" s="180">
        <v>0.11</v>
      </c>
      <c r="L159" s="179">
        <f t="shared" si="0"/>
        <v>0.11</v>
      </c>
      <c r="M159" s="181" t="s">
        <v>38</v>
      </c>
      <c r="N159" s="179">
        <f t="shared" si="1"/>
        <v>0</v>
      </c>
      <c r="O159" s="181" t="s">
        <v>241</v>
      </c>
      <c r="P159" s="179">
        <v>0.11</v>
      </c>
      <c r="Q159" s="181" t="s">
        <v>38</v>
      </c>
      <c r="R159" s="182">
        <v>0</v>
      </c>
      <c r="S159" s="179">
        <f t="shared" si="2"/>
        <v>0.22</v>
      </c>
      <c r="T159" s="183">
        <f>'Distribution Rates'!$B$2*S159</f>
        <v>1559.3843607713738</v>
      </c>
      <c r="U159" s="184">
        <f>'Distribution Rates'!$B$3*S159</f>
        <v>-188.24011587500564</v>
      </c>
      <c r="V159" s="185">
        <f t="shared" si="3"/>
        <v>1371.1442448963683</v>
      </c>
      <c r="W159" s="185">
        <f t="shared" si="4"/>
        <v>114.26</v>
      </c>
      <c r="X159" s="185">
        <v>0</v>
      </c>
      <c r="Y159" s="186">
        <v>0</v>
      </c>
      <c r="Z159" s="185">
        <v>0</v>
      </c>
      <c r="AA159" s="186">
        <v>0</v>
      </c>
      <c r="AB159" s="185">
        <v>0</v>
      </c>
      <c r="AC159" s="187">
        <v>0</v>
      </c>
      <c r="AD159" s="185">
        <v>0</v>
      </c>
      <c r="AE159" s="185">
        <v>0</v>
      </c>
      <c r="AF159" s="188"/>
      <c r="AG159" s="189"/>
      <c r="AH159" s="186">
        <f t="shared" si="9"/>
        <v>0</v>
      </c>
      <c r="AI159" s="185">
        <v>0</v>
      </c>
      <c r="AJ159" s="185">
        <f t="shared" si="6"/>
        <v>0</v>
      </c>
    </row>
    <row r="160" spans="1:36" ht="14.25" customHeight="1" x14ac:dyDescent="0.2">
      <c r="A160" s="197" t="s">
        <v>643</v>
      </c>
      <c r="B160" s="176" t="s">
        <v>638</v>
      </c>
      <c r="C160" s="177" t="s">
        <v>594</v>
      </c>
      <c r="D160" s="176" t="s">
        <v>595</v>
      </c>
      <c r="E160" s="176">
        <v>2</v>
      </c>
      <c r="F160" s="176" t="s">
        <v>64</v>
      </c>
      <c r="G160" s="176" t="s">
        <v>644</v>
      </c>
      <c r="H160" s="176" t="s">
        <v>645</v>
      </c>
      <c r="I160" s="176">
        <v>109001</v>
      </c>
      <c r="J160" s="179">
        <v>1</v>
      </c>
      <c r="K160" s="180">
        <v>0.11</v>
      </c>
      <c r="L160" s="179">
        <f t="shared" si="0"/>
        <v>0.11</v>
      </c>
      <c r="M160" s="181" t="s">
        <v>38</v>
      </c>
      <c r="N160" s="179">
        <f t="shared" si="1"/>
        <v>0</v>
      </c>
      <c r="O160" s="181" t="s">
        <v>241</v>
      </c>
      <c r="P160" s="179">
        <v>0.11</v>
      </c>
      <c r="Q160" s="181" t="s">
        <v>38</v>
      </c>
      <c r="R160" s="182">
        <v>0</v>
      </c>
      <c r="S160" s="179">
        <f t="shared" si="2"/>
        <v>0.22</v>
      </c>
      <c r="T160" s="183">
        <f>'Distribution Rates'!$B$2*S160</f>
        <v>1559.3843607713738</v>
      </c>
      <c r="U160" s="184">
        <f>'Distribution Rates'!$B$3*S160</f>
        <v>-188.24011587500564</v>
      </c>
      <c r="V160" s="185">
        <f t="shared" si="3"/>
        <v>1371.1442448963683</v>
      </c>
      <c r="W160" s="185">
        <f t="shared" si="4"/>
        <v>114.26</v>
      </c>
      <c r="X160" s="185">
        <v>6.89</v>
      </c>
      <c r="Y160" s="186">
        <v>18</v>
      </c>
      <c r="Z160" s="185">
        <v>0</v>
      </c>
      <c r="AA160" s="186">
        <v>0</v>
      </c>
      <c r="AB160" s="185">
        <v>0</v>
      </c>
      <c r="AC160" s="187">
        <v>0</v>
      </c>
      <c r="AD160" s="185">
        <v>0</v>
      </c>
      <c r="AE160" s="185">
        <v>0</v>
      </c>
      <c r="AF160" s="188"/>
      <c r="AG160" s="189"/>
      <c r="AH160" s="186">
        <f t="shared" si="9"/>
        <v>18</v>
      </c>
      <c r="AI160" s="185">
        <v>0</v>
      </c>
      <c r="AJ160" s="185">
        <f t="shared" ref="AJ160:AJ231" si="10">SUM(X160,Z160,AB160,AD160,AE160,AF160,AI160)</f>
        <v>6.89</v>
      </c>
    </row>
    <row r="161" spans="1:36" ht="14.25" customHeight="1" x14ac:dyDescent="0.2">
      <c r="A161" s="197" t="s">
        <v>646</v>
      </c>
      <c r="B161" s="176" t="s">
        <v>638</v>
      </c>
      <c r="C161" s="177" t="s">
        <v>594</v>
      </c>
      <c r="D161" s="176" t="s">
        <v>595</v>
      </c>
      <c r="E161" s="176">
        <v>2</v>
      </c>
      <c r="F161" s="176" t="s">
        <v>64</v>
      </c>
      <c r="G161" s="176" t="s">
        <v>647</v>
      </c>
      <c r="H161" s="176" t="s">
        <v>648</v>
      </c>
      <c r="I161" s="176">
        <v>100100</v>
      </c>
      <c r="J161" s="179">
        <v>1</v>
      </c>
      <c r="K161" s="180">
        <v>0.12</v>
      </c>
      <c r="L161" s="179">
        <f t="shared" si="0"/>
        <v>0.12</v>
      </c>
      <c r="M161" s="181" t="s">
        <v>38</v>
      </c>
      <c r="N161" s="179">
        <f t="shared" si="1"/>
        <v>0</v>
      </c>
      <c r="O161" s="181" t="s">
        <v>241</v>
      </c>
      <c r="P161" s="179">
        <v>0.12</v>
      </c>
      <c r="Q161" s="181" t="s">
        <v>38</v>
      </c>
      <c r="R161" s="182">
        <v>0</v>
      </c>
      <c r="S161" s="179">
        <f t="shared" si="2"/>
        <v>0.24</v>
      </c>
      <c r="T161" s="183">
        <f>'Distribution Rates'!$B$2*S161</f>
        <v>1701.1465753869531</v>
      </c>
      <c r="U161" s="184">
        <f>'Distribution Rates'!$B$3*S161</f>
        <v>-205.35285368182434</v>
      </c>
      <c r="V161" s="185">
        <f t="shared" si="3"/>
        <v>1495.7937217051287</v>
      </c>
      <c r="W161" s="185">
        <f t="shared" si="4"/>
        <v>124.65</v>
      </c>
      <c r="X161" s="185">
        <v>22.79</v>
      </c>
      <c r="Y161" s="186">
        <v>58</v>
      </c>
      <c r="Z161" s="185">
        <v>0</v>
      </c>
      <c r="AA161" s="186">
        <v>0</v>
      </c>
      <c r="AB161" s="185">
        <v>0</v>
      </c>
      <c r="AC161" s="187">
        <v>0</v>
      </c>
      <c r="AD161" s="185">
        <v>0</v>
      </c>
      <c r="AE161" s="185">
        <v>0</v>
      </c>
      <c r="AF161" s="188"/>
      <c r="AG161" s="189"/>
      <c r="AH161" s="186">
        <f t="shared" ref="AH161:AH166" si="11">SUM(Y161,AA161,AG161)</f>
        <v>58</v>
      </c>
      <c r="AI161" s="185">
        <v>24.2</v>
      </c>
      <c r="AJ161" s="185">
        <f t="shared" si="10"/>
        <v>46.989999999999995</v>
      </c>
    </row>
    <row r="162" spans="1:36" ht="14.25" customHeight="1" x14ac:dyDescent="0.2">
      <c r="A162" s="197" t="s">
        <v>649</v>
      </c>
      <c r="B162" s="176" t="s">
        <v>638</v>
      </c>
      <c r="C162" s="177" t="s">
        <v>594</v>
      </c>
      <c r="D162" s="176" t="s">
        <v>595</v>
      </c>
      <c r="E162" s="176">
        <v>2</v>
      </c>
      <c r="F162" s="176" t="s">
        <v>64</v>
      </c>
      <c r="G162" s="176" t="s">
        <v>650</v>
      </c>
      <c r="H162" s="176" t="s">
        <v>651</v>
      </c>
      <c r="I162" s="176">
        <v>102101</v>
      </c>
      <c r="J162" s="179">
        <v>1</v>
      </c>
      <c r="K162" s="180">
        <v>0.11</v>
      </c>
      <c r="L162" s="179">
        <f t="shared" si="0"/>
        <v>0.11</v>
      </c>
      <c r="M162" s="181" t="s">
        <v>38</v>
      </c>
      <c r="N162" s="179">
        <f t="shared" si="1"/>
        <v>0</v>
      </c>
      <c r="O162" s="181" t="s">
        <v>241</v>
      </c>
      <c r="P162" s="179">
        <v>0.11</v>
      </c>
      <c r="Q162" s="181" t="s">
        <v>38</v>
      </c>
      <c r="R162" s="182">
        <v>0</v>
      </c>
      <c r="S162" s="179">
        <f t="shared" si="2"/>
        <v>0.22</v>
      </c>
      <c r="T162" s="183">
        <f>'Distribution Rates'!$B$2*S162</f>
        <v>1559.3843607713738</v>
      </c>
      <c r="U162" s="184">
        <f>'Distribution Rates'!$B$3*S162</f>
        <v>-188.24011587500564</v>
      </c>
      <c r="V162" s="185">
        <f t="shared" si="3"/>
        <v>1371.1442448963683</v>
      </c>
      <c r="W162" s="185">
        <f t="shared" si="4"/>
        <v>114.26</v>
      </c>
      <c r="X162" s="185">
        <v>4.3100000000000005</v>
      </c>
      <c r="Y162" s="186">
        <v>7</v>
      </c>
      <c r="Z162" s="185">
        <v>0</v>
      </c>
      <c r="AA162" s="186">
        <v>0</v>
      </c>
      <c r="AB162" s="185">
        <v>0</v>
      </c>
      <c r="AC162" s="187">
        <v>0</v>
      </c>
      <c r="AD162" s="185">
        <v>0</v>
      </c>
      <c r="AE162" s="185">
        <v>0</v>
      </c>
      <c r="AF162" s="188"/>
      <c r="AG162" s="189"/>
      <c r="AH162" s="186">
        <f t="shared" si="11"/>
        <v>7</v>
      </c>
      <c r="AI162" s="185">
        <v>0</v>
      </c>
      <c r="AJ162" s="185">
        <f t="shared" si="10"/>
        <v>4.3100000000000005</v>
      </c>
    </row>
    <row r="163" spans="1:36" ht="14.25" customHeight="1" x14ac:dyDescent="0.2">
      <c r="A163" s="197" t="s">
        <v>652</v>
      </c>
      <c r="B163" s="176" t="s">
        <v>638</v>
      </c>
      <c r="C163" s="177" t="s">
        <v>594</v>
      </c>
      <c r="D163" s="176" t="s">
        <v>595</v>
      </c>
      <c r="E163" s="176">
        <v>2</v>
      </c>
      <c r="F163" s="176" t="s">
        <v>64</v>
      </c>
      <c r="G163" s="176" t="s">
        <v>653</v>
      </c>
      <c r="H163" s="176" t="s">
        <v>654</v>
      </c>
      <c r="I163" s="176">
        <v>102201</v>
      </c>
      <c r="J163" s="179">
        <v>1</v>
      </c>
      <c r="K163" s="180">
        <v>0.11</v>
      </c>
      <c r="L163" s="179">
        <f t="shared" si="0"/>
        <v>0.11</v>
      </c>
      <c r="M163" s="181" t="s">
        <v>38</v>
      </c>
      <c r="N163" s="179">
        <f t="shared" si="1"/>
        <v>0</v>
      </c>
      <c r="O163" s="181" t="s">
        <v>241</v>
      </c>
      <c r="P163" s="179">
        <v>0.11</v>
      </c>
      <c r="Q163" s="181" t="s">
        <v>38</v>
      </c>
      <c r="R163" s="182">
        <v>0</v>
      </c>
      <c r="S163" s="179">
        <f t="shared" si="2"/>
        <v>0.22</v>
      </c>
      <c r="T163" s="183">
        <f>'Distribution Rates'!$B$2*S163</f>
        <v>1559.3843607713738</v>
      </c>
      <c r="U163" s="184">
        <f>'Distribution Rates'!$B$3*S163</f>
        <v>-188.24011587500564</v>
      </c>
      <c r="V163" s="185">
        <f t="shared" si="3"/>
        <v>1371.1442448963683</v>
      </c>
      <c r="W163" s="185">
        <f t="shared" si="4"/>
        <v>114.26</v>
      </c>
      <c r="X163" s="185">
        <v>12.83</v>
      </c>
      <c r="Y163" s="186">
        <v>30</v>
      </c>
      <c r="Z163" s="185">
        <v>0</v>
      </c>
      <c r="AA163" s="186">
        <v>0</v>
      </c>
      <c r="AB163" s="185">
        <v>0</v>
      </c>
      <c r="AC163" s="187">
        <v>0</v>
      </c>
      <c r="AD163" s="185">
        <v>0</v>
      </c>
      <c r="AE163" s="185">
        <v>0</v>
      </c>
      <c r="AF163" s="188"/>
      <c r="AG163" s="189"/>
      <c r="AH163" s="186">
        <f t="shared" si="11"/>
        <v>30</v>
      </c>
      <c r="AI163" s="185">
        <v>0</v>
      </c>
      <c r="AJ163" s="185">
        <f t="shared" si="10"/>
        <v>12.83</v>
      </c>
    </row>
    <row r="164" spans="1:36" ht="14.25" customHeight="1" x14ac:dyDescent="0.2">
      <c r="A164" s="197" t="s">
        <v>655</v>
      </c>
      <c r="B164" s="176" t="s">
        <v>638</v>
      </c>
      <c r="C164" s="177" t="s">
        <v>594</v>
      </c>
      <c r="D164" s="176" t="s">
        <v>595</v>
      </c>
      <c r="E164" s="176">
        <v>2</v>
      </c>
      <c r="F164" s="176" t="s">
        <v>64</v>
      </c>
      <c r="G164" s="176" t="s">
        <v>656</v>
      </c>
      <c r="H164" s="176" t="s">
        <v>657</v>
      </c>
      <c r="I164" s="176">
        <v>102301</v>
      </c>
      <c r="J164" s="179">
        <v>1</v>
      </c>
      <c r="K164" s="180">
        <v>0.11</v>
      </c>
      <c r="L164" s="179">
        <f t="shared" si="0"/>
        <v>0.11</v>
      </c>
      <c r="M164" s="181" t="s">
        <v>38</v>
      </c>
      <c r="N164" s="179">
        <f t="shared" si="1"/>
        <v>0</v>
      </c>
      <c r="O164" s="181" t="s">
        <v>241</v>
      </c>
      <c r="P164" s="179">
        <v>0.11</v>
      </c>
      <c r="Q164" s="181" t="s">
        <v>38</v>
      </c>
      <c r="R164" s="182">
        <v>0</v>
      </c>
      <c r="S164" s="179">
        <f t="shared" si="2"/>
        <v>0.22</v>
      </c>
      <c r="T164" s="183">
        <f>'Distribution Rates'!$B$2*S164</f>
        <v>1559.3843607713738</v>
      </c>
      <c r="U164" s="184">
        <f>'Distribution Rates'!$B$3*S164</f>
        <v>-188.24011587500564</v>
      </c>
      <c r="V164" s="185">
        <f t="shared" si="3"/>
        <v>1371.1442448963683</v>
      </c>
      <c r="W164" s="185">
        <f t="shared" si="4"/>
        <v>114.26</v>
      </c>
      <c r="X164" s="185">
        <v>61.32</v>
      </c>
      <c r="Y164" s="186">
        <v>152</v>
      </c>
      <c r="Z164" s="185">
        <v>0</v>
      </c>
      <c r="AA164" s="186">
        <v>0</v>
      </c>
      <c r="AB164" s="185">
        <v>0</v>
      </c>
      <c r="AC164" s="187">
        <v>0</v>
      </c>
      <c r="AD164" s="185">
        <v>0</v>
      </c>
      <c r="AE164" s="185">
        <v>0</v>
      </c>
      <c r="AF164" s="188"/>
      <c r="AG164" s="189"/>
      <c r="AH164" s="186">
        <f t="shared" si="11"/>
        <v>152</v>
      </c>
      <c r="AI164" s="185">
        <v>0</v>
      </c>
      <c r="AJ164" s="185">
        <f t="shared" si="10"/>
        <v>61.32</v>
      </c>
    </row>
    <row r="165" spans="1:36" ht="14.25" customHeight="1" x14ac:dyDescent="0.2">
      <c r="A165" s="197" t="s">
        <v>658</v>
      </c>
      <c r="B165" s="176" t="s">
        <v>638</v>
      </c>
      <c r="C165" s="177" t="s">
        <v>594</v>
      </c>
      <c r="D165" s="176" t="s">
        <v>595</v>
      </c>
      <c r="E165" s="176">
        <v>2</v>
      </c>
      <c r="F165" s="176" t="s">
        <v>64</v>
      </c>
      <c r="G165" s="176" t="s">
        <v>659</v>
      </c>
      <c r="H165" s="176" t="s">
        <v>660</v>
      </c>
      <c r="I165" s="176">
        <v>102401</v>
      </c>
      <c r="J165" s="179">
        <v>1</v>
      </c>
      <c r="K165" s="180">
        <v>0.11</v>
      </c>
      <c r="L165" s="179">
        <f t="shared" si="0"/>
        <v>0.11</v>
      </c>
      <c r="M165" s="181" t="s">
        <v>38</v>
      </c>
      <c r="N165" s="179">
        <f t="shared" si="1"/>
        <v>0</v>
      </c>
      <c r="O165" s="181" t="s">
        <v>241</v>
      </c>
      <c r="P165" s="179">
        <v>0.11</v>
      </c>
      <c r="Q165" s="181" t="s">
        <v>38</v>
      </c>
      <c r="R165" s="182">
        <v>0</v>
      </c>
      <c r="S165" s="179">
        <f t="shared" si="2"/>
        <v>0.22</v>
      </c>
      <c r="T165" s="183">
        <f>'Distribution Rates'!$B$2*S165</f>
        <v>1559.3843607713738</v>
      </c>
      <c r="U165" s="184">
        <f>'Distribution Rates'!$B$3*S165</f>
        <v>-188.24011587500564</v>
      </c>
      <c r="V165" s="185">
        <f t="shared" si="3"/>
        <v>1371.1442448963683</v>
      </c>
      <c r="W165" s="185">
        <f t="shared" si="4"/>
        <v>114.26</v>
      </c>
      <c r="X165" s="185">
        <v>0.38</v>
      </c>
      <c r="Y165" s="186">
        <v>1</v>
      </c>
      <c r="Z165" s="185">
        <v>0</v>
      </c>
      <c r="AA165" s="186">
        <v>0</v>
      </c>
      <c r="AB165" s="185">
        <v>0</v>
      </c>
      <c r="AC165" s="187">
        <v>0</v>
      </c>
      <c r="AD165" s="185">
        <v>0</v>
      </c>
      <c r="AE165" s="185">
        <v>0</v>
      </c>
      <c r="AF165" s="188"/>
      <c r="AG165" s="189"/>
      <c r="AH165" s="186">
        <f t="shared" si="11"/>
        <v>1</v>
      </c>
      <c r="AI165" s="185">
        <v>0</v>
      </c>
      <c r="AJ165" s="185">
        <f t="shared" si="10"/>
        <v>0.38</v>
      </c>
    </row>
    <row r="166" spans="1:36" ht="14.25" customHeight="1" x14ac:dyDescent="0.2">
      <c r="A166" s="197" t="s">
        <v>661</v>
      </c>
      <c r="B166" s="176" t="s">
        <v>638</v>
      </c>
      <c r="C166" s="177" t="s">
        <v>594</v>
      </c>
      <c r="D166" s="176" t="s">
        <v>595</v>
      </c>
      <c r="E166" s="176">
        <v>2</v>
      </c>
      <c r="F166" s="176" t="s">
        <v>64</v>
      </c>
      <c r="G166" s="176" t="s">
        <v>662</v>
      </c>
      <c r="H166" s="176" t="s">
        <v>662</v>
      </c>
      <c r="I166" s="176">
        <v>108925</v>
      </c>
      <c r="J166" s="179">
        <v>1</v>
      </c>
      <c r="K166" s="180">
        <v>0.11</v>
      </c>
      <c r="L166" s="179">
        <f t="shared" si="0"/>
        <v>0.11</v>
      </c>
      <c r="M166" s="181" t="s">
        <v>38</v>
      </c>
      <c r="N166" s="179">
        <f t="shared" si="1"/>
        <v>0</v>
      </c>
      <c r="O166" s="181" t="s">
        <v>241</v>
      </c>
      <c r="P166" s="179">
        <v>0.11</v>
      </c>
      <c r="Q166" s="181" t="s">
        <v>38</v>
      </c>
      <c r="R166" s="182">
        <v>0</v>
      </c>
      <c r="S166" s="179">
        <f t="shared" si="2"/>
        <v>0.22</v>
      </c>
      <c r="T166" s="183">
        <f>'Distribution Rates'!$B$2*S166</f>
        <v>1559.3843607713738</v>
      </c>
      <c r="U166" s="184">
        <f>'Distribution Rates'!$B$3*S166</f>
        <v>-188.24011587500564</v>
      </c>
      <c r="V166" s="185">
        <f t="shared" si="3"/>
        <v>1371.1442448963683</v>
      </c>
      <c r="W166" s="185">
        <f t="shared" si="4"/>
        <v>114.26</v>
      </c>
      <c r="X166" s="185">
        <v>0.65</v>
      </c>
      <c r="Y166" s="186">
        <v>1</v>
      </c>
      <c r="Z166" s="185">
        <v>0</v>
      </c>
      <c r="AA166" s="186">
        <v>0</v>
      </c>
      <c r="AB166" s="185">
        <v>0</v>
      </c>
      <c r="AC166" s="187">
        <v>0</v>
      </c>
      <c r="AD166" s="185">
        <v>0</v>
      </c>
      <c r="AE166" s="185">
        <v>0</v>
      </c>
      <c r="AF166" s="188"/>
      <c r="AG166" s="189"/>
      <c r="AH166" s="186">
        <f t="shared" si="11"/>
        <v>1</v>
      </c>
      <c r="AI166" s="185">
        <v>0</v>
      </c>
      <c r="AJ166" s="185">
        <f t="shared" si="10"/>
        <v>0.65</v>
      </c>
    </row>
    <row r="167" spans="1:36" ht="14.25" customHeight="1" x14ac:dyDescent="0.2">
      <c r="A167" s="178" t="s">
        <v>663</v>
      </c>
      <c r="B167" s="176" t="s">
        <v>664</v>
      </c>
      <c r="C167" s="177" t="s">
        <v>665</v>
      </c>
      <c r="D167" s="176" t="s">
        <v>666</v>
      </c>
      <c r="E167" s="176">
        <v>4</v>
      </c>
      <c r="F167" s="176" t="s">
        <v>63</v>
      </c>
      <c r="G167" s="176" t="s">
        <v>118</v>
      </c>
      <c r="H167" s="176" t="s">
        <v>667</v>
      </c>
      <c r="I167" s="176">
        <v>601600</v>
      </c>
      <c r="J167" s="179">
        <v>1</v>
      </c>
      <c r="K167" s="180">
        <v>1</v>
      </c>
      <c r="L167" s="179">
        <f t="shared" si="0"/>
        <v>1</v>
      </c>
      <c r="M167" s="181" t="s">
        <v>38</v>
      </c>
      <c r="N167" s="179">
        <f t="shared" si="1"/>
        <v>0</v>
      </c>
      <c r="O167" s="181" t="s">
        <v>38</v>
      </c>
      <c r="P167" s="179">
        <v>0</v>
      </c>
      <c r="Q167" s="181" t="s">
        <v>38</v>
      </c>
      <c r="R167" s="182">
        <v>0</v>
      </c>
      <c r="S167" s="179">
        <f t="shared" si="2"/>
        <v>1</v>
      </c>
      <c r="T167" s="183">
        <f>'Distribution Rates'!$B$2*S167</f>
        <v>7088.1107307789716</v>
      </c>
      <c r="U167" s="184">
        <f>'Distribution Rates'!$B$3*S167</f>
        <v>-855.63689034093477</v>
      </c>
      <c r="V167" s="185">
        <f t="shared" si="3"/>
        <v>6232.4738404380369</v>
      </c>
      <c r="W167" s="185">
        <f t="shared" si="4"/>
        <v>519.37</v>
      </c>
      <c r="X167" s="185">
        <v>2699.1999999999994</v>
      </c>
      <c r="Y167" s="186">
        <v>5153</v>
      </c>
      <c r="Z167" s="185">
        <v>67.52</v>
      </c>
      <c r="AA167" s="186">
        <v>18</v>
      </c>
      <c r="AB167" s="185">
        <v>63.75</v>
      </c>
      <c r="AC167" s="187">
        <v>0.75</v>
      </c>
      <c r="AD167" s="185">
        <v>0</v>
      </c>
      <c r="AE167" s="185">
        <v>0</v>
      </c>
      <c r="AF167" s="188"/>
      <c r="AG167" s="189"/>
      <c r="AH167" s="186">
        <f t="shared" ref="AH167:AH173" si="12">SUM(Y167,AA167,AG167)</f>
        <v>5171</v>
      </c>
      <c r="AI167" s="185">
        <v>0</v>
      </c>
      <c r="AJ167" s="185">
        <f t="shared" si="10"/>
        <v>2830.4699999999993</v>
      </c>
    </row>
    <row r="168" spans="1:36" ht="14.25" customHeight="1" x14ac:dyDescent="0.2">
      <c r="A168" s="223" t="s">
        <v>668</v>
      </c>
      <c r="B168" s="203" t="s">
        <v>669</v>
      </c>
      <c r="C168" s="204" t="s">
        <v>670</v>
      </c>
      <c r="D168" s="203" t="s">
        <v>671</v>
      </c>
      <c r="E168" s="203">
        <v>3</v>
      </c>
      <c r="F168" s="203" t="s">
        <v>58</v>
      </c>
      <c r="G168" s="203" t="s">
        <v>672</v>
      </c>
      <c r="H168" s="203" t="s">
        <v>247</v>
      </c>
      <c r="I168" s="176" t="s">
        <v>673</v>
      </c>
      <c r="J168" s="179">
        <v>1</v>
      </c>
      <c r="K168" s="207">
        <v>0.5</v>
      </c>
      <c r="L168" s="179">
        <f t="shared" si="0"/>
        <v>0.5</v>
      </c>
      <c r="M168" s="208" t="s">
        <v>38</v>
      </c>
      <c r="N168" s="179">
        <f t="shared" si="1"/>
        <v>0</v>
      </c>
      <c r="O168" s="208" t="s">
        <v>38</v>
      </c>
      <c r="P168" s="179">
        <v>0</v>
      </c>
      <c r="Q168" s="208" t="s">
        <v>38</v>
      </c>
      <c r="R168" s="182">
        <v>0</v>
      </c>
      <c r="S168" s="179">
        <f t="shared" si="2"/>
        <v>0.5</v>
      </c>
      <c r="T168" s="183">
        <f>'Distribution Rates'!$B$2*S168</f>
        <v>3544.0553653894858</v>
      </c>
      <c r="U168" s="184">
        <f>'Distribution Rates'!$B$3*S168</f>
        <v>-427.81844517046738</v>
      </c>
      <c r="V168" s="185">
        <f t="shared" si="3"/>
        <v>3116.2369202190184</v>
      </c>
      <c r="W168" s="185">
        <f t="shared" si="4"/>
        <v>259.69</v>
      </c>
      <c r="X168" s="185">
        <v>5647.99</v>
      </c>
      <c r="Y168" s="186">
        <v>10532</v>
      </c>
      <c r="Z168" s="185">
        <v>76.949999999999989</v>
      </c>
      <c r="AA168" s="186">
        <v>10</v>
      </c>
      <c r="AB168" s="185">
        <v>0</v>
      </c>
      <c r="AC168" s="187">
        <v>0</v>
      </c>
      <c r="AD168" s="185">
        <v>0</v>
      </c>
      <c r="AE168" s="185">
        <v>0</v>
      </c>
      <c r="AF168" s="188"/>
      <c r="AG168" s="189"/>
      <c r="AH168" s="186">
        <f t="shared" si="12"/>
        <v>10542</v>
      </c>
      <c r="AI168" s="185">
        <v>0</v>
      </c>
      <c r="AJ168" s="185">
        <f t="shared" si="10"/>
        <v>5724.94</v>
      </c>
    </row>
    <row r="169" spans="1:36" ht="14.25" customHeight="1" x14ac:dyDescent="0.2">
      <c r="A169" s="198" t="s">
        <v>674</v>
      </c>
      <c r="B169" s="193" t="s">
        <v>669</v>
      </c>
      <c r="C169" s="199" t="s">
        <v>670</v>
      </c>
      <c r="D169" s="193" t="s">
        <v>671</v>
      </c>
      <c r="E169" s="193">
        <v>3</v>
      </c>
      <c r="F169" s="193" t="s">
        <v>33</v>
      </c>
      <c r="G169" s="193" t="s">
        <v>243</v>
      </c>
      <c r="H169" s="193" t="s">
        <v>675</v>
      </c>
      <c r="I169" s="176" t="s">
        <v>676</v>
      </c>
      <c r="J169" s="200">
        <v>1</v>
      </c>
      <c r="K169" s="195">
        <v>0.5</v>
      </c>
      <c r="L169" s="179">
        <f t="shared" si="0"/>
        <v>0.5</v>
      </c>
      <c r="M169" s="196" t="s">
        <v>38</v>
      </c>
      <c r="N169" s="179">
        <f t="shared" si="1"/>
        <v>0</v>
      </c>
      <c r="O169" s="196" t="s">
        <v>38</v>
      </c>
      <c r="P169" s="179">
        <v>0</v>
      </c>
      <c r="Q169" s="196" t="s">
        <v>38</v>
      </c>
      <c r="R169" s="182">
        <v>0</v>
      </c>
      <c r="S169" s="179">
        <f t="shared" si="2"/>
        <v>0.5</v>
      </c>
      <c r="T169" s="183">
        <f>'Distribution Rates'!$B$2*S169</f>
        <v>3544.0553653894858</v>
      </c>
      <c r="U169" s="184">
        <f>'Distribution Rates'!$B$3*S169</f>
        <v>-427.81844517046738</v>
      </c>
      <c r="V169" s="185">
        <f t="shared" si="3"/>
        <v>3116.2369202190184</v>
      </c>
      <c r="W169" s="185">
        <f t="shared" si="4"/>
        <v>259.69</v>
      </c>
      <c r="X169" s="185">
        <v>303.2</v>
      </c>
      <c r="Y169" s="186">
        <v>614</v>
      </c>
      <c r="Z169" s="185">
        <v>0</v>
      </c>
      <c r="AA169" s="186">
        <v>0</v>
      </c>
      <c r="AB169" s="185">
        <v>0</v>
      </c>
      <c r="AC169" s="187">
        <v>0</v>
      </c>
      <c r="AD169" s="185">
        <v>0</v>
      </c>
      <c r="AE169" s="185">
        <v>0</v>
      </c>
      <c r="AF169" s="188"/>
      <c r="AG169" s="189"/>
      <c r="AH169" s="186">
        <f t="shared" si="12"/>
        <v>614</v>
      </c>
      <c r="AI169" s="185">
        <v>0</v>
      </c>
      <c r="AJ169" s="185">
        <f t="shared" si="10"/>
        <v>303.2</v>
      </c>
    </row>
    <row r="170" spans="1:36" ht="14.25" customHeight="1" x14ac:dyDescent="0.2">
      <c r="A170" s="178" t="s">
        <v>677</v>
      </c>
      <c r="B170" s="176" t="s">
        <v>678</v>
      </c>
      <c r="C170" s="177" t="s">
        <v>679</v>
      </c>
      <c r="D170" s="193" t="s">
        <v>680</v>
      </c>
      <c r="E170" s="176">
        <v>4</v>
      </c>
      <c r="F170" s="176" t="s">
        <v>61</v>
      </c>
      <c r="G170" s="176" t="s">
        <v>395</v>
      </c>
      <c r="H170" s="176" t="s">
        <v>681</v>
      </c>
      <c r="I170" s="176">
        <v>903200</v>
      </c>
      <c r="J170" s="179">
        <v>1</v>
      </c>
      <c r="K170" s="195">
        <v>0.4</v>
      </c>
      <c r="L170" s="179">
        <f t="shared" si="0"/>
        <v>0.4</v>
      </c>
      <c r="M170" s="196" t="s">
        <v>38</v>
      </c>
      <c r="N170" s="179">
        <f t="shared" si="1"/>
        <v>0</v>
      </c>
      <c r="O170" s="196" t="s">
        <v>38</v>
      </c>
      <c r="P170" s="179">
        <v>0</v>
      </c>
      <c r="Q170" s="196" t="s">
        <v>38</v>
      </c>
      <c r="R170" s="182">
        <v>0</v>
      </c>
      <c r="S170" s="179">
        <f t="shared" si="2"/>
        <v>0.4</v>
      </c>
      <c r="T170" s="183">
        <f>'Distribution Rates'!$B$2*S170</f>
        <v>2835.2442923115887</v>
      </c>
      <c r="U170" s="184">
        <f>'Distribution Rates'!$B$3*S170</f>
        <v>-342.25475613637394</v>
      </c>
      <c r="V170" s="185">
        <f t="shared" si="3"/>
        <v>2492.9895361752147</v>
      </c>
      <c r="W170" s="185">
        <f t="shared" si="4"/>
        <v>207.75</v>
      </c>
      <c r="X170" s="185">
        <v>0</v>
      </c>
      <c r="Y170" s="186">
        <v>0</v>
      </c>
      <c r="Z170" s="185">
        <v>0</v>
      </c>
      <c r="AA170" s="186">
        <v>0</v>
      </c>
      <c r="AB170" s="185">
        <v>0</v>
      </c>
      <c r="AC170" s="187">
        <v>0</v>
      </c>
      <c r="AD170" s="185">
        <v>0</v>
      </c>
      <c r="AE170" s="185">
        <v>0</v>
      </c>
      <c r="AF170" s="188"/>
      <c r="AG170" s="189"/>
      <c r="AH170" s="186">
        <f t="shared" si="12"/>
        <v>0</v>
      </c>
      <c r="AI170" s="185">
        <v>0</v>
      </c>
      <c r="AJ170" s="185">
        <f t="shared" si="10"/>
        <v>0</v>
      </c>
    </row>
    <row r="171" spans="1:36" ht="14.25" customHeight="1" x14ac:dyDescent="0.2">
      <c r="A171" s="197" t="s">
        <v>682</v>
      </c>
      <c r="B171" s="176" t="s">
        <v>683</v>
      </c>
      <c r="C171" s="177" t="s">
        <v>684</v>
      </c>
      <c r="D171" s="176" t="s">
        <v>685</v>
      </c>
      <c r="E171" s="176">
        <v>4</v>
      </c>
      <c r="F171" s="176" t="s">
        <v>63</v>
      </c>
      <c r="G171" s="176" t="s">
        <v>118</v>
      </c>
      <c r="H171" s="176" t="s">
        <v>686</v>
      </c>
      <c r="I171" s="176">
        <v>601640</v>
      </c>
      <c r="J171" s="179">
        <v>1</v>
      </c>
      <c r="K171" s="180">
        <v>1</v>
      </c>
      <c r="L171" s="179">
        <f t="shared" si="0"/>
        <v>1</v>
      </c>
      <c r="M171" s="181" t="s">
        <v>38</v>
      </c>
      <c r="N171" s="179">
        <f t="shared" si="1"/>
        <v>0</v>
      </c>
      <c r="O171" s="181" t="s">
        <v>38</v>
      </c>
      <c r="P171" s="179">
        <v>0</v>
      </c>
      <c r="Q171" s="181" t="s">
        <v>38</v>
      </c>
      <c r="R171" s="182">
        <v>0</v>
      </c>
      <c r="S171" s="179">
        <f t="shared" si="2"/>
        <v>1</v>
      </c>
      <c r="T171" s="183">
        <f>'Distribution Rates'!$B$2*S171</f>
        <v>7088.1107307789716</v>
      </c>
      <c r="U171" s="184">
        <f>'Distribution Rates'!$B$3*S171</f>
        <v>-855.63689034093477</v>
      </c>
      <c r="V171" s="185">
        <f t="shared" si="3"/>
        <v>6232.4738404380369</v>
      </c>
      <c r="W171" s="185">
        <f t="shared" si="4"/>
        <v>519.37</v>
      </c>
      <c r="X171" s="185">
        <v>0</v>
      </c>
      <c r="Y171" s="186">
        <v>0</v>
      </c>
      <c r="Z171" s="185">
        <v>0</v>
      </c>
      <c r="AA171" s="186">
        <v>0</v>
      </c>
      <c r="AB171" s="185">
        <v>0</v>
      </c>
      <c r="AC171" s="187">
        <v>0</v>
      </c>
      <c r="AD171" s="185">
        <v>0</v>
      </c>
      <c r="AE171" s="185">
        <v>0</v>
      </c>
      <c r="AF171" s="188"/>
      <c r="AG171" s="189"/>
      <c r="AH171" s="186">
        <f t="shared" si="12"/>
        <v>0</v>
      </c>
      <c r="AI171" s="185">
        <v>0</v>
      </c>
      <c r="AJ171" s="185">
        <f t="shared" si="10"/>
        <v>0</v>
      </c>
    </row>
    <row r="172" spans="1:36" ht="14.25" customHeight="1" x14ac:dyDescent="0.2">
      <c r="A172" s="178" t="s">
        <v>687</v>
      </c>
      <c r="B172" s="176" t="s">
        <v>688</v>
      </c>
      <c r="C172" s="177" t="s">
        <v>689</v>
      </c>
      <c r="D172" s="176" t="s">
        <v>690</v>
      </c>
      <c r="E172" s="176">
        <v>1</v>
      </c>
      <c r="F172" s="176" t="s">
        <v>64</v>
      </c>
      <c r="G172" s="176" t="s">
        <v>691</v>
      </c>
      <c r="H172" s="177" t="s">
        <v>692</v>
      </c>
      <c r="I172" s="176" t="s">
        <v>693</v>
      </c>
      <c r="J172" s="179">
        <v>1</v>
      </c>
      <c r="K172" s="180">
        <v>1</v>
      </c>
      <c r="L172" s="179">
        <f t="shared" si="0"/>
        <v>1</v>
      </c>
      <c r="M172" s="181" t="s">
        <v>38</v>
      </c>
      <c r="N172" s="179">
        <f t="shared" si="1"/>
        <v>0</v>
      </c>
      <c r="O172" s="181" t="s">
        <v>38</v>
      </c>
      <c r="P172" s="179">
        <v>0</v>
      </c>
      <c r="Q172" s="181" t="s">
        <v>38</v>
      </c>
      <c r="R172" s="182">
        <v>0</v>
      </c>
      <c r="S172" s="179">
        <f t="shared" si="2"/>
        <v>1</v>
      </c>
      <c r="T172" s="183">
        <f>'Distribution Rates'!$B$2*S172</f>
        <v>7088.1107307789716</v>
      </c>
      <c r="U172" s="184">
        <f>'Distribution Rates'!$B$3*S172</f>
        <v>-855.63689034093477</v>
      </c>
      <c r="V172" s="185">
        <f t="shared" si="3"/>
        <v>6232.4738404380369</v>
      </c>
      <c r="W172" s="185">
        <f t="shared" si="4"/>
        <v>519.37</v>
      </c>
      <c r="X172" s="185">
        <v>0</v>
      </c>
      <c r="Y172" s="186">
        <v>0</v>
      </c>
      <c r="Z172" s="185">
        <v>0</v>
      </c>
      <c r="AA172" s="186">
        <v>0</v>
      </c>
      <c r="AB172" s="185">
        <v>42.5</v>
      </c>
      <c r="AC172" s="187">
        <v>0.5</v>
      </c>
      <c r="AD172" s="185">
        <v>0</v>
      </c>
      <c r="AE172" s="185">
        <v>0</v>
      </c>
      <c r="AF172" s="188"/>
      <c r="AG172" s="189"/>
      <c r="AH172" s="186">
        <f t="shared" si="12"/>
        <v>0</v>
      </c>
      <c r="AI172" s="185">
        <v>0</v>
      </c>
      <c r="AJ172" s="185">
        <f t="shared" si="10"/>
        <v>42.5</v>
      </c>
    </row>
    <row r="173" spans="1:36" ht="14.25" customHeight="1" x14ac:dyDescent="0.2">
      <c r="A173" s="198" t="s">
        <v>694</v>
      </c>
      <c r="B173" s="193" t="s">
        <v>695</v>
      </c>
      <c r="C173" s="199" t="s">
        <v>696</v>
      </c>
      <c r="D173" s="193"/>
      <c r="E173" s="193"/>
      <c r="F173" s="193" t="s">
        <v>33</v>
      </c>
      <c r="G173" s="193" t="s">
        <v>142</v>
      </c>
      <c r="H173" s="193" t="s">
        <v>696</v>
      </c>
      <c r="I173" s="176" t="s">
        <v>697</v>
      </c>
      <c r="J173" s="179">
        <v>0</v>
      </c>
      <c r="K173" s="195">
        <v>0.7</v>
      </c>
      <c r="L173" s="179">
        <f t="shared" si="0"/>
        <v>0</v>
      </c>
      <c r="M173" s="196" t="s">
        <v>38</v>
      </c>
      <c r="N173" s="179">
        <f t="shared" si="1"/>
        <v>0</v>
      </c>
      <c r="O173" s="196" t="s">
        <v>38</v>
      </c>
      <c r="P173" s="179">
        <v>0</v>
      </c>
      <c r="Q173" s="196" t="s">
        <v>38</v>
      </c>
      <c r="R173" s="182">
        <v>0</v>
      </c>
      <c r="S173" s="179">
        <f t="shared" si="2"/>
        <v>0</v>
      </c>
      <c r="T173" s="183">
        <f>'Distribution Rates'!$B$2*S173</f>
        <v>0</v>
      </c>
      <c r="U173" s="184">
        <f>'Distribution Rates'!$B$3*S173</f>
        <v>0</v>
      </c>
      <c r="V173" s="185">
        <f t="shared" si="3"/>
        <v>0</v>
      </c>
      <c r="W173" s="185">
        <f t="shared" si="4"/>
        <v>0</v>
      </c>
      <c r="X173" s="185">
        <v>0</v>
      </c>
      <c r="Y173" s="186">
        <v>0</v>
      </c>
      <c r="Z173" s="185">
        <v>0</v>
      </c>
      <c r="AA173" s="186">
        <v>0</v>
      </c>
      <c r="AB173" s="185">
        <v>0</v>
      </c>
      <c r="AC173" s="187">
        <v>0</v>
      </c>
      <c r="AD173" s="185">
        <v>0</v>
      </c>
      <c r="AE173" s="185">
        <v>0</v>
      </c>
      <c r="AF173" s="188"/>
      <c r="AG173" s="189"/>
      <c r="AH173" s="186">
        <f t="shared" si="12"/>
        <v>0</v>
      </c>
      <c r="AI173" s="185">
        <v>0</v>
      </c>
      <c r="AJ173" s="185">
        <f t="shared" si="10"/>
        <v>0</v>
      </c>
    </row>
    <row r="174" spans="1:36" ht="14.25" customHeight="1" x14ac:dyDescent="0.2">
      <c r="A174" s="198" t="s">
        <v>698</v>
      </c>
      <c r="B174" s="193" t="s">
        <v>695</v>
      </c>
      <c r="C174" s="199" t="s">
        <v>699</v>
      </c>
      <c r="D174" s="193"/>
      <c r="E174" s="193"/>
      <c r="F174" s="193" t="s">
        <v>33</v>
      </c>
      <c r="G174" s="193" t="s">
        <v>142</v>
      </c>
      <c r="H174" s="193" t="s">
        <v>699</v>
      </c>
      <c r="I174" s="176" t="s">
        <v>700</v>
      </c>
      <c r="J174" s="179">
        <v>0</v>
      </c>
      <c r="K174" s="195">
        <v>0.52</v>
      </c>
      <c r="L174" s="179">
        <f t="shared" si="0"/>
        <v>0</v>
      </c>
      <c r="M174" s="196" t="s">
        <v>38</v>
      </c>
      <c r="N174" s="179">
        <f t="shared" si="1"/>
        <v>0</v>
      </c>
      <c r="O174" s="196" t="s">
        <v>38</v>
      </c>
      <c r="P174" s="179">
        <v>0</v>
      </c>
      <c r="Q174" s="196" t="s">
        <v>38</v>
      </c>
      <c r="R174" s="182">
        <v>0</v>
      </c>
      <c r="S174" s="179">
        <f t="shared" si="2"/>
        <v>0</v>
      </c>
      <c r="T174" s="183">
        <f>'Distribution Rates'!$B$2*S174</f>
        <v>0</v>
      </c>
      <c r="U174" s="184">
        <f>'Distribution Rates'!$B$3*S174</f>
        <v>0</v>
      </c>
      <c r="V174" s="185">
        <f t="shared" si="3"/>
        <v>0</v>
      </c>
      <c r="W174" s="185">
        <f t="shared" si="4"/>
        <v>0</v>
      </c>
      <c r="X174" s="185">
        <v>0</v>
      </c>
      <c r="Y174" s="186">
        <v>0</v>
      </c>
      <c r="Z174" s="185">
        <v>0</v>
      </c>
      <c r="AA174" s="186">
        <v>0</v>
      </c>
      <c r="AB174" s="185">
        <v>0</v>
      </c>
      <c r="AC174" s="187">
        <v>0</v>
      </c>
      <c r="AD174" s="185">
        <v>0</v>
      </c>
      <c r="AE174" s="185">
        <v>0</v>
      </c>
      <c r="AF174" s="188"/>
      <c r="AG174" s="189"/>
      <c r="AH174" s="186">
        <f t="shared" ref="AH174:AH179" si="13">SUM(Y174,AA174,AG174)</f>
        <v>0</v>
      </c>
      <c r="AI174" s="185">
        <v>0</v>
      </c>
      <c r="AJ174" s="185">
        <f t="shared" si="10"/>
        <v>0</v>
      </c>
    </row>
    <row r="175" spans="1:36" ht="14.25" customHeight="1" x14ac:dyDescent="0.2">
      <c r="A175" s="178" t="s">
        <v>701</v>
      </c>
      <c r="B175" s="176" t="s">
        <v>702</v>
      </c>
      <c r="C175" s="177" t="s">
        <v>702</v>
      </c>
      <c r="D175" s="177" t="s">
        <v>702</v>
      </c>
      <c r="E175" s="176"/>
      <c r="F175" s="176" t="s">
        <v>64</v>
      </c>
      <c r="G175" s="176" t="s">
        <v>703</v>
      </c>
      <c r="H175" s="176" t="s">
        <v>704</v>
      </c>
      <c r="I175" s="176">
        <v>100040</v>
      </c>
      <c r="J175" s="179">
        <v>0</v>
      </c>
      <c r="K175" s="180">
        <v>0</v>
      </c>
      <c r="L175" s="179">
        <f t="shared" si="0"/>
        <v>0</v>
      </c>
      <c r="M175" s="181" t="s">
        <v>38</v>
      </c>
      <c r="N175" s="179">
        <f t="shared" si="1"/>
        <v>0</v>
      </c>
      <c r="O175" s="181" t="s">
        <v>38</v>
      </c>
      <c r="P175" s="179">
        <v>0</v>
      </c>
      <c r="Q175" s="181" t="s">
        <v>38</v>
      </c>
      <c r="R175" s="182">
        <v>0</v>
      </c>
      <c r="S175" s="179">
        <f t="shared" si="2"/>
        <v>0</v>
      </c>
      <c r="T175" s="183">
        <f>'Distribution Rates'!$B$2*S175</f>
        <v>0</v>
      </c>
      <c r="U175" s="184">
        <f>'Distribution Rates'!$B$3*S175</f>
        <v>0</v>
      </c>
      <c r="V175" s="185">
        <f t="shared" si="3"/>
        <v>0</v>
      </c>
      <c r="W175" s="185">
        <f t="shared" si="4"/>
        <v>0</v>
      </c>
      <c r="X175" s="185">
        <v>186.10999999999999</v>
      </c>
      <c r="Y175" s="186">
        <v>480</v>
      </c>
      <c r="Z175" s="185">
        <v>0</v>
      </c>
      <c r="AA175" s="186">
        <v>0</v>
      </c>
      <c r="AB175" s="185">
        <v>0</v>
      </c>
      <c r="AC175" s="187">
        <v>0</v>
      </c>
      <c r="AD175" s="185">
        <v>0</v>
      </c>
      <c r="AE175" s="185">
        <v>0</v>
      </c>
      <c r="AF175" s="188"/>
      <c r="AG175" s="189"/>
      <c r="AH175" s="186">
        <f t="shared" si="13"/>
        <v>480</v>
      </c>
      <c r="AI175" s="185">
        <v>0</v>
      </c>
      <c r="AJ175" s="185">
        <f t="shared" si="10"/>
        <v>186.10999999999999</v>
      </c>
    </row>
    <row r="176" spans="1:36" ht="14.25" customHeight="1" x14ac:dyDescent="0.2">
      <c r="A176" s="178" t="s">
        <v>705</v>
      </c>
      <c r="B176" s="176" t="s">
        <v>702</v>
      </c>
      <c r="C176" s="177" t="s">
        <v>702</v>
      </c>
      <c r="D176" s="176" t="s">
        <v>595</v>
      </c>
      <c r="E176" s="176"/>
      <c r="F176" s="176" t="s">
        <v>57</v>
      </c>
      <c r="G176" s="176" t="s">
        <v>628</v>
      </c>
      <c r="H176" s="176" t="s">
        <v>706</v>
      </c>
      <c r="I176" s="176">
        <v>709000</v>
      </c>
      <c r="J176" s="179">
        <v>0</v>
      </c>
      <c r="K176" s="195">
        <v>0</v>
      </c>
      <c r="L176" s="179">
        <f t="shared" si="0"/>
        <v>0</v>
      </c>
      <c r="M176" s="196" t="s">
        <v>38</v>
      </c>
      <c r="N176" s="179">
        <f t="shared" si="1"/>
        <v>0</v>
      </c>
      <c r="O176" s="196" t="s">
        <v>38</v>
      </c>
      <c r="P176" s="179">
        <v>0</v>
      </c>
      <c r="Q176" s="196" t="s">
        <v>38</v>
      </c>
      <c r="R176" s="182">
        <v>0</v>
      </c>
      <c r="S176" s="179">
        <f t="shared" si="2"/>
        <v>0</v>
      </c>
      <c r="T176" s="183">
        <f>'Distribution Rates'!$B$2*S176</f>
        <v>0</v>
      </c>
      <c r="U176" s="184">
        <f>'Distribution Rates'!$B$3*S176</f>
        <v>0</v>
      </c>
      <c r="V176" s="185">
        <f t="shared" si="3"/>
        <v>0</v>
      </c>
      <c r="W176" s="185">
        <f t="shared" si="4"/>
        <v>0</v>
      </c>
      <c r="X176" s="185">
        <v>9.0500000000000007</v>
      </c>
      <c r="Y176" s="186">
        <v>43</v>
      </c>
      <c r="Z176" s="185">
        <v>4.0599999999999996</v>
      </c>
      <c r="AA176" s="186">
        <v>1</v>
      </c>
      <c r="AB176" s="185">
        <v>0</v>
      </c>
      <c r="AC176" s="187">
        <v>0</v>
      </c>
      <c r="AD176" s="185">
        <v>0</v>
      </c>
      <c r="AE176" s="185">
        <v>0</v>
      </c>
      <c r="AF176" s="188"/>
      <c r="AG176" s="189"/>
      <c r="AH176" s="186">
        <f t="shared" si="13"/>
        <v>44</v>
      </c>
      <c r="AI176" s="185">
        <v>0</v>
      </c>
      <c r="AJ176" s="185">
        <f t="shared" si="10"/>
        <v>13.11</v>
      </c>
    </row>
    <row r="177" spans="1:36" ht="14.25" customHeight="1" x14ac:dyDescent="0.2">
      <c r="A177" s="198" t="s">
        <v>707</v>
      </c>
      <c r="B177" s="193" t="s">
        <v>702</v>
      </c>
      <c r="C177" s="199" t="s">
        <v>702</v>
      </c>
      <c r="D177" s="193" t="s">
        <v>324</v>
      </c>
      <c r="E177" s="193"/>
      <c r="F177" s="193" t="s">
        <v>57</v>
      </c>
      <c r="G177" s="193" t="s">
        <v>326</v>
      </c>
      <c r="H177" s="193" t="s">
        <v>708</v>
      </c>
      <c r="I177" s="176">
        <v>902211</v>
      </c>
      <c r="J177" s="179">
        <v>0</v>
      </c>
      <c r="K177" s="195">
        <v>0</v>
      </c>
      <c r="L177" s="179">
        <f t="shared" si="0"/>
        <v>0</v>
      </c>
      <c r="M177" s="196" t="s">
        <v>38</v>
      </c>
      <c r="N177" s="179">
        <f t="shared" si="1"/>
        <v>0</v>
      </c>
      <c r="O177" s="196" t="s">
        <v>38</v>
      </c>
      <c r="P177" s="179">
        <v>0</v>
      </c>
      <c r="Q177" s="196" t="s">
        <v>38</v>
      </c>
      <c r="R177" s="182">
        <v>0</v>
      </c>
      <c r="S177" s="179">
        <f t="shared" si="2"/>
        <v>0</v>
      </c>
      <c r="T177" s="183">
        <f>'Distribution Rates'!$B$2*S177</f>
        <v>0</v>
      </c>
      <c r="U177" s="184">
        <f>'Distribution Rates'!$B$3*S177</f>
        <v>0</v>
      </c>
      <c r="V177" s="185">
        <f t="shared" si="3"/>
        <v>0</v>
      </c>
      <c r="W177" s="185">
        <f t="shared" si="4"/>
        <v>0</v>
      </c>
      <c r="X177" s="185">
        <v>15</v>
      </c>
      <c r="Y177" s="186">
        <v>2</v>
      </c>
      <c r="Z177" s="185">
        <v>68.45</v>
      </c>
      <c r="AA177" s="186">
        <v>10</v>
      </c>
      <c r="AB177" s="185">
        <v>0</v>
      </c>
      <c r="AC177" s="187">
        <v>0</v>
      </c>
      <c r="AD177" s="185">
        <v>17.03</v>
      </c>
      <c r="AE177" s="185">
        <v>0</v>
      </c>
      <c r="AF177" s="188"/>
      <c r="AG177" s="189"/>
      <c r="AH177" s="186">
        <f t="shared" si="13"/>
        <v>12</v>
      </c>
      <c r="AI177" s="185">
        <v>0</v>
      </c>
      <c r="AJ177" s="185">
        <f t="shared" si="10"/>
        <v>100.48</v>
      </c>
    </row>
    <row r="178" spans="1:36" ht="14.25" customHeight="1" x14ac:dyDescent="0.2">
      <c r="A178" s="178" t="s">
        <v>709</v>
      </c>
      <c r="B178" s="176" t="s">
        <v>702</v>
      </c>
      <c r="C178" s="177" t="s">
        <v>702</v>
      </c>
      <c r="D178" s="176" t="s">
        <v>595</v>
      </c>
      <c r="E178" s="176"/>
      <c r="F178" s="176" t="s">
        <v>57</v>
      </c>
      <c r="G178" s="176" t="s">
        <v>710</v>
      </c>
      <c r="H178" s="176" t="s">
        <v>711</v>
      </c>
      <c r="I178" s="176">
        <v>705300</v>
      </c>
      <c r="J178" s="179">
        <v>0</v>
      </c>
      <c r="K178" s="195">
        <v>0</v>
      </c>
      <c r="L178" s="179">
        <f t="shared" si="0"/>
        <v>0</v>
      </c>
      <c r="M178" s="196" t="s">
        <v>38</v>
      </c>
      <c r="N178" s="179">
        <f t="shared" si="1"/>
        <v>0</v>
      </c>
      <c r="O178" s="196" t="s">
        <v>38</v>
      </c>
      <c r="P178" s="179">
        <v>0</v>
      </c>
      <c r="Q178" s="196" t="s">
        <v>38</v>
      </c>
      <c r="R178" s="182">
        <v>0</v>
      </c>
      <c r="S178" s="179">
        <f t="shared" si="2"/>
        <v>0</v>
      </c>
      <c r="T178" s="183">
        <f>'Distribution Rates'!$B$2*S178</f>
        <v>0</v>
      </c>
      <c r="U178" s="184">
        <f>'Distribution Rates'!$B$3*S178</f>
        <v>0</v>
      </c>
      <c r="V178" s="185">
        <f t="shared" si="3"/>
        <v>0</v>
      </c>
      <c r="W178" s="185">
        <f t="shared" si="4"/>
        <v>0</v>
      </c>
      <c r="X178" s="185">
        <v>0.77</v>
      </c>
      <c r="Y178" s="186">
        <v>2</v>
      </c>
      <c r="Z178" s="185">
        <v>0</v>
      </c>
      <c r="AA178" s="186">
        <v>0</v>
      </c>
      <c r="AB178" s="185">
        <v>0</v>
      </c>
      <c r="AC178" s="187">
        <v>0</v>
      </c>
      <c r="AD178" s="185">
        <v>0</v>
      </c>
      <c r="AE178" s="185">
        <v>0</v>
      </c>
      <c r="AF178" s="188"/>
      <c r="AG178" s="189"/>
      <c r="AH178" s="186">
        <f t="shared" si="13"/>
        <v>2</v>
      </c>
      <c r="AI178" s="185">
        <v>0</v>
      </c>
      <c r="AJ178" s="185">
        <f t="shared" si="10"/>
        <v>0.77</v>
      </c>
    </row>
    <row r="179" spans="1:36" ht="14.25" customHeight="1" x14ac:dyDescent="0.2">
      <c r="A179" s="178" t="s">
        <v>712</v>
      </c>
      <c r="B179" s="176" t="s">
        <v>702</v>
      </c>
      <c r="C179" s="177" t="s">
        <v>702</v>
      </c>
      <c r="D179" s="176" t="s">
        <v>595</v>
      </c>
      <c r="E179" s="176"/>
      <c r="F179" s="176" t="s">
        <v>57</v>
      </c>
      <c r="G179" s="176" t="s">
        <v>713</v>
      </c>
      <c r="H179" s="176" t="s">
        <v>714</v>
      </c>
      <c r="I179" s="176">
        <v>704060</v>
      </c>
      <c r="J179" s="179">
        <v>0</v>
      </c>
      <c r="K179" s="195">
        <v>0</v>
      </c>
      <c r="L179" s="179">
        <f t="shared" si="0"/>
        <v>0</v>
      </c>
      <c r="M179" s="196" t="s">
        <v>38</v>
      </c>
      <c r="N179" s="179">
        <f t="shared" si="1"/>
        <v>0</v>
      </c>
      <c r="O179" s="196" t="s">
        <v>38</v>
      </c>
      <c r="P179" s="179">
        <v>0</v>
      </c>
      <c r="Q179" s="196" t="s">
        <v>38</v>
      </c>
      <c r="R179" s="182">
        <v>0</v>
      </c>
      <c r="S179" s="179">
        <f t="shared" si="2"/>
        <v>0</v>
      </c>
      <c r="T179" s="183">
        <f>'Distribution Rates'!$B$2*S179</f>
        <v>0</v>
      </c>
      <c r="U179" s="184">
        <f>'Distribution Rates'!$B$3*S179</f>
        <v>0</v>
      </c>
      <c r="V179" s="185">
        <f t="shared" si="3"/>
        <v>0</v>
      </c>
      <c r="W179" s="185">
        <f t="shared" si="4"/>
        <v>0</v>
      </c>
      <c r="X179" s="185">
        <v>88.630000000000024</v>
      </c>
      <c r="Y179" s="186">
        <v>226</v>
      </c>
      <c r="Z179" s="185">
        <v>0</v>
      </c>
      <c r="AA179" s="186">
        <v>0</v>
      </c>
      <c r="AB179" s="185">
        <v>42.5</v>
      </c>
      <c r="AC179" s="187">
        <v>0.5</v>
      </c>
      <c r="AD179" s="185">
        <v>0</v>
      </c>
      <c r="AE179" s="185">
        <v>0</v>
      </c>
      <c r="AF179" s="188"/>
      <c r="AG179" s="189"/>
      <c r="AH179" s="186">
        <f t="shared" si="13"/>
        <v>226</v>
      </c>
      <c r="AI179" s="185">
        <v>0</v>
      </c>
      <c r="AJ179" s="185">
        <f t="shared" si="10"/>
        <v>131.13000000000002</v>
      </c>
    </row>
    <row r="180" spans="1:36" ht="14.25" customHeight="1" x14ac:dyDescent="0.2">
      <c r="A180" s="178" t="s">
        <v>715</v>
      </c>
      <c r="B180" s="176" t="s">
        <v>702</v>
      </c>
      <c r="C180" s="177" t="s">
        <v>702</v>
      </c>
      <c r="D180" s="176" t="s">
        <v>595</v>
      </c>
      <c r="E180" s="176"/>
      <c r="F180" s="176" t="s">
        <v>57</v>
      </c>
      <c r="G180" s="176" t="s">
        <v>710</v>
      </c>
      <c r="H180" s="176" t="s">
        <v>711</v>
      </c>
      <c r="I180" s="176">
        <v>705300</v>
      </c>
      <c r="J180" s="179">
        <v>0</v>
      </c>
      <c r="K180" s="195">
        <v>0</v>
      </c>
      <c r="L180" s="179">
        <f t="shared" si="0"/>
        <v>0</v>
      </c>
      <c r="M180" s="196" t="s">
        <v>38</v>
      </c>
      <c r="N180" s="179">
        <f t="shared" si="1"/>
        <v>0</v>
      </c>
      <c r="O180" s="196" t="s">
        <v>38</v>
      </c>
      <c r="P180" s="179">
        <v>0</v>
      </c>
      <c r="Q180" s="196" t="s">
        <v>38</v>
      </c>
      <c r="R180" s="182">
        <v>0</v>
      </c>
      <c r="S180" s="179">
        <f t="shared" si="2"/>
        <v>0</v>
      </c>
      <c r="T180" s="183">
        <f>'Distribution Rates'!$B$2*S180</f>
        <v>0</v>
      </c>
      <c r="U180" s="184">
        <f>'Distribution Rates'!$B$3*S180</f>
        <v>0</v>
      </c>
      <c r="V180" s="185">
        <f t="shared" si="3"/>
        <v>0</v>
      </c>
      <c r="W180" s="185">
        <f t="shared" si="4"/>
        <v>0</v>
      </c>
      <c r="X180" s="185">
        <v>18.440000000000001</v>
      </c>
      <c r="Y180" s="186">
        <v>29</v>
      </c>
      <c r="Z180" s="185">
        <v>17.810000000000002</v>
      </c>
      <c r="AA180" s="186">
        <v>2</v>
      </c>
      <c r="AB180" s="185">
        <v>0</v>
      </c>
      <c r="AC180" s="187">
        <v>0</v>
      </c>
      <c r="AD180" s="185">
        <v>0</v>
      </c>
      <c r="AE180" s="185">
        <v>0</v>
      </c>
      <c r="AF180" s="188"/>
      <c r="AG180" s="189"/>
      <c r="AH180" s="186">
        <f t="shared" ref="AH180:AH216" si="14">SUM(Y180,AA180,AG180)</f>
        <v>31</v>
      </c>
      <c r="AI180" s="185">
        <v>0</v>
      </c>
      <c r="AJ180" s="185">
        <f t="shared" si="10"/>
        <v>36.25</v>
      </c>
    </row>
    <row r="181" spans="1:36" ht="14.25" customHeight="1" x14ac:dyDescent="0.2">
      <c r="A181" s="178" t="s">
        <v>716</v>
      </c>
      <c r="B181" s="176" t="s">
        <v>702</v>
      </c>
      <c r="C181" s="177" t="s">
        <v>702</v>
      </c>
      <c r="D181" s="176" t="s">
        <v>595</v>
      </c>
      <c r="E181" s="176"/>
      <c r="F181" s="176" t="s">
        <v>57</v>
      </c>
      <c r="G181" s="176" t="s">
        <v>717</v>
      </c>
      <c r="H181" s="176" t="s">
        <v>718</v>
      </c>
      <c r="I181" s="176">
        <v>709102</v>
      </c>
      <c r="J181" s="179">
        <v>0</v>
      </c>
      <c r="K181" s="195">
        <v>0</v>
      </c>
      <c r="L181" s="179">
        <f t="shared" si="0"/>
        <v>0</v>
      </c>
      <c r="M181" s="196" t="s">
        <v>38</v>
      </c>
      <c r="N181" s="179">
        <f t="shared" si="1"/>
        <v>0</v>
      </c>
      <c r="O181" s="196" t="s">
        <v>38</v>
      </c>
      <c r="P181" s="179">
        <v>0</v>
      </c>
      <c r="Q181" s="196" t="s">
        <v>38</v>
      </c>
      <c r="R181" s="182">
        <v>0</v>
      </c>
      <c r="S181" s="179">
        <f t="shared" si="2"/>
        <v>0</v>
      </c>
      <c r="T181" s="183">
        <f>'Distribution Rates'!$B$2*S181</f>
        <v>0</v>
      </c>
      <c r="U181" s="184">
        <f>'Distribution Rates'!$B$3*S181</f>
        <v>0</v>
      </c>
      <c r="V181" s="185">
        <f t="shared" si="3"/>
        <v>0</v>
      </c>
      <c r="W181" s="185">
        <f t="shared" si="4"/>
        <v>0</v>
      </c>
      <c r="X181" s="185">
        <v>0</v>
      </c>
      <c r="Y181" s="186">
        <v>0</v>
      </c>
      <c r="Z181" s="185">
        <v>0</v>
      </c>
      <c r="AA181" s="186">
        <v>0</v>
      </c>
      <c r="AB181" s="185">
        <v>0</v>
      </c>
      <c r="AC181" s="187">
        <v>0</v>
      </c>
      <c r="AD181" s="185">
        <v>0</v>
      </c>
      <c r="AE181" s="185">
        <v>0</v>
      </c>
      <c r="AF181" s="188"/>
      <c r="AG181" s="189"/>
      <c r="AH181" s="186">
        <f t="shared" si="14"/>
        <v>0</v>
      </c>
      <c r="AI181" s="185">
        <v>0</v>
      </c>
      <c r="AJ181" s="185">
        <f t="shared" si="10"/>
        <v>0</v>
      </c>
    </row>
    <row r="182" spans="1:36" ht="14.25" customHeight="1" x14ac:dyDescent="0.2">
      <c r="A182" s="178" t="s">
        <v>719</v>
      </c>
      <c r="B182" s="176" t="s">
        <v>702</v>
      </c>
      <c r="C182" s="177" t="s">
        <v>702</v>
      </c>
      <c r="D182" s="176" t="s">
        <v>595</v>
      </c>
      <c r="E182" s="176"/>
      <c r="F182" s="176" t="s">
        <v>57</v>
      </c>
      <c r="G182" s="176" t="s">
        <v>720</v>
      </c>
      <c r="H182" s="176" t="s">
        <v>721</v>
      </c>
      <c r="I182" s="176">
        <v>709101</v>
      </c>
      <c r="J182" s="179">
        <v>0</v>
      </c>
      <c r="K182" s="195">
        <v>0</v>
      </c>
      <c r="L182" s="179">
        <f t="shared" si="0"/>
        <v>0</v>
      </c>
      <c r="M182" s="196" t="s">
        <v>38</v>
      </c>
      <c r="N182" s="179">
        <f t="shared" si="1"/>
        <v>0</v>
      </c>
      <c r="O182" s="196" t="s">
        <v>38</v>
      </c>
      <c r="P182" s="179">
        <v>0</v>
      </c>
      <c r="Q182" s="196" t="s">
        <v>38</v>
      </c>
      <c r="R182" s="182">
        <v>0</v>
      </c>
      <c r="S182" s="179">
        <f t="shared" si="2"/>
        <v>0</v>
      </c>
      <c r="T182" s="183">
        <f>'Distribution Rates'!$B$2*S182</f>
        <v>0</v>
      </c>
      <c r="U182" s="184">
        <f>'Distribution Rates'!$B$3*S182</f>
        <v>0</v>
      </c>
      <c r="V182" s="185">
        <f t="shared" si="3"/>
        <v>0</v>
      </c>
      <c r="W182" s="185">
        <f t="shared" si="4"/>
        <v>0</v>
      </c>
      <c r="X182" s="185">
        <v>7.75</v>
      </c>
      <c r="Y182" s="186">
        <v>1</v>
      </c>
      <c r="Z182" s="185">
        <v>0</v>
      </c>
      <c r="AA182" s="186">
        <v>0</v>
      </c>
      <c r="AB182" s="185">
        <v>0</v>
      </c>
      <c r="AC182" s="187">
        <v>0</v>
      </c>
      <c r="AD182" s="185">
        <v>0</v>
      </c>
      <c r="AE182" s="185">
        <v>0</v>
      </c>
      <c r="AF182" s="188"/>
      <c r="AG182" s="189"/>
      <c r="AH182" s="186">
        <f t="shared" si="14"/>
        <v>1</v>
      </c>
      <c r="AI182" s="185">
        <v>0</v>
      </c>
      <c r="AJ182" s="185">
        <f t="shared" si="10"/>
        <v>7.75</v>
      </c>
    </row>
    <row r="183" spans="1:36" ht="14.25" customHeight="1" x14ac:dyDescent="0.2">
      <c r="A183" s="178" t="s">
        <v>722</v>
      </c>
      <c r="B183" s="176" t="s">
        <v>702</v>
      </c>
      <c r="C183" s="177" t="s">
        <v>702</v>
      </c>
      <c r="D183" s="177" t="s">
        <v>702</v>
      </c>
      <c r="E183" s="176"/>
      <c r="F183" s="176" t="s">
        <v>58</v>
      </c>
      <c r="G183" s="176" t="s">
        <v>723</v>
      </c>
      <c r="H183" s="176" t="s">
        <v>724</v>
      </c>
      <c r="I183" s="176" t="s">
        <v>725</v>
      </c>
      <c r="J183" s="179">
        <v>0</v>
      </c>
      <c r="K183" s="195">
        <v>0</v>
      </c>
      <c r="L183" s="179">
        <f t="shared" si="0"/>
        <v>0</v>
      </c>
      <c r="M183" s="196" t="s">
        <v>38</v>
      </c>
      <c r="N183" s="179">
        <f t="shared" si="1"/>
        <v>0</v>
      </c>
      <c r="O183" s="196" t="s">
        <v>38</v>
      </c>
      <c r="P183" s="179">
        <v>0</v>
      </c>
      <c r="Q183" s="196" t="s">
        <v>38</v>
      </c>
      <c r="R183" s="182">
        <v>0</v>
      </c>
      <c r="S183" s="179">
        <f t="shared" si="2"/>
        <v>0</v>
      </c>
      <c r="T183" s="183">
        <f>'Distribution Rates'!$B$2*S183</f>
        <v>0</v>
      </c>
      <c r="U183" s="184">
        <f>'Distribution Rates'!$B$3*S183</f>
        <v>0</v>
      </c>
      <c r="V183" s="185">
        <f t="shared" si="3"/>
        <v>0</v>
      </c>
      <c r="W183" s="185">
        <f t="shared" si="4"/>
        <v>0</v>
      </c>
      <c r="X183" s="185">
        <v>16.98</v>
      </c>
      <c r="Y183" s="186">
        <v>29</v>
      </c>
      <c r="Z183" s="185">
        <v>0</v>
      </c>
      <c r="AA183" s="186">
        <v>0</v>
      </c>
      <c r="AB183" s="185">
        <v>0</v>
      </c>
      <c r="AC183" s="187">
        <v>0</v>
      </c>
      <c r="AD183" s="185">
        <v>0</v>
      </c>
      <c r="AE183" s="185">
        <v>0</v>
      </c>
      <c r="AF183" s="188"/>
      <c r="AG183" s="189"/>
      <c r="AH183" s="186">
        <f t="shared" si="14"/>
        <v>29</v>
      </c>
      <c r="AI183" s="185">
        <v>0</v>
      </c>
      <c r="AJ183" s="185">
        <f t="shared" si="10"/>
        <v>16.98</v>
      </c>
    </row>
    <row r="184" spans="1:36" ht="14.25" customHeight="1" x14ac:dyDescent="0.2">
      <c r="A184" s="178" t="s">
        <v>726</v>
      </c>
      <c r="B184" s="176" t="s">
        <v>702</v>
      </c>
      <c r="C184" s="177" t="s">
        <v>702</v>
      </c>
      <c r="D184" s="193" t="s">
        <v>727</v>
      </c>
      <c r="E184" s="176"/>
      <c r="F184" s="176" t="s">
        <v>58</v>
      </c>
      <c r="G184" s="176" t="s">
        <v>723</v>
      </c>
      <c r="H184" s="176" t="s">
        <v>728</v>
      </c>
      <c r="I184" s="176" t="s">
        <v>729</v>
      </c>
      <c r="J184" s="179">
        <v>0</v>
      </c>
      <c r="K184" s="195">
        <v>0</v>
      </c>
      <c r="L184" s="179">
        <f t="shared" si="0"/>
        <v>0</v>
      </c>
      <c r="M184" s="196" t="s">
        <v>38</v>
      </c>
      <c r="N184" s="179">
        <f t="shared" si="1"/>
        <v>0</v>
      </c>
      <c r="O184" s="196" t="s">
        <v>38</v>
      </c>
      <c r="P184" s="179">
        <v>0</v>
      </c>
      <c r="Q184" s="196" t="s">
        <v>38</v>
      </c>
      <c r="R184" s="182">
        <v>0</v>
      </c>
      <c r="S184" s="179">
        <f t="shared" si="2"/>
        <v>0</v>
      </c>
      <c r="T184" s="183">
        <f>'Distribution Rates'!$B$2*S184</f>
        <v>0</v>
      </c>
      <c r="U184" s="184">
        <f>'Distribution Rates'!$B$3*S184</f>
        <v>0</v>
      </c>
      <c r="V184" s="185">
        <f t="shared" si="3"/>
        <v>0</v>
      </c>
      <c r="W184" s="185">
        <f t="shared" si="4"/>
        <v>0</v>
      </c>
      <c r="X184" s="185">
        <v>0</v>
      </c>
      <c r="Y184" s="186">
        <v>0</v>
      </c>
      <c r="Z184" s="185">
        <v>0</v>
      </c>
      <c r="AA184" s="186">
        <v>0</v>
      </c>
      <c r="AB184" s="185">
        <v>0</v>
      </c>
      <c r="AC184" s="187">
        <v>0</v>
      </c>
      <c r="AD184" s="185">
        <v>0</v>
      </c>
      <c r="AE184" s="185">
        <v>0</v>
      </c>
      <c r="AF184" s="188"/>
      <c r="AG184" s="189"/>
      <c r="AH184" s="186">
        <f t="shared" si="14"/>
        <v>0</v>
      </c>
      <c r="AI184" s="185">
        <v>0</v>
      </c>
      <c r="AJ184" s="185">
        <f t="shared" si="10"/>
        <v>0</v>
      </c>
    </row>
    <row r="185" spans="1:36" ht="14.25" customHeight="1" x14ac:dyDescent="0.2">
      <c r="A185" s="202" t="s">
        <v>730</v>
      </c>
      <c r="B185" s="224" t="s">
        <v>702</v>
      </c>
      <c r="C185" s="225" t="s">
        <v>702</v>
      </c>
      <c r="D185" s="226" t="s">
        <v>425</v>
      </c>
      <c r="E185" s="203"/>
      <c r="F185" s="224" t="s">
        <v>58</v>
      </c>
      <c r="G185" s="203" t="s">
        <v>251</v>
      </c>
      <c r="H185" s="205" t="s">
        <v>731</v>
      </c>
      <c r="I185" s="176" t="s">
        <v>732</v>
      </c>
      <c r="J185" s="179">
        <v>0</v>
      </c>
      <c r="K185" s="207">
        <v>0</v>
      </c>
      <c r="L185" s="179">
        <f t="shared" si="0"/>
        <v>0</v>
      </c>
      <c r="M185" s="208" t="s">
        <v>38</v>
      </c>
      <c r="N185" s="179">
        <f t="shared" si="1"/>
        <v>0</v>
      </c>
      <c r="O185" s="208" t="s">
        <v>38</v>
      </c>
      <c r="P185" s="179">
        <v>0</v>
      </c>
      <c r="Q185" s="208" t="s">
        <v>38</v>
      </c>
      <c r="R185" s="182">
        <v>0</v>
      </c>
      <c r="S185" s="179">
        <f t="shared" si="2"/>
        <v>0</v>
      </c>
      <c r="T185" s="183">
        <f>'Distribution Rates'!$B$2*S185</f>
        <v>0</v>
      </c>
      <c r="U185" s="184">
        <f>'Distribution Rates'!$B$3*S185</f>
        <v>0</v>
      </c>
      <c r="V185" s="185">
        <f t="shared" si="3"/>
        <v>0</v>
      </c>
      <c r="W185" s="185">
        <f t="shared" si="4"/>
        <v>0</v>
      </c>
      <c r="X185" s="185">
        <v>4190.22</v>
      </c>
      <c r="Y185" s="186">
        <v>6709</v>
      </c>
      <c r="Z185" s="185">
        <v>36.9</v>
      </c>
      <c r="AA185" s="186">
        <v>6</v>
      </c>
      <c r="AB185" s="185">
        <v>0</v>
      </c>
      <c r="AC185" s="187">
        <v>0</v>
      </c>
      <c r="AD185" s="185">
        <v>0</v>
      </c>
      <c r="AE185" s="185">
        <v>0</v>
      </c>
      <c r="AF185" s="188"/>
      <c r="AG185" s="189"/>
      <c r="AH185" s="186">
        <f t="shared" si="14"/>
        <v>6715</v>
      </c>
      <c r="AI185" s="185">
        <v>0</v>
      </c>
      <c r="AJ185" s="185">
        <f t="shared" si="10"/>
        <v>4227.12</v>
      </c>
    </row>
    <row r="186" spans="1:36" ht="14.25" customHeight="1" x14ac:dyDescent="0.2">
      <c r="A186" s="178" t="s">
        <v>733</v>
      </c>
      <c r="B186" s="176" t="s">
        <v>702</v>
      </c>
      <c r="C186" s="177" t="s">
        <v>702</v>
      </c>
      <c r="D186" s="193" t="s">
        <v>727</v>
      </c>
      <c r="E186" s="176"/>
      <c r="F186" s="176" t="s">
        <v>58</v>
      </c>
      <c r="G186" s="193" t="s">
        <v>251</v>
      </c>
      <c r="H186" s="176" t="s">
        <v>734</v>
      </c>
      <c r="I186" s="176" t="s">
        <v>735</v>
      </c>
      <c r="J186" s="179">
        <v>0</v>
      </c>
      <c r="K186" s="195">
        <v>0</v>
      </c>
      <c r="L186" s="179">
        <f t="shared" si="0"/>
        <v>0</v>
      </c>
      <c r="M186" s="196" t="s">
        <v>38</v>
      </c>
      <c r="N186" s="179">
        <f t="shared" si="1"/>
        <v>0</v>
      </c>
      <c r="O186" s="196" t="s">
        <v>38</v>
      </c>
      <c r="P186" s="179">
        <v>0</v>
      </c>
      <c r="Q186" s="196" t="s">
        <v>38</v>
      </c>
      <c r="R186" s="182">
        <v>0</v>
      </c>
      <c r="S186" s="179">
        <f t="shared" si="2"/>
        <v>0</v>
      </c>
      <c r="T186" s="183">
        <f>'Distribution Rates'!$B$2*S186</f>
        <v>0</v>
      </c>
      <c r="U186" s="184">
        <f>'Distribution Rates'!$B$3*S186</f>
        <v>0</v>
      </c>
      <c r="V186" s="185">
        <f t="shared" si="3"/>
        <v>0</v>
      </c>
      <c r="W186" s="185">
        <f t="shared" si="4"/>
        <v>0</v>
      </c>
      <c r="X186" s="185">
        <v>4440.42</v>
      </c>
      <c r="Y186" s="186">
        <v>8086</v>
      </c>
      <c r="Z186" s="185">
        <v>602.79</v>
      </c>
      <c r="AA186" s="186">
        <v>126</v>
      </c>
      <c r="AB186" s="185">
        <v>0</v>
      </c>
      <c r="AC186" s="187">
        <v>0</v>
      </c>
      <c r="AD186" s="185">
        <v>0</v>
      </c>
      <c r="AE186" s="185">
        <v>0</v>
      </c>
      <c r="AF186" s="188"/>
      <c r="AG186" s="189"/>
      <c r="AH186" s="186">
        <f t="shared" si="14"/>
        <v>8212</v>
      </c>
      <c r="AI186" s="185">
        <v>0</v>
      </c>
      <c r="AJ186" s="185">
        <f t="shared" si="10"/>
        <v>5043.21</v>
      </c>
    </row>
    <row r="187" spans="1:36" ht="14.25" customHeight="1" x14ac:dyDescent="0.2">
      <c r="A187" s="178" t="s">
        <v>736</v>
      </c>
      <c r="B187" s="176" t="s">
        <v>702</v>
      </c>
      <c r="C187" s="177" t="s">
        <v>702</v>
      </c>
      <c r="D187" s="193" t="s">
        <v>727</v>
      </c>
      <c r="E187" s="176"/>
      <c r="F187" s="176" t="s">
        <v>58</v>
      </c>
      <c r="G187" s="193" t="s">
        <v>251</v>
      </c>
      <c r="H187" s="176" t="s">
        <v>737</v>
      </c>
      <c r="I187" s="176" t="s">
        <v>738</v>
      </c>
      <c r="J187" s="179">
        <v>0</v>
      </c>
      <c r="K187" s="195">
        <v>0</v>
      </c>
      <c r="L187" s="179">
        <f t="shared" si="0"/>
        <v>0</v>
      </c>
      <c r="M187" s="196" t="s">
        <v>38</v>
      </c>
      <c r="N187" s="179">
        <f t="shared" si="1"/>
        <v>0</v>
      </c>
      <c r="O187" s="196" t="s">
        <v>38</v>
      </c>
      <c r="P187" s="179">
        <v>0</v>
      </c>
      <c r="Q187" s="196" t="s">
        <v>38</v>
      </c>
      <c r="R187" s="182">
        <v>0</v>
      </c>
      <c r="S187" s="179">
        <f t="shared" si="2"/>
        <v>0</v>
      </c>
      <c r="T187" s="183">
        <f>'Distribution Rates'!$B$2*S187</f>
        <v>0</v>
      </c>
      <c r="U187" s="184">
        <f>'Distribution Rates'!$B$3*S187</f>
        <v>0</v>
      </c>
      <c r="V187" s="185">
        <f t="shared" si="3"/>
        <v>0</v>
      </c>
      <c r="W187" s="185">
        <f t="shared" si="4"/>
        <v>0</v>
      </c>
      <c r="X187" s="185">
        <v>764.5100000000001</v>
      </c>
      <c r="Y187" s="186">
        <v>1405</v>
      </c>
      <c r="Z187" s="185">
        <v>234.93</v>
      </c>
      <c r="AA187" s="186">
        <v>31.2</v>
      </c>
      <c r="AB187" s="185">
        <v>0</v>
      </c>
      <c r="AC187" s="187">
        <v>0</v>
      </c>
      <c r="AD187" s="185">
        <v>10.32</v>
      </c>
      <c r="AE187" s="185">
        <v>0</v>
      </c>
      <c r="AF187" s="188"/>
      <c r="AG187" s="189"/>
      <c r="AH187" s="186">
        <f t="shared" si="14"/>
        <v>1436.2</v>
      </c>
      <c r="AI187" s="185">
        <v>0</v>
      </c>
      <c r="AJ187" s="185">
        <f t="shared" si="10"/>
        <v>1009.7600000000001</v>
      </c>
    </row>
    <row r="188" spans="1:36" ht="14.25" customHeight="1" x14ac:dyDescent="0.2">
      <c r="A188" s="178" t="s">
        <v>739</v>
      </c>
      <c r="B188" s="176" t="s">
        <v>702</v>
      </c>
      <c r="C188" s="177" t="s">
        <v>702</v>
      </c>
      <c r="D188" s="177" t="s">
        <v>702</v>
      </c>
      <c r="E188" s="176"/>
      <c r="F188" s="176" t="s">
        <v>58</v>
      </c>
      <c r="G188" s="193" t="s">
        <v>264</v>
      </c>
      <c r="H188" s="176" t="s">
        <v>740</v>
      </c>
      <c r="I188" s="176" t="s">
        <v>547</v>
      </c>
      <c r="J188" s="179">
        <v>0</v>
      </c>
      <c r="K188" s="195">
        <v>0</v>
      </c>
      <c r="L188" s="179">
        <f t="shared" si="0"/>
        <v>0</v>
      </c>
      <c r="M188" s="196" t="s">
        <v>38</v>
      </c>
      <c r="N188" s="179">
        <f t="shared" si="1"/>
        <v>0</v>
      </c>
      <c r="O188" s="196" t="s">
        <v>38</v>
      </c>
      <c r="P188" s="179">
        <v>0</v>
      </c>
      <c r="Q188" s="196" t="s">
        <v>38</v>
      </c>
      <c r="R188" s="182">
        <v>0</v>
      </c>
      <c r="S188" s="179">
        <f t="shared" si="2"/>
        <v>0</v>
      </c>
      <c r="T188" s="183">
        <f>'Distribution Rates'!$B$2*S188</f>
        <v>0</v>
      </c>
      <c r="U188" s="184">
        <f>'Distribution Rates'!$B$3*S188</f>
        <v>0</v>
      </c>
      <c r="V188" s="185">
        <f t="shared" si="3"/>
        <v>0</v>
      </c>
      <c r="W188" s="185">
        <f t="shared" si="4"/>
        <v>0</v>
      </c>
      <c r="X188" s="185">
        <v>0</v>
      </c>
      <c r="Y188" s="186">
        <v>0</v>
      </c>
      <c r="Z188" s="185">
        <v>0</v>
      </c>
      <c r="AA188" s="186">
        <v>0</v>
      </c>
      <c r="AB188" s="185">
        <v>0</v>
      </c>
      <c r="AC188" s="187">
        <v>0</v>
      </c>
      <c r="AD188" s="185">
        <v>0</v>
      </c>
      <c r="AE188" s="185">
        <v>0</v>
      </c>
      <c r="AF188" s="188"/>
      <c r="AG188" s="189"/>
      <c r="AH188" s="186">
        <f t="shared" si="14"/>
        <v>0</v>
      </c>
      <c r="AI188" s="185">
        <v>0</v>
      </c>
      <c r="AJ188" s="185">
        <f t="shared" si="10"/>
        <v>0</v>
      </c>
    </row>
    <row r="189" spans="1:36" ht="14.25" customHeight="1" x14ac:dyDescent="0.2">
      <c r="A189" s="178" t="s">
        <v>741</v>
      </c>
      <c r="B189" s="176" t="s">
        <v>702</v>
      </c>
      <c r="C189" s="177" t="s">
        <v>702</v>
      </c>
      <c r="D189" s="177" t="s">
        <v>702</v>
      </c>
      <c r="E189" s="176"/>
      <c r="F189" s="176" t="s">
        <v>58</v>
      </c>
      <c r="G189" s="193" t="s">
        <v>264</v>
      </c>
      <c r="H189" s="176" t="s">
        <v>742</v>
      </c>
      <c r="I189" s="176" t="s">
        <v>269</v>
      </c>
      <c r="J189" s="179">
        <v>0</v>
      </c>
      <c r="K189" s="195">
        <v>0</v>
      </c>
      <c r="L189" s="179">
        <f t="shared" si="0"/>
        <v>0</v>
      </c>
      <c r="M189" s="196" t="s">
        <v>38</v>
      </c>
      <c r="N189" s="179">
        <f t="shared" si="1"/>
        <v>0</v>
      </c>
      <c r="O189" s="196" t="s">
        <v>38</v>
      </c>
      <c r="P189" s="179">
        <v>0</v>
      </c>
      <c r="Q189" s="196" t="s">
        <v>38</v>
      </c>
      <c r="R189" s="182">
        <v>0</v>
      </c>
      <c r="S189" s="179">
        <f t="shared" si="2"/>
        <v>0</v>
      </c>
      <c r="T189" s="183">
        <f>'Distribution Rates'!$B$2*S189</f>
        <v>0</v>
      </c>
      <c r="U189" s="184">
        <f>'Distribution Rates'!$B$3*S189</f>
        <v>0</v>
      </c>
      <c r="V189" s="185">
        <f t="shared" si="3"/>
        <v>0</v>
      </c>
      <c r="W189" s="185">
        <f t="shared" si="4"/>
        <v>0</v>
      </c>
      <c r="X189" s="185">
        <v>428.65</v>
      </c>
      <c r="Y189" s="186">
        <v>1024</v>
      </c>
      <c r="Z189" s="185">
        <v>32.25</v>
      </c>
      <c r="AA189" s="186">
        <v>4</v>
      </c>
      <c r="AB189" s="185">
        <v>0</v>
      </c>
      <c r="AC189" s="187">
        <v>0</v>
      </c>
      <c r="AD189" s="185">
        <v>0</v>
      </c>
      <c r="AE189" s="185">
        <v>0</v>
      </c>
      <c r="AF189" s="188"/>
      <c r="AG189" s="189"/>
      <c r="AH189" s="186">
        <f t="shared" si="14"/>
        <v>1028</v>
      </c>
      <c r="AI189" s="185">
        <v>0</v>
      </c>
      <c r="AJ189" s="185">
        <f t="shared" si="10"/>
        <v>460.9</v>
      </c>
    </row>
    <row r="190" spans="1:36" ht="14.25" customHeight="1" x14ac:dyDescent="0.2">
      <c r="A190" s="178" t="s">
        <v>743</v>
      </c>
      <c r="B190" s="176" t="s">
        <v>702</v>
      </c>
      <c r="C190" s="199" t="s">
        <v>594</v>
      </c>
      <c r="D190" s="193" t="s">
        <v>595</v>
      </c>
      <c r="E190" s="176"/>
      <c r="F190" s="176" t="s">
        <v>60</v>
      </c>
      <c r="G190" s="193" t="s">
        <v>625</v>
      </c>
      <c r="H190" s="176" t="s">
        <v>744</v>
      </c>
      <c r="I190" s="176">
        <v>704050</v>
      </c>
      <c r="J190" s="179">
        <v>0</v>
      </c>
      <c r="K190" s="195">
        <v>0</v>
      </c>
      <c r="L190" s="179">
        <f t="shared" si="0"/>
        <v>0</v>
      </c>
      <c r="M190" s="196" t="s">
        <v>38</v>
      </c>
      <c r="N190" s="179">
        <f t="shared" si="1"/>
        <v>0</v>
      </c>
      <c r="O190" s="196" t="s">
        <v>38</v>
      </c>
      <c r="P190" s="179">
        <v>0</v>
      </c>
      <c r="Q190" s="196" t="s">
        <v>38</v>
      </c>
      <c r="R190" s="182">
        <v>0</v>
      </c>
      <c r="S190" s="179">
        <f t="shared" si="2"/>
        <v>0</v>
      </c>
      <c r="T190" s="183">
        <f>'Distribution Rates'!$B$2*S190</f>
        <v>0</v>
      </c>
      <c r="U190" s="184">
        <f>'Distribution Rates'!$B$3*S190</f>
        <v>0</v>
      </c>
      <c r="V190" s="185">
        <f t="shared" si="3"/>
        <v>0</v>
      </c>
      <c r="W190" s="185">
        <f t="shared" si="4"/>
        <v>0</v>
      </c>
      <c r="X190" s="185">
        <v>0</v>
      </c>
      <c r="Y190" s="186">
        <v>0</v>
      </c>
      <c r="Z190" s="185">
        <v>0</v>
      </c>
      <c r="AA190" s="186">
        <v>0</v>
      </c>
      <c r="AB190" s="185">
        <v>0</v>
      </c>
      <c r="AC190" s="187">
        <v>0</v>
      </c>
      <c r="AD190" s="185">
        <v>0</v>
      </c>
      <c r="AE190" s="185">
        <v>0</v>
      </c>
      <c r="AF190" s="188"/>
      <c r="AG190" s="189"/>
      <c r="AH190" s="186">
        <f t="shared" si="14"/>
        <v>0</v>
      </c>
      <c r="AI190" s="185">
        <v>0</v>
      </c>
      <c r="AJ190" s="185">
        <f t="shared" si="10"/>
        <v>0</v>
      </c>
    </row>
    <row r="191" spans="1:36" ht="14.25" customHeight="1" x14ac:dyDescent="0.2">
      <c r="A191" s="178" t="s">
        <v>745</v>
      </c>
      <c r="B191" s="176" t="s">
        <v>702</v>
      </c>
      <c r="C191" s="177" t="s">
        <v>702</v>
      </c>
      <c r="D191" s="177" t="s">
        <v>702</v>
      </c>
      <c r="E191" s="176"/>
      <c r="F191" s="176" t="s">
        <v>60</v>
      </c>
      <c r="G191" s="193" t="s">
        <v>625</v>
      </c>
      <c r="H191" s="176" t="s">
        <v>746</v>
      </c>
      <c r="I191" s="176">
        <v>704050</v>
      </c>
      <c r="J191" s="200">
        <v>0</v>
      </c>
      <c r="K191" s="195">
        <v>0</v>
      </c>
      <c r="L191" s="179">
        <f t="shared" si="0"/>
        <v>0</v>
      </c>
      <c r="M191" s="196" t="s">
        <v>38</v>
      </c>
      <c r="N191" s="179">
        <f t="shared" si="1"/>
        <v>0</v>
      </c>
      <c r="O191" s="196" t="s">
        <v>38</v>
      </c>
      <c r="P191" s="179">
        <v>0</v>
      </c>
      <c r="Q191" s="196" t="s">
        <v>38</v>
      </c>
      <c r="R191" s="182">
        <v>0</v>
      </c>
      <c r="S191" s="179">
        <f t="shared" si="2"/>
        <v>0</v>
      </c>
      <c r="T191" s="183">
        <f>'Distribution Rates'!$B$2*S191</f>
        <v>0</v>
      </c>
      <c r="U191" s="184">
        <f>'Distribution Rates'!$B$3*S191</f>
        <v>0</v>
      </c>
      <c r="V191" s="185">
        <f t="shared" si="3"/>
        <v>0</v>
      </c>
      <c r="W191" s="185">
        <f t="shared" si="4"/>
        <v>0</v>
      </c>
      <c r="X191" s="185">
        <v>9730.9499999999971</v>
      </c>
      <c r="Y191" s="186">
        <v>17960</v>
      </c>
      <c r="Z191" s="185">
        <v>0</v>
      </c>
      <c r="AA191" s="186">
        <v>0</v>
      </c>
      <c r="AB191" s="185">
        <v>170</v>
      </c>
      <c r="AC191" s="187">
        <v>2</v>
      </c>
      <c r="AD191" s="185">
        <v>0</v>
      </c>
      <c r="AE191" s="185">
        <v>131</v>
      </c>
      <c r="AF191" s="188"/>
      <c r="AG191" s="189"/>
      <c r="AH191" s="186">
        <f t="shared" si="14"/>
        <v>17960</v>
      </c>
      <c r="AI191" s="185">
        <v>0</v>
      </c>
      <c r="AJ191" s="185">
        <f t="shared" si="10"/>
        <v>10031.949999999997</v>
      </c>
    </row>
    <row r="192" spans="1:36" ht="14.25" customHeight="1" x14ac:dyDescent="0.2">
      <c r="A192" s="178" t="s">
        <v>747</v>
      </c>
      <c r="B192" s="176" t="s">
        <v>702</v>
      </c>
      <c r="C192" s="177" t="s">
        <v>702</v>
      </c>
      <c r="D192" s="177" t="s">
        <v>702</v>
      </c>
      <c r="E192" s="176"/>
      <c r="F192" s="176" t="s">
        <v>60</v>
      </c>
      <c r="G192" s="193" t="s">
        <v>625</v>
      </c>
      <c r="H192" s="176" t="s">
        <v>748</v>
      </c>
      <c r="I192" s="176">
        <v>704050</v>
      </c>
      <c r="J192" s="200">
        <v>0</v>
      </c>
      <c r="K192" s="195">
        <v>0</v>
      </c>
      <c r="L192" s="179">
        <f t="shared" si="0"/>
        <v>0</v>
      </c>
      <c r="M192" s="196" t="s">
        <v>38</v>
      </c>
      <c r="N192" s="179">
        <f t="shared" si="1"/>
        <v>0</v>
      </c>
      <c r="O192" s="196" t="s">
        <v>38</v>
      </c>
      <c r="P192" s="179">
        <v>0</v>
      </c>
      <c r="Q192" s="196" t="s">
        <v>38</v>
      </c>
      <c r="R192" s="182">
        <v>0</v>
      </c>
      <c r="S192" s="179">
        <f t="shared" si="2"/>
        <v>0</v>
      </c>
      <c r="T192" s="183">
        <f>'Distribution Rates'!$B$2*S192</f>
        <v>0</v>
      </c>
      <c r="U192" s="184">
        <f>'Distribution Rates'!$B$3*S192</f>
        <v>0</v>
      </c>
      <c r="V192" s="185">
        <f t="shared" si="3"/>
        <v>0</v>
      </c>
      <c r="W192" s="185">
        <f t="shared" si="4"/>
        <v>0</v>
      </c>
      <c r="X192" s="185">
        <v>1493.26</v>
      </c>
      <c r="Y192" s="186">
        <v>3535</v>
      </c>
      <c r="Z192" s="185">
        <v>7.85</v>
      </c>
      <c r="AA192" s="186">
        <v>1</v>
      </c>
      <c r="AB192" s="185">
        <v>191.25</v>
      </c>
      <c r="AC192" s="187">
        <v>2.25</v>
      </c>
      <c r="AD192" s="185">
        <v>0</v>
      </c>
      <c r="AE192" s="185">
        <v>1396.75</v>
      </c>
      <c r="AF192" s="188"/>
      <c r="AG192" s="189"/>
      <c r="AH192" s="186">
        <f t="shared" si="14"/>
        <v>3536</v>
      </c>
      <c r="AI192" s="185">
        <v>0</v>
      </c>
      <c r="AJ192" s="185">
        <f t="shared" si="10"/>
        <v>3089.1099999999997</v>
      </c>
    </row>
    <row r="193" spans="1:36" ht="14.25" customHeight="1" x14ac:dyDescent="0.2">
      <c r="A193" s="178" t="s">
        <v>749</v>
      </c>
      <c r="B193" s="176" t="s">
        <v>702</v>
      </c>
      <c r="C193" s="177" t="s">
        <v>702</v>
      </c>
      <c r="D193" s="177" t="s">
        <v>702</v>
      </c>
      <c r="E193" s="176"/>
      <c r="F193" s="176" t="s">
        <v>60</v>
      </c>
      <c r="G193" s="193" t="s">
        <v>625</v>
      </c>
      <c r="H193" s="176" t="s">
        <v>750</v>
      </c>
      <c r="I193" s="176">
        <v>704050</v>
      </c>
      <c r="J193" s="200">
        <v>0</v>
      </c>
      <c r="K193" s="195">
        <v>0</v>
      </c>
      <c r="L193" s="179">
        <f t="shared" si="0"/>
        <v>0</v>
      </c>
      <c r="M193" s="196" t="s">
        <v>38</v>
      </c>
      <c r="N193" s="179">
        <f t="shared" si="1"/>
        <v>0</v>
      </c>
      <c r="O193" s="196" t="s">
        <v>38</v>
      </c>
      <c r="P193" s="179">
        <v>0</v>
      </c>
      <c r="Q193" s="196" t="s">
        <v>38</v>
      </c>
      <c r="R193" s="182">
        <v>0</v>
      </c>
      <c r="S193" s="179">
        <f t="shared" si="2"/>
        <v>0</v>
      </c>
      <c r="T193" s="183">
        <f>'Distribution Rates'!$B$2*S193</f>
        <v>0</v>
      </c>
      <c r="U193" s="184">
        <f>'Distribution Rates'!$B$3*S193</f>
        <v>0</v>
      </c>
      <c r="V193" s="185">
        <f t="shared" si="3"/>
        <v>0</v>
      </c>
      <c r="W193" s="185">
        <f t="shared" si="4"/>
        <v>0</v>
      </c>
      <c r="X193" s="185">
        <v>23.71</v>
      </c>
      <c r="Y193" s="186">
        <v>41</v>
      </c>
      <c r="Z193" s="185">
        <v>0</v>
      </c>
      <c r="AA193" s="186">
        <v>0</v>
      </c>
      <c r="AB193" s="185">
        <v>0</v>
      </c>
      <c r="AC193" s="187">
        <v>0</v>
      </c>
      <c r="AD193" s="185">
        <v>0</v>
      </c>
      <c r="AE193" s="185">
        <v>0</v>
      </c>
      <c r="AF193" s="188"/>
      <c r="AG193" s="189"/>
      <c r="AH193" s="186">
        <f t="shared" si="14"/>
        <v>41</v>
      </c>
      <c r="AI193" s="185">
        <v>0</v>
      </c>
      <c r="AJ193" s="185">
        <f t="shared" si="10"/>
        <v>23.71</v>
      </c>
    </row>
    <row r="194" spans="1:36" ht="14.25" customHeight="1" x14ac:dyDescent="0.2">
      <c r="A194" s="178" t="s">
        <v>751</v>
      </c>
      <c r="B194" s="176" t="s">
        <v>702</v>
      </c>
      <c r="C194" s="177" t="s">
        <v>702</v>
      </c>
      <c r="D194" s="177" t="s">
        <v>702</v>
      </c>
      <c r="E194" s="176"/>
      <c r="F194" s="176" t="s">
        <v>60</v>
      </c>
      <c r="G194" s="193" t="s">
        <v>615</v>
      </c>
      <c r="H194" s="176" t="s">
        <v>752</v>
      </c>
      <c r="I194" s="176">
        <v>705210</v>
      </c>
      <c r="J194" s="200">
        <v>0</v>
      </c>
      <c r="K194" s="195">
        <v>0</v>
      </c>
      <c r="L194" s="179">
        <f t="shared" si="0"/>
        <v>0</v>
      </c>
      <c r="M194" s="196" t="s">
        <v>38</v>
      </c>
      <c r="N194" s="179">
        <f t="shared" si="1"/>
        <v>0</v>
      </c>
      <c r="O194" s="196" t="s">
        <v>38</v>
      </c>
      <c r="P194" s="179">
        <v>0</v>
      </c>
      <c r="Q194" s="196" t="s">
        <v>38</v>
      </c>
      <c r="R194" s="182">
        <v>0</v>
      </c>
      <c r="S194" s="179">
        <f t="shared" si="2"/>
        <v>0</v>
      </c>
      <c r="T194" s="183">
        <f>'Distribution Rates'!$B$2*S194</f>
        <v>0</v>
      </c>
      <c r="U194" s="184">
        <f>'Distribution Rates'!$B$3*S194</f>
        <v>0</v>
      </c>
      <c r="V194" s="185">
        <f t="shared" si="3"/>
        <v>0</v>
      </c>
      <c r="W194" s="185">
        <f t="shared" si="4"/>
        <v>0</v>
      </c>
      <c r="X194" s="185">
        <v>1221.99</v>
      </c>
      <c r="Y194" s="186">
        <v>4103</v>
      </c>
      <c r="Z194" s="185">
        <v>3.66</v>
      </c>
      <c r="AA194" s="186">
        <v>1</v>
      </c>
      <c r="AB194" s="185">
        <v>0</v>
      </c>
      <c r="AC194" s="187">
        <v>0</v>
      </c>
      <c r="AD194" s="185">
        <v>0</v>
      </c>
      <c r="AE194" s="185">
        <v>2285.81</v>
      </c>
      <c r="AF194" s="188"/>
      <c r="AG194" s="189"/>
      <c r="AH194" s="186">
        <f t="shared" si="14"/>
        <v>4104</v>
      </c>
      <c r="AI194" s="185">
        <v>269.01</v>
      </c>
      <c r="AJ194" s="185">
        <f t="shared" si="10"/>
        <v>3780.4700000000003</v>
      </c>
    </row>
    <row r="195" spans="1:36" ht="14.25" customHeight="1" x14ac:dyDescent="0.2">
      <c r="A195" s="178" t="s">
        <v>753</v>
      </c>
      <c r="B195" s="176" t="s">
        <v>702</v>
      </c>
      <c r="C195" s="177" t="s">
        <v>702</v>
      </c>
      <c r="D195" s="177" t="s">
        <v>702</v>
      </c>
      <c r="E195" s="176"/>
      <c r="F195" s="176" t="s">
        <v>60</v>
      </c>
      <c r="G195" s="193" t="s">
        <v>615</v>
      </c>
      <c r="H195" s="176" t="s">
        <v>752</v>
      </c>
      <c r="I195" s="176">
        <v>705245</v>
      </c>
      <c r="J195" s="200">
        <v>0</v>
      </c>
      <c r="K195" s="195">
        <v>0</v>
      </c>
      <c r="L195" s="179">
        <f t="shared" si="0"/>
        <v>0</v>
      </c>
      <c r="M195" s="196" t="s">
        <v>38</v>
      </c>
      <c r="N195" s="179">
        <f t="shared" si="1"/>
        <v>0</v>
      </c>
      <c r="O195" s="196" t="s">
        <v>38</v>
      </c>
      <c r="P195" s="179">
        <v>0</v>
      </c>
      <c r="Q195" s="196" t="s">
        <v>38</v>
      </c>
      <c r="R195" s="182">
        <v>0</v>
      </c>
      <c r="S195" s="179">
        <f t="shared" si="2"/>
        <v>0</v>
      </c>
      <c r="T195" s="183">
        <f>'Distribution Rates'!$B$2*S195</f>
        <v>0</v>
      </c>
      <c r="U195" s="184">
        <f>'Distribution Rates'!$B$3*S195</f>
        <v>0</v>
      </c>
      <c r="V195" s="185">
        <f t="shared" si="3"/>
        <v>0</v>
      </c>
      <c r="W195" s="185">
        <f t="shared" si="4"/>
        <v>0</v>
      </c>
      <c r="X195" s="185">
        <v>548.70000000000005</v>
      </c>
      <c r="Y195" s="186">
        <v>582</v>
      </c>
      <c r="Z195" s="185">
        <v>0</v>
      </c>
      <c r="AA195" s="186">
        <v>0</v>
      </c>
      <c r="AB195" s="185">
        <v>0</v>
      </c>
      <c r="AC195" s="187">
        <v>0</v>
      </c>
      <c r="AD195" s="185">
        <v>0</v>
      </c>
      <c r="AE195" s="185">
        <v>0</v>
      </c>
      <c r="AF195" s="188"/>
      <c r="AG195" s="189"/>
      <c r="AH195" s="186">
        <f t="shared" si="14"/>
        <v>582</v>
      </c>
      <c r="AI195" s="185">
        <v>0</v>
      </c>
      <c r="AJ195" s="185">
        <f t="shared" si="10"/>
        <v>548.70000000000005</v>
      </c>
    </row>
    <row r="196" spans="1:36" ht="14.25" customHeight="1" x14ac:dyDescent="0.2">
      <c r="A196" s="178" t="s">
        <v>754</v>
      </c>
      <c r="B196" s="176" t="s">
        <v>702</v>
      </c>
      <c r="C196" s="177" t="s">
        <v>702</v>
      </c>
      <c r="D196" s="177" t="s">
        <v>702</v>
      </c>
      <c r="E196" s="176"/>
      <c r="F196" s="176" t="s">
        <v>60</v>
      </c>
      <c r="G196" s="193" t="s">
        <v>615</v>
      </c>
      <c r="H196" s="176" t="s">
        <v>752</v>
      </c>
      <c r="I196" s="176">
        <v>705200</v>
      </c>
      <c r="J196" s="200">
        <v>0</v>
      </c>
      <c r="K196" s="195">
        <v>0</v>
      </c>
      <c r="L196" s="179">
        <f t="shared" si="0"/>
        <v>0</v>
      </c>
      <c r="M196" s="196" t="s">
        <v>38</v>
      </c>
      <c r="N196" s="179">
        <f t="shared" si="1"/>
        <v>0</v>
      </c>
      <c r="O196" s="196" t="s">
        <v>38</v>
      </c>
      <c r="P196" s="179">
        <v>0</v>
      </c>
      <c r="Q196" s="196" t="s">
        <v>38</v>
      </c>
      <c r="R196" s="182">
        <v>0</v>
      </c>
      <c r="S196" s="179">
        <f t="shared" si="2"/>
        <v>0</v>
      </c>
      <c r="T196" s="183">
        <f>'Distribution Rates'!$B$2*S196</f>
        <v>0</v>
      </c>
      <c r="U196" s="184">
        <f>'Distribution Rates'!$B$3*S196</f>
        <v>0</v>
      </c>
      <c r="V196" s="185">
        <f t="shared" si="3"/>
        <v>0</v>
      </c>
      <c r="W196" s="185">
        <f t="shared" si="4"/>
        <v>0</v>
      </c>
      <c r="X196" s="185">
        <v>5.75</v>
      </c>
      <c r="Y196" s="186">
        <v>15</v>
      </c>
      <c r="Z196" s="185">
        <v>0</v>
      </c>
      <c r="AA196" s="186">
        <v>0</v>
      </c>
      <c r="AB196" s="185">
        <v>0</v>
      </c>
      <c r="AC196" s="187">
        <v>0</v>
      </c>
      <c r="AD196" s="185">
        <v>0</v>
      </c>
      <c r="AE196" s="185">
        <v>0</v>
      </c>
      <c r="AF196" s="188"/>
      <c r="AG196" s="189"/>
      <c r="AH196" s="186">
        <f t="shared" si="14"/>
        <v>15</v>
      </c>
      <c r="AI196" s="185">
        <v>0</v>
      </c>
      <c r="AJ196" s="185">
        <f t="shared" si="10"/>
        <v>5.75</v>
      </c>
    </row>
    <row r="197" spans="1:36" ht="14.25" customHeight="1" x14ac:dyDescent="0.2">
      <c r="A197" s="178" t="s">
        <v>755</v>
      </c>
      <c r="B197" s="176" t="s">
        <v>702</v>
      </c>
      <c r="C197" s="177" t="s">
        <v>702</v>
      </c>
      <c r="D197" s="177" t="s">
        <v>702</v>
      </c>
      <c r="E197" s="176"/>
      <c r="F197" s="176" t="s">
        <v>60</v>
      </c>
      <c r="G197" s="193" t="s">
        <v>625</v>
      </c>
      <c r="H197" s="176" t="s">
        <v>756</v>
      </c>
      <c r="I197" s="176">
        <v>708100</v>
      </c>
      <c r="J197" s="200">
        <v>0</v>
      </c>
      <c r="K197" s="195">
        <v>0</v>
      </c>
      <c r="L197" s="179">
        <f t="shared" si="0"/>
        <v>0</v>
      </c>
      <c r="M197" s="196" t="s">
        <v>38</v>
      </c>
      <c r="N197" s="179">
        <f t="shared" si="1"/>
        <v>0</v>
      </c>
      <c r="O197" s="196" t="s">
        <v>38</v>
      </c>
      <c r="P197" s="179">
        <v>0</v>
      </c>
      <c r="Q197" s="196" t="s">
        <v>38</v>
      </c>
      <c r="R197" s="182">
        <v>0</v>
      </c>
      <c r="S197" s="179">
        <f t="shared" si="2"/>
        <v>0</v>
      </c>
      <c r="T197" s="183">
        <f>'Distribution Rates'!$B$2*S197</f>
        <v>0</v>
      </c>
      <c r="U197" s="184">
        <f>'Distribution Rates'!$B$3*S197</f>
        <v>0</v>
      </c>
      <c r="V197" s="185">
        <f t="shared" si="3"/>
        <v>0</v>
      </c>
      <c r="W197" s="185">
        <f t="shared" si="4"/>
        <v>0</v>
      </c>
      <c r="X197" s="185">
        <v>4.25</v>
      </c>
      <c r="Y197" s="186">
        <v>10</v>
      </c>
      <c r="Z197" s="185">
        <v>0</v>
      </c>
      <c r="AA197" s="186">
        <v>0</v>
      </c>
      <c r="AB197" s="185">
        <v>0</v>
      </c>
      <c r="AC197" s="187">
        <v>0</v>
      </c>
      <c r="AD197" s="185">
        <v>0</v>
      </c>
      <c r="AE197" s="185">
        <v>0</v>
      </c>
      <c r="AF197" s="188"/>
      <c r="AG197" s="189"/>
      <c r="AH197" s="186">
        <f t="shared" si="14"/>
        <v>10</v>
      </c>
      <c r="AI197" s="185">
        <v>0</v>
      </c>
      <c r="AJ197" s="185">
        <f t="shared" si="10"/>
        <v>4.25</v>
      </c>
    </row>
    <row r="198" spans="1:36" ht="14.25" customHeight="1" x14ac:dyDescent="0.2">
      <c r="A198" s="178" t="s">
        <v>757</v>
      </c>
      <c r="B198" s="176" t="s">
        <v>702</v>
      </c>
      <c r="C198" s="177" t="s">
        <v>702</v>
      </c>
      <c r="D198" s="177" t="s">
        <v>702</v>
      </c>
      <c r="E198" s="176"/>
      <c r="F198" s="176" t="s">
        <v>61</v>
      </c>
      <c r="G198" s="193" t="s">
        <v>138</v>
      </c>
      <c r="H198" s="176" t="s">
        <v>758</v>
      </c>
      <c r="I198" s="176">
        <v>909010</v>
      </c>
      <c r="J198" s="200">
        <v>0</v>
      </c>
      <c r="K198" s="195">
        <v>0</v>
      </c>
      <c r="L198" s="179">
        <f t="shared" si="0"/>
        <v>0</v>
      </c>
      <c r="M198" s="196" t="s">
        <v>38</v>
      </c>
      <c r="N198" s="179">
        <f t="shared" si="1"/>
        <v>0</v>
      </c>
      <c r="O198" s="196" t="s">
        <v>38</v>
      </c>
      <c r="P198" s="179">
        <v>0</v>
      </c>
      <c r="Q198" s="196" t="s">
        <v>38</v>
      </c>
      <c r="R198" s="182">
        <v>0</v>
      </c>
      <c r="S198" s="179">
        <f t="shared" si="2"/>
        <v>0</v>
      </c>
      <c r="T198" s="183">
        <f>'Distribution Rates'!$B$2*S198</f>
        <v>0</v>
      </c>
      <c r="U198" s="184">
        <f>'Distribution Rates'!$B$3*S198</f>
        <v>0</v>
      </c>
      <c r="V198" s="185">
        <f t="shared" si="3"/>
        <v>0</v>
      </c>
      <c r="W198" s="185">
        <f t="shared" si="4"/>
        <v>0</v>
      </c>
      <c r="X198" s="185">
        <v>0</v>
      </c>
      <c r="Y198" s="186">
        <v>0</v>
      </c>
      <c r="Z198" s="185">
        <v>0</v>
      </c>
      <c r="AA198" s="186">
        <v>0</v>
      </c>
      <c r="AB198" s="185">
        <v>0</v>
      </c>
      <c r="AC198" s="187">
        <v>0</v>
      </c>
      <c r="AD198" s="185">
        <v>0</v>
      </c>
      <c r="AE198" s="185">
        <v>0</v>
      </c>
      <c r="AF198" s="188"/>
      <c r="AG198" s="189"/>
      <c r="AH198" s="186">
        <f t="shared" si="14"/>
        <v>0</v>
      </c>
      <c r="AI198" s="185">
        <v>0</v>
      </c>
      <c r="AJ198" s="185">
        <f t="shared" si="10"/>
        <v>0</v>
      </c>
    </row>
    <row r="199" spans="1:36" ht="14.25" customHeight="1" x14ac:dyDescent="0.2">
      <c r="A199" s="178" t="s">
        <v>759</v>
      </c>
      <c r="B199" s="176" t="s">
        <v>702</v>
      </c>
      <c r="C199" s="177" t="s">
        <v>702</v>
      </c>
      <c r="D199" s="177" t="s">
        <v>702</v>
      </c>
      <c r="E199" s="176"/>
      <c r="F199" s="176" t="s">
        <v>61</v>
      </c>
      <c r="G199" s="176" t="s">
        <v>760</v>
      </c>
      <c r="H199" s="176" t="s">
        <v>760</v>
      </c>
      <c r="I199" s="176">
        <v>900000</v>
      </c>
      <c r="J199" s="200">
        <v>0</v>
      </c>
      <c r="K199" s="195">
        <v>0</v>
      </c>
      <c r="L199" s="179">
        <f t="shared" si="0"/>
        <v>0</v>
      </c>
      <c r="M199" s="196" t="s">
        <v>38</v>
      </c>
      <c r="N199" s="179">
        <f t="shared" si="1"/>
        <v>0</v>
      </c>
      <c r="O199" s="196" t="s">
        <v>38</v>
      </c>
      <c r="P199" s="179">
        <v>0</v>
      </c>
      <c r="Q199" s="196" t="s">
        <v>38</v>
      </c>
      <c r="R199" s="182">
        <v>0</v>
      </c>
      <c r="S199" s="179">
        <f t="shared" si="2"/>
        <v>0</v>
      </c>
      <c r="T199" s="183">
        <f>'Distribution Rates'!$B$2*S199</f>
        <v>0</v>
      </c>
      <c r="U199" s="184">
        <f>'Distribution Rates'!$B$3*S199</f>
        <v>0</v>
      </c>
      <c r="V199" s="185">
        <f t="shared" si="3"/>
        <v>0</v>
      </c>
      <c r="W199" s="185">
        <f t="shared" si="4"/>
        <v>0</v>
      </c>
      <c r="X199" s="185">
        <v>0</v>
      </c>
      <c r="Y199" s="186">
        <v>0</v>
      </c>
      <c r="Z199" s="185">
        <v>0</v>
      </c>
      <c r="AA199" s="186">
        <v>0</v>
      </c>
      <c r="AB199" s="185">
        <v>0</v>
      </c>
      <c r="AC199" s="187">
        <v>0</v>
      </c>
      <c r="AD199" s="185">
        <v>0</v>
      </c>
      <c r="AE199" s="185">
        <v>0</v>
      </c>
      <c r="AF199" s="188"/>
      <c r="AG199" s="189"/>
      <c r="AH199" s="186">
        <f t="shared" si="14"/>
        <v>0</v>
      </c>
      <c r="AI199" s="185">
        <v>0</v>
      </c>
      <c r="AJ199" s="185">
        <f t="shared" si="10"/>
        <v>0</v>
      </c>
    </row>
    <row r="200" spans="1:36" ht="14.25" customHeight="1" x14ac:dyDescent="0.2">
      <c r="A200" s="178" t="s">
        <v>761</v>
      </c>
      <c r="B200" s="176" t="s">
        <v>702</v>
      </c>
      <c r="C200" s="177" t="s">
        <v>702</v>
      </c>
      <c r="D200" s="177" t="s">
        <v>702</v>
      </c>
      <c r="E200" s="176"/>
      <c r="F200" s="176" t="s">
        <v>61</v>
      </c>
      <c r="G200" s="177" t="s">
        <v>762</v>
      </c>
      <c r="H200" s="193" t="s">
        <v>472</v>
      </c>
      <c r="I200" s="176">
        <v>908100</v>
      </c>
      <c r="J200" s="200">
        <v>0</v>
      </c>
      <c r="K200" s="195">
        <v>0</v>
      </c>
      <c r="L200" s="179">
        <f t="shared" si="0"/>
        <v>0</v>
      </c>
      <c r="M200" s="196" t="s">
        <v>38</v>
      </c>
      <c r="N200" s="179">
        <f t="shared" si="1"/>
        <v>0</v>
      </c>
      <c r="O200" s="196" t="s">
        <v>38</v>
      </c>
      <c r="P200" s="179">
        <v>0</v>
      </c>
      <c r="Q200" s="196" t="s">
        <v>38</v>
      </c>
      <c r="R200" s="182">
        <v>0</v>
      </c>
      <c r="S200" s="179">
        <f t="shared" si="2"/>
        <v>0</v>
      </c>
      <c r="T200" s="183">
        <f>'Distribution Rates'!$B$2*S200</f>
        <v>0</v>
      </c>
      <c r="U200" s="184">
        <f>'Distribution Rates'!$B$3*S200</f>
        <v>0</v>
      </c>
      <c r="V200" s="185">
        <f t="shared" si="3"/>
        <v>0</v>
      </c>
      <c r="W200" s="185">
        <f t="shared" si="4"/>
        <v>0</v>
      </c>
      <c r="X200" s="185">
        <v>0</v>
      </c>
      <c r="Y200" s="186">
        <v>0</v>
      </c>
      <c r="Z200" s="185">
        <v>0</v>
      </c>
      <c r="AA200" s="186">
        <v>0</v>
      </c>
      <c r="AB200" s="185">
        <v>0</v>
      </c>
      <c r="AC200" s="187">
        <v>0</v>
      </c>
      <c r="AD200" s="185">
        <v>0</v>
      </c>
      <c r="AE200" s="185">
        <v>0</v>
      </c>
      <c r="AF200" s="188"/>
      <c r="AG200" s="189"/>
      <c r="AH200" s="186">
        <f t="shared" si="14"/>
        <v>0</v>
      </c>
      <c r="AI200" s="185">
        <v>0</v>
      </c>
      <c r="AJ200" s="185">
        <f t="shared" si="10"/>
        <v>0</v>
      </c>
    </row>
    <row r="201" spans="1:36" ht="14.25" customHeight="1" x14ac:dyDescent="0.2">
      <c r="A201" s="178" t="s">
        <v>763</v>
      </c>
      <c r="B201" s="176" t="s">
        <v>702</v>
      </c>
      <c r="C201" s="177" t="s">
        <v>702</v>
      </c>
      <c r="D201" s="177" t="s">
        <v>702</v>
      </c>
      <c r="E201" s="176"/>
      <c r="F201" s="176" t="s">
        <v>61</v>
      </c>
      <c r="G201" s="176" t="s">
        <v>764</v>
      </c>
      <c r="H201" s="193" t="s">
        <v>472</v>
      </c>
      <c r="I201" s="176">
        <v>908100</v>
      </c>
      <c r="J201" s="200">
        <v>0</v>
      </c>
      <c r="K201" s="195">
        <v>0</v>
      </c>
      <c r="L201" s="179">
        <f t="shared" si="0"/>
        <v>0</v>
      </c>
      <c r="M201" s="196" t="s">
        <v>38</v>
      </c>
      <c r="N201" s="179">
        <f t="shared" si="1"/>
        <v>0</v>
      </c>
      <c r="O201" s="196" t="s">
        <v>38</v>
      </c>
      <c r="P201" s="179">
        <v>0</v>
      </c>
      <c r="Q201" s="196" t="s">
        <v>38</v>
      </c>
      <c r="R201" s="182">
        <v>0</v>
      </c>
      <c r="S201" s="179">
        <f t="shared" si="2"/>
        <v>0</v>
      </c>
      <c r="T201" s="183">
        <f>'Distribution Rates'!$B$2*S201</f>
        <v>0</v>
      </c>
      <c r="U201" s="184">
        <f>'Distribution Rates'!$B$3*S201</f>
        <v>0</v>
      </c>
      <c r="V201" s="185">
        <f t="shared" si="3"/>
        <v>0</v>
      </c>
      <c r="W201" s="185">
        <f t="shared" si="4"/>
        <v>0</v>
      </c>
      <c r="X201" s="185">
        <v>0</v>
      </c>
      <c r="Y201" s="186">
        <v>0</v>
      </c>
      <c r="Z201" s="185">
        <v>0</v>
      </c>
      <c r="AA201" s="186">
        <v>0</v>
      </c>
      <c r="AB201" s="185">
        <v>0</v>
      </c>
      <c r="AC201" s="187">
        <v>0</v>
      </c>
      <c r="AD201" s="185">
        <v>0</v>
      </c>
      <c r="AE201" s="185">
        <v>0</v>
      </c>
      <c r="AF201" s="188"/>
      <c r="AG201" s="189"/>
      <c r="AH201" s="186">
        <f t="shared" si="14"/>
        <v>0</v>
      </c>
      <c r="AI201" s="185">
        <v>0</v>
      </c>
      <c r="AJ201" s="185">
        <f t="shared" si="10"/>
        <v>0</v>
      </c>
    </row>
    <row r="202" spans="1:36" ht="14.25" customHeight="1" x14ac:dyDescent="0.2">
      <c r="A202" s="198" t="s">
        <v>765</v>
      </c>
      <c r="B202" s="193" t="s">
        <v>702</v>
      </c>
      <c r="C202" s="199" t="s">
        <v>159</v>
      </c>
      <c r="D202" s="193" t="s">
        <v>160</v>
      </c>
      <c r="E202" s="193">
        <v>2</v>
      </c>
      <c r="F202" s="193" t="s">
        <v>33</v>
      </c>
      <c r="G202" s="193" t="s">
        <v>142</v>
      </c>
      <c r="H202" s="193"/>
      <c r="I202" s="176">
        <v>407002</v>
      </c>
      <c r="J202" s="200">
        <v>0</v>
      </c>
      <c r="K202" s="195">
        <v>0</v>
      </c>
      <c r="L202" s="179">
        <f t="shared" si="0"/>
        <v>0</v>
      </c>
      <c r="M202" s="196" t="s">
        <v>38</v>
      </c>
      <c r="N202" s="179">
        <f t="shared" si="1"/>
        <v>0</v>
      </c>
      <c r="O202" s="196" t="s">
        <v>38</v>
      </c>
      <c r="P202" s="179">
        <v>0</v>
      </c>
      <c r="Q202" s="196" t="s">
        <v>38</v>
      </c>
      <c r="R202" s="182">
        <v>0</v>
      </c>
      <c r="S202" s="179">
        <f t="shared" si="2"/>
        <v>0</v>
      </c>
      <c r="T202" s="183">
        <f>'Distribution Rates'!$B$2*S202</f>
        <v>0</v>
      </c>
      <c r="U202" s="184">
        <f>'Distribution Rates'!$B$3*S202</f>
        <v>0</v>
      </c>
      <c r="V202" s="185">
        <f t="shared" si="3"/>
        <v>0</v>
      </c>
      <c r="W202" s="185">
        <f t="shared" si="4"/>
        <v>0</v>
      </c>
      <c r="X202" s="185">
        <v>0</v>
      </c>
      <c r="Y202" s="186">
        <v>0</v>
      </c>
      <c r="Z202" s="185">
        <v>0</v>
      </c>
      <c r="AA202" s="186">
        <v>0</v>
      </c>
      <c r="AB202" s="185">
        <v>0</v>
      </c>
      <c r="AC202" s="187">
        <v>0</v>
      </c>
      <c r="AD202" s="185">
        <v>0</v>
      </c>
      <c r="AE202" s="185">
        <v>0</v>
      </c>
      <c r="AF202" s="188"/>
      <c r="AG202" s="189"/>
      <c r="AH202" s="186">
        <f t="shared" si="14"/>
        <v>0</v>
      </c>
      <c r="AI202" s="185">
        <v>0</v>
      </c>
      <c r="AJ202" s="185">
        <f t="shared" si="10"/>
        <v>0</v>
      </c>
    </row>
    <row r="203" spans="1:36" ht="14.25" customHeight="1" x14ac:dyDescent="0.2">
      <c r="A203" s="201" t="s">
        <v>766</v>
      </c>
      <c r="B203" s="193" t="s">
        <v>702</v>
      </c>
      <c r="C203" s="199" t="s">
        <v>702</v>
      </c>
      <c r="D203" s="199" t="s">
        <v>702</v>
      </c>
      <c r="E203" s="193"/>
      <c r="F203" s="193" t="s">
        <v>33</v>
      </c>
      <c r="G203" s="193"/>
      <c r="H203" s="193"/>
      <c r="I203" s="176">
        <v>407003</v>
      </c>
      <c r="J203" s="200">
        <v>0</v>
      </c>
      <c r="K203" s="195">
        <v>0</v>
      </c>
      <c r="L203" s="179">
        <f t="shared" si="0"/>
        <v>0</v>
      </c>
      <c r="M203" s="196" t="s">
        <v>38</v>
      </c>
      <c r="N203" s="179">
        <f t="shared" si="1"/>
        <v>0</v>
      </c>
      <c r="O203" s="196" t="s">
        <v>38</v>
      </c>
      <c r="P203" s="179">
        <v>0</v>
      </c>
      <c r="Q203" s="196" t="s">
        <v>38</v>
      </c>
      <c r="R203" s="182">
        <v>0</v>
      </c>
      <c r="S203" s="179">
        <f t="shared" si="2"/>
        <v>0</v>
      </c>
      <c r="T203" s="183">
        <f>'Distribution Rates'!$B$2*S203</f>
        <v>0</v>
      </c>
      <c r="U203" s="184">
        <f>'Distribution Rates'!$B$3*S203</f>
        <v>0</v>
      </c>
      <c r="V203" s="185">
        <f t="shared" si="3"/>
        <v>0</v>
      </c>
      <c r="W203" s="185">
        <f t="shared" si="4"/>
        <v>0</v>
      </c>
      <c r="X203" s="185">
        <v>0</v>
      </c>
      <c r="Y203" s="186">
        <v>0</v>
      </c>
      <c r="Z203" s="185">
        <v>0</v>
      </c>
      <c r="AA203" s="186">
        <v>0</v>
      </c>
      <c r="AB203" s="185">
        <v>0</v>
      </c>
      <c r="AC203" s="187">
        <v>0</v>
      </c>
      <c r="AD203" s="185">
        <v>0</v>
      </c>
      <c r="AE203" s="185">
        <v>0</v>
      </c>
      <c r="AF203" s="188"/>
      <c r="AG203" s="189"/>
      <c r="AH203" s="186">
        <f t="shared" si="14"/>
        <v>0</v>
      </c>
      <c r="AI203" s="185">
        <v>0</v>
      </c>
      <c r="AJ203" s="185">
        <f t="shared" si="10"/>
        <v>0</v>
      </c>
    </row>
    <row r="204" spans="1:36" ht="14.25" customHeight="1" x14ac:dyDescent="0.2">
      <c r="A204" s="201" t="s">
        <v>767</v>
      </c>
      <c r="B204" s="193" t="s">
        <v>702</v>
      </c>
      <c r="C204" s="199" t="s">
        <v>702</v>
      </c>
      <c r="D204" s="199" t="s">
        <v>702</v>
      </c>
      <c r="E204" s="193"/>
      <c r="F204" s="193" t="s">
        <v>33</v>
      </c>
      <c r="G204" s="193" t="s">
        <v>187</v>
      </c>
      <c r="H204" s="193" t="s">
        <v>303</v>
      </c>
      <c r="I204" s="176">
        <v>401615</v>
      </c>
      <c r="J204" s="200">
        <v>0</v>
      </c>
      <c r="K204" s="195">
        <v>0</v>
      </c>
      <c r="L204" s="179">
        <f t="shared" si="0"/>
        <v>0</v>
      </c>
      <c r="M204" s="196" t="s">
        <v>38</v>
      </c>
      <c r="N204" s="179">
        <f t="shared" si="1"/>
        <v>0</v>
      </c>
      <c r="O204" s="196" t="s">
        <v>38</v>
      </c>
      <c r="P204" s="179">
        <v>0</v>
      </c>
      <c r="Q204" s="196" t="s">
        <v>38</v>
      </c>
      <c r="R204" s="182">
        <v>0</v>
      </c>
      <c r="S204" s="179">
        <f t="shared" si="2"/>
        <v>0</v>
      </c>
      <c r="T204" s="183">
        <f>'Distribution Rates'!$B$2*S204</f>
        <v>0</v>
      </c>
      <c r="U204" s="184">
        <f>'Distribution Rates'!$B$3*S204</f>
        <v>0</v>
      </c>
      <c r="V204" s="185">
        <f t="shared" si="3"/>
        <v>0</v>
      </c>
      <c r="W204" s="185">
        <f t="shared" si="4"/>
        <v>0</v>
      </c>
      <c r="X204" s="185">
        <v>0</v>
      </c>
      <c r="Y204" s="186">
        <v>0</v>
      </c>
      <c r="Z204" s="185">
        <v>0</v>
      </c>
      <c r="AA204" s="186">
        <v>0</v>
      </c>
      <c r="AB204" s="185">
        <v>0</v>
      </c>
      <c r="AC204" s="187">
        <v>0</v>
      </c>
      <c r="AD204" s="185">
        <v>0</v>
      </c>
      <c r="AE204" s="185">
        <v>0</v>
      </c>
      <c r="AF204" s="188"/>
      <c r="AG204" s="189"/>
      <c r="AH204" s="186">
        <f t="shared" si="14"/>
        <v>0</v>
      </c>
      <c r="AI204" s="185">
        <v>0</v>
      </c>
      <c r="AJ204" s="185">
        <f t="shared" si="10"/>
        <v>0</v>
      </c>
    </row>
    <row r="205" spans="1:36" ht="14.25" customHeight="1" x14ac:dyDescent="0.2">
      <c r="A205" s="201" t="s">
        <v>768</v>
      </c>
      <c r="B205" s="193" t="s">
        <v>702</v>
      </c>
      <c r="C205" s="199" t="s">
        <v>702</v>
      </c>
      <c r="D205" s="199" t="s">
        <v>702</v>
      </c>
      <c r="E205" s="193"/>
      <c r="F205" s="193" t="s">
        <v>33</v>
      </c>
      <c r="G205" s="193"/>
      <c r="H205" s="193"/>
      <c r="I205" s="176" t="s">
        <v>432</v>
      </c>
      <c r="J205" s="200">
        <v>0</v>
      </c>
      <c r="K205" s="195">
        <v>0</v>
      </c>
      <c r="L205" s="179">
        <f t="shared" si="0"/>
        <v>0</v>
      </c>
      <c r="M205" s="196" t="s">
        <v>38</v>
      </c>
      <c r="N205" s="179">
        <f t="shared" si="1"/>
        <v>0</v>
      </c>
      <c r="O205" s="196" t="s">
        <v>38</v>
      </c>
      <c r="P205" s="179">
        <v>0</v>
      </c>
      <c r="Q205" s="196" t="s">
        <v>38</v>
      </c>
      <c r="R205" s="182">
        <v>0</v>
      </c>
      <c r="S205" s="179">
        <f t="shared" si="2"/>
        <v>0</v>
      </c>
      <c r="T205" s="183">
        <f>'Distribution Rates'!$B$2*S205</f>
        <v>0</v>
      </c>
      <c r="U205" s="184">
        <f>'Distribution Rates'!$B$3*S205</f>
        <v>0</v>
      </c>
      <c r="V205" s="185">
        <f t="shared" si="3"/>
        <v>0</v>
      </c>
      <c r="W205" s="185">
        <f t="shared" si="4"/>
        <v>0</v>
      </c>
      <c r="X205" s="185">
        <v>2.7899999999999996</v>
      </c>
      <c r="Y205" s="186">
        <v>7</v>
      </c>
      <c r="Z205" s="185">
        <v>0</v>
      </c>
      <c r="AA205" s="186">
        <v>0</v>
      </c>
      <c r="AB205" s="185">
        <v>0</v>
      </c>
      <c r="AC205" s="187">
        <v>0</v>
      </c>
      <c r="AD205" s="185">
        <v>0</v>
      </c>
      <c r="AE205" s="185">
        <v>0</v>
      </c>
      <c r="AF205" s="188"/>
      <c r="AG205" s="189"/>
      <c r="AH205" s="186">
        <f t="shared" si="14"/>
        <v>7</v>
      </c>
      <c r="AI205" s="185">
        <v>0</v>
      </c>
      <c r="AJ205" s="185">
        <f t="shared" si="10"/>
        <v>2.7899999999999996</v>
      </c>
    </row>
    <row r="206" spans="1:36" ht="14.25" customHeight="1" x14ac:dyDescent="0.2">
      <c r="A206" s="201" t="s">
        <v>769</v>
      </c>
      <c r="B206" s="193" t="s">
        <v>702</v>
      </c>
      <c r="C206" s="199" t="s">
        <v>702</v>
      </c>
      <c r="D206" s="199" t="s">
        <v>702</v>
      </c>
      <c r="E206" s="193"/>
      <c r="F206" s="193" t="s">
        <v>33</v>
      </c>
      <c r="G206" s="193"/>
      <c r="H206" s="193"/>
      <c r="I206" s="176" t="s">
        <v>245</v>
      </c>
      <c r="J206" s="200">
        <v>0</v>
      </c>
      <c r="K206" s="195">
        <v>0</v>
      </c>
      <c r="L206" s="179">
        <f t="shared" si="0"/>
        <v>0</v>
      </c>
      <c r="M206" s="196" t="s">
        <v>38</v>
      </c>
      <c r="N206" s="179">
        <f t="shared" si="1"/>
        <v>0</v>
      </c>
      <c r="O206" s="196" t="s">
        <v>38</v>
      </c>
      <c r="P206" s="179">
        <v>0</v>
      </c>
      <c r="Q206" s="196" t="s">
        <v>38</v>
      </c>
      <c r="R206" s="182">
        <v>0</v>
      </c>
      <c r="S206" s="179">
        <f t="shared" si="2"/>
        <v>0</v>
      </c>
      <c r="T206" s="183">
        <f>'Distribution Rates'!$B$2*S206</f>
        <v>0</v>
      </c>
      <c r="U206" s="184">
        <f>'Distribution Rates'!$B$3*S206</f>
        <v>0</v>
      </c>
      <c r="V206" s="185">
        <f t="shared" si="3"/>
        <v>0</v>
      </c>
      <c r="W206" s="185">
        <f t="shared" si="4"/>
        <v>0</v>
      </c>
      <c r="X206" s="185">
        <v>319.44</v>
      </c>
      <c r="Y206" s="186">
        <v>247</v>
      </c>
      <c r="Z206" s="185">
        <v>42.6</v>
      </c>
      <c r="AA206" s="186">
        <v>6</v>
      </c>
      <c r="AB206" s="185">
        <v>0</v>
      </c>
      <c r="AC206" s="187">
        <v>0</v>
      </c>
      <c r="AD206" s="185">
        <v>0</v>
      </c>
      <c r="AE206" s="185">
        <v>0</v>
      </c>
      <c r="AF206" s="188"/>
      <c r="AG206" s="189"/>
      <c r="AH206" s="186">
        <f t="shared" si="14"/>
        <v>253</v>
      </c>
      <c r="AI206" s="185">
        <v>0</v>
      </c>
      <c r="AJ206" s="185">
        <f t="shared" si="10"/>
        <v>362.04</v>
      </c>
    </row>
    <row r="207" spans="1:36" ht="14.25" customHeight="1" x14ac:dyDescent="0.2">
      <c r="A207" s="201" t="s">
        <v>770</v>
      </c>
      <c r="B207" s="193" t="s">
        <v>702</v>
      </c>
      <c r="C207" s="199" t="s">
        <v>702</v>
      </c>
      <c r="D207" s="199" t="s">
        <v>702</v>
      </c>
      <c r="E207" s="193"/>
      <c r="F207" s="193" t="s">
        <v>33</v>
      </c>
      <c r="G207" s="193"/>
      <c r="H207" s="193"/>
      <c r="I207" s="176" t="s">
        <v>771</v>
      </c>
      <c r="J207" s="200">
        <v>0</v>
      </c>
      <c r="K207" s="195">
        <v>0</v>
      </c>
      <c r="L207" s="179">
        <f t="shared" si="0"/>
        <v>0</v>
      </c>
      <c r="M207" s="196" t="s">
        <v>38</v>
      </c>
      <c r="N207" s="179">
        <f t="shared" si="1"/>
        <v>0</v>
      </c>
      <c r="O207" s="196" t="s">
        <v>38</v>
      </c>
      <c r="P207" s="179">
        <v>0</v>
      </c>
      <c r="Q207" s="196" t="s">
        <v>38</v>
      </c>
      <c r="R207" s="182">
        <v>0</v>
      </c>
      <c r="S207" s="179">
        <f t="shared" si="2"/>
        <v>0</v>
      </c>
      <c r="T207" s="183">
        <f>'Distribution Rates'!$B$2*S207</f>
        <v>0</v>
      </c>
      <c r="U207" s="184">
        <f>'Distribution Rates'!$B$3*S207</f>
        <v>0</v>
      </c>
      <c r="V207" s="185">
        <f t="shared" si="3"/>
        <v>0</v>
      </c>
      <c r="W207" s="185">
        <f t="shared" si="4"/>
        <v>0</v>
      </c>
      <c r="X207" s="185">
        <v>0</v>
      </c>
      <c r="Y207" s="186">
        <v>0</v>
      </c>
      <c r="Z207" s="185">
        <v>0</v>
      </c>
      <c r="AA207" s="186">
        <v>0</v>
      </c>
      <c r="AB207" s="185">
        <v>0</v>
      </c>
      <c r="AC207" s="187">
        <v>0</v>
      </c>
      <c r="AD207" s="185">
        <v>0</v>
      </c>
      <c r="AE207" s="185">
        <v>0</v>
      </c>
      <c r="AF207" s="188"/>
      <c r="AG207" s="189"/>
      <c r="AH207" s="186">
        <f t="shared" si="14"/>
        <v>0</v>
      </c>
      <c r="AI207" s="185">
        <v>0</v>
      </c>
      <c r="AJ207" s="185">
        <f t="shared" si="10"/>
        <v>0</v>
      </c>
    </row>
    <row r="208" spans="1:36" ht="14.25" customHeight="1" x14ac:dyDescent="0.2">
      <c r="A208" s="201" t="s">
        <v>772</v>
      </c>
      <c r="B208" s="193" t="s">
        <v>702</v>
      </c>
      <c r="C208" s="199" t="s">
        <v>702</v>
      </c>
      <c r="D208" s="199" t="s">
        <v>702</v>
      </c>
      <c r="E208" s="193"/>
      <c r="F208" s="193" t="s">
        <v>33</v>
      </c>
      <c r="G208" s="193" t="s">
        <v>773</v>
      </c>
      <c r="H208" s="193" t="s">
        <v>774</v>
      </c>
      <c r="I208" s="176" t="s">
        <v>775</v>
      </c>
      <c r="J208" s="200">
        <v>0</v>
      </c>
      <c r="K208" s="195">
        <v>0</v>
      </c>
      <c r="L208" s="179">
        <f t="shared" si="0"/>
        <v>0</v>
      </c>
      <c r="M208" s="196" t="s">
        <v>38</v>
      </c>
      <c r="N208" s="179">
        <f t="shared" si="1"/>
        <v>0</v>
      </c>
      <c r="O208" s="196" t="s">
        <v>38</v>
      </c>
      <c r="P208" s="179">
        <v>0</v>
      </c>
      <c r="Q208" s="196" t="s">
        <v>38</v>
      </c>
      <c r="R208" s="182">
        <v>0</v>
      </c>
      <c r="S208" s="179">
        <f t="shared" si="2"/>
        <v>0</v>
      </c>
      <c r="T208" s="183">
        <f>'Distribution Rates'!$B$2*S208</f>
        <v>0</v>
      </c>
      <c r="U208" s="184">
        <f>'Distribution Rates'!$B$3*S208</f>
        <v>0</v>
      </c>
      <c r="V208" s="185">
        <f t="shared" si="3"/>
        <v>0</v>
      </c>
      <c r="W208" s="185">
        <f t="shared" si="4"/>
        <v>0</v>
      </c>
      <c r="X208" s="185">
        <v>0</v>
      </c>
      <c r="Y208" s="186">
        <v>0</v>
      </c>
      <c r="Z208" s="185">
        <v>0</v>
      </c>
      <c r="AA208" s="186">
        <v>0</v>
      </c>
      <c r="AB208" s="185">
        <v>0</v>
      </c>
      <c r="AC208" s="187">
        <v>0</v>
      </c>
      <c r="AD208" s="185">
        <v>0</v>
      </c>
      <c r="AE208" s="185">
        <v>0</v>
      </c>
      <c r="AF208" s="188"/>
      <c r="AG208" s="189"/>
      <c r="AH208" s="186">
        <f t="shared" si="14"/>
        <v>0</v>
      </c>
      <c r="AI208" s="185">
        <v>9438.8899999999976</v>
      </c>
      <c r="AJ208" s="185">
        <f t="shared" si="10"/>
        <v>9438.8899999999976</v>
      </c>
    </row>
    <row r="209" spans="1:36" ht="14.25" customHeight="1" x14ac:dyDescent="0.2">
      <c r="A209" s="201" t="s">
        <v>776</v>
      </c>
      <c r="B209" s="193" t="s">
        <v>702</v>
      </c>
      <c r="C209" s="199" t="s">
        <v>702</v>
      </c>
      <c r="D209" s="199" t="s">
        <v>702</v>
      </c>
      <c r="E209" s="193"/>
      <c r="F209" s="193" t="s">
        <v>33</v>
      </c>
      <c r="G209" s="193"/>
      <c r="H209" s="193"/>
      <c r="I209" s="176" t="s">
        <v>174</v>
      </c>
      <c r="J209" s="200">
        <v>0</v>
      </c>
      <c r="K209" s="195">
        <v>0</v>
      </c>
      <c r="L209" s="179">
        <f t="shared" si="0"/>
        <v>0</v>
      </c>
      <c r="M209" s="196" t="s">
        <v>38</v>
      </c>
      <c r="N209" s="179">
        <f t="shared" si="1"/>
        <v>0</v>
      </c>
      <c r="O209" s="196" t="s">
        <v>38</v>
      </c>
      <c r="P209" s="179">
        <v>0</v>
      </c>
      <c r="Q209" s="196" t="s">
        <v>38</v>
      </c>
      <c r="R209" s="182">
        <v>0</v>
      </c>
      <c r="S209" s="179">
        <f t="shared" si="2"/>
        <v>0</v>
      </c>
      <c r="T209" s="183">
        <f>'Distribution Rates'!$B$2*S209</f>
        <v>0</v>
      </c>
      <c r="U209" s="184">
        <f>'Distribution Rates'!$B$3*S209</f>
        <v>0</v>
      </c>
      <c r="V209" s="185">
        <f t="shared" si="3"/>
        <v>0</v>
      </c>
      <c r="W209" s="185">
        <f t="shared" si="4"/>
        <v>0</v>
      </c>
      <c r="X209" s="185">
        <v>0</v>
      </c>
      <c r="Y209" s="186">
        <v>0</v>
      </c>
      <c r="Z209" s="185">
        <v>0</v>
      </c>
      <c r="AA209" s="186">
        <v>0</v>
      </c>
      <c r="AB209" s="185">
        <v>0</v>
      </c>
      <c r="AC209" s="187">
        <v>0</v>
      </c>
      <c r="AD209" s="185">
        <v>0</v>
      </c>
      <c r="AE209" s="185">
        <v>0</v>
      </c>
      <c r="AF209" s="188"/>
      <c r="AG209" s="189"/>
      <c r="AH209" s="186">
        <f t="shared" si="14"/>
        <v>0</v>
      </c>
      <c r="AI209" s="185">
        <v>0</v>
      </c>
      <c r="AJ209" s="185">
        <f t="shared" si="10"/>
        <v>0</v>
      </c>
    </row>
    <row r="210" spans="1:36" ht="14.25" customHeight="1" x14ac:dyDescent="0.2">
      <c r="A210" s="201" t="s">
        <v>777</v>
      </c>
      <c r="B210" s="193" t="s">
        <v>702</v>
      </c>
      <c r="C210" s="199" t="s">
        <v>702</v>
      </c>
      <c r="D210" s="199" t="s">
        <v>702</v>
      </c>
      <c r="E210" s="193"/>
      <c r="F210" s="193" t="s">
        <v>33</v>
      </c>
      <c r="G210" s="193" t="s">
        <v>778</v>
      </c>
      <c r="H210" s="193" t="s">
        <v>779</v>
      </c>
      <c r="I210" s="176">
        <v>403615</v>
      </c>
      <c r="J210" s="200">
        <v>0</v>
      </c>
      <c r="K210" s="195">
        <v>0</v>
      </c>
      <c r="L210" s="179">
        <f t="shared" si="0"/>
        <v>0</v>
      </c>
      <c r="M210" s="196" t="s">
        <v>38</v>
      </c>
      <c r="N210" s="179">
        <f t="shared" si="1"/>
        <v>0</v>
      </c>
      <c r="O210" s="196" t="s">
        <v>38</v>
      </c>
      <c r="P210" s="179">
        <v>0</v>
      </c>
      <c r="Q210" s="196" t="s">
        <v>38</v>
      </c>
      <c r="R210" s="182">
        <v>0</v>
      </c>
      <c r="S210" s="179">
        <f t="shared" si="2"/>
        <v>0</v>
      </c>
      <c r="T210" s="183">
        <f>'Distribution Rates'!$B$2*S210</f>
        <v>0</v>
      </c>
      <c r="U210" s="184">
        <f>'Distribution Rates'!$B$3*S210</f>
        <v>0</v>
      </c>
      <c r="V210" s="185">
        <f t="shared" si="3"/>
        <v>0</v>
      </c>
      <c r="W210" s="185">
        <f t="shared" si="4"/>
        <v>0</v>
      </c>
      <c r="X210" s="185">
        <v>0</v>
      </c>
      <c r="Y210" s="186">
        <v>0</v>
      </c>
      <c r="Z210" s="185">
        <v>0</v>
      </c>
      <c r="AA210" s="186">
        <v>0</v>
      </c>
      <c r="AB210" s="185">
        <v>0</v>
      </c>
      <c r="AC210" s="187">
        <v>0</v>
      </c>
      <c r="AD210" s="185">
        <v>0</v>
      </c>
      <c r="AE210" s="185">
        <v>0</v>
      </c>
      <c r="AF210" s="188"/>
      <c r="AG210" s="189"/>
      <c r="AH210" s="186">
        <f t="shared" si="14"/>
        <v>0</v>
      </c>
      <c r="AI210" s="185">
        <v>0</v>
      </c>
      <c r="AJ210" s="185">
        <f t="shared" si="10"/>
        <v>0</v>
      </c>
    </row>
    <row r="211" spans="1:36" ht="14.25" customHeight="1" x14ac:dyDescent="0.2">
      <c r="A211" s="198" t="s">
        <v>780</v>
      </c>
      <c r="B211" s="193" t="s">
        <v>702</v>
      </c>
      <c r="C211" s="199" t="s">
        <v>702</v>
      </c>
      <c r="D211" s="193" t="s">
        <v>436</v>
      </c>
      <c r="E211" s="193"/>
      <c r="F211" s="193" t="s">
        <v>33</v>
      </c>
      <c r="G211" s="193"/>
      <c r="H211" s="193" t="s">
        <v>435</v>
      </c>
      <c r="I211" s="176" t="s">
        <v>781</v>
      </c>
      <c r="J211" s="200">
        <v>0</v>
      </c>
      <c r="K211" s="195">
        <v>0</v>
      </c>
      <c r="L211" s="179">
        <f t="shared" si="0"/>
        <v>0</v>
      </c>
      <c r="M211" s="196" t="s">
        <v>38</v>
      </c>
      <c r="N211" s="179">
        <f t="shared" si="1"/>
        <v>0</v>
      </c>
      <c r="O211" s="196" t="s">
        <v>38</v>
      </c>
      <c r="P211" s="179">
        <v>0</v>
      </c>
      <c r="Q211" s="196" t="s">
        <v>38</v>
      </c>
      <c r="R211" s="182">
        <v>0</v>
      </c>
      <c r="S211" s="179">
        <f t="shared" si="2"/>
        <v>0</v>
      </c>
      <c r="T211" s="183">
        <f>'Distribution Rates'!$B$2*S211</f>
        <v>0</v>
      </c>
      <c r="U211" s="184">
        <f>'Distribution Rates'!$B$3*S211</f>
        <v>0</v>
      </c>
      <c r="V211" s="185">
        <f t="shared" si="3"/>
        <v>0</v>
      </c>
      <c r="W211" s="185">
        <f t="shared" si="4"/>
        <v>0</v>
      </c>
      <c r="X211" s="185">
        <v>0</v>
      </c>
      <c r="Y211" s="186">
        <v>0</v>
      </c>
      <c r="Z211" s="185">
        <v>0</v>
      </c>
      <c r="AA211" s="186">
        <v>0</v>
      </c>
      <c r="AB211" s="185">
        <v>0</v>
      </c>
      <c r="AC211" s="187">
        <v>0</v>
      </c>
      <c r="AD211" s="185">
        <v>0</v>
      </c>
      <c r="AE211" s="185">
        <v>0</v>
      </c>
      <c r="AF211" s="188"/>
      <c r="AG211" s="189"/>
      <c r="AH211" s="186">
        <f t="shared" si="14"/>
        <v>0</v>
      </c>
      <c r="AI211" s="185">
        <v>0</v>
      </c>
      <c r="AJ211" s="185">
        <f t="shared" si="10"/>
        <v>0</v>
      </c>
    </row>
    <row r="212" spans="1:36" ht="14.25" customHeight="1" x14ac:dyDescent="0.2">
      <c r="A212" s="201" t="s">
        <v>782</v>
      </c>
      <c r="B212" s="193" t="s">
        <v>702</v>
      </c>
      <c r="C212" s="199" t="s">
        <v>702</v>
      </c>
      <c r="D212" s="199" t="s">
        <v>702</v>
      </c>
      <c r="E212" s="193"/>
      <c r="F212" s="193" t="s">
        <v>33</v>
      </c>
      <c r="G212" s="193"/>
      <c r="H212" s="193"/>
      <c r="I212" s="176" t="s">
        <v>771</v>
      </c>
      <c r="J212" s="200">
        <v>0</v>
      </c>
      <c r="K212" s="195">
        <v>0</v>
      </c>
      <c r="L212" s="179">
        <f t="shared" si="0"/>
        <v>0</v>
      </c>
      <c r="M212" s="196" t="s">
        <v>38</v>
      </c>
      <c r="N212" s="179">
        <f t="shared" si="1"/>
        <v>0</v>
      </c>
      <c r="O212" s="196" t="s">
        <v>38</v>
      </c>
      <c r="P212" s="179">
        <v>0</v>
      </c>
      <c r="Q212" s="196" t="s">
        <v>38</v>
      </c>
      <c r="R212" s="182">
        <v>0</v>
      </c>
      <c r="S212" s="179">
        <f t="shared" si="2"/>
        <v>0</v>
      </c>
      <c r="T212" s="183">
        <f>'Distribution Rates'!$B$2*S212</f>
        <v>0</v>
      </c>
      <c r="U212" s="184">
        <f>'Distribution Rates'!$B$3*S212</f>
        <v>0</v>
      </c>
      <c r="V212" s="185">
        <f t="shared" si="3"/>
        <v>0</v>
      </c>
      <c r="W212" s="185">
        <f t="shared" si="4"/>
        <v>0</v>
      </c>
      <c r="X212" s="185">
        <v>0</v>
      </c>
      <c r="Y212" s="186">
        <v>0</v>
      </c>
      <c r="Z212" s="185">
        <v>0</v>
      </c>
      <c r="AA212" s="186">
        <v>0</v>
      </c>
      <c r="AB212" s="185">
        <v>0</v>
      </c>
      <c r="AC212" s="187">
        <v>0</v>
      </c>
      <c r="AD212" s="185">
        <v>0</v>
      </c>
      <c r="AE212" s="185">
        <v>0</v>
      </c>
      <c r="AF212" s="188"/>
      <c r="AG212" s="189"/>
      <c r="AH212" s="186">
        <f t="shared" si="14"/>
        <v>0</v>
      </c>
      <c r="AI212" s="185">
        <v>0</v>
      </c>
      <c r="AJ212" s="185">
        <f t="shared" si="10"/>
        <v>0</v>
      </c>
    </row>
    <row r="213" spans="1:36" ht="14.25" customHeight="1" x14ac:dyDescent="0.2">
      <c r="A213" s="198" t="s">
        <v>783</v>
      </c>
      <c r="B213" s="193" t="s">
        <v>702</v>
      </c>
      <c r="C213" s="199" t="s">
        <v>543</v>
      </c>
      <c r="D213" s="193" t="s">
        <v>557</v>
      </c>
      <c r="E213" s="193">
        <v>1</v>
      </c>
      <c r="F213" s="193" t="s">
        <v>33</v>
      </c>
      <c r="G213" s="193" t="s">
        <v>784</v>
      </c>
      <c r="H213" s="193" t="s">
        <v>785</v>
      </c>
      <c r="I213" s="176">
        <v>404708</v>
      </c>
      <c r="J213" s="200">
        <v>0</v>
      </c>
      <c r="K213" s="195">
        <v>0</v>
      </c>
      <c r="L213" s="179">
        <f t="shared" si="0"/>
        <v>0</v>
      </c>
      <c r="M213" s="196" t="s">
        <v>38</v>
      </c>
      <c r="N213" s="179">
        <f t="shared" si="1"/>
        <v>0</v>
      </c>
      <c r="O213" s="196" t="s">
        <v>38</v>
      </c>
      <c r="P213" s="179">
        <v>0</v>
      </c>
      <c r="Q213" s="196" t="s">
        <v>38</v>
      </c>
      <c r="R213" s="182">
        <v>0</v>
      </c>
      <c r="S213" s="179">
        <f t="shared" si="2"/>
        <v>0</v>
      </c>
      <c r="T213" s="183">
        <f>'Distribution Rates'!$B$2*S213</f>
        <v>0</v>
      </c>
      <c r="U213" s="184">
        <f>'Distribution Rates'!$B$3*S213</f>
        <v>0</v>
      </c>
      <c r="V213" s="185">
        <f t="shared" si="3"/>
        <v>0</v>
      </c>
      <c r="W213" s="185">
        <f t="shared" si="4"/>
        <v>0</v>
      </c>
      <c r="X213" s="185">
        <v>0</v>
      </c>
      <c r="Y213" s="186">
        <v>0</v>
      </c>
      <c r="Z213" s="185">
        <v>0</v>
      </c>
      <c r="AA213" s="186">
        <v>0</v>
      </c>
      <c r="AB213" s="185">
        <v>0</v>
      </c>
      <c r="AC213" s="187">
        <v>0</v>
      </c>
      <c r="AD213" s="185">
        <v>0</v>
      </c>
      <c r="AE213" s="185">
        <v>0</v>
      </c>
      <c r="AF213" s="188"/>
      <c r="AG213" s="189"/>
      <c r="AH213" s="186">
        <f t="shared" si="14"/>
        <v>0</v>
      </c>
      <c r="AI213" s="185">
        <v>0</v>
      </c>
      <c r="AJ213" s="185">
        <f t="shared" si="10"/>
        <v>0</v>
      </c>
    </row>
    <row r="214" spans="1:36" ht="14.25" customHeight="1" x14ac:dyDescent="0.2">
      <c r="A214" s="201" t="s">
        <v>786</v>
      </c>
      <c r="B214" s="193" t="s">
        <v>702</v>
      </c>
      <c r="C214" s="199" t="s">
        <v>702</v>
      </c>
      <c r="D214" s="199" t="s">
        <v>702</v>
      </c>
      <c r="E214" s="193"/>
      <c r="F214" s="193" t="s">
        <v>33</v>
      </c>
      <c r="G214" s="193" t="s">
        <v>787</v>
      </c>
      <c r="H214" s="193" t="s">
        <v>788</v>
      </c>
      <c r="I214" s="176" t="s">
        <v>789</v>
      </c>
      <c r="J214" s="200">
        <v>0</v>
      </c>
      <c r="K214" s="195">
        <v>0</v>
      </c>
      <c r="L214" s="179">
        <f t="shared" si="0"/>
        <v>0</v>
      </c>
      <c r="M214" s="196" t="s">
        <v>38</v>
      </c>
      <c r="N214" s="179">
        <f t="shared" si="1"/>
        <v>0</v>
      </c>
      <c r="O214" s="196" t="s">
        <v>38</v>
      </c>
      <c r="P214" s="179">
        <v>0</v>
      </c>
      <c r="Q214" s="196" t="s">
        <v>38</v>
      </c>
      <c r="R214" s="182">
        <v>0</v>
      </c>
      <c r="S214" s="179">
        <f t="shared" si="2"/>
        <v>0</v>
      </c>
      <c r="T214" s="183">
        <f>'Distribution Rates'!$B$2*S214</f>
        <v>0</v>
      </c>
      <c r="U214" s="184">
        <f>'Distribution Rates'!$B$3*S214</f>
        <v>0</v>
      </c>
      <c r="V214" s="185">
        <f t="shared" si="3"/>
        <v>0</v>
      </c>
      <c r="W214" s="185">
        <f t="shared" si="4"/>
        <v>0</v>
      </c>
      <c r="X214" s="185">
        <v>0</v>
      </c>
      <c r="Y214" s="186">
        <v>0</v>
      </c>
      <c r="Z214" s="185">
        <v>0</v>
      </c>
      <c r="AA214" s="186">
        <v>0</v>
      </c>
      <c r="AB214" s="185">
        <v>0</v>
      </c>
      <c r="AC214" s="187">
        <v>0</v>
      </c>
      <c r="AD214" s="185">
        <v>0</v>
      </c>
      <c r="AE214" s="185">
        <v>0</v>
      </c>
      <c r="AF214" s="188"/>
      <c r="AG214" s="189"/>
      <c r="AH214" s="186">
        <f t="shared" si="14"/>
        <v>0</v>
      </c>
      <c r="AI214" s="185">
        <v>0</v>
      </c>
      <c r="AJ214" s="185">
        <f t="shared" si="10"/>
        <v>0</v>
      </c>
    </row>
    <row r="215" spans="1:36" ht="14.25" customHeight="1" x14ac:dyDescent="0.2">
      <c r="A215" s="198" t="s">
        <v>790</v>
      </c>
      <c r="B215" s="193" t="s">
        <v>702</v>
      </c>
      <c r="C215" s="199" t="s">
        <v>791</v>
      </c>
      <c r="D215" s="193" t="s">
        <v>792</v>
      </c>
      <c r="E215" s="193"/>
      <c r="F215" s="193" t="s">
        <v>33</v>
      </c>
      <c r="G215" s="193" t="s">
        <v>793</v>
      </c>
      <c r="H215" s="193"/>
      <c r="I215" s="176">
        <v>406001</v>
      </c>
      <c r="J215" s="200">
        <v>0</v>
      </c>
      <c r="K215" s="195">
        <v>0</v>
      </c>
      <c r="L215" s="179">
        <f t="shared" si="0"/>
        <v>0</v>
      </c>
      <c r="M215" s="196" t="s">
        <v>38</v>
      </c>
      <c r="N215" s="179">
        <f t="shared" si="1"/>
        <v>0</v>
      </c>
      <c r="O215" s="196" t="s">
        <v>38</v>
      </c>
      <c r="P215" s="179">
        <v>0</v>
      </c>
      <c r="Q215" s="196" t="s">
        <v>38</v>
      </c>
      <c r="R215" s="182"/>
      <c r="S215" s="179">
        <f t="shared" si="2"/>
        <v>0</v>
      </c>
      <c r="T215" s="183">
        <f>'Distribution Rates'!$B$2*S215</f>
        <v>0</v>
      </c>
      <c r="U215" s="184">
        <f>'Distribution Rates'!$B$3*S215</f>
        <v>0</v>
      </c>
      <c r="V215" s="185">
        <f t="shared" si="3"/>
        <v>0</v>
      </c>
      <c r="W215" s="185">
        <f t="shared" si="4"/>
        <v>0</v>
      </c>
      <c r="X215" s="185">
        <v>45.7</v>
      </c>
      <c r="Y215" s="186">
        <v>120</v>
      </c>
      <c r="Z215" s="185">
        <v>0</v>
      </c>
      <c r="AA215" s="186">
        <v>0</v>
      </c>
      <c r="AB215" s="185">
        <v>0</v>
      </c>
      <c r="AC215" s="187">
        <v>0</v>
      </c>
      <c r="AD215" s="185">
        <v>0</v>
      </c>
      <c r="AE215" s="185">
        <v>0</v>
      </c>
      <c r="AF215" s="188"/>
      <c r="AG215" s="189"/>
      <c r="AH215" s="186">
        <f t="shared" si="14"/>
        <v>120</v>
      </c>
      <c r="AI215" s="185">
        <v>0</v>
      </c>
      <c r="AJ215" s="185">
        <f t="shared" si="10"/>
        <v>45.7</v>
      </c>
    </row>
    <row r="216" spans="1:36" ht="14.25" customHeight="1" x14ac:dyDescent="0.2">
      <c r="A216" s="198" t="s">
        <v>794</v>
      </c>
      <c r="B216" s="193" t="s">
        <v>702</v>
      </c>
      <c r="C216" s="199" t="s">
        <v>159</v>
      </c>
      <c r="D216" s="193" t="s">
        <v>160</v>
      </c>
      <c r="E216" s="193">
        <v>2</v>
      </c>
      <c r="F216" s="193" t="s">
        <v>33</v>
      </c>
      <c r="G216" s="193" t="s">
        <v>142</v>
      </c>
      <c r="H216" s="193" t="s">
        <v>795</v>
      </c>
      <c r="I216" s="176" t="s">
        <v>796</v>
      </c>
      <c r="J216" s="200">
        <v>0</v>
      </c>
      <c r="K216" s="195">
        <v>0</v>
      </c>
      <c r="L216" s="179">
        <f t="shared" si="0"/>
        <v>0</v>
      </c>
      <c r="M216" s="196" t="s">
        <v>38</v>
      </c>
      <c r="N216" s="179">
        <f t="shared" si="1"/>
        <v>0</v>
      </c>
      <c r="O216" s="196" t="s">
        <v>38</v>
      </c>
      <c r="P216" s="179">
        <v>0</v>
      </c>
      <c r="Q216" s="196" t="s">
        <v>38</v>
      </c>
      <c r="R216" s="182">
        <v>0</v>
      </c>
      <c r="S216" s="179">
        <f t="shared" si="2"/>
        <v>0</v>
      </c>
      <c r="T216" s="183">
        <f>'Distribution Rates'!$B$2*S216</f>
        <v>0</v>
      </c>
      <c r="U216" s="184">
        <f>'Distribution Rates'!$B$3*S216</f>
        <v>0</v>
      </c>
      <c r="V216" s="185">
        <f t="shared" si="3"/>
        <v>0</v>
      </c>
      <c r="W216" s="185">
        <f t="shared" si="4"/>
        <v>0</v>
      </c>
      <c r="X216" s="185">
        <v>0.38</v>
      </c>
      <c r="Y216" s="186">
        <v>1</v>
      </c>
      <c r="Z216" s="185">
        <v>0</v>
      </c>
      <c r="AA216" s="186">
        <v>0</v>
      </c>
      <c r="AB216" s="185">
        <v>0</v>
      </c>
      <c r="AC216" s="187">
        <v>0</v>
      </c>
      <c r="AD216" s="185">
        <v>0</v>
      </c>
      <c r="AE216" s="185">
        <v>0</v>
      </c>
      <c r="AF216" s="188"/>
      <c r="AG216" s="189"/>
      <c r="AH216" s="186">
        <f t="shared" si="14"/>
        <v>1</v>
      </c>
      <c r="AI216" s="185">
        <v>0</v>
      </c>
      <c r="AJ216" s="185">
        <f t="shared" si="10"/>
        <v>0.38</v>
      </c>
    </row>
    <row r="217" spans="1:36" ht="14.25" customHeight="1" x14ac:dyDescent="0.2">
      <c r="A217" s="201" t="s">
        <v>797</v>
      </c>
      <c r="B217" s="193" t="s">
        <v>702</v>
      </c>
      <c r="C217" s="199" t="s">
        <v>702</v>
      </c>
      <c r="D217" s="199" t="s">
        <v>702</v>
      </c>
      <c r="E217" s="193"/>
      <c r="F217" s="193" t="s">
        <v>33</v>
      </c>
      <c r="G217" s="193"/>
      <c r="H217" s="193"/>
      <c r="I217" s="176">
        <v>406550</v>
      </c>
      <c r="J217" s="200">
        <v>0</v>
      </c>
      <c r="K217" s="195">
        <v>0</v>
      </c>
      <c r="L217" s="179">
        <f t="shared" si="0"/>
        <v>0</v>
      </c>
      <c r="M217" s="196" t="s">
        <v>38</v>
      </c>
      <c r="N217" s="179">
        <f t="shared" si="1"/>
        <v>0</v>
      </c>
      <c r="O217" s="196" t="s">
        <v>38</v>
      </c>
      <c r="P217" s="179">
        <v>0</v>
      </c>
      <c r="Q217" s="196" t="s">
        <v>38</v>
      </c>
      <c r="R217" s="182">
        <v>0</v>
      </c>
      <c r="S217" s="179">
        <f t="shared" si="2"/>
        <v>0</v>
      </c>
      <c r="T217" s="183">
        <f>'Distribution Rates'!$B$2*S217</f>
        <v>0</v>
      </c>
      <c r="U217" s="184">
        <f>'Distribution Rates'!$B$3*S217</f>
        <v>0</v>
      </c>
      <c r="V217" s="185">
        <f t="shared" si="3"/>
        <v>0</v>
      </c>
      <c r="W217" s="185">
        <f t="shared" si="4"/>
        <v>0</v>
      </c>
      <c r="X217" s="185">
        <v>898.72</v>
      </c>
      <c r="Y217" s="186">
        <v>2277</v>
      </c>
      <c r="Z217" s="185">
        <v>59.35</v>
      </c>
      <c r="AA217" s="186">
        <v>10</v>
      </c>
      <c r="AB217" s="185">
        <v>0</v>
      </c>
      <c r="AC217" s="187">
        <v>0</v>
      </c>
      <c r="AD217" s="185">
        <v>0</v>
      </c>
      <c r="AE217" s="185">
        <v>0</v>
      </c>
      <c r="AF217" s="188"/>
      <c r="AG217" s="189"/>
      <c r="AH217" s="186">
        <f t="shared" ref="AH217:AH231" si="15">SUM(Y217,AA217,AG217)</f>
        <v>2287</v>
      </c>
      <c r="AI217" s="185">
        <v>0</v>
      </c>
      <c r="AJ217" s="185">
        <f t="shared" si="10"/>
        <v>958.07</v>
      </c>
    </row>
    <row r="218" spans="1:36" ht="14.25" customHeight="1" x14ac:dyDescent="0.2">
      <c r="A218" s="178" t="s">
        <v>798</v>
      </c>
      <c r="B218" s="176" t="s">
        <v>702</v>
      </c>
      <c r="C218" s="177" t="s">
        <v>702</v>
      </c>
      <c r="D218" s="177" t="s">
        <v>702</v>
      </c>
      <c r="E218" s="176"/>
      <c r="F218" s="176" t="s">
        <v>33</v>
      </c>
      <c r="G218" s="176"/>
      <c r="H218" s="176"/>
      <c r="I218" s="176">
        <v>405760</v>
      </c>
      <c r="J218" s="200">
        <v>0</v>
      </c>
      <c r="K218" s="180">
        <v>0</v>
      </c>
      <c r="L218" s="179">
        <f t="shared" si="0"/>
        <v>0</v>
      </c>
      <c r="M218" s="181" t="s">
        <v>38</v>
      </c>
      <c r="N218" s="179">
        <f t="shared" si="1"/>
        <v>0</v>
      </c>
      <c r="O218" s="181" t="s">
        <v>38</v>
      </c>
      <c r="P218" s="179">
        <v>0</v>
      </c>
      <c r="Q218" s="181" t="s">
        <v>38</v>
      </c>
      <c r="R218" s="182">
        <v>0</v>
      </c>
      <c r="S218" s="179">
        <f t="shared" si="2"/>
        <v>0</v>
      </c>
      <c r="T218" s="183">
        <f>'Distribution Rates'!$B$2*S218</f>
        <v>0</v>
      </c>
      <c r="U218" s="184">
        <f>'Distribution Rates'!$B$3*S218</f>
        <v>0</v>
      </c>
      <c r="V218" s="185">
        <f t="shared" si="3"/>
        <v>0</v>
      </c>
      <c r="W218" s="185">
        <f t="shared" si="4"/>
        <v>0</v>
      </c>
      <c r="X218" s="185">
        <v>98.17</v>
      </c>
      <c r="Y218" s="186">
        <v>132</v>
      </c>
      <c r="Z218" s="185">
        <v>68.06</v>
      </c>
      <c r="AA218" s="186">
        <v>11</v>
      </c>
      <c r="AB218" s="185">
        <v>0</v>
      </c>
      <c r="AC218" s="187">
        <v>0</v>
      </c>
      <c r="AD218" s="185">
        <v>0</v>
      </c>
      <c r="AE218" s="185">
        <v>0</v>
      </c>
      <c r="AF218" s="188"/>
      <c r="AG218" s="189"/>
      <c r="AH218" s="186">
        <f t="shared" si="15"/>
        <v>143</v>
      </c>
      <c r="AI218" s="185">
        <v>0</v>
      </c>
      <c r="AJ218" s="185">
        <f t="shared" si="10"/>
        <v>166.23000000000002</v>
      </c>
    </row>
    <row r="219" spans="1:36" ht="14.25" customHeight="1" x14ac:dyDescent="0.2">
      <c r="A219" s="178" t="s">
        <v>799</v>
      </c>
      <c r="B219" s="176" t="s">
        <v>702</v>
      </c>
      <c r="C219" s="177" t="s">
        <v>702</v>
      </c>
      <c r="D219" s="177" t="s">
        <v>702</v>
      </c>
      <c r="E219" s="176"/>
      <c r="F219" s="176" t="s">
        <v>63</v>
      </c>
      <c r="G219" s="176" t="s">
        <v>118</v>
      </c>
      <c r="H219" s="176" t="s">
        <v>667</v>
      </c>
      <c r="I219" s="176">
        <v>601600</v>
      </c>
      <c r="J219" s="179">
        <v>0</v>
      </c>
      <c r="K219" s="180">
        <v>0</v>
      </c>
      <c r="L219" s="179">
        <f t="shared" si="0"/>
        <v>0</v>
      </c>
      <c r="M219" s="181" t="s">
        <v>38</v>
      </c>
      <c r="N219" s="179">
        <f t="shared" si="1"/>
        <v>0</v>
      </c>
      <c r="O219" s="181" t="s">
        <v>38</v>
      </c>
      <c r="P219" s="179">
        <v>0</v>
      </c>
      <c r="Q219" s="181" t="s">
        <v>38</v>
      </c>
      <c r="R219" s="182">
        <v>0</v>
      </c>
      <c r="S219" s="179">
        <f t="shared" si="2"/>
        <v>0</v>
      </c>
      <c r="T219" s="183">
        <f>'Distribution Rates'!$B$2*S219</f>
        <v>0</v>
      </c>
      <c r="U219" s="184">
        <f>'Distribution Rates'!$B$3*S219</f>
        <v>0</v>
      </c>
      <c r="V219" s="185">
        <f t="shared" si="3"/>
        <v>0</v>
      </c>
      <c r="W219" s="185">
        <f t="shared" si="4"/>
        <v>0</v>
      </c>
      <c r="X219" s="185">
        <v>1370.96</v>
      </c>
      <c r="Y219" s="186">
        <v>2512</v>
      </c>
      <c r="Z219" s="185">
        <v>91.9</v>
      </c>
      <c r="AA219" s="186">
        <v>16</v>
      </c>
      <c r="AB219" s="185">
        <v>63.75</v>
      </c>
      <c r="AC219" s="187">
        <v>0.75</v>
      </c>
      <c r="AD219" s="185">
        <v>0</v>
      </c>
      <c r="AE219" s="185">
        <v>0</v>
      </c>
      <c r="AF219" s="188"/>
      <c r="AG219" s="189"/>
      <c r="AH219" s="186">
        <f t="shared" si="15"/>
        <v>2528</v>
      </c>
      <c r="AI219" s="185">
        <v>1.1000000000000001</v>
      </c>
      <c r="AJ219" s="185">
        <f t="shared" si="10"/>
        <v>1527.71</v>
      </c>
    </row>
    <row r="220" spans="1:36" ht="14.25" customHeight="1" x14ac:dyDescent="0.2">
      <c r="A220" s="178" t="s">
        <v>800</v>
      </c>
      <c r="B220" s="176" t="s">
        <v>702</v>
      </c>
      <c r="C220" s="177" t="s">
        <v>702</v>
      </c>
      <c r="D220" s="177" t="s">
        <v>702</v>
      </c>
      <c r="E220" s="176"/>
      <c r="F220" s="176" t="s">
        <v>63</v>
      </c>
      <c r="G220" s="176" t="s">
        <v>138</v>
      </c>
      <c r="H220" s="176" t="s">
        <v>411</v>
      </c>
      <c r="I220" s="176">
        <v>601774</v>
      </c>
      <c r="J220" s="179">
        <v>0</v>
      </c>
      <c r="K220" s="180">
        <v>0</v>
      </c>
      <c r="L220" s="179">
        <f t="shared" si="0"/>
        <v>0</v>
      </c>
      <c r="M220" s="181" t="s">
        <v>38</v>
      </c>
      <c r="N220" s="179">
        <f t="shared" si="1"/>
        <v>0</v>
      </c>
      <c r="O220" s="181" t="s">
        <v>38</v>
      </c>
      <c r="P220" s="179">
        <v>0</v>
      </c>
      <c r="Q220" s="181" t="s">
        <v>38</v>
      </c>
      <c r="R220" s="182">
        <v>0</v>
      </c>
      <c r="S220" s="179">
        <f t="shared" si="2"/>
        <v>0</v>
      </c>
      <c r="T220" s="183">
        <f>'Distribution Rates'!$B$2*S220</f>
        <v>0</v>
      </c>
      <c r="U220" s="184">
        <f>'Distribution Rates'!$B$3*S220</f>
        <v>0</v>
      </c>
      <c r="V220" s="185">
        <f t="shared" si="3"/>
        <v>0</v>
      </c>
      <c r="W220" s="185">
        <f t="shared" si="4"/>
        <v>0</v>
      </c>
      <c r="X220" s="185">
        <v>6601.23</v>
      </c>
      <c r="Y220" s="186">
        <v>16736</v>
      </c>
      <c r="Z220" s="185">
        <v>0</v>
      </c>
      <c r="AA220" s="186">
        <v>0</v>
      </c>
      <c r="AB220" s="185">
        <v>0</v>
      </c>
      <c r="AC220" s="187">
        <v>0</v>
      </c>
      <c r="AD220" s="185">
        <v>0</v>
      </c>
      <c r="AE220" s="185">
        <v>0</v>
      </c>
      <c r="AF220" s="188"/>
      <c r="AG220" s="189"/>
      <c r="AH220" s="186">
        <f t="shared" si="15"/>
        <v>16736</v>
      </c>
      <c r="AI220" s="185">
        <v>0</v>
      </c>
      <c r="AJ220" s="185">
        <f t="shared" si="10"/>
        <v>6601.23</v>
      </c>
    </row>
    <row r="221" spans="1:36" ht="14.25" customHeight="1" x14ac:dyDescent="0.2">
      <c r="A221" s="178" t="s">
        <v>801</v>
      </c>
      <c r="B221" s="176" t="s">
        <v>702</v>
      </c>
      <c r="C221" s="177" t="s">
        <v>702</v>
      </c>
      <c r="D221" s="177" t="s">
        <v>702</v>
      </c>
      <c r="E221" s="176"/>
      <c r="F221" s="176" t="s">
        <v>63</v>
      </c>
      <c r="G221" s="176" t="s">
        <v>138</v>
      </c>
      <c r="H221" s="176" t="s">
        <v>409</v>
      </c>
      <c r="I221" s="176">
        <v>601775</v>
      </c>
      <c r="J221" s="179">
        <v>0</v>
      </c>
      <c r="K221" s="180">
        <v>0</v>
      </c>
      <c r="L221" s="179">
        <f t="shared" si="0"/>
        <v>0</v>
      </c>
      <c r="M221" s="181" t="s">
        <v>38</v>
      </c>
      <c r="N221" s="179">
        <f t="shared" si="1"/>
        <v>0</v>
      </c>
      <c r="O221" s="181" t="s">
        <v>38</v>
      </c>
      <c r="P221" s="179">
        <v>0</v>
      </c>
      <c r="Q221" s="181" t="s">
        <v>38</v>
      </c>
      <c r="R221" s="182">
        <v>0</v>
      </c>
      <c r="S221" s="179">
        <f t="shared" si="2"/>
        <v>0</v>
      </c>
      <c r="T221" s="183">
        <f>'Distribution Rates'!$B$2*S221</f>
        <v>0</v>
      </c>
      <c r="U221" s="184">
        <f>'Distribution Rates'!$B$3*S221</f>
        <v>0</v>
      </c>
      <c r="V221" s="185">
        <f t="shared" si="3"/>
        <v>0</v>
      </c>
      <c r="W221" s="185">
        <f t="shared" si="4"/>
        <v>0</v>
      </c>
      <c r="X221" s="185">
        <v>7098.3499999999995</v>
      </c>
      <c r="Y221" s="186">
        <v>12299</v>
      </c>
      <c r="Z221" s="185">
        <v>0</v>
      </c>
      <c r="AA221" s="186">
        <v>0</v>
      </c>
      <c r="AB221" s="185">
        <v>0</v>
      </c>
      <c r="AC221" s="187">
        <v>0</v>
      </c>
      <c r="AD221" s="185">
        <v>0</v>
      </c>
      <c r="AE221" s="185">
        <v>0</v>
      </c>
      <c r="AF221" s="188"/>
      <c r="AG221" s="189"/>
      <c r="AH221" s="186">
        <f t="shared" si="15"/>
        <v>12299</v>
      </c>
      <c r="AI221" s="185">
        <v>0</v>
      </c>
      <c r="AJ221" s="185">
        <f t="shared" si="10"/>
        <v>7098.3499999999995</v>
      </c>
    </row>
    <row r="222" spans="1:36" ht="14.25" customHeight="1" x14ac:dyDescent="0.2">
      <c r="A222" s="178" t="s">
        <v>802</v>
      </c>
      <c r="B222" s="176" t="s">
        <v>702</v>
      </c>
      <c r="C222" s="177" t="s">
        <v>702</v>
      </c>
      <c r="D222" s="177" t="s">
        <v>702</v>
      </c>
      <c r="E222" s="176"/>
      <c r="F222" s="176" t="s">
        <v>63</v>
      </c>
      <c r="G222" s="176" t="s">
        <v>124</v>
      </c>
      <c r="H222" s="176" t="s">
        <v>357</v>
      </c>
      <c r="I222" s="176">
        <v>601422</v>
      </c>
      <c r="J222" s="179">
        <v>0</v>
      </c>
      <c r="K222" s="180">
        <v>0</v>
      </c>
      <c r="L222" s="179">
        <f t="shared" si="0"/>
        <v>0</v>
      </c>
      <c r="M222" s="181" t="s">
        <v>38</v>
      </c>
      <c r="N222" s="179">
        <f t="shared" si="1"/>
        <v>0</v>
      </c>
      <c r="O222" s="181" t="s">
        <v>38</v>
      </c>
      <c r="P222" s="179">
        <v>0</v>
      </c>
      <c r="Q222" s="181" t="s">
        <v>38</v>
      </c>
      <c r="R222" s="182">
        <v>0</v>
      </c>
      <c r="S222" s="179">
        <f t="shared" si="2"/>
        <v>0</v>
      </c>
      <c r="T222" s="183">
        <f>'Distribution Rates'!$B$2*S222</f>
        <v>0</v>
      </c>
      <c r="U222" s="184">
        <f>'Distribution Rates'!$B$3*S222</f>
        <v>0</v>
      </c>
      <c r="V222" s="185">
        <f t="shared" si="3"/>
        <v>0</v>
      </c>
      <c r="W222" s="185">
        <f t="shared" si="4"/>
        <v>0</v>
      </c>
      <c r="X222" s="185">
        <v>0</v>
      </c>
      <c r="Y222" s="186">
        <v>0</v>
      </c>
      <c r="Z222" s="185">
        <v>0</v>
      </c>
      <c r="AA222" s="186">
        <v>0</v>
      </c>
      <c r="AB222" s="185">
        <v>0</v>
      </c>
      <c r="AC222" s="187">
        <v>0</v>
      </c>
      <c r="AD222" s="185">
        <v>0</v>
      </c>
      <c r="AE222" s="185">
        <v>0</v>
      </c>
      <c r="AF222" s="188"/>
      <c r="AG222" s="189"/>
      <c r="AH222" s="186">
        <f t="shared" si="15"/>
        <v>0</v>
      </c>
      <c r="AI222" s="185">
        <v>0</v>
      </c>
      <c r="AJ222" s="185">
        <f t="shared" si="10"/>
        <v>0</v>
      </c>
    </row>
    <row r="223" spans="1:36" ht="14.25" customHeight="1" x14ac:dyDescent="0.2">
      <c r="A223" s="178" t="s">
        <v>803</v>
      </c>
      <c r="B223" s="176" t="s">
        <v>702</v>
      </c>
      <c r="C223" s="177" t="s">
        <v>702</v>
      </c>
      <c r="D223" s="177" t="s">
        <v>702</v>
      </c>
      <c r="E223" s="176"/>
      <c r="F223" s="176" t="s">
        <v>64</v>
      </c>
      <c r="G223" s="176" t="s">
        <v>804</v>
      </c>
      <c r="H223" s="176"/>
      <c r="I223" s="176" t="s">
        <v>805</v>
      </c>
      <c r="J223" s="179">
        <v>0</v>
      </c>
      <c r="K223" s="180">
        <v>0</v>
      </c>
      <c r="L223" s="179">
        <f t="shared" si="0"/>
        <v>0</v>
      </c>
      <c r="M223" s="181" t="s">
        <v>38</v>
      </c>
      <c r="N223" s="179">
        <f t="shared" si="1"/>
        <v>0</v>
      </c>
      <c r="O223" s="181" t="s">
        <v>38</v>
      </c>
      <c r="P223" s="179">
        <v>0</v>
      </c>
      <c r="Q223" s="181" t="s">
        <v>38</v>
      </c>
      <c r="R223" s="182">
        <v>0</v>
      </c>
      <c r="S223" s="179">
        <f t="shared" si="2"/>
        <v>0</v>
      </c>
      <c r="T223" s="183">
        <f>'Distribution Rates'!$B$2*S223</f>
        <v>0</v>
      </c>
      <c r="U223" s="184">
        <f>'Distribution Rates'!$B$3*S223</f>
        <v>0</v>
      </c>
      <c r="V223" s="185">
        <f t="shared" si="3"/>
        <v>0</v>
      </c>
      <c r="W223" s="185">
        <f t="shared" si="4"/>
        <v>0</v>
      </c>
      <c r="X223" s="185">
        <v>1.56</v>
      </c>
      <c r="Y223" s="186">
        <v>4</v>
      </c>
      <c r="Z223" s="185">
        <v>0</v>
      </c>
      <c r="AA223" s="186">
        <v>0</v>
      </c>
      <c r="AB223" s="185">
        <v>0</v>
      </c>
      <c r="AC223" s="187">
        <v>0</v>
      </c>
      <c r="AD223" s="185">
        <v>0</v>
      </c>
      <c r="AE223" s="185">
        <v>0</v>
      </c>
      <c r="AF223" s="188"/>
      <c r="AG223" s="189"/>
      <c r="AH223" s="186">
        <f t="shared" si="15"/>
        <v>4</v>
      </c>
      <c r="AI223" s="185">
        <v>0</v>
      </c>
      <c r="AJ223" s="185">
        <f t="shared" si="10"/>
        <v>1.56</v>
      </c>
    </row>
    <row r="224" spans="1:36" ht="14.25" customHeight="1" x14ac:dyDescent="0.2">
      <c r="A224" s="178" t="s">
        <v>806</v>
      </c>
      <c r="B224" s="176" t="s">
        <v>702</v>
      </c>
      <c r="C224" s="177" t="s">
        <v>702</v>
      </c>
      <c r="D224" s="177" t="s">
        <v>702</v>
      </c>
      <c r="E224" s="176"/>
      <c r="F224" s="176" t="s">
        <v>64</v>
      </c>
      <c r="G224" s="176" t="s">
        <v>807</v>
      </c>
      <c r="H224" s="176"/>
      <c r="I224" s="176">
        <v>107200</v>
      </c>
      <c r="J224" s="179">
        <v>0</v>
      </c>
      <c r="K224" s="180">
        <v>0</v>
      </c>
      <c r="L224" s="179">
        <f t="shared" si="0"/>
        <v>0</v>
      </c>
      <c r="M224" s="181" t="s">
        <v>38</v>
      </c>
      <c r="N224" s="179">
        <f t="shared" si="1"/>
        <v>0</v>
      </c>
      <c r="O224" s="181" t="s">
        <v>38</v>
      </c>
      <c r="P224" s="179">
        <v>0</v>
      </c>
      <c r="Q224" s="181" t="s">
        <v>38</v>
      </c>
      <c r="R224" s="182">
        <v>0</v>
      </c>
      <c r="S224" s="179">
        <f t="shared" si="2"/>
        <v>0</v>
      </c>
      <c r="T224" s="183">
        <f>'Distribution Rates'!$B$2*S224</f>
        <v>0</v>
      </c>
      <c r="U224" s="184">
        <f>'Distribution Rates'!$B$3*S224</f>
        <v>0</v>
      </c>
      <c r="V224" s="185">
        <f t="shared" si="3"/>
        <v>0</v>
      </c>
      <c r="W224" s="185">
        <f t="shared" si="4"/>
        <v>0</v>
      </c>
      <c r="X224" s="185">
        <v>0</v>
      </c>
      <c r="Y224" s="186">
        <v>0</v>
      </c>
      <c r="Z224" s="185">
        <v>0</v>
      </c>
      <c r="AA224" s="186">
        <v>0</v>
      </c>
      <c r="AB224" s="185">
        <v>0</v>
      </c>
      <c r="AC224" s="187">
        <v>0</v>
      </c>
      <c r="AD224" s="185">
        <v>0</v>
      </c>
      <c r="AE224" s="185">
        <v>0</v>
      </c>
      <c r="AF224" s="188"/>
      <c r="AG224" s="189"/>
      <c r="AH224" s="186">
        <f t="shared" si="15"/>
        <v>0</v>
      </c>
      <c r="AI224" s="185">
        <v>0</v>
      </c>
      <c r="AJ224" s="185">
        <f t="shared" si="10"/>
        <v>0</v>
      </c>
    </row>
    <row r="225" spans="1:36" ht="14.25" customHeight="1" x14ac:dyDescent="0.2">
      <c r="A225" s="197" t="s">
        <v>808</v>
      </c>
      <c r="B225" s="176" t="s">
        <v>702</v>
      </c>
      <c r="C225" s="177" t="s">
        <v>702</v>
      </c>
      <c r="D225" s="176" t="s">
        <v>809</v>
      </c>
      <c r="E225" s="176"/>
      <c r="F225" s="176" t="s">
        <v>64</v>
      </c>
      <c r="G225" s="176" t="s">
        <v>810</v>
      </c>
      <c r="H225" s="176" t="s">
        <v>811</v>
      </c>
      <c r="I225" s="176">
        <v>106000</v>
      </c>
      <c r="J225" s="179">
        <v>0</v>
      </c>
      <c r="K225" s="180">
        <v>0</v>
      </c>
      <c r="L225" s="179">
        <f t="shared" si="0"/>
        <v>0</v>
      </c>
      <c r="M225" s="181" t="s">
        <v>38</v>
      </c>
      <c r="N225" s="179">
        <f t="shared" si="1"/>
        <v>0</v>
      </c>
      <c r="O225" s="181" t="s">
        <v>38</v>
      </c>
      <c r="P225" s="179">
        <v>0</v>
      </c>
      <c r="Q225" s="181" t="s">
        <v>38</v>
      </c>
      <c r="R225" s="182">
        <v>0</v>
      </c>
      <c r="S225" s="179">
        <f t="shared" si="2"/>
        <v>0</v>
      </c>
      <c r="T225" s="183">
        <f>'Distribution Rates'!$B$2*S225</f>
        <v>0</v>
      </c>
      <c r="U225" s="184">
        <f>'Distribution Rates'!$B$3*S225</f>
        <v>0</v>
      </c>
      <c r="V225" s="185">
        <f t="shared" si="3"/>
        <v>0</v>
      </c>
      <c r="W225" s="185">
        <f t="shared" si="4"/>
        <v>0</v>
      </c>
      <c r="X225" s="185">
        <v>0</v>
      </c>
      <c r="Y225" s="186">
        <v>0</v>
      </c>
      <c r="Z225" s="185">
        <v>716.6</v>
      </c>
      <c r="AA225" s="186">
        <v>91</v>
      </c>
      <c r="AB225" s="185">
        <v>85</v>
      </c>
      <c r="AC225" s="187">
        <v>1</v>
      </c>
      <c r="AD225" s="185">
        <v>0</v>
      </c>
      <c r="AE225" s="185">
        <v>0</v>
      </c>
      <c r="AF225" s="188"/>
      <c r="AG225" s="189"/>
      <c r="AH225" s="186">
        <f t="shared" si="15"/>
        <v>91</v>
      </c>
      <c r="AI225" s="185">
        <v>0</v>
      </c>
      <c r="AJ225" s="185">
        <f t="shared" si="10"/>
        <v>801.6</v>
      </c>
    </row>
    <row r="226" spans="1:36" ht="14.25" customHeight="1" x14ac:dyDescent="0.2">
      <c r="A226" s="177" t="s">
        <v>812</v>
      </c>
      <c r="B226" s="197" t="s">
        <v>813</v>
      </c>
      <c r="C226" s="176" t="s">
        <v>814</v>
      </c>
      <c r="D226" s="176"/>
      <c r="E226" s="177"/>
      <c r="F226" s="176" t="s">
        <v>61</v>
      </c>
      <c r="G226" s="176"/>
      <c r="H226" s="176"/>
      <c r="I226" s="176">
        <v>908100</v>
      </c>
      <c r="J226" s="227"/>
      <c r="K226" s="227"/>
      <c r="L226" s="179">
        <f t="shared" si="0"/>
        <v>0</v>
      </c>
      <c r="M226" s="227"/>
      <c r="N226" s="179">
        <f t="shared" si="1"/>
        <v>0</v>
      </c>
      <c r="O226" s="227"/>
      <c r="P226" s="179"/>
      <c r="Q226" s="227"/>
      <c r="R226" s="182"/>
      <c r="S226" s="179">
        <f t="shared" si="2"/>
        <v>0</v>
      </c>
      <c r="T226" s="183">
        <f>'Distribution Rates'!$B$2*S226</f>
        <v>0</v>
      </c>
      <c r="U226" s="184">
        <f>'Distribution Rates'!$B$3*S226</f>
        <v>0</v>
      </c>
      <c r="V226" s="185">
        <f t="shared" si="3"/>
        <v>0</v>
      </c>
      <c r="W226" s="185">
        <f t="shared" si="4"/>
        <v>0</v>
      </c>
      <c r="X226" s="185">
        <v>1804.56</v>
      </c>
      <c r="Y226" s="186">
        <v>4475</v>
      </c>
      <c r="Z226" s="185">
        <v>0</v>
      </c>
      <c r="AA226" s="186">
        <v>0</v>
      </c>
      <c r="AB226" s="185">
        <v>0</v>
      </c>
      <c r="AC226" s="187">
        <v>0</v>
      </c>
      <c r="AD226" s="185">
        <v>0</v>
      </c>
      <c r="AE226" s="185">
        <v>0</v>
      </c>
      <c r="AF226" s="188"/>
      <c r="AG226" s="189"/>
      <c r="AH226" s="186">
        <f t="shared" si="15"/>
        <v>4475</v>
      </c>
      <c r="AI226" s="185">
        <v>0</v>
      </c>
      <c r="AJ226" s="185">
        <f t="shared" si="10"/>
        <v>1804.56</v>
      </c>
    </row>
    <row r="227" spans="1:36" ht="14.25" customHeight="1" x14ac:dyDescent="0.2">
      <c r="A227" s="199" t="s">
        <v>815</v>
      </c>
      <c r="B227" s="198" t="s">
        <v>813</v>
      </c>
      <c r="C227" s="193"/>
      <c r="D227" s="193"/>
      <c r="E227" s="199"/>
      <c r="F227" s="193" t="s">
        <v>33</v>
      </c>
      <c r="G227" s="193"/>
      <c r="H227" s="193"/>
      <c r="I227" s="176">
        <v>404710</v>
      </c>
      <c r="J227" s="200">
        <v>0</v>
      </c>
      <c r="K227" s="180">
        <v>0</v>
      </c>
      <c r="L227" s="179">
        <f t="shared" si="0"/>
        <v>0</v>
      </c>
      <c r="M227" s="228"/>
      <c r="N227" s="179">
        <f t="shared" si="1"/>
        <v>0</v>
      </c>
      <c r="O227" s="181" t="s">
        <v>38</v>
      </c>
      <c r="P227" s="179">
        <v>0</v>
      </c>
      <c r="Q227" s="181" t="s">
        <v>38</v>
      </c>
      <c r="R227" s="182">
        <v>0</v>
      </c>
      <c r="S227" s="179">
        <f t="shared" si="2"/>
        <v>0</v>
      </c>
      <c r="T227" s="183">
        <f>'Distribution Rates'!$B$2*S227</f>
        <v>0</v>
      </c>
      <c r="U227" s="184">
        <f>'Distribution Rates'!$B$3*S227</f>
        <v>0</v>
      </c>
      <c r="V227" s="185">
        <f t="shared" si="3"/>
        <v>0</v>
      </c>
      <c r="W227" s="185">
        <f t="shared" si="4"/>
        <v>0</v>
      </c>
      <c r="X227" s="185">
        <v>0</v>
      </c>
      <c r="Y227" s="186">
        <v>0</v>
      </c>
      <c r="Z227" s="185">
        <v>0</v>
      </c>
      <c r="AA227" s="186">
        <v>0</v>
      </c>
      <c r="AB227" s="185">
        <v>0</v>
      </c>
      <c r="AC227" s="187">
        <v>0</v>
      </c>
      <c r="AD227" s="185">
        <v>0</v>
      </c>
      <c r="AE227" s="185">
        <v>0</v>
      </c>
      <c r="AF227" s="188"/>
      <c r="AG227" s="189"/>
      <c r="AH227" s="186">
        <f t="shared" si="15"/>
        <v>0</v>
      </c>
      <c r="AI227" s="185">
        <v>0</v>
      </c>
      <c r="AJ227" s="185">
        <f t="shared" si="10"/>
        <v>0</v>
      </c>
    </row>
    <row r="228" spans="1:36" ht="14.25" customHeight="1" x14ac:dyDescent="0.2">
      <c r="A228" s="199" t="s">
        <v>816</v>
      </c>
      <c r="B228" s="198" t="s">
        <v>813</v>
      </c>
      <c r="C228" s="193"/>
      <c r="D228" s="193"/>
      <c r="E228" s="199"/>
      <c r="F228" s="193" t="s">
        <v>33</v>
      </c>
      <c r="G228" s="193"/>
      <c r="H228" s="193"/>
      <c r="I228" s="176" t="s">
        <v>817</v>
      </c>
      <c r="J228" s="200">
        <v>0</v>
      </c>
      <c r="K228" s="180">
        <v>0</v>
      </c>
      <c r="L228" s="179">
        <f t="shared" si="0"/>
        <v>0</v>
      </c>
      <c r="M228" s="228"/>
      <c r="N228" s="179">
        <f t="shared" si="1"/>
        <v>0</v>
      </c>
      <c r="O228" s="181" t="s">
        <v>38</v>
      </c>
      <c r="P228" s="179">
        <v>0</v>
      </c>
      <c r="Q228" s="181" t="s">
        <v>38</v>
      </c>
      <c r="R228" s="182">
        <v>0</v>
      </c>
      <c r="S228" s="179">
        <f t="shared" si="2"/>
        <v>0</v>
      </c>
      <c r="T228" s="183">
        <f>'Distribution Rates'!$B$2*S228</f>
        <v>0</v>
      </c>
      <c r="U228" s="184">
        <f>'Distribution Rates'!$B$3*S228</f>
        <v>0</v>
      </c>
      <c r="V228" s="185">
        <f t="shared" si="3"/>
        <v>0</v>
      </c>
      <c r="W228" s="185">
        <f t="shared" si="4"/>
        <v>0</v>
      </c>
      <c r="X228" s="185">
        <v>35.76</v>
      </c>
      <c r="Y228" s="186">
        <v>90</v>
      </c>
      <c r="Z228" s="185">
        <v>11.739999999999998</v>
      </c>
      <c r="AA228" s="186">
        <v>2</v>
      </c>
      <c r="AB228" s="185">
        <v>0</v>
      </c>
      <c r="AC228" s="187">
        <v>0</v>
      </c>
      <c r="AD228" s="185">
        <v>0</v>
      </c>
      <c r="AE228" s="185">
        <v>0</v>
      </c>
      <c r="AF228" s="188"/>
      <c r="AG228" s="189"/>
      <c r="AH228" s="186">
        <f t="shared" si="15"/>
        <v>92</v>
      </c>
      <c r="AI228" s="185">
        <v>0</v>
      </c>
      <c r="AJ228" s="185">
        <f t="shared" si="10"/>
        <v>47.5</v>
      </c>
    </row>
    <row r="229" spans="1:36" ht="14.25" customHeight="1" x14ac:dyDescent="0.2">
      <c r="A229" s="177" t="s">
        <v>818</v>
      </c>
      <c r="B229" s="197" t="s">
        <v>813</v>
      </c>
      <c r="C229" s="176"/>
      <c r="D229" s="176"/>
      <c r="E229" s="177"/>
      <c r="F229" s="176" t="s">
        <v>33</v>
      </c>
      <c r="G229" s="176"/>
      <c r="H229" s="176"/>
      <c r="I229" s="176">
        <v>404735</v>
      </c>
      <c r="J229" s="200">
        <v>0</v>
      </c>
      <c r="K229" s="180">
        <v>0</v>
      </c>
      <c r="L229" s="179">
        <f t="shared" si="0"/>
        <v>0</v>
      </c>
      <c r="M229" s="227"/>
      <c r="N229" s="179">
        <f t="shared" si="1"/>
        <v>0</v>
      </c>
      <c r="O229" s="181" t="s">
        <v>38</v>
      </c>
      <c r="P229" s="179">
        <v>0</v>
      </c>
      <c r="Q229" s="181" t="s">
        <v>38</v>
      </c>
      <c r="R229" s="182">
        <v>0</v>
      </c>
      <c r="S229" s="179">
        <f t="shared" si="2"/>
        <v>0</v>
      </c>
      <c r="T229" s="183">
        <f>'Distribution Rates'!$B$2*S229</f>
        <v>0</v>
      </c>
      <c r="U229" s="184">
        <f>'Distribution Rates'!$B$3*S229</f>
        <v>0</v>
      </c>
      <c r="V229" s="185">
        <f t="shared" si="3"/>
        <v>0</v>
      </c>
      <c r="W229" s="185">
        <f t="shared" si="4"/>
        <v>0</v>
      </c>
      <c r="X229" s="185">
        <v>53.25</v>
      </c>
      <c r="Y229" s="186">
        <v>137</v>
      </c>
      <c r="Z229" s="185">
        <v>0</v>
      </c>
      <c r="AA229" s="186">
        <v>0</v>
      </c>
      <c r="AB229" s="185">
        <v>0</v>
      </c>
      <c r="AC229" s="187">
        <v>0</v>
      </c>
      <c r="AD229" s="185">
        <v>0</v>
      </c>
      <c r="AE229" s="185">
        <v>0</v>
      </c>
      <c r="AF229" s="188"/>
      <c r="AG229" s="189"/>
      <c r="AH229" s="186">
        <f t="shared" si="15"/>
        <v>137</v>
      </c>
      <c r="AI229" s="185">
        <v>0</v>
      </c>
      <c r="AJ229" s="185">
        <f t="shared" si="10"/>
        <v>53.25</v>
      </c>
    </row>
    <row r="230" spans="1:36" s="245" customFormat="1" ht="14.25" customHeight="1" x14ac:dyDescent="0.2">
      <c r="A230" s="201" t="s">
        <v>819</v>
      </c>
      <c r="B230" s="192" t="s">
        <v>524</v>
      </c>
      <c r="C230" s="192" t="s">
        <v>519</v>
      </c>
      <c r="D230" s="192" t="s">
        <v>525</v>
      </c>
      <c r="E230" s="192">
        <v>3</v>
      </c>
      <c r="F230" s="192" t="s">
        <v>33</v>
      </c>
      <c r="G230" s="192"/>
      <c r="H230" s="192" t="s">
        <v>820</v>
      </c>
      <c r="I230" s="234" t="s">
        <v>35</v>
      </c>
      <c r="J230" s="194">
        <v>1</v>
      </c>
      <c r="K230" s="235">
        <v>1</v>
      </c>
      <c r="L230" s="236">
        <f t="shared" si="0"/>
        <v>1</v>
      </c>
      <c r="M230" s="237" t="s">
        <v>38</v>
      </c>
      <c r="N230" s="236">
        <f t="shared" ref="N230:N231" si="16">IF(M230="Y",L230,0)</f>
        <v>0</v>
      </c>
      <c r="O230" s="237" t="s">
        <v>38</v>
      </c>
      <c r="P230" s="236">
        <v>0</v>
      </c>
      <c r="Q230" s="237" t="s">
        <v>38</v>
      </c>
      <c r="R230" s="238">
        <v>0</v>
      </c>
      <c r="S230" s="236">
        <f t="shared" si="2"/>
        <v>1</v>
      </c>
      <c r="T230" s="239">
        <f>'Distribution Rates'!$B$2*S230</f>
        <v>7088.1107307789716</v>
      </c>
      <c r="U230" s="236">
        <f>'Distribution Rates'!$B$3*S230</f>
        <v>-855.63689034093477</v>
      </c>
      <c r="V230" s="240">
        <f t="shared" si="3"/>
        <v>6232.4738404380369</v>
      </c>
      <c r="W230" s="240">
        <f t="shared" ref="W230:W231" si="17">ROUND(V230/12,2)</f>
        <v>519.37</v>
      </c>
      <c r="X230" s="240">
        <v>0</v>
      </c>
      <c r="Y230" s="241">
        <v>0</v>
      </c>
      <c r="Z230" s="240">
        <v>0</v>
      </c>
      <c r="AA230" s="241">
        <v>0</v>
      </c>
      <c r="AB230" s="240">
        <v>0</v>
      </c>
      <c r="AC230" s="242">
        <v>0</v>
      </c>
      <c r="AD230" s="240">
        <v>0</v>
      </c>
      <c r="AE230" s="240">
        <v>0</v>
      </c>
      <c r="AF230" s="243"/>
      <c r="AG230" s="244"/>
      <c r="AH230" s="241">
        <f t="shared" si="15"/>
        <v>0</v>
      </c>
      <c r="AI230" s="240">
        <v>0</v>
      </c>
      <c r="AJ230" s="240">
        <f t="shared" si="10"/>
        <v>0</v>
      </c>
    </row>
    <row r="231" spans="1:36" s="245" customFormat="1" ht="14.25" customHeight="1" x14ac:dyDescent="0.2">
      <c r="A231" s="201" t="s">
        <v>819</v>
      </c>
      <c r="B231" s="191" t="s">
        <v>821</v>
      </c>
      <c r="C231" s="192"/>
      <c r="D231" s="192"/>
      <c r="E231" s="192"/>
      <c r="F231" s="192" t="s">
        <v>33</v>
      </c>
      <c r="G231" s="192"/>
      <c r="H231" s="192" t="s">
        <v>34</v>
      </c>
      <c r="I231" s="234" t="s">
        <v>34</v>
      </c>
      <c r="J231" s="194">
        <v>0.4</v>
      </c>
      <c r="K231" s="235">
        <v>1</v>
      </c>
      <c r="L231" s="236">
        <f t="shared" si="0"/>
        <v>0.4</v>
      </c>
      <c r="M231" s="237" t="s">
        <v>38</v>
      </c>
      <c r="N231" s="236">
        <f t="shared" si="16"/>
        <v>0</v>
      </c>
      <c r="O231" s="237" t="s">
        <v>38</v>
      </c>
      <c r="P231" s="236">
        <v>0</v>
      </c>
      <c r="Q231" s="237" t="s">
        <v>38</v>
      </c>
      <c r="R231" s="238">
        <v>0</v>
      </c>
      <c r="S231" s="236">
        <f t="shared" si="2"/>
        <v>0.4</v>
      </c>
      <c r="T231" s="239">
        <f>'Distribution Rates'!$B$2*S231</f>
        <v>2835.2442923115887</v>
      </c>
      <c r="U231" s="236">
        <f>'Distribution Rates'!$B$3*S231</f>
        <v>-342.25475613637394</v>
      </c>
      <c r="V231" s="240">
        <f t="shared" si="3"/>
        <v>2492.9895361752147</v>
      </c>
      <c r="W231" s="240">
        <f t="shared" si="17"/>
        <v>207.75</v>
      </c>
      <c r="X231" s="240">
        <v>0</v>
      </c>
      <c r="Y231" s="241">
        <v>0</v>
      </c>
      <c r="Z231" s="240">
        <v>0</v>
      </c>
      <c r="AA231" s="241">
        <v>0</v>
      </c>
      <c r="AB231" s="240">
        <v>0</v>
      </c>
      <c r="AC231" s="242">
        <v>0</v>
      </c>
      <c r="AD231" s="240">
        <v>0</v>
      </c>
      <c r="AE231" s="240">
        <v>0</v>
      </c>
      <c r="AF231" s="243"/>
      <c r="AG231" s="244"/>
      <c r="AH231" s="241">
        <f t="shared" si="15"/>
        <v>0</v>
      </c>
      <c r="AI231" s="240">
        <v>0</v>
      </c>
      <c r="AJ231" s="240">
        <f t="shared" si="10"/>
        <v>0</v>
      </c>
    </row>
    <row r="232" spans="1:36" ht="14.25" customHeight="1" x14ac:dyDescent="0.2">
      <c r="A232" s="95"/>
      <c r="B232" s="96"/>
      <c r="C232" s="97"/>
      <c r="D232" s="96"/>
      <c r="E232" s="96"/>
      <c r="F232" s="96"/>
      <c r="G232" s="96"/>
      <c r="H232" s="96"/>
      <c r="I232" s="98"/>
      <c r="J232" s="98"/>
      <c r="K232" s="99"/>
      <c r="L232" s="98"/>
      <c r="M232" s="98"/>
      <c r="N232" s="98"/>
      <c r="O232" s="100"/>
      <c r="P232" s="98"/>
      <c r="Q232" s="98"/>
      <c r="R232" s="98"/>
      <c r="S232" s="98"/>
      <c r="T232" s="171"/>
      <c r="U232" s="101"/>
      <c r="V232" s="101"/>
      <c r="W232" s="101"/>
      <c r="X232" s="102"/>
      <c r="Y232" s="102"/>
      <c r="Z232" s="101"/>
      <c r="AA232" s="102"/>
      <c r="AB232" s="101"/>
      <c r="AC232" s="101"/>
      <c r="AD232" s="101"/>
      <c r="AE232" s="103"/>
      <c r="AF232" s="103"/>
      <c r="AG232" s="102"/>
      <c r="AH232" s="102"/>
      <c r="AI232" s="103"/>
      <c r="AJ232" s="103"/>
    </row>
    <row r="233" spans="1:36" ht="14.25" customHeight="1" x14ac:dyDescent="0.2">
      <c r="A233" s="109"/>
      <c r="B233" s="109"/>
      <c r="C233" s="109"/>
      <c r="D233" s="109"/>
      <c r="E233" s="109"/>
      <c r="F233" s="109"/>
      <c r="G233" s="109"/>
      <c r="H233" s="109"/>
      <c r="I233" s="109"/>
      <c r="J233" s="109"/>
      <c r="K233" s="109"/>
      <c r="L233" s="109"/>
      <c r="M233" s="109"/>
      <c r="N233" s="109"/>
      <c r="O233" s="109"/>
      <c r="P233" s="109"/>
      <c r="Q233" s="109"/>
      <c r="R233" s="174" t="s">
        <v>822</v>
      </c>
      <c r="S233" s="104">
        <f t="shared" ref="S233:AJ233" si="18">SUBTOTAL(109,S1:S232)</f>
        <v>153.95900000000003</v>
      </c>
      <c r="T233" s="172">
        <f t="shared" si="18"/>
        <v>1091278.4399999995</v>
      </c>
      <c r="U233" s="105">
        <f t="shared" si="18"/>
        <v>-131732.9999999998</v>
      </c>
      <c r="V233" s="106">
        <f t="shared" si="18"/>
        <v>959545.44000000134</v>
      </c>
      <c r="W233" s="105">
        <f t="shared" si="18"/>
        <v>79962.169999999984</v>
      </c>
      <c r="X233" s="106">
        <f t="shared" si="18"/>
        <v>326453.67000000004</v>
      </c>
      <c r="Y233" s="107">
        <f t="shared" si="18"/>
        <v>662411</v>
      </c>
      <c r="Z233" s="106">
        <f t="shared" si="18"/>
        <v>30440.289999999994</v>
      </c>
      <c r="AA233" s="107">
        <f t="shared" si="18"/>
        <v>6888.2</v>
      </c>
      <c r="AB233" s="106">
        <f t="shared" si="18"/>
        <v>13897.5</v>
      </c>
      <c r="AC233" s="108">
        <f t="shared" si="18"/>
        <v>163.5</v>
      </c>
      <c r="AD233" s="106">
        <f t="shared" si="18"/>
        <v>624.35</v>
      </c>
      <c r="AE233" s="106">
        <f t="shared" si="18"/>
        <v>177388.51</v>
      </c>
      <c r="AF233" s="106">
        <f t="shared" si="18"/>
        <v>0</v>
      </c>
      <c r="AG233" s="108">
        <f t="shared" si="18"/>
        <v>0</v>
      </c>
      <c r="AH233" s="107">
        <f t="shared" si="18"/>
        <v>669299.19999999995</v>
      </c>
      <c r="AI233" s="106">
        <f t="shared" si="18"/>
        <v>18713.129999999997</v>
      </c>
      <c r="AJ233" s="106">
        <f t="shared" si="18"/>
        <v>567517.45000000019</v>
      </c>
    </row>
    <row r="234" spans="1:36" ht="14.25" customHeight="1" x14ac:dyDescent="0.2">
      <c r="A234" s="109"/>
      <c r="B234" s="109"/>
      <c r="C234" s="109"/>
      <c r="D234" s="109"/>
      <c r="E234" s="109"/>
      <c r="F234" s="109"/>
      <c r="G234" s="109"/>
      <c r="H234" s="109"/>
      <c r="I234" s="109"/>
      <c r="J234" s="109"/>
      <c r="K234" s="109"/>
      <c r="L234" s="109"/>
      <c r="M234" s="109"/>
      <c r="N234" s="109"/>
      <c r="O234" s="109"/>
      <c r="P234" s="109"/>
      <c r="Q234" s="109"/>
      <c r="R234" s="175"/>
      <c r="S234" s="109"/>
      <c r="T234" s="171"/>
      <c r="U234" s="110"/>
      <c r="V234" s="110"/>
      <c r="W234" s="110"/>
      <c r="X234" s="110"/>
      <c r="Y234" s="111"/>
      <c r="Z234" s="110"/>
      <c r="AA234" s="111"/>
      <c r="AB234" s="110"/>
      <c r="AC234" s="112"/>
      <c r="AD234" s="110"/>
      <c r="AE234" s="110"/>
      <c r="AF234" s="110"/>
      <c r="AG234" s="112"/>
      <c r="AH234" s="111"/>
      <c r="AI234" s="110"/>
      <c r="AJ234" s="110"/>
    </row>
    <row r="235" spans="1:36" ht="14.25" customHeight="1" x14ac:dyDescent="0.2">
      <c r="A235" s="109"/>
      <c r="B235" s="109"/>
      <c r="C235" s="109"/>
      <c r="D235" s="109"/>
      <c r="E235" s="109"/>
      <c r="F235" s="109"/>
      <c r="G235" s="109"/>
      <c r="H235" s="109"/>
      <c r="I235" s="109"/>
      <c r="J235" s="109"/>
      <c r="K235" s="109"/>
      <c r="L235" s="109"/>
      <c r="M235" s="109"/>
      <c r="N235" s="109"/>
      <c r="O235" s="109"/>
      <c r="P235" s="109"/>
      <c r="Q235" s="109"/>
      <c r="R235" s="174" t="s">
        <v>823</v>
      </c>
      <c r="S235" s="104">
        <v>159.55900000000003</v>
      </c>
      <c r="T235" s="172">
        <v>1139918.0000000012</v>
      </c>
      <c r="U235" s="105">
        <v>-131733</v>
      </c>
      <c r="V235" s="106">
        <v>1008185.0000000007</v>
      </c>
      <c r="W235" s="105">
        <v>83883.910000000033</v>
      </c>
      <c r="X235" s="106">
        <v>330154.43</v>
      </c>
      <c r="Y235" s="107">
        <v>687377</v>
      </c>
      <c r="Z235" s="106">
        <v>28186.929999999997</v>
      </c>
      <c r="AA235" s="107">
        <v>6633</v>
      </c>
      <c r="AB235" s="106">
        <v>18394</v>
      </c>
      <c r="AC235" s="108">
        <v>216.4</v>
      </c>
      <c r="AD235" s="106">
        <v>886.86</v>
      </c>
      <c r="AE235" s="106">
        <v>240677.69</v>
      </c>
      <c r="AF235" s="106">
        <v>870.27</v>
      </c>
      <c r="AG235" s="108">
        <v>0</v>
      </c>
      <c r="AH235" s="107">
        <v>694010</v>
      </c>
      <c r="AI235" s="106">
        <v>18769.75</v>
      </c>
      <c r="AJ235" s="106">
        <v>637939.93000000005</v>
      </c>
    </row>
    <row r="236" spans="1:36" ht="14.25" customHeight="1" x14ac:dyDescent="0.2">
      <c r="A236" s="109"/>
      <c r="B236" s="109"/>
      <c r="C236" s="109"/>
      <c r="D236" s="109"/>
      <c r="E236" s="109"/>
      <c r="F236" s="109"/>
      <c r="G236" s="109"/>
      <c r="H236" s="109"/>
      <c r="I236" s="109"/>
      <c r="J236" s="109"/>
      <c r="K236" s="109"/>
      <c r="L236" s="109"/>
      <c r="M236" s="109"/>
      <c r="N236" s="109"/>
      <c r="O236" s="109"/>
      <c r="P236" s="109"/>
      <c r="Q236" s="109"/>
      <c r="R236" s="109"/>
      <c r="S236" s="109"/>
      <c r="T236" s="171"/>
      <c r="U236" s="101"/>
      <c r="V236" s="101"/>
      <c r="W236" s="101"/>
      <c r="X236" s="102"/>
      <c r="Y236" s="102"/>
      <c r="Z236" s="101"/>
      <c r="AA236" s="102"/>
      <c r="AB236" s="101"/>
      <c r="AC236" s="101"/>
      <c r="AD236" s="101"/>
      <c r="AE236" s="103"/>
      <c r="AF236" s="103"/>
      <c r="AG236" s="102"/>
      <c r="AH236" s="102"/>
      <c r="AI236" s="103"/>
      <c r="AJ236" s="103"/>
    </row>
    <row r="237" spans="1:36" ht="14.25" customHeight="1" x14ac:dyDescent="0.2">
      <c r="A237" s="109"/>
      <c r="B237" s="109"/>
      <c r="C237" s="109"/>
      <c r="D237" s="109"/>
      <c r="E237" s="109"/>
      <c r="F237" s="109"/>
      <c r="G237" s="109"/>
      <c r="H237" s="109"/>
      <c r="I237" s="109"/>
      <c r="J237" s="109"/>
      <c r="K237" s="109"/>
      <c r="L237" s="109"/>
      <c r="M237" s="109"/>
      <c r="N237" s="109"/>
      <c r="O237" s="109"/>
      <c r="P237" s="109"/>
      <c r="Q237" s="109"/>
      <c r="R237" s="103"/>
      <c r="S237" s="103"/>
      <c r="T237" s="171"/>
      <c r="U237" s="103"/>
      <c r="V237" s="103"/>
      <c r="W237" s="103"/>
      <c r="X237" s="103"/>
      <c r="Y237" s="103"/>
      <c r="Z237" s="103"/>
      <c r="AA237" s="103"/>
      <c r="AB237" s="103"/>
      <c r="AC237" s="103"/>
      <c r="AD237" s="103"/>
      <c r="AE237" s="103"/>
      <c r="AF237" s="103"/>
      <c r="AG237" s="103"/>
      <c r="AH237" s="103"/>
      <c r="AI237" s="103"/>
      <c r="AJ237" s="103"/>
    </row>
  </sheetData>
  <autoFilter ref="A1:AJ231"/>
  <conditionalFormatting sqref="I139:I173 I175:I192">
    <cfRule type="cellIs" dxfId="50" priority="1" operator="equal">
      <formula>"'#N/A"</formula>
    </cfRule>
  </conditionalFormatting>
  <conditionalFormatting sqref="I139:I173 I175:I192">
    <cfRule type="cellIs" dxfId="49" priority="2" operator="equal">
      <formula>#N/A</formula>
    </cfRule>
  </conditionalFormatting>
  <conditionalFormatting sqref="I139:I173 I175:I192">
    <cfRule type="cellIs" dxfId="48" priority="3" operator="equal">
      <formula>""""""</formula>
    </cfRule>
  </conditionalFormatting>
  <conditionalFormatting sqref="I51">
    <cfRule type="cellIs" dxfId="47" priority="4" operator="equal">
      <formula>"'#N/A"</formula>
    </cfRule>
  </conditionalFormatting>
  <conditionalFormatting sqref="I51">
    <cfRule type="cellIs" dxfId="46" priority="5" operator="equal">
      <formula>#N/A</formula>
    </cfRule>
  </conditionalFormatting>
  <conditionalFormatting sqref="I51">
    <cfRule type="cellIs" dxfId="45" priority="6" operator="equal">
      <formula>""""""</formula>
    </cfRule>
  </conditionalFormatting>
  <conditionalFormatting sqref="I48 I10:I45 I50 I64 I81:I102 I104:I131 I133:I134 I136:I137 I67:I79 I193:I225 I52 I227:I228">
    <cfRule type="cellIs" dxfId="44" priority="7" operator="equal">
      <formula>"'#N/A"</formula>
    </cfRule>
  </conditionalFormatting>
  <conditionalFormatting sqref="I48 I10:I45 I50 I64 I81:I102 I104:I131 I133:I134 I136:I137 I67:I79 I193:I225 I52 I227:I228">
    <cfRule type="cellIs" dxfId="43" priority="8" operator="equal">
      <formula>#N/A</formula>
    </cfRule>
  </conditionalFormatting>
  <conditionalFormatting sqref="I48 I10:I45 I50 I64 I81:I102 I104:I131 I133:I134 I136:I137 I67:I79 I193:I225 I52 I227:I228">
    <cfRule type="cellIs" dxfId="42" priority="9" operator="equal">
      <formula>""""""</formula>
    </cfRule>
  </conditionalFormatting>
  <conditionalFormatting sqref="I138">
    <cfRule type="cellIs" dxfId="41" priority="10" operator="equal">
      <formula>"'#N/A"</formula>
    </cfRule>
  </conditionalFormatting>
  <conditionalFormatting sqref="I138">
    <cfRule type="cellIs" dxfId="40" priority="11" operator="equal">
      <formula>#N/A</formula>
    </cfRule>
  </conditionalFormatting>
  <conditionalFormatting sqref="I138">
    <cfRule type="cellIs" dxfId="39" priority="12" operator="equal">
      <formula>""""""</formula>
    </cfRule>
  </conditionalFormatting>
  <conditionalFormatting sqref="I47">
    <cfRule type="cellIs" dxfId="38" priority="13" operator="equal">
      <formula>"'#N/A"</formula>
    </cfRule>
  </conditionalFormatting>
  <conditionalFormatting sqref="I47">
    <cfRule type="cellIs" dxfId="37" priority="14" operator="equal">
      <formula>#N/A</formula>
    </cfRule>
  </conditionalFormatting>
  <conditionalFormatting sqref="I47">
    <cfRule type="cellIs" dxfId="36" priority="15" operator="equal">
      <formula>""""""</formula>
    </cfRule>
  </conditionalFormatting>
  <conditionalFormatting sqref="I49">
    <cfRule type="cellIs" dxfId="35" priority="16" operator="equal">
      <formula>"'#N/A"</formula>
    </cfRule>
  </conditionalFormatting>
  <conditionalFormatting sqref="I49">
    <cfRule type="cellIs" dxfId="34" priority="17" operator="equal">
      <formula>#N/A</formula>
    </cfRule>
  </conditionalFormatting>
  <conditionalFormatting sqref="I49">
    <cfRule type="cellIs" dxfId="33" priority="18" operator="equal">
      <formula>""""""</formula>
    </cfRule>
  </conditionalFormatting>
  <conditionalFormatting sqref="I54:I63">
    <cfRule type="cellIs" dxfId="32" priority="19" operator="equal">
      <formula>"'#N/A"</formula>
    </cfRule>
  </conditionalFormatting>
  <conditionalFormatting sqref="I54:I63">
    <cfRule type="cellIs" dxfId="31" priority="20" operator="equal">
      <formula>#N/A</formula>
    </cfRule>
  </conditionalFormatting>
  <conditionalFormatting sqref="I54:I63">
    <cfRule type="cellIs" dxfId="30" priority="21" operator="equal">
      <formula>""""""</formula>
    </cfRule>
  </conditionalFormatting>
  <conditionalFormatting sqref="I53">
    <cfRule type="cellIs" dxfId="29" priority="22" operator="equal">
      <formula>"'#N/A"</formula>
    </cfRule>
  </conditionalFormatting>
  <conditionalFormatting sqref="I53">
    <cfRule type="cellIs" dxfId="28" priority="23" operator="equal">
      <formula>#N/A</formula>
    </cfRule>
  </conditionalFormatting>
  <conditionalFormatting sqref="I53">
    <cfRule type="cellIs" dxfId="27" priority="24" operator="equal">
      <formula>""""""</formula>
    </cfRule>
  </conditionalFormatting>
  <conditionalFormatting sqref="I80">
    <cfRule type="cellIs" dxfId="26" priority="25" operator="equal">
      <formula>"'#N/A"</formula>
    </cfRule>
  </conditionalFormatting>
  <conditionalFormatting sqref="I80">
    <cfRule type="cellIs" dxfId="25" priority="26" operator="equal">
      <formula>#N/A</formula>
    </cfRule>
  </conditionalFormatting>
  <conditionalFormatting sqref="I80">
    <cfRule type="cellIs" dxfId="24" priority="27" operator="equal">
      <formula>""""""</formula>
    </cfRule>
  </conditionalFormatting>
  <conditionalFormatting sqref="I103">
    <cfRule type="cellIs" dxfId="23" priority="28" operator="equal">
      <formula>"'#N/A"</formula>
    </cfRule>
  </conditionalFormatting>
  <conditionalFormatting sqref="I103">
    <cfRule type="cellIs" dxfId="22" priority="29" operator="equal">
      <formula>#N/A</formula>
    </cfRule>
  </conditionalFormatting>
  <conditionalFormatting sqref="I103">
    <cfRule type="cellIs" dxfId="21" priority="30" operator="equal">
      <formula>""""""</formula>
    </cfRule>
  </conditionalFormatting>
  <conditionalFormatting sqref="I132">
    <cfRule type="cellIs" dxfId="20" priority="31" operator="equal">
      <formula>"'#N/A"</formula>
    </cfRule>
  </conditionalFormatting>
  <conditionalFormatting sqref="I132">
    <cfRule type="cellIs" dxfId="19" priority="32" operator="equal">
      <formula>#N/A</formula>
    </cfRule>
  </conditionalFormatting>
  <conditionalFormatting sqref="I132">
    <cfRule type="cellIs" dxfId="18" priority="33" operator="equal">
      <formula>""""""</formula>
    </cfRule>
  </conditionalFormatting>
  <conditionalFormatting sqref="I135">
    <cfRule type="cellIs" dxfId="17" priority="34" operator="equal">
      <formula>"'#N/A"</formula>
    </cfRule>
  </conditionalFormatting>
  <conditionalFormatting sqref="I135">
    <cfRule type="cellIs" dxfId="16" priority="35" operator="equal">
      <formula>#N/A</formula>
    </cfRule>
  </conditionalFormatting>
  <conditionalFormatting sqref="I135">
    <cfRule type="cellIs" dxfId="15" priority="36" operator="equal">
      <formula>""""""</formula>
    </cfRule>
  </conditionalFormatting>
  <conditionalFormatting sqref="I174">
    <cfRule type="cellIs" dxfId="14" priority="37" operator="equal">
      <formula>"'#N/A"</formula>
    </cfRule>
  </conditionalFormatting>
  <conditionalFormatting sqref="I174">
    <cfRule type="cellIs" dxfId="13" priority="38" operator="equal">
      <formula>#N/A</formula>
    </cfRule>
  </conditionalFormatting>
  <conditionalFormatting sqref="I174">
    <cfRule type="cellIs" dxfId="12" priority="39" operator="equal">
      <formula>""""""</formula>
    </cfRule>
  </conditionalFormatting>
  <conditionalFormatting sqref="I2 I4:I9">
    <cfRule type="cellIs" dxfId="11" priority="40" operator="equal">
      <formula>"'#N/A"</formula>
    </cfRule>
  </conditionalFormatting>
  <conditionalFormatting sqref="I2 I4:I9">
    <cfRule type="cellIs" dxfId="10" priority="41" operator="equal">
      <formula>#N/A</formula>
    </cfRule>
  </conditionalFormatting>
  <conditionalFormatting sqref="I2 I4:I9">
    <cfRule type="cellIs" dxfId="9" priority="42" operator="equal">
      <formula>""""""</formula>
    </cfRule>
  </conditionalFormatting>
  <conditionalFormatting sqref="I3">
    <cfRule type="cellIs" dxfId="8" priority="43" operator="equal">
      <formula>"'#N/A"</formula>
    </cfRule>
  </conditionalFormatting>
  <conditionalFormatting sqref="I3">
    <cfRule type="cellIs" dxfId="7" priority="44" operator="equal">
      <formula>#N/A</formula>
    </cfRule>
  </conditionalFormatting>
  <conditionalFormatting sqref="I3">
    <cfRule type="cellIs" dxfId="6" priority="45" operator="equal">
      <formula>""""""</formula>
    </cfRule>
  </conditionalFormatting>
  <conditionalFormatting sqref="I229">
    <cfRule type="cellIs" dxfId="5" priority="46" operator="equal">
      <formula>"'#N/A"</formula>
    </cfRule>
  </conditionalFormatting>
  <conditionalFormatting sqref="I229">
    <cfRule type="cellIs" dxfId="4" priority="47" operator="equal">
      <formula>#N/A</formula>
    </cfRule>
  </conditionalFormatting>
  <conditionalFormatting sqref="I229">
    <cfRule type="cellIs" dxfId="3" priority="48" operator="equal">
      <formula>""""""</formula>
    </cfRule>
  </conditionalFormatting>
  <conditionalFormatting sqref="I226">
    <cfRule type="cellIs" dxfId="2" priority="49" operator="equal">
      <formula>"'#N/A"</formula>
    </cfRule>
  </conditionalFormatting>
  <conditionalFormatting sqref="I226">
    <cfRule type="cellIs" dxfId="1" priority="50" operator="equal">
      <formula>#N/A</formula>
    </cfRule>
  </conditionalFormatting>
  <conditionalFormatting sqref="I226">
    <cfRule type="cellIs" dxfId="0" priority="51" operator="equal">
      <formula>""""""</formula>
    </cfRule>
  </conditionalFormatting>
  <dataValidations count="1">
    <dataValidation type="list" allowBlank="1" showErrorMessage="1" sqref="B23 B63 B74 B77 B107 B149:B150 B192:B194 B210:B211">
      <formula1>STOPID</formula1>
    </dataValidation>
  </dataValidations>
  <pageMargins left="0.7" right="0.7" top="0.75" bottom="0.75" header="0" footer="0"/>
  <pageSetup orientation="portrait"/>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Z1000"/>
  <sheetViews>
    <sheetView workbookViewId="0">
      <pane xSplit="1" ySplit="4" topLeftCell="B5" activePane="bottomRight" state="frozen"/>
      <selection pane="topRight" activeCell="B1" sqref="B1"/>
      <selection pane="bottomLeft" activeCell="A5" sqref="A5"/>
      <selection pane="bottomRight" activeCell="B5" sqref="B5"/>
    </sheetView>
  </sheetViews>
  <sheetFormatPr defaultColWidth="12.625" defaultRowHeight="15" customHeight="1" x14ac:dyDescent="0.2"/>
  <cols>
    <col min="1" max="1" width="14.125" customWidth="1"/>
    <col min="2" max="2" width="10.75" customWidth="1"/>
    <col min="3" max="3" width="14.625" customWidth="1"/>
    <col min="4" max="4" width="12.5" customWidth="1"/>
    <col min="5" max="5" width="18.125" customWidth="1"/>
    <col min="6" max="6" width="12.375" customWidth="1"/>
    <col min="7" max="7" width="12.5" customWidth="1"/>
    <col min="8" max="8" width="15.5" customWidth="1"/>
    <col min="9" max="10" width="11.625" customWidth="1"/>
    <col min="11" max="11" width="9.875" customWidth="1"/>
    <col min="12" max="12" width="7.25" customWidth="1"/>
    <col min="13" max="13" width="15.875" customWidth="1"/>
    <col min="14" max="14" width="16.375" customWidth="1"/>
    <col min="15" max="15" width="10.875" customWidth="1"/>
    <col min="16" max="16" width="11.125" customWidth="1"/>
    <col min="17" max="26" width="7.625" customWidth="1"/>
  </cols>
  <sheetData>
    <row r="1" spans="1:26" ht="14.25" customHeight="1" x14ac:dyDescent="0.2">
      <c r="A1" s="113" t="s">
        <v>824</v>
      </c>
      <c r="B1" s="114"/>
      <c r="C1" s="115"/>
      <c r="D1" s="79"/>
      <c r="E1" s="79"/>
      <c r="F1" s="79"/>
      <c r="G1" s="79" t="s">
        <v>825</v>
      </c>
      <c r="H1" s="116"/>
      <c r="I1" s="79" t="s">
        <v>826</v>
      </c>
      <c r="J1" s="79" t="s">
        <v>827</v>
      </c>
      <c r="K1" s="79"/>
      <c r="L1" s="79" t="s">
        <v>828</v>
      </c>
      <c r="M1" s="79" t="s">
        <v>829</v>
      </c>
      <c r="N1" s="116"/>
      <c r="O1" s="116"/>
      <c r="P1" s="116"/>
      <c r="Q1" s="116"/>
      <c r="R1" s="116"/>
      <c r="S1" s="116"/>
      <c r="T1" s="116"/>
      <c r="U1" s="116"/>
      <c r="V1" s="116"/>
      <c r="W1" s="116"/>
      <c r="X1" s="116"/>
      <c r="Y1" s="116"/>
      <c r="Z1" s="116"/>
    </row>
    <row r="2" spans="1:26" ht="47.25" customHeight="1" x14ac:dyDescent="0.25">
      <c r="A2" s="113" t="s">
        <v>830</v>
      </c>
      <c r="B2" s="117"/>
      <c r="C2" s="118"/>
      <c r="D2" s="119" t="s">
        <v>831</v>
      </c>
      <c r="G2" s="119" t="s">
        <v>832</v>
      </c>
      <c r="H2" s="119" t="s">
        <v>833</v>
      </c>
      <c r="I2" s="120" t="s">
        <v>834</v>
      </c>
      <c r="J2" s="119" t="s">
        <v>835</v>
      </c>
      <c r="K2" s="109" t="s">
        <v>29</v>
      </c>
      <c r="L2" s="109" t="s">
        <v>836</v>
      </c>
      <c r="M2" s="119" t="s">
        <v>109</v>
      </c>
    </row>
    <row r="3" spans="1:26" ht="61.5" customHeight="1" x14ac:dyDescent="0.25">
      <c r="A3" s="113" t="s">
        <v>837</v>
      </c>
      <c r="B3" s="117"/>
      <c r="C3" s="118"/>
      <c r="D3" s="119" t="s">
        <v>838</v>
      </c>
      <c r="F3" s="119"/>
      <c r="G3" s="119" t="s">
        <v>839</v>
      </c>
      <c r="H3" s="119" t="s">
        <v>840</v>
      </c>
      <c r="I3" s="121" t="s">
        <v>841</v>
      </c>
      <c r="J3" s="121"/>
      <c r="K3" s="109" t="s">
        <v>842</v>
      </c>
      <c r="L3" s="119" t="s">
        <v>843</v>
      </c>
      <c r="M3" s="119" t="s">
        <v>79</v>
      </c>
    </row>
    <row r="4" spans="1:26" ht="14.25" customHeight="1" x14ac:dyDescent="0.2">
      <c r="A4" s="142"/>
      <c r="B4" s="143" t="s">
        <v>945</v>
      </c>
      <c r="C4" s="144"/>
      <c r="D4" s="144"/>
      <c r="E4" s="144"/>
      <c r="F4" s="144"/>
      <c r="G4" s="144"/>
      <c r="H4" s="144"/>
      <c r="I4" s="144"/>
      <c r="J4" s="144"/>
      <c r="K4" s="145"/>
      <c r="O4" s="122" t="s">
        <v>854</v>
      </c>
      <c r="P4" s="123" t="s">
        <v>855</v>
      </c>
      <c r="Q4" s="119"/>
      <c r="R4" s="119"/>
      <c r="S4" s="119"/>
      <c r="T4" s="119"/>
      <c r="U4" s="119"/>
      <c r="V4" s="119"/>
      <c r="W4" s="119"/>
      <c r="X4" s="119"/>
      <c r="Y4" s="119"/>
      <c r="Z4" s="119"/>
    </row>
    <row r="5" spans="1:26" ht="14.25" customHeight="1" x14ac:dyDescent="0.25">
      <c r="A5" s="143" t="s">
        <v>86</v>
      </c>
      <c r="B5" s="142" t="s">
        <v>844</v>
      </c>
      <c r="C5" s="146" t="s">
        <v>845</v>
      </c>
      <c r="D5" s="146" t="s">
        <v>846</v>
      </c>
      <c r="E5" s="146" t="s">
        <v>847</v>
      </c>
      <c r="F5" s="146" t="s">
        <v>848</v>
      </c>
      <c r="G5" s="146" t="s">
        <v>849</v>
      </c>
      <c r="H5" s="146" t="s">
        <v>850</v>
      </c>
      <c r="I5" s="146" t="s">
        <v>851</v>
      </c>
      <c r="J5" s="146" t="s">
        <v>852</v>
      </c>
      <c r="K5" s="147" t="s">
        <v>853</v>
      </c>
      <c r="O5" s="125">
        <f t="shared" ref="O5:O14" si="0">SUM(J5,K5,L5,M5,G5,H5)</f>
        <v>0</v>
      </c>
      <c r="P5" s="125">
        <f t="shared" ref="P5:P14" si="1">SUM(C5,O5)</f>
        <v>0</v>
      </c>
    </row>
    <row r="6" spans="1:26" ht="14.25" customHeight="1" x14ac:dyDescent="0.25">
      <c r="A6" s="142" t="s">
        <v>36</v>
      </c>
      <c r="B6" s="148">
        <v>10</v>
      </c>
      <c r="C6" s="149">
        <v>115233</v>
      </c>
      <c r="D6" s="149">
        <v>31.5</v>
      </c>
      <c r="E6" s="149">
        <v>59222.209999999992</v>
      </c>
      <c r="F6" s="149">
        <v>3188.1400000000003</v>
      </c>
      <c r="G6" s="149"/>
      <c r="H6" s="149">
        <v>0</v>
      </c>
      <c r="I6" s="149">
        <v>0</v>
      </c>
      <c r="J6" s="149">
        <v>2677.5</v>
      </c>
      <c r="K6" s="150">
        <v>187.98999999999995</v>
      </c>
      <c r="O6" s="125">
        <f t="shared" si="0"/>
        <v>2865.49</v>
      </c>
      <c r="P6" s="125">
        <f t="shared" si="1"/>
        <v>118098.49</v>
      </c>
    </row>
    <row r="7" spans="1:26" ht="14.25" customHeight="1" x14ac:dyDescent="0.25">
      <c r="A7" s="151" t="s">
        <v>57</v>
      </c>
      <c r="B7" s="152">
        <v>9.379999999999999</v>
      </c>
      <c r="C7" s="153">
        <v>462</v>
      </c>
      <c r="D7" s="153">
        <v>6.5</v>
      </c>
      <c r="E7" s="153">
        <v>444.46999999999997</v>
      </c>
      <c r="F7" s="153">
        <v>107.86</v>
      </c>
      <c r="G7" s="153"/>
      <c r="H7" s="153">
        <v>0</v>
      </c>
      <c r="I7" s="153">
        <v>86.210000000000008</v>
      </c>
      <c r="J7" s="153">
        <v>552.5</v>
      </c>
      <c r="K7" s="154">
        <v>0</v>
      </c>
      <c r="O7" s="125">
        <f t="shared" si="0"/>
        <v>552.5</v>
      </c>
      <c r="P7" s="125">
        <f t="shared" si="1"/>
        <v>1014.5</v>
      </c>
    </row>
    <row r="8" spans="1:26" ht="14.25" customHeight="1" x14ac:dyDescent="0.25">
      <c r="A8" s="151" t="s">
        <v>58</v>
      </c>
      <c r="B8" s="152">
        <v>10.125999999999999</v>
      </c>
      <c r="C8" s="153">
        <v>113929.2</v>
      </c>
      <c r="D8" s="153">
        <v>5</v>
      </c>
      <c r="E8" s="153">
        <v>65021.340000000004</v>
      </c>
      <c r="F8" s="153">
        <v>4866.3000000000011</v>
      </c>
      <c r="G8" s="153"/>
      <c r="H8" s="153">
        <v>2097.7499999999995</v>
      </c>
      <c r="I8" s="153">
        <v>71.239999999999995</v>
      </c>
      <c r="J8" s="153">
        <v>425</v>
      </c>
      <c r="K8" s="154">
        <v>1386.9599999999998</v>
      </c>
      <c r="O8" s="125">
        <f t="shared" si="0"/>
        <v>3909.7099999999991</v>
      </c>
      <c r="P8" s="125">
        <f t="shared" si="1"/>
        <v>117838.91</v>
      </c>
    </row>
    <row r="9" spans="1:26" ht="14.25" customHeight="1" x14ac:dyDescent="0.25">
      <c r="A9" s="151" t="s">
        <v>59</v>
      </c>
      <c r="B9" s="152">
        <v>9</v>
      </c>
      <c r="C9" s="153">
        <v>10351</v>
      </c>
      <c r="D9" s="153">
        <v>4.5</v>
      </c>
      <c r="E9" s="153">
        <v>4738.7</v>
      </c>
      <c r="F9" s="153">
        <v>713.36999999999989</v>
      </c>
      <c r="G9" s="153"/>
      <c r="H9" s="153">
        <v>14795.64</v>
      </c>
      <c r="I9" s="153">
        <v>0</v>
      </c>
      <c r="J9" s="153">
        <v>382.5</v>
      </c>
      <c r="K9" s="154">
        <v>0</v>
      </c>
      <c r="O9" s="125">
        <f t="shared" si="0"/>
        <v>15178.14</v>
      </c>
      <c r="P9" s="125">
        <f t="shared" si="1"/>
        <v>25529.14</v>
      </c>
    </row>
    <row r="10" spans="1:26" ht="14.25" customHeight="1" x14ac:dyDescent="0.25">
      <c r="A10" s="151" t="s">
        <v>60</v>
      </c>
      <c r="B10" s="152">
        <v>10.84</v>
      </c>
      <c r="C10" s="153">
        <v>62830</v>
      </c>
      <c r="D10" s="153">
        <v>8.5</v>
      </c>
      <c r="E10" s="153">
        <v>42482.819999999985</v>
      </c>
      <c r="F10" s="153">
        <v>868.26999999999975</v>
      </c>
      <c r="G10" s="153"/>
      <c r="H10" s="153">
        <v>153202.83000000002</v>
      </c>
      <c r="I10" s="153">
        <v>0</v>
      </c>
      <c r="J10" s="153">
        <v>722.5</v>
      </c>
      <c r="K10" s="154">
        <v>4884.26</v>
      </c>
      <c r="O10" s="125">
        <f t="shared" si="0"/>
        <v>158809.59000000003</v>
      </c>
      <c r="P10" s="125">
        <f t="shared" si="1"/>
        <v>221639.59000000003</v>
      </c>
    </row>
    <row r="11" spans="1:26" ht="14.25" customHeight="1" x14ac:dyDescent="0.25">
      <c r="A11" s="151" t="s">
        <v>61</v>
      </c>
      <c r="B11" s="152">
        <v>4.9000000000000004</v>
      </c>
      <c r="C11" s="153">
        <v>92459</v>
      </c>
      <c r="D11" s="153">
        <v>0</v>
      </c>
      <c r="E11" s="153">
        <v>39012.709999999992</v>
      </c>
      <c r="F11" s="153">
        <v>925.41</v>
      </c>
      <c r="G11" s="153"/>
      <c r="H11" s="153">
        <v>7159.619999999999</v>
      </c>
      <c r="I11" s="153">
        <v>202.72000000000003</v>
      </c>
      <c r="J11" s="153">
        <v>0</v>
      </c>
      <c r="K11" s="154">
        <v>2622.4100000000003</v>
      </c>
      <c r="O11" s="125">
        <f t="shared" si="0"/>
        <v>9782.0299999999988</v>
      </c>
      <c r="P11" s="125">
        <f t="shared" si="1"/>
        <v>102241.03</v>
      </c>
    </row>
    <row r="12" spans="1:26" ht="14.25" customHeight="1" x14ac:dyDescent="0.25">
      <c r="A12" s="151" t="s">
        <v>33</v>
      </c>
      <c r="B12" s="152">
        <v>79.913000000000011</v>
      </c>
      <c r="C12" s="153">
        <v>224754</v>
      </c>
      <c r="D12" s="153">
        <v>94.75</v>
      </c>
      <c r="E12" s="153">
        <v>88991.579999999987</v>
      </c>
      <c r="F12" s="153">
        <v>18291.429999999997</v>
      </c>
      <c r="G12" s="153"/>
      <c r="H12" s="153">
        <v>132.67000000000002</v>
      </c>
      <c r="I12" s="153">
        <v>86.88000000000001</v>
      </c>
      <c r="J12" s="153">
        <v>8053.75</v>
      </c>
      <c r="K12" s="154">
        <v>9606.2099999999973</v>
      </c>
      <c r="O12" s="125">
        <f t="shared" si="0"/>
        <v>17792.629999999997</v>
      </c>
      <c r="P12" s="125">
        <f t="shared" si="1"/>
        <v>242546.63</v>
      </c>
    </row>
    <row r="13" spans="1:26" ht="14.25" customHeight="1" x14ac:dyDescent="0.25">
      <c r="A13" s="151" t="s">
        <v>62</v>
      </c>
      <c r="B13" s="152">
        <v>1</v>
      </c>
      <c r="C13" s="153">
        <v>1</v>
      </c>
      <c r="D13" s="153">
        <v>0.5</v>
      </c>
      <c r="E13" s="153">
        <v>0.38</v>
      </c>
      <c r="F13" s="153">
        <v>0</v>
      </c>
      <c r="G13" s="153"/>
      <c r="H13" s="153">
        <v>0</v>
      </c>
      <c r="I13" s="153">
        <v>0</v>
      </c>
      <c r="J13" s="153">
        <v>42.5</v>
      </c>
      <c r="K13" s="154">
        <v>0</v>
      </c>
      <c r="O13" s="125">
        <f t="shared" si="0"/>
        <v>42.5</v>
      </c>
      <c r="P13" s="125">
        <f t="shared" si="1"/>
        <v>43.5</v>
      </c>
    </row>
    <row r="14" spans="1:26" ht="14.25" customHeight="1" x14ac:dyDescent="0.25">
      <c r="A14" s="151" t="s">
        <v>63</v>
      </c>
      <c r="B14" s="152">
        <v>13.52</v>
      </c>
      <c r="C14" s="153">
        <v>47742</v>
      </c>
      <c r="D14" s="153">
        <v>5.5</v>
      </c>
      <c r="E14" s="153">
        <v>25271.089999999997</v>
      </c>
      <c r="F14" s="153">
        <v>396.22</v>
      </c>
      <c r="G14" s="153"/>
      <c r="H14" s="153">
        <v>0</v>
      </c>
      <c r="I14" s="153">
        <v>171.64</v>
      </c>
      <c r="J14" s="153">
        <v>467.5</v>
      </c>
      <c r="K14" s="154">
        <v>1.1000000000000001</v>
      </c>
      <c r="O14" s="125">
        <f t="shared" si="0"/>
        <v>468.6</v>
      </c>
      <c r="P14" s="125">
        <f t="shared" si="1"/>
        <v>48210.6</v>
      </c>
    </row>
    <row r="15" spans="1:26" ht="14.25" customHeight="1" x14ac:dyDescent="0.25">
      <c r="A15" s="151" t="s">
        <v>64</v>
      </c>
      <c r="B15" s="152">
        <v>5.2800000000000011</v>
      </c>
      <c r="C15" s="153">
        <v>1538</v>
      </c>
      <c r="D15" s="153">
        <v>6.75</v>
      </c>
      <c r="E15" s="153">
        <v>1268.3700000000001</v>
      </c>
      <c r="F15" s="153">
        <v>1083.29</v>
      </c>
      <c r="G15" s="153"/>
      <c r="H15" s="153">
        <v>0</v>
      </c>
      <c r="I15" s="153">
        <v>5.66</v>
      </c>
      <c r="J15" s="153">
        <v>573.75</v>
      </c>
      <c r="K15" s="154">
        <v>24.2</v>
      </c>
      <c r="O15" s="126">
        <f t="shared" ref="O15:P15" si="2">SUM(O5:O14)</f>
        <v>209401.19000000003</v>
      </c>
      <c r="P15" s="126">
        <f t="shared" si="2"/>
        <v>877162.39</v>
      </c>
    </row>
    <row r="16" spans="1:26" ht="14.25" customHeight="1" x14ac:dyDescent="0.25">
      <c r="A16" s="155" t="s">
        <v>856</v>
      </c>
      <c r="B16" s="156">
        <v>153.95900000000003</v>
      </c>
      <c r="C16" s="157">
        <v>669299.19999999995</v>
      </c>
      <c r="D16" s="157">
        <v>163.5</v>
      </c>
      <c r="E16" s="157">
        <v>326453.66999999993</v>
      </c>
      <c r="F16" s="157">
        <v>30440.29</v>
      </c>
      <c r="G16" s="157"/>
      <c r="H16" s="157">
        <v>177388.51000000004</v>
      </c>
      <c r="I16" s="157">
        <v>624.35</v>
      </c>
      <c r="J16" s="157">
        <v>13897.5</v>
      </c>
      <c r="K16" s="158">
        <v>18713.129999999997</v>
      </c>
      <c r="N16" s="127"/>
      <c r="O16" s="118">
        <f>SUM(G15:J15)+SUM(K15:M15)</f>
        <v>603.61</v>
      </c>
      <c r="P16" s="118" t="e">
        <f>O16+GETPIVOTDATA("Sum of FY21 Year 3 of 3 Adjusted Fixed Cost",$A$4)</f>
        <v>#REF!</v>
      </c>
    </row>
    <row r="17" spans="1:10" ht="14.25" customHeight="1" x14ac:dyDescent="0.2"/>
    <row r="18" spans="1:10" ht="14.25" customHeight="1" x14ac:dyDescent="0.25">
      <c r="A18" s="13"/>
      <c r="B18" s="117"/>
      <c r="C18" s="118"/>
      <c r="E18" s="118"/>
      <c r="F18" s="128"/>
      <c r="G18" s="124"/>
      <c r="I18" s="119"/>
      <c r="J18" s="119"/>
    </row>
    <row r="19" spans="1:10" ht="14.25" customHeight="1" x14ac:dyDescent="0.25">
      <c r="A19" s="13"/>
      <c r="B19" s="117"/>
      <c r="C19" s="118"/>
      <c r="E19" s="118"/>
      <c r="F19" s="128"/>
      <c r="G19" s="124"/>
      <c r="I19" s="119"/>
      <c r="J19" s="119"/>
    </row>
    <row r="20" spans="1:10" ht="14.25" customHeight="1" x14ac:dyDescent="0.25">
      <c r="A20" s="13"/>
      <c r="B20" s="117"/>
      <c r="C20" s="118"/>
      <c r="E20" s="118"/>
      <c r="F20" s="128"/>
      <c r="G20" s="124"/>
      <c r="I20" s="119"/>
      <c r="J20" s="119"/>
    </row>
    <row r="21" spans="1:10" ht="14.25" customHeight="1" x14ac:dyDescent="0.25">
      <c r="A21" s="13"/>
      <c r="B21" s="117"/>
      <c r="C21" s="118"/>
      <c r="E21" s="118"/>
      <c r="F21" s="128"/>
      <c r="G21" s="124"/>
      <c r="I21" s="119"/>
      <c r="J21" s="119"/>
    </row>
    <row r="22" spans="1:10" ht="14.25" customHeight="1" x14ac:dyDescent="0.25">
      <c r="A22" s="13"/>
      <c r="B22" s="117"/>
      <c r="C22" s="118"/>
      <c r="E22" s="118"/>
      <c r="F22" s="128"/>
      <c r="G22" s="124"/>
      <c r="I22" s="119"/>
      <c r="J22" s="119"/>
    </row>
    <row r="23" spans="1:10" ht="14.25" customHeight="1" x14ac:dyDescent="0.25">
      <c r="A23" s="13"/>
      <c r="B23" s="117"/>
      <c r="C23" s="118"/>
      <c r="E23" s="118"/>
      <c r="F23" s="128"/>
      <c r="G23" s="124"/>
      <c r="I23" s="119"/>
      <c r="J23" s="119"/>
    </row>
    <row r="24" spans="1:10" ht="14.25" customHeight="1" x14ac:dyDescent="0.25">
      <c r="A24" s="13"/>
      <c r="B24" s="117"/>
      <c r="C24" s="118"/>
      <c r="E24" s="118"/>
      <c r="F24" s="128"/>
      <c r="G24" s="124"/>
      <c r="I24" s="119"/>
      <c r="J24" s="119"/>
    </row>
    <row r="25" spans="1:10" ht="14.25" customHeight="1" x14ac:dyDescent="0.25">
      <c r="A25" s="13"/>
      <c r="B25" s="117"/>
      <c r="C25" s="118"/>
      <c r="E25" s="118"/>
      <c r="F25" s="128"/>
      <c r="G25" s="124"/>
      <c r="I25" s="119"/>
      <c r="J25" s="119"/>
    </row>
    <row r="26" spans="1:10" ht="14.25" customHeight="1" x14ac:dyDescent="0.25">
      <c r="A26" s="13"/>
      <c r="B26" s="117"/>
      <c r="C26" s="118"/>
      <c r="E26" s="118"/>
      <c r="F26" s="128"/>
      <c r="G26" s="124"/>
      <c r="I26" s="119"/>
      <c r="J26" s="119"/>
    </row>
    <row r="27" spans="1:10" ht="14.25" customHeight="1" x14ac:dyDescent="0.25">
      <c r="A27" s="13"/>
      <c r="B27" s="117"/>
      <c r="C27" s="118"/>
      <c r="E27" s="118"/>
      <c r="F27" s="128"/>
      <c r="G27" s="124"/>
      <c r="I27" s="119"/>
      <c r="J27" s="119"/>
    </row>
    <row r="28" spans="1:10" ht="14.25" customHeight="1" x14ac:dyDescent="0.25">
      <c r="A28" s="13"/>
      <c r="B28" s="117"/>
      <c r="C28" s="118"/>
      <c r="E28" s="118"/>
      <c r="F28" s="128"/>
      <c r="G28" s="124"/>
      <c r="I28" s="119"/>
      <c r="J28" s="119"/>
    </row>
    <row r="29" spans="1:10" ht="14.25" customHeight="1" x14ac:dyDescent="0.25">
      <c r="A29" s="13"/>
      <c r="B29" s="117"/>
      <c r="C29" s="118"/>
      <c r="E29" s="118"/>
      <c r="F29" s="128"/>
      <c r="G29" s="124"/>
      <c r="I29" s="119"/>
      <c r="J29" s="119"/>
    </row>
    <row r="30" spans="1:10" ht="14.25" customHeight="1" x14ac:dyDescent="0.25">
      <c r="A30" s="13"/>
      <c r="B30" s="117"/>
      <c r="C30" s="118"/>
      <c r="E30" s="118"/>
      <c r="F30" s="128"/>
      <c r="G30" s="124"/>
      <c r="I30" s="119"/>
      <c r="J30" s="119"/>
    </row>
    <row r="31" spans="1:10" ht="14.25" customHeight="1" x14ac:dyDescent="0.25">
      <c r="A31" s="13"/>
      <c r="B31" s="117"/>
      <c r="C31" s="118"/>
      <c r="G31" s="124"/>
      <c r="I31" s="119"/>
      <c r="J31" s="119"/>
    </row>
    <row r="32" spans="1:10" ht="14.25" customHeight="1" x14ac:dyDescent="0.25">
      <c r="A32" s="13"/>
      <c r="B32" s="117"/>
      <c r="C32" s="118"/>
      <c r="G32" s="124"/>
      <c r="I32" s="119"/>
      <c r="J32" s="119"/>
    </row>
    <row r="33" spans="1:10" ht="14.25" customHeight="1" x14ac:dyDescent="0.25">
      <c r="A33" s="13"/>
      <c r="B33" s="117"/>
      <c r="C33" s="118"/>
      <c r="G33" s="124"/>
      <c r="I33" s="119"/>
      <c r="J33" s="119"/>
    </row>
    <row r="34" spans="1:10" ht="14.25" customHeight="1" x14ac:dyDescent="0.25">
      <c r="A34" s="13"/>
      <c r="B34" s="117"/>
      <c r="C34" s="118"/>
      <c r="G34" s="124"/>
      <c r="I34" s="119"/>
      <c r="J34" s="119"/>
    </row>
    <row r="35" spans="1:10" ht="14.25" customHeight="1" x14ac:dyDescent="0.25">
      <c r="A35" s="13"/>
      <c r="B35" s="117"/>
      <c r="C35" s="118"/>
      <c r="G35" s="124"/>
      <c r="I35" s="119"/>
      <c r="J35" s="119"/>
    </row>
    <row r="36" spans="1:10" ht="14.25" customHeight="1" x14ac:dyDescent="0.25">
      <c r="A36" s="13"/>
      <c r="B36" s="117"/>
      <c r="C36" s="118"/>
      <c r="G36" s="124"/>
      <c r="I36" s="119"/>
      <c r="J36" s="119"/>
    </row>
    <row r="37" spans="1:10" ht="14.25" customHeight="1" x14ac:dyDescent="0.25">
      <c r="A37" s="13"/>
      <c r="B37" s="117"/>
      <c r="C37" s="118"/>
      <c r="G37" s="124"/>
      <c r="I37" s="119"/>
      <c r="J37" s="119"/>
    </row>
    <row r="38" spans="1:10" ht="14.25" customHeight="1" x14ac:dyDescent="0.25">
      <c r="A38" s="13"/>
      <c r="B38" s="117"/>
      <c r="C38" s="118"/>
      <c r="G38" s="124"/>
      <c r="I38" s="119"/>
      <c r="J38" s="119"/>
    </row>
    <row r="39" spans="1:10" ht="14.25" customHeight="1" x14ac:dyDescent="0.25">
      <c r="A39" s="13"/>
      <c r="B39" s="117"/>
      <c r="C39" s="118"/>
      <c r="G39" s="124"/>
      <c r="I39" s="119"/>
      <c r="J39" s="119"/>
    </row>
    <row r="40" spans="1:10" ht="14.25" customHeight="1" x14ac:dyDescent="0.25">
      <c r="A40" s="13"/>
      <c r="B40" s="117"/>
      <c r="C40" s="118"/>
      <c r="G40" s="124"/>
      <c r="I40" s="119"/>
      <c r="J40" s="119"/>
    </row>
    <row r="41" spans="1:10" ht="14.25" customHeight="1" x14ac:dyDescent="0.25">
      <c r="A41" s="13"/>
      <c r="B41" s="117"/>
      <c r="C41" s="118"/>
      <c r="G41" s="124"/>
      <c r="I41" s="119"/>
      <c r="J41" s="119"/>
    </row>
    <row r="42" spans="1:10" ht="14.25" customHeight="1" x14ac:dyDescent="0.25">
      <c r="A42" s="13"/>
      <c r="B42" s="117"/>
      <c r="C42" s="118"/>
      <c r="G42" s="124"/>
      <c r="I42" s="119"/>
      <c r="J42" s="119"/>
    </row>
    <row r="43" spans="1:10" ht="14.25" customHeight="1" x14ac:dyDescent="0.25">
      <c r="A43" s="13"/>
      <c r="B43" s="117"/>
      <c r="C43" s="118"/>
      <c r="G43" s="124"/>
      <c r="I43" s="119"/>
      <c r="J43" s="119"/>
    </row>
    <row r="44" spans="1:10" ht="14.25" customHeight="1" x14ac:dyDescent="0.25">
      <c r="A44" s="13"/>
      <c r="B44" s="117"/>
      <c r="C44" s="118"/>
      <c r="G44" s="124"/>
      <c r="I44" s="119"/>
      <c r="J44" s="119"/>
    </row>
    <row r="45" spans="1:10" ht="14.25" customHeight="1" x14ac:dyDescent="0.25">
      <c r="A45" s="13"/>
      <c r="B45" s="117"/>
      <c r="C45" s="118"/>
      <c r="G45" s="124"/>
      <c r="I45" s="119"/>
      <c r="J45" s="119"/>
    </row>
    <row r="46" spans="1:10" ht="14.25" customHeight="1" x14ac:dyDescent="0.25">
      <c r="A46" s="13"/>
      <c r="B46" s="117"/>
      <c r="C46" s="118"/>
      <c r="G46" s="124"/>
      <c r="I46" s="119"/>
      <c r="J46" s="119"/>
    </row>
    <row r="47" spans="1:10" ht="14.25" customHeight="1" x14ac:dyDescent="0.25">
      <c r="A47" s="13"/>
      <c r="B47" s="117"/>
      <c r="C47" s="118"/>
      <c r="G47" s="124"/>
      <c r="I47" s="119"/>
      <c r="J47" s="119"/>
    </row>
    <row r="48" spans="1:10" ht="14.25" customHeight="1" x14ac:dyDescent="0.25">
      <c r="A48" s="13"/>
      <c r="B48" s="117"/>
      <c r="C48" s="118"/>
      <c r="G48" s="124"/>
      <c r="I48" s="119"/>
      <c r="J48" s="119"/>
    </row>
    <row r="49" spans="1:10" ht="14.25" customHeight="1" x14ac:dyDescent="0.25">
      <c r="A49" s="13"/>
      <c r="B49" s="117"/>
      <c r="C49" s="118"/>
      <c r="G49" s="124"/>
      <c r="I49" s="119"/>
      <c r="J49" s="119"/>
    </row>
    <row r="50" spans="1:10" ht="14.25" customHeight="1" x14ac:dyDescent="0.25">
      <c r="A50" s="13"/>
      <c r="B50" s="117"/>
      <c r="C50" s="118"/>
      <c r="G50" s="124"/>
      <c r="I50" s="119"/>
      <c r="J50" s="119"/>
    </row>
    <row r="51" spans="1:10" ht="14.25" customHeight="1" x14ac:dyDescent="0.25">
      <c r="A51" s="13"/>
      <c r="B51" s="117"/>
      <c r="C51" s="118"/>
      <c r="G51" s="124"/>
      <c r="I51" s="119"/>
      <c r="J51" s="119"/>
    </row>
    <row r="52" spans="1:10" ht="14.25" customHeight="1" x14ac:dyDescent="0.25">
      <c r="A52" s="13"/>
      <c r="B52" s="117"/>
      <c r="C52" s="118"/>
      <c r="G52" s="124"/>
      <c r="I52" s="119"/>
      <c r="J52" s="119"/>
    </row>
    <row r="53" spans="1:10" ht="14.25" customHeight="1" x14ac:dyDescent="0.25">
      <c r="A53" s="13"/>
      <c r="B53" s="117"/>
      <c r="C53" s="118"/>
      <c r="G53" s="124"/>
      <c r="I53" s="119"/>
      <c r="J53" s="119"/>
    </row>
    <row r="54" spans="1:10" ht="14.25" customHeight="1" x14ac:dyDescent="0.25">
      <c r="A54" s="13"/>
      <c r="B54" s="117"/>
      <c r="C54" s="118"/>
      <c r="G54" s="124"/>
      <c r="I54" s="119"/>
      <c r="J54" s="119"/>
    </row>
    <row r="55" spans="1:10" ht="14.25" customHeight="1" x14ac:dyDescent="0.25">
      <c r="A55" s="13"/>
      <c r="B55" s="117"/>
      <c r="C55" s="118"/>
      <c r="G55" s="124"/>
      <c r="I55" s="119"/>
      <c r="J55" s="119"/>
    </row>
    <row r="56" spans="1:10" ht="14.25" customHeight="1" x14ac:dyDescent="0.25">
      <c r="A56" s="13"/>
      <c r="B56" s="117"/>
      <c r="C56" s="118"/>
      <c r="G56" s="124"/>
      <c r="I56" s="119"/>
      <c r="J56" s="119"/>
    </row>
    <row r="57" spans="1:10" ht="14.25" customHeight="1" x14ac:dyDescent="0.25">
      <c r="A57" s="13"/>
      <c r="B57" s="117"/>
      <c r="C57" s="118"/>
      <c r="G57" s="124"/>
      <c r="I57" s="119"/>
      <c r="J57" s="119"/>
    </row>
    <row r="58" spans="1:10" ht="14.25" customHeight="1" x14ac:dyDescent="0.25">
      <c r="A58" s="13"/>
      <c r="B58" s="117"/>
      <c r="C58" s="118"/>
      <c r="G58" s="124"/>
      <c r="I58" s="119"/>
      <c r="J58" s="119"/>
    </row>
    <row r="59" spans="1:10" ht="14.25" customHeight="1" x14ac:dyDescent="0.25">
      <c r="A59" s="13"/>
      <c r="B59" s="117"/>
      <c r="C59" s="118"/>
      <c r="G59" s="124"/>
      <c r="I59" s="119"/>
      <c r="J59" s="119"/>
    </row>
    <row r="60" spans="1:10" ht="14.25" customHeight="1" x14ac:dyDescent="0.25">
      <c r="A60" s="13"/>
      <c r="B60" s="117"/>
      <c r="C60" s="118"/>
      <c r="G60" s="124"/>
      <c r="I60" s="119"/>
      <c r="J60" s="119"/>
    </row>
    <row r="61" spans="1:10" ht="14.25" customHeight="1" x14ac:dyDescent="0.25">
      <c r="A61" s="13"/>
      <c r="B61" s="117"/>
      <c r="C61" s="118"/>
      <c r="G61" s="124"/>
      <c r="I61" s="119"/>
      <c r="J61" s="119"/>
    </row>
    <row r="62" spans="1:10" ht="14.25" customHeight="1" x14ac:dyDescent="0.25">
      <c r="A62" s="13"/>
      <c r="B62" s="117"/>
      <c r="C62" s="118"/>
      <c r="G62" s="124"/>
      <c r="I62" s="119"/>
      <c r="J62" s="119"/>
    </row>
    <row r="63" spans="1:10" ht="14.25" customHeight="1" x14ac:dyDescent="0.25">
      <c r="A63" s="13"/>
      <c r="B63" s="117"/>
      <c r="C63" s="118"/>
      <c r="G63" s="124"/>
      <c r="I63" s="119"/>
      <c r="J63" s="119"/>
    </row>
    <row r="64" spans="1:10" ht="14.25" customHeight="1" x14ac:dyDescent="0.25">
      <c r="A64" s="13"/>
      <c r="B64" s="117"/>
      <c r="C64" s="118"/>
      <c r="G64" s="124"/>
      <c r="I64" s="119"/>
      <c r="J64" s="119"/>
    </row>
    <row r="65" spans="1:10" ht="14.25" customHeight="1" x14ac:dyDescent="0.25">
      <c r="A65" s="13"/>
      <c r="B65" s="117"/>
      <c r="C65" s="118"/>
      <c r="G65" s="124"/>
      <c r="I65" s="119"/>
      <c r="J65" s="119"/>
    </row>
    <row r="66" spans="1:10" ht="14.25" customHeight="1" x14ac:dyDescent="0.25">
      <c r="A66" s="13"/>
      <c r="B66" s="117"/>
      <c r="C66" s="118"/>
      <c r="G66" s="124"/>
      <c r="I66" s="119"/>
      <c r="J66" s="119"/>
    </row>
    <row r="67" spans="1:10" ht="14.25" customHeight="1" x14ac:dyDescent="0.25">
      <c r="A67" s="13"/>
      <c r="B67" s="117"/>
      <c r="C67" s="118"/>
      <c r="G67" s="124"/>
      <c r="I67" s="119"/>
      <c r="J67" s="119"/>
    </row>
    <row r="68" spans="1:10" ht="14.25" customHeight="1" x14ac:dyDescent="0.25">
      <c r="A68" s="13"/>
      <c r="B68" s="117"/>
      <c r="C68" s="118"/>
      <c r="G68" s="124"/>
      <c r="I68" s="119"/>
      <c r="J68" s="119"/>
    </row>
    <row r="69" spans="1:10" ht="14.25" customHeight="1" x14ac:dyDescent="0.25">
      <c r="A69" s="13"/>
      <c r="B69" s="117"/>
      <c r="C69" s="118"/>
      <c r="G69" s="124"/>
      <c r="I69" s="119"/>
      <c r="J69" s="119"/>
    </row>
    <row r="70" spans="1:10" ht="14.25" customHeight="1" x14ac:dyDescent="0.25">
      <c r="A70" s="13"/>
      <c r="B70" s="117"/>
      <c r="C70" s="118"/>
      <c r="G70" s="124"/>
      <c r="I70" s="119"/>
      <c r="J70" s="119"/>
    </row>
    <row r="71" spans="1:10" ht="14.25" customHeight="1" x14ac:dyDescent="0.25">
      <c r="A71" s="13"/>
      <c r="B71" s="117"/>
      <c r="C71" s="118"/>
      <c r="G71" s="124"/>
      <c r="I71" s="119"/>
      <c r="J71" s="119"/>
    </row>
    <row r="72" spans="1:10" ht="14.25" customHeight="1" x14ac:dyDescent="0.25">
      <c r="A72" s="13"/>
      <c r="B72" s="117"/>
      <c r="C72" s="118"/>
      <c r="G72" s="124"/>
      <c r="I72" s="119"/>
      <c r="J72" s="119"/>
    </row>
    <row r="73" spans="1:10" ht="14.25" customHeight="1" x14ac:dyDescent="0.25">
      <c r="A73" s="13"/>
      <c r="B73" s="117"/>
      <c r="C73" s="118"/>
      <c r="G73" s="124"/>
      <c r="I73" s="119"/>
      <c r="J73" s="119"/>
    </row>
    <row r="74" spans="1:10" ht="14.25" customHeight="1" x14ac:dyDescent="0.25">
      <c r="A74" s="13"/>
      <c r="B74" s="117"/>
      <c r="C74" s="118"/>
      <c r="G74" s="124"/>
      <c r="I74" s="119"/>
      <c r="J74" s="119"/>
    </row>
    <row r="75" spans="1:10" ht="14.25" customHeight="1" x14ac:dyDescent="0.25">
      <c r="A75" s="13"/>
      <c r="B75" s="117"/>
      <c r="C75" s="118"/>
      <c r="G75" s="124"/>
      <c r="I75" s="119"/>
      <c r="J75" s="119"/>
    </row>
    <row r="76" spans="1:10" ht="14.25" customHeight="1" x14ac:dyDescent="0.25">
      <c r="A76" s="13"/>
      <c r="B76" s="117"/>
      <c r="C76" s="118"/>
      <c r="G76" s="124"/>
      <c r="I76" s="119"/>
      <c r="J76" s="119"/>
    </row>
    <row r="77" spans="1:10" ht="14.25" customHeight="1" x14ac:dyDescent="0.25">
      <c r="A77" s="13"/>
      <c r="B77" s="117"/>
      <c r="C77" s="118"/>
      <c r="G77" s="124"/>
      <c r="I77" s="119"/>
      <c r="J77" s="119"/>
    </row>
    <row r="78" spans="1:10" ht="14.25" customHeight="1" x14ac:dyDescent="0.25">
      <c r="A78" s="13"/>
      <c r="B78" s="117"/>
      <c r="C78" s="118"/>
      <c r="G78" s="124"/>
      <c r="I78" s="119"/>
      <c r="J78" s="119"/>
    </row>
    <row r="79" spans="1:10" ht="14.25" customHeight="1" x14ac:dyDescent="0.25">
      <c r="A79" s="13"/>
      <c r="B79" s="117"/>
      <c r="C79" s="118"/>
      <c r="G79" s="124"/>
      <c r="I79" s="119"/>
      <c r="J79" s="119"/>
    </row>
    <row r="80" spans="1:10" ht="14.25" customHeight="1" x14ac:dyDescent="0.25">
      <c r="A80" s="13"/>
      <c r="B80" s="117"/>
      <c r="C80" s="118"/>
      <c r="G80" s="124"/>
      <c r="I80" s="119"/>
      <c r="J80" s="119"/>
    </row>
    <row r="81" spans="1:10" ht="14.25" customHeight="1" x14ac:dyDescent="0.25">
      <c r="A81" s="13"/>
      <c r="B81" s="117"/>
      <c r="C81" s="118"/>
      <c r="G81" s="124"/>
      <c r="I81" s="119"/>
      <c r="J81" s="119"/>
    </row>
    <row r="82" spans="1:10" ht="14.25" customHeight="1" x14ac:dyDescent="0.25">
      <c r="A82" s="13"/>
      <c r="B82" s="117"/>
      <c r="C82" s="118"/>
      <c r="G82" s="124"/>
      <c r="I82" s="119"/>
      <c r="J82" s="119"/>
    </row>
    <row r="83" spans="1:10" ht="14.25" customHeight="1" x14ac:dyDescent="0.25">
      <c r="A83" s="13"/>
      <c r="B83" s="117"/>
      <c r="C83" s="118"/>
      <c r="G83" s="124"/>
      <c r="I83" s="119"/>
      <c r="J83" s="119"/>
    </row>
    <row r="84" spans="1:10" ht="14.25" customHeight="1" x14ac:dyDescent="0.25">
      <c r="A84" s="13"/>
      <c r="B84" s="117"/>
      <c r="C84" s="118"/>
      <c r="G84" s="124"/>
      <c r="I84" s="119"/>
      <c r="J84" s="119"/>
    </row>
    <row r="85" spans="1:10" ht="14.25" customHeight="1" x14ac:dyDescent="0.25">
      <c r="A85" s="13"/>
      <c r="B85" s="117"/>
      <c r="C85" s="118"/>
      <c r="G85" s="124"/>
      <c r="I85" s="119"/>
      <c r="J85" s="119"/>
    </row>
    <row r="86" spans="1:10" ht="14.25" customHeight="1" x14ac:dyDescent="0.25">
      <c r="A86" s="13"/>
      <c r="B86" s="117"/>
      <c r="C86" s="118"/>
      <c r="G86" s="124"/>
      <c r="I86" s="119"/>
      <c r="J86" s="119"/>
    </row>
    <row r="87" spans="1:10" ht="14.25" customHeight="1" x14ac:dyDescent="0.25">
      <c r="A87" s="13"/>
      <c r="B87" s="117"/>
      <c r="C87" s="118"/>
      <c r="G87" s="124"/>
      <c r="I87" s="119"/>
      <c r="J87" s="119"/>
    </row>
    <row r="88" spans="1:10" ht="14.25" customHeight="1" x14ac:dyDescent="0.25">
      <c r="A88" s="13"/>
      <c r="B88" s="117"/>
      <c r="C88" s="118"/>
      <c r="G88" s="124"/>
      <c r="I88" s="119"/>
      <c r="J88" s="119"/>
    </row>
    <row r="89" spans="1:10" ht="14.25" customHeight="1" x14ac:dyDescent="0.25">
      <c r="A89" s="13"/>
      <c r="B89" s="117"/>
      <c r="C89" s="118"/>
      <c r="G89" s="124"/>
      <c r="I89" s="119"/>
      <c r="J89" s="119"/>
    </row>
    <row r="90" spans="1:10" ht="14.25" customHeight="1" x14ac:dyDescent="0.25">
      <c r="A90" s="13"/>
      <c r="B90" s="117"/>
      <c r="C90" s="118"/>
      <c r="G90" s="124"/>
      <c r="I90" s="119"/>
      <c r="J90" s="119"/>
    </row>
    <row r="91" spans="1:10" ht="14.25" customHeight="1" x14ac:dyDescent="0.25">
      <c r="A91" s="13"/>
      <c r="B91" s="117"/>
      <c r="C91" s="118"/>
      <c r="G91" s="124"/>
      <c r="I91" s="119"/>
      <c r="J91" s="119"/>
    </row>
    <row r="92" spans="1:10" ht="14.25" customHeight="1" x14ac:dyDescent="0.25">
      <c r="A92" s="13"/>
      <c r="B92" s="117"/>
      <c r="C92" s="118"/>
      <c r="G92" s="124"/>
      <c r="I92" s="119"/>
      <c r="J92" s="119"/>
    </row>
    <row r="93" spans="1:10" ht="14.25" customHeight="1" x14ac:dyDescent="0.25">
      <c r="A93" s="13"/>
      <c r="B93" s="117"/>
      <c r="C93" s="118"/>
      <c r="G93" s="124"/>
      <c r="I93" s="119"/>
      <c r="J93" s="119"/>
    </row>
    <row r="94" spans="1:10" ht="14.25" customHeight="1" x14ac:dyDescent="0.25">
      <c r="A94" s="13"/>
      <c r="B94" s="117"/>
      <c r="C94" s="118"/>
      <c r="G94" s="124"/>
      <c r="I94" s="119"/>
      <c r="J94" s="119"/>
    </row>
    <row r="95" spans="1:10" ht="14.25" customHeight="1" x14ac:dyDescent="0.25">
      <c r="A95" s="13"/>
      <c r="B95" s="117"/>
      <c r="C95" s="118"/>
      <c r="G95" s="124"/>
      <c r="I95" s="119"/>
      <c r="J95" s="119"/>
    </row>
    <row r="96" spans="1:10" ht="14.25" customHeight="1" x14ac:dyDescent="0.25">
      <c r="A96" s="13"/>
      <c r="B96" s="117"/>
      <c r="C96" s="118"/>
      <c r="G96" s="124"/>
      <c r="I96" s="119"/>
      <c r="J96" s="119"/>
    </row>
    <row r="97" spans="1:10" ht="14.25" customHeight="1" x14ac:dyDescent="0.25">
      <c r="A97" s="13"/>
      <c r="B97" s="117"/>
      <c r="C97" s="118"/>
      <c r="G97" s="124"/>
      <c r="I97" s="119"/>
      <c r="J97" s="119"/>
    </row>
    <row r="98" spans="1:10" ht="14.25" customHeight="1" x14ac:dyDescent="0.25">
      <c r="A98" s="13"/>
      <c r="B98" s="117"/>
      <c r="C98" s="118"/>
      <c r="G98" s="124"/>
      <c r="I98" s="119"/>
      <c r="J98" s="119"/>
    </row>
    <row r="99" spans="1:10" ht="14.25" customHeight="1" x14ac:dyDescent="0.25">
      <c r="A99" s="13"/>
      <c r="B99" s="117"/>
      <c r="C99" s="118"/>
      <c r="G99" s="124"/>
      <c r="I99" s="119"/>
      <c r="J99" s="119"/>
    </row>
    <row r="100" spans="1:10" ht="14.25" customHeight="1" x14ac:dyDescent="0.25">
      <c r="A100" s="13"/>
      <c r="B100" s="117"/>
      <c r="C100" s="118"/>
      <c r="G100" s="124"/>
      <c r="I100" s="119"/>
      <c r="J100" s="119"/>
    </row>
    <row r="101" spans="1:10" ht="14.25" customHeight="1" x14ac:dyDescent="0.25">
      <c r="A101" s="13"/>
      <c r="B101" s="117"/>
      <c r="C101" s="118"/>
      <c r="G101" s="124"/>
      <c r="I101" s="119"/>
      <c r="J101" s="119"/>
    </row>
    <row r="102" spans="1:10" ht="14.25" customHeight="1" x14ac:dyDescent="0.25">
      <c r="A102" s="13"/>
      <c r="B102" s="117"/>
      <c r="C102" s="118"/>
      <c r="G102" s="124"/>
      <c r="I102" s="119"/>
      <c r="J102" s="119"/>
    </row>
    <row r="103" spans="1:10" ht="14.25" customHeight="1" x14ac:dyDescent="0.25">
      <c r="A103" s="13"/>
      <c r="B103" s="117"/>
      <c r="C103" s="118"/>
      <c r="G103" s="124"/>
      <c r="I103" s="119"/>
      <c r="J103" s="119"/>
    </row>
    <row r="104" spans="1:10" ht="14.25" customHeight="1" x14ac:dyDescent="0.25">
      <c r="A104" s="13"/>
      <c r="B104" s="117"/>
      <c r="C104" s="118"/>
      <c r="G104" s="124"/>
      <c r="I104" s="119"/>
      <c r="J104" s="119"/>
    </row>
    <row r="105" spans="1:10" ht="14.25" customHeight="1" x14ac:dyDescent="0.25">
      <c r="A105" s="13"/>
      <c r="B105" s="117"/>
      <c r="C105" s="118"/>
      <c r="G105" s="124"/>
      <c r="I105" s="119"/>
      <c r="J105" s="119"/>
    </row>
    <row r="106" spans="1:10" ht="14.25" customHeight="1" x14ac:dyDescent="0.25">
      <c r="A106" s="13"/>
      <c r="B106" s="117"/>
      <c r="C106" s="118"/>
      <c r="G106" s="124"/>
      <c r="I106" s="119"/>
      <c r="J106" s="119"/>
    </row>
    <row r="107" spans="1:10" ht="14.25" customHeight="1" x14ac:dyDescent="0.25">
      <c r="A107" s="13"/>
      <c r="B107" s="117"/>
      <c r="C107" s="118"/>
      <c r="G107" s="124"/>
      <c r="I107" s="119"/>
      <c r="J107" s="119"/>
    </row>
    <row r="108" spans="1:10" ht="14.25" customHeight="1" x14ac:dyDescent="0.25">
      <c r="A108" s="13"/>
      <c r="B108" s="117"/>
      <c r="C108" s="118"/>
      <c r="G108" s="124"/>
      <c r="I108" s="119"/>
      <c r="J108" s="119"/>
    </row>
    <row r="109" spans="1:10" ht="14.25" customHeight="1" x14ac:dyDescent="0.25">
      <c r="A109" s="13"/>
      <c r="B109" s="117"/>
      <c r="C109" s="118"/>
      <c r="G109" s="124"/>
      <c r="I109" s="119"/>
      <c r="J109" s="119"/>
    </row>
    <row r="110" spans="1:10" ht="14.25" customHeight="1" x14ac:dyDescent="0.25">
      <c r="A110" s="13"/>
      <c r="B110" s="117"/>
      <c r="C110" s="118"/>
      <c r="G110" s="124"/>
      <c r="I110" s="119"/>
      <c r="J110" s="119"/>
    </row>
    <row r="111" spans="1:10" ht="14.25" customHeight="1" x14ac:dyDescent="0.25">
      <c r="A111" s="13"/>
      <c r="B111" s="117"/>
      <c r="C111" s="118"/>
      <c r="G111" s="124"/>
      <c r="I111" s="119"/>
      <c r="J111" s="119"/>
    </row>
    <row r="112" spans="1:10" ht="14.25" customHeight="1" x14ac:dyDescent="0.25">
      <c r="A112" s="13"/>
      <c r="B112" s="117"/>
      <c r="C112" s="118"/>
      <c r="G112" s="124"/>
      <c r="I112" s="119"/>
      <c r="J112" s="119"/>
    </row>
    <row r="113" spans="1:10" ht="14.25" customHeight="1" x14ac:dyDescent="0.25">
      <c r="A113" s="13"/>
      <c r="B113" s="117"/>
      <c r="C113" s="118"/>
      <c r="G113" s="124"/>
      <c r="I113" s="119"/>
      <c r="J113" s="119"/>
    </row>
    <row r="114" spans="1:10" ht="14.25" customHeight="1" x14ac:dyDescent="0.25">
      <c r="A114" s="13"/>
      <c r="B114" s="117"/>
      <c r="C114" s="118"/>
      <c r="G114" s="124"/>
      <c r="I114" s="119"/>
      <c r="J114" s="119"/>
    </row>
    <row r="115" spans="1:10" ht="14.25" customHeight="1" x14ac:dyDescent="0.25">
      <c r="A115" s="13"/>
      <c r="B115" s="117"/>
      <c r="C115" s="118"/>
      <c r="G115" s="124"/>
      <c r="I115" s="119"/>
      <c r="J115" s="119"/>
    </row>
    <row r="116" spans="1:10" ht="14.25" customHeight="1" x14ac:dyDescent="0.25">
      <c r="A116" s="13"/>
      <c r="B116" s="117"/>
      <c r="C116" s="118"/>
      <c r="G116" s="124"/>
      <c r="I116" s="119"/>
      <c r="J116" s="119"/>
    </row>
    <row r="117" spans="1:10" ht="14.25" customHeight="1" x14ac:dyDescent="0.25">
      <c r="A117" s="13"/>
      <c r="B117" s="117"/>
      <c r="C117" s="118"/>
      <c r="G117" s="124"/>
      <c r="I117" s="119"/>
      <c r="J117" s="119"/>
    </row>
    <row r="118" spans="1:10" ht="14.25" customHeight="1" x14ac:dyDescent="0.25">
      <c r="A118" s="13"/>
      <c r="B118" s="117"/>
      <c r="C118" s="118"/>
      <c r="G118" s="124"/>
      <c r="I118" s="119"/>
      <c r="J118" s="119"/>
    </row>
    <row r="119" spans="1:10" ht="14.25" customHeight="1" x14ac:dyDescent="0.25">
      <c r="A119" s="13"/>
      <c r="B119" s="117"/>
      <c r="C119" s="118"/>
      <c r="G119" s="124"/>
      <c r="I119" s="119"/>
      <c r="J119" s="119"/>
    </row>
    <row r="120" spans="1:10" ht="14.25" customHeight="1" x14ac:dyDescent="0.25">
      <c r="A120" s="13"/>
      <c r="B120" s="117"/>
      <c r="C120" s="118"/>
      <c r="G120" s="124"/>
      <c r="I120" s="119"/>
      <c r="J120" s="119"/>
    </row>
    <row r="121" spans="1:10" ht="14.25" customHeight="1" x14ac:dyDescent="0.25">
      <c r="A121" s="13"/>
      <c r="B121" s="117"/>
      <c r="C121" s="118"/>
      <c r="G121" s="124"/>
      <c r="I121" s="119"/>
      <c r="J121" s="119"/>
    </row>
    <row r="122" spans="1:10" ht="14.25" customHeight="1" x14ac:dyDescent="0.25">
      <c r="A122" s="13"/>
      <c r="B122" s="117"/>
      <c r="C122" s="118"/>
      <c r="G122" s="124"/>
      <c r="I122" s="119"/>
      <c r="J122" s="119"/>
    </row>
    <row r="123" spans="1:10" ht="14.25" customHeight="1" x14ac:dyDescent="0.25">
      <c r="A123" s="13"/>
      <c r="B123" s="117"/>
      <c r="C123" s="118"/>
      <c r="G123" s="124"/>
      <c r="I123" s="119"/>
      <c r="J123" s="119"/>
    </row>
    <row r="124" spans="1:10" ht="14.25" customHeight="1" x14ac:dyDescent="0.25">
      <c r="A124" s="13"/>
      <c r="B124" s="117"/>
      <c r="C124" s="118"/>
      <c r="G124" s="124"/>
      <c r="I124" s="119"/>
      <c r="J124" s="119"/>
    </row>
    <row r="125" spans="1:10" ht="14.25" customHeight="1" x14ac:dyDescent="0.25">
      <c r="A125" s="13"/>
      <c r="B125" s="117"/>
      <c r="C125" s="118"/>
      <c r="G125" s="124"/>
      <c r="I125" s="119"/>
      <c r="J125" s="119"/>
    </row>
    <row r="126" spans="1:10" ht="14.25" customHeight="1" x14ac:dyDescent="0.25">
      <c r="A126" s="13"/>
      <c r="B126" s="117"/>
      <c r="C126" s="118"/>
      <c r="G126" s="124"/>
      <c r="I126" s="119"/>
      <c r="J126" s="119"/>
    </row>
    <row r="127" spans="1:10" ht="14.25" customHeight="1" x14ac:dyDescent="0.25">
      <c r="A127" s="13"/>
      <c r="B127" s="117"/>
      <c r="C127" s="118"/>
      <c r="G127" s="124"/>
      <c r="I127" s="119"/>
      <c r="J127" s="119"/>
    </row>
    <row r="128" spans="1:10" ht="14.25" customHeight="1" x14ac:dyDescent="0.25">
      <c r="A128" s="13"/>
      <c r="B128" s="117"/>
      <c r="C128" s="118"/>
      <c r="G128" s="124"/>
      <c r="I128" s="119"/>
      <c r="J128" s="119"/>
    </row>
    <row r="129" spans="1:10" ht="14.25" customHeight="1" x14ac:dyDescent="0.25">
      <c r="A129" s="13"/>
      <c r="B129" s="117"/>
      <c r="C129" s="118"/>
      <c r="G129" s="124"/>
      <c r="I129" s="119"/>
      <c r="J129" s="119"/>
    </row>
    <row r="130" spans="1:10" ht="14.25" customHeight="1" x14ac:dyDescent="0.25">
      <c r="A130" s="13"/>
      <c r="B130" s="117"/>
      <c r="C130" s="118"/>
      <c r="G130" s="124"/>
      <c r="I130" s="119"/>
      <c r="J130" s="119"/>
    </row>
    <row r="131" spans="1:10" ht="14.25" customHeight="1" x14ac:dyDescent="0.25">
      <c r="A131" s="13"/>
      <c r="B131" s="117"/>
      <c r="C131" s="118"/>
      <c r="G131" s="124"/>
      <c r="I131" s="119"/>
      <c r="J131" s="119"/>
    </row>
    <row r="132" spans="1:10" ht="14.25" customHeight="1" x14ac:dyDescent="0.25">
      <c r="A132" s="13"/>
      <c r="B132" s="117"/>
      <c r="C132" s="118"/>
      <c r="G132" s="124"/>
      <c r="I132" s="119"/>
      <c r="J132" s="119"/>
    </row>
    <row r="133" spans="1:10" ht="14.25" customHeight="1" x14ac:dyDescent="0.25">
      <c r="A133" s="13"/>
      <c r="B133" s="117"/>
      <c r="C133" s="118"/>
      <c r="G133" s="124"/>
      <c r="I133" s="119"/>
      <c r="J133" s="119"/>
    </row>
    <row r="134" spans="1:10" ht="14.25" customHeight="1" x14ac:dyDescent="0.25">
      <c r="A134" s="13"/>
      <c r="B134" s="117"/>
      <c r="C134" s="118"/>
      <c r="G134" s="124"/>
      <c r="I134" s="119"/>
      <c r="J134" s="119"/>
    </row>
    <row r="135" spans="1:10" ht="14.25" customHeight="1" x14ac:dyDescent="0.25">
      <c r="A135" s="13"/>
      <c r="B135" s="117"/>
      <c r="C135" s="118"/>
      <c r="G135" s="124"/>
      <c r="I135" s="119"/>
      <c r="J135" s="119"/>
    </row>
    <row r="136" spans="1:10" ht="14.25" customHeight="1" x14ac:dyDescent="0.25">
      <c r="A136" s="13"/>
      <c r="B136" s="117"/>
      <c r="C136" s="118"/>
      <c r="G136" s="124"/>
      <c r="I136" s="119"/>
      <c r="J136" s="119"/>
    </row>
    <row r="137" spans="1:10" ht="14.25" customHeight="1" x14ac:dyDescent="0.25">
      <c r="A137" s="13"/>
      <c r="B137" s="117"/>
      <c r="C137" s="118"/>
      <c r="G137" s="124"/>
      <c r="I137" s="119"/>
      <c r="J137" s="119"/>
    </row>
    <row r="138" spans="1:10" ht="14.25" customHeight="1" x14ac:dyDescent="0.25">
      <c r="A138" s="13"/>
      <c r="B138" s="117"/>
      <c r="C138" s="118"/>
      <c r="G138" s="124"/>
      <c r="I138" s="119"/>
      <c r="J138" s="119"/>
    </row>
    <row r="139" spans="1:10" ht="14.25" customHeight="1" x14ac:dyDescent="0.25">
      <c r="A139" s="13"/>
      <c r="B139" s="117"/>
      <c r="C139" s="118"/>
      <c r="G139" s="124"/>
      <c r="I139" s="119"/>
      <c r="J139" s="119"/>
    </row>
    <row r="140" spans="1:10" ht="14.25" customHeight="1" x14ac:dyDescent="0.25">
      <c r="A140" s="13"/>
      <c r="B140" s="117"/>
      <c r="C140" s="118"/>
      <c r="G140" s="124"/>
      <c r="I140" s="119"/>
      <c r="J140" s="119"/>
    </row>
    <row r="141" spans="1:10" ht="14.25" customHeight="1" x14ac:dyDescent="0.25">
      <c r="A141" s="13"/>
      <c r="B141" s="117"/>
      <c r="C141" s="118"/>
      <c r="G141" s="124"/>
      <c r="I141" s="119"/>
      <c r="J141" s="119"/>
    </row>
    <row r="142" spans="1:10" ht="14.25" customHeight="1" x14ac:dyDescent="0.25">
      <c r="A142" s="13"/>
      <c r="B142" s="117"/>
      <c r="C142" s="118"/>
      <c r="G142" s="124"/>
      <c r="I142" s="119"/>
      <c r="J142" s="119"/>
    </row>
    <row r="143" spans="1:10" ht="14.25" customHeight="1" x14ac:dyDescent="0.25">
      <c r="A143" s="13"/>
      <c r="B143" s="117"/>
      <c r="C143" s="118"/>
      <c r="G143" s="124"/>
      <c r="I143" s="119"/>
      <c r="J143" s="119"/>
    </row>
    <row r="144" spans="1:10" ht="14.25" customHeight="1" x14ac:dyDescent="0.25">
      <c r="A144" s="13"/>
      <c r="B144" s="117"/>
      <c r="C144" s="118"/>
      <c r="G144" s="124"/>
      <c r="I144" s="119"/>
      <c r="J144" s="119"/>
    </row>
    <row r="145" spans="1:10" ht="14.25" customHeight="1" x14ac:dyDescent="0.25">
      <c r="A145" s="13"/>
      <c r="B145" s="117"/>
      <c r="C145" s="118"/>
      <c r="G145" s="124"/>
      <c r="I145" s="119"/>
      <c r="J145" s="119"/>
    </row>
    <row r="146" spans="1:10" ht="14.25" customHeight="1" x14ac:dyDescent="0.25">
      <c r="A146" s="13"/>
      <c r="B146" s="117"/>
      <c r="C146" s="118"/>
      <c r="G146" s="124"/>
      <c r="I146" s="119"/>
      <c r="J146" s="119"/>
    </row>
    <row r="147" spans="1:10" ht="14.25" customHeight="1" x14ac:dyDescent="0.25">
      <c r="A147" s="13"/>
      <c r="B147" s="117"/>
      <c r="C147" s="118"/>
      <c r="G147" s="124"/>
      <c r="I147" s="119"/>
      <c r="J147" s="119"/>
    </row>
    <row r="148" spans="1:10" ht="14.25" customHeight="1" x14ac:dyDescent="0.25">
      <c r="A148" s="13"/>
      <c r="B148" s="117"/>
      <c r="C148" s="118"/>
      <c r="G148" s="124"/>
      <c r="I148" s="119"/>
      <c r="J148" s="119"/>
    </row>
    <row r="149" spans="1:10" ht="14.25" customHeight="1" x14ac:dyDescent="0.25">
      <c r="A149" s="13"/>
      <c r="B149" s="117"/>
      <c r="C149" s="118"/>
      <c r="G149" s="124"/>
      <c r="I149" s="119"/>
      <c r="J149" s="119"/>
    </row>
    <row r="150" spans="1:10" ht="14.25" customHeight="1" x14ac:dyDescent="0.25">
      <c r="A150" s="13"/>
      <c r="B150" s="117"/>
      <c r="C150" s="118"/>
      <c r="G150" s="124"/>
      <c r="I150" s="119"/>
      <c r="J150" s="119"/>
    </row>
    <row r="151" spans="1:10" ht="14.25" customHeight="1" x14ac:dyDescent="0.25">
      <c r="A151" s="13"/>
      <c r="B151" s="117"/>
      <c r="C151" s="118"/>
      <c r="G151" s="124"/>
      <c r="I151" s="119"/>
      <c r="J151" s="119"/>
    </row>
    <row r="152" spans="1:10" ht="14.25" customHeight="1" x14ac:dyDescent="0.25">
      <c r="A152" s="13"/>
      <c r="B152" s="117"/>
      <c r="C152" s="118"/>
      <c r="G152" s="124"/>
      <c r="I152" s="119"/>
      <c r="J152" s="119"/>
    </row>
    <row r="153" spans="1:10" ht="14.25" customHeight="1" x14ac:dyDescent="0.25">
      <c r="A153" s="13"/>
      <c r="B153" s="117"/>
      <c r="C153" s="118"/>
      <c r="G153" s="124"/>
      <c r="I153" s="119"/>
      <c r="J153" s="119"/>
    </row>
    <row r="154" spans="1:10" ht="14.25" customHeight="1" x14ac:dyDescent="0.25">
      <c r="A154" s="13"/>
      <c r="B154" s="117"/>
      <c r="C154" s="118"/>
      <c r="G154" s="124"/>
      <c r="I154" s="119"/>
      <c r="J154" s="119"/>
    </row>
    <row r="155" spans="1:10" ht="14.25" customHeight="1" x14ac:dyDescent="0.25">
      <c r="A155" s="13"/>
      <c r="B155" s="117"/>
      <c r="C155" s="118"/>
      <c r="G155" s="124"/>
      <c r="I155" s="119"/>
      <c r="J155" s="119"/>
    </row>
    <row r="156" spans="1:10" ht="14.25" customHeight="1" x14ac:dyDescent="0.25">
      <c r="A156" s="13"/>
      <c r="B156" s="117"/>
      <c r="C156" s="118"/>
      <c r="G156" s="124"/>
      <c r="I156" s="119"/>
      <c r="J156" s="119"/>
    </row>
    <row r="157" spans="1:10" ht="14.25" customHeight="1" x14ac:dyDescent="0.25">
      <c r="A157" s="13"/>
      <c r="B157" s="117"/>
      <c r="C157" s="118"/>
      <c r="G157" s="124"/>
      <c r="I157" s="119"/>
      <c r="J157" s="119"/>
    </row>
    <row r="158" spans="1:10" ht="14.25" customHeight="1" x14ac:dyDescent="0.25">
      <c r="A158" s="13"/>
      <c r="B158" s="117"/>
      <c r="C158" s="118"/>
      <c r="G158" s="124"/>
      <c r="I158" s="119"/>
      <c r="J158" s="119"/>
    </row>
    <row r="159" spans="1:10" ht="14.25" customHeight="1" x14ac:dyDescent="0.25">
      <c r="A159" s="13"/>
      <c r="B159" s="117"/>
      <c r="C159" s="118"/>
      <c r="G159" s="124"/>
      <c r="I159" s="119"/>
      <c r="J159" s="119"/>
    </row>
    <row r="160" spans="1:10" ht="14.25" customHeight="1" x14ac:dyDescent="0.25">
      <c r="A160" s="13"/>
      <c r="B160" s="117"/>
      <c r="C160" s="118"/>
      <c r="G160" s="124"/>
      <c r="I160" s="119"/>
      <c r="J160" s="119"/>
    </row>
    <row r="161" spans="1:10" ht="14.25" customHeight="1" x14ac:dyDescent="0.25">
      <c r="A161" s="13"/>
      <c r="B161" s="117"/>
      <c r="C161" s="118"/>
      <c r="G161" s="124"/>
      <c r="I161" s="119"/>
      <c r="J161" s="119"/>
    </row>
    <row r="162" spans="1:10" ht="14.25" customHeight="1" x14ac:dyDescent="0.25">
      <c r="A162" s="13"/>
      <c r="B162" s="117"/>
      <c r="C162" s="118"/>
      <c r="G162" s="124"/>
      <c r="I162" s="119"/>
      <c r="J162" s="119"/>
    </row>
    <row r="163" spans="1:10" ht="14.25" customHeight="1" x14ac:dyDescent="0.25">
      <c r="A163" s="13"/>
      <c r="B163" s="117"/>
      <c r="C163" s="118"/>
      <c r="G163" s="124"/>
      <c r="I163" s="119"/>
      <c r="J163" s="119"/>
    </row>
    <row r="164" spans="1:10" ht="14.25" customHeight="1" x14ac:dyDescent="0.25">
      <c r="A164" s="13"/>
      <c r="B164" s="117"/>
      <c r="C164" s="118"/>
      <c r="G164" s="124"/>
      <c r="I164" s="119"/>
      <c r="J164" s="119"/>
    </row>
    <row r="165" spans="1:10" ht="14.25" customHeight="1" x14ac:dyDescent="0.25">
      <c r="A165" s="13"/>
      <c r="B165" s="117"/>
      <c r="C165" s="118"/>
      <c r="G165" s="124"/>
      <c r="I165" s="119"/>
      <c r="J165" s="119"/>
    </row>
    <row r="166" spans="1:10" ht="14.25" customHeight="1" x14ac:dyDescent="0.25">
      <c r="A166" s="13"/>
      <c r="B166" s="117"/>
      <c r="C166" s="118"/>
      <c r="G166" s="124"/>
      <c r="I166" s="119"/>
      <c r="J166" s="119"/>
    </row>
    <row r="167" spans="1:10" ht="14.25" customHeight="1" x14ac:dyDescent="0.25">
      <c r="A167" s="13"/>
      <c r="B167" s="117"/>
      <c r="C167" s="118"/>
      <c r="G167" s="124"/>
      <c r="I167" s="119"/>
      <c r="J167" s="119"/>
    </row>
    <row r="168" spans="1:10" ht="14.25" customHeight="1" x14ac:dyDescent="0.25">
      <c r="A168" s="13"/>
      <c r="B168" s="117"/>
      <c r="C168" s="118"/>
      <c r="G168" s="124"/>
      <c r="I168" s="119"/>
      <c r="J168" s="119"/>
    </row>
    <row r="169" spans="1:10" ht="14.25" customHeight="1" x14ac:dyDescent="0.25">
      <c r="A169" s="13"/>
      <c r="B169" s="117"/>
      <c r="C169" s="118"/>
      <c r="G169" s="124"/>
      <c r="I169" s="119"/>
      <c r="J169" s="119"/>
    </row>
    <row r="170" spans="1:10" ht="14.25" customHeight="1" x14ac:dyDescent="0.25">
      <c r="A170" s="13"/>
      <c r="B170" s="117"/>
      <c r="C170" s="118"/>
      <c r="G170" s="124"/>
      <c r="I170" s="119"/>
      <c r="J170" s="119"/>
    </row>
    <row r="171" spans="1:10" ht="14.25" customHeight="1" x14ac:dyDescent="0.25">
      <c r="A171" s="13"/>
      <c r="B171" s="117"/>
      <c r="C171" s="118"/>
      <c r="G171" s="124"/>
      <c r="I171" s="119"/>
      <c r="J171" s="119"/>
    </row>
    <row r="172" spans="1:10" ht="14.25" customHeight="1" x14ac:dyDescent="0.25">
      <c r="A172" s="13"/>
      <c r="B172" s="117"/>
      <c r="C172" s="118"/>
      <c r="G172" s="124"/>
      <c r="I172" s="119"/>
      <c r="J172" s="119"/>
    </row>
    <row r="173" spans="1:10" ht="14.25" customHeight="1" x14ac:dyDescent="0.25">
      <c r="A173" s="13"/>
      <c r="B173" s="117"/>
      <c r="C173" s="118"/>
      <c r="G173" s="124"/>
      <c r="I173" s="119"/>
      <c r="J173" s="119"/>
    </row>
    <row r="174" spans="1:10" ht="14.25" customHeight="1" x14ac:dyDescent="0.25">
      <c r="A174" s="13"/>
      <c r="B174" s="117"/>
      <c r="C174" s="118"/>
      <c r="G174" s="124"/>
      <c r="I174" s="119"/>
      <c r="J174" s="119"/>
    </row>
    <row r="175" spans="1:10" ht="14.25" customHeight="1" x14ac:dyDescent="0.25">
      <c r="A175" s="13"/>
      <c r="B175" s="117"/>
      <c r="C175" s="118"/>
      <c r="G175" s="124"/>
      <c r="I175" s="119"/>
      <c r="J175" s="119"/>
    </row>
    <row r="176" spans="1:10" ht="14.25" customHeight="1" x14ac:dyDescent="0.25">
      <c r="A176" s="13"/>
      <c r="B176" s="117"/>
      <c r="C176" s="118"/>
      <c r="G176" s="124"/>
      <c r="I176" s="119"/>
      <c r="J176" s="119"/>
    </row>
    <row r="177" spans="1:10" ht="14.25" customHeight="1" x14ac:dyDescent="0.25">
      <c r="A177" s="13"/>
      <c r="B177" s="117"/>
      <c r="C177" s="118"/>
      <c r="G177" s="124"/>
      <c r="I177" s="119"/>
      <c r="J177" s="119"/>
    </row>
    <row r="178" spans="1:10" ht="14.25" customHeight="1" x14ac:dyDescent="0.25">
      <c r="A178" s="13"/>
      <c r="B178" s="117"/>
      <c r="C178" s="118"/>
      <c r="G178" s="124"/>
      <c r="I178" s="119"/>
      <c r="J178" s="119"/>
    </row>
    <row r="179" spans="1:10" ht="14.25" customHeight="1" x14ac:dyDescent="0.25">
      <c r="A179" s="13"/>
      <c r="B179" s="117"/>
      <c r="C179" s="118"/>
      <c r="G179" s="124"/>
      <c r="I179" s="119"/>
      <c r="J179" s="119"/>
    </row>
    <row r="180" spans="1:10" ht="14.25" customHeight="1" x14ac:dyDescent="0.25">
      <c r="A180" s="13"/>
      <c r="B180" s="117"/>
      <c r="C180" s="118"/>
      <c r="G180" s="124"/>
      <c r="I180" s="119"/>
      <c r="J180" s="119"/>
    </row>
    <row r="181" spans="1:10" ht="14.25" customHeight="1" x14ac:dyDescent="0.25">
      <c r="A181" s="13"/>
      <c r="B181" s="117"/>
      <c r="C181" s="118"/>
      <c r="G181" s="124"/>
      <c r="I181" s="119"/>
      <c r="J181" s="119"/>
    </row>
    <row r="182" spans="1:10" ht="14.25" customHeight="1" x14ac:dyDescent="0.25">
      <c r="A182" s="13"/>
      <c r="B182" s="117"/>
      <c r="C182" s="118"/>
      <c r="G182" s="124"/>
      <c r="I182" s="119"/>
      <c r="J182" s="119"/>
    </row>
    <row r="183" spans="1:10" ht="14.25" customHeight="1" x14ac:dyDescent="0.25">
      <c r="A183" s="13"/>
      <c r="B183" s="117"/>
      <c r="C183" s="118"/>
      <c r="G183" s="124"/>
      <c r="I183" s="119"/>
      <c r="J183" s="119"/>
    </row>
    <row r="184" spans="1:10" ht="14.25" customHeight="1" x14ac:dyDescent="0.25">
      <c r="A184" s="13"/>
      <c r="B184" s="117"/>
      <c r="C184" s="118"/>
      <c r="G184" s="124"/>
      <c r="I184" s="119"/>
      <c r="J184" s="119"/>
    </row>
    <row r="185" spans="1:10" ht="14.25" customHeight="1" x14ac:dyDescent="0.25">
      <c r="A185" s="13"/>
      <c r="B185" s="117"/>
      <c r="C185" s="118"/>
      <c r="G185" s="124"/>
      <c r="I185" s="119"/>
      <c r="J185" s="119"/>
    </row>
    <row r="186" spans="1:10" ht="14.25" customHeight="1" x14ac:dyDescent="0.25">
      <c r="A186" s="13"/>
      <c r="B186" s="117"/>
      <c r="C186" s="118"/>
      <c r="G186" s="124"/>
      <c r="I186" s="119"/>
      <c r="J186" s="119"/>
    </row>
    <row r="187" spans="1:10" ht="14.25" customHeight="1" x14ac:dyDescent="0.25">
      <c r="A187" s="13"/>
      <c r="B187" s="117"/>
      <c r="C187" s="118"/>
      <c r="G187" s="124"/>
      <c r="I187" s="119"/>
      <c r="J187" s="119"/>
    </row>
    <row r="188" spans="1:10" ht="14.25" customHeight="1" x14ac:dyDescent="0.25">
      <c r="A188" s="13"/>
      <c r="B188" s="117"/>
      <c r="C188" s="118"/>
      <c r="G188" s="124"/>
      <c r="I188" s="119"/>
      <c r="J188" s="119"/>
    </row>
    <row r="189" spans="1:10" ht="14.25" customHeight="1" x14ac:dyDescent="0.25">
      <c r="A189" s="13"/>
      <c r="B189" s="117"/>
      <c r="C189" s="118"/>
      <c r="G189" s="124"/>
      <c r="I189" s="119"/>
      <c r="J189" s="119"/>
    </row>
    <row r="190" spans="1:10" ht="14.25" customHeight="1" x14ac:dyDescent="0.25">
      <c r="A190" s="13"/>
      <c r="B190" s="117"/>
      <c r="C190" s="118"/>
      <c r="G190" s="124"/>
      <c r="I190" s="119"/>
      <c r="J190" s="119"/>
    </row>
    <row r="191" spans="1:10" ht="14.25" customHeight="1" x14ac:dyDescent="0.25">
      <c r="A191" s="13"/>
      <c r="B191" s="117"/>
      <c r="C191" s="118"/>
      <c r="G191" s="124"/>
      <c r="I191" s="119"/>
      <c r="J191" s="119"/>
    </row>
    <row r="192" spans="1:10" ht="14.25" customHeight="1" x14ac:dyDescent="0.25">
      <c r="A192" s="13"/>
      <c r="B192" s="117"/>
      <c r="C192" s="118"/>
      <c r="G192" s="124"/>
      <c r="I192" s="119"/>
      <c r="J192" s="119"/>
    </row>
    <row r="193" spans="1:10" ht="14.25" customHeight="1" x14ac:dyDescent="0.25">
      <c r="A193" s="13"/>
      <c r="B193" s="117"/>
      <c r="C193" s="118"/>
      <c r="G193" s="124"/>
      <c r="I193" s="119"/>
      <c r="J193" s="119"/>
    </row>
    <row r="194" spans="1:10" ht="14.25" customHeight="1" x14ac:dyDescent="0.25">
      <c r="A194" s="13"/>
      <c r="B194" s="117"/>
      <c r="C194" s="118"/>
      <c r="G194" s="124"/>
      <c r="I194" s="119"/>
      <c r="J194" s="119"/>
    </row>
    <row r="195" spans="1:10" ht="14.25" customHeight="1" x14ac:dyDescent="0.25">
      <c r="A195" s="13"/>
      <c r="B195" s="117"/>
      <c r="C195" s="118"/>
      <c r="G195" s="124"/>
      <c r="I195" s="119"/>
      <c r="J195" s="119"/>
    </row>
    <row r="196" spans="1:10" ht="14.25" customHeight="1" x14ac:dyDescent="0.25">
      <c r="A196" s="13"/>
      <c r="B196" s="117"/>
      <c r="C196" s="118"/>
      <c r="G196" s="124"/>
      <c r="I196" s="119"/>
      <c r="J196" s="119"/>
    </row>
    <row r="197" spans="1:10" ht="14.25" customHeight="1" x14ac:dyDescent="0.25">
      <c r="A197" s="13"/>
      <c r="B197" s="117"/>
      <c r="C197" s="118"/>
      <c r="G197" s="124"/>
      <c r="I197" s="119"/>
      <c r="J197" s="119"/>
    </row>
    <row r="198" spans="1:10" ht="14.25" customHeight="1" x14ac:dyDescent="0.25">
      <c r="A198" s="13"/>
      <c r="B198" s="117"/>
      <c r="C198" s="118"/>
      <c r="G198" s="124"/>
      <c r="I198" s="119"/>
      <c r="J198" s="119"/>
    </row>
    <row r="199" spans="1:10" ht="14.25" customHeight="1" x14ac:dyDescent="0.25">
      <c r="A199" s="13"/>
      <c r="B199" s="117"/>
      <c r="C199" s="118"/>
      <c r="G199" s="124"/>
      <c r="I199" s="119"/>
      <c r="J199" s="119"/>
    </row>
    <row r="200" spans="1:10" ht="14.25" customHeight="1" x14ac:dyDescent="0.25">
      <c r="A200" s="13"/>
      <c r="B200" s="117"/>
      <c r="C200" s="118"/>
      <c r="G200" s="124"/>
      <c r="I200" s="119"/>
      <c r="J200" s="119"/>
    </row>
    <row r="201" spans="1:10" ht="14.25" customHeight="1" x14ac:dyDescent="0.25">
      <c r="A201" s="13"/>
      <c r="B201" s="117"/>
      <c r="C201" s="118"/>
      <c r="G201" s="124"/>
      <c r="I201" s="119"/>
      <c r="J201" s="119"/>
    </row>
    <row r="202" spans="1:10" ht="14.25" customHeight="1" x14ac:dyDescent="0.25">
      <c r="A202" s="13"/>
      <c r="B202" s="117"/>
      <c r="C202" s="118"/>
      <c r="G202" s="124"/>
      <c r="I202" s="119"/>
      <c r="J202" s="119"/>
    </row>
    <row r="203" spans="1:10" ht="14.25" customHeight="1" x14ac:dyDescent="0.25">
      <c r="A203" s="13"/>
      <c r="B203" s="117"/>
      <c r="C203" s="118"/>
      <c r="G203" s="124"/>
      <c r="I203" s="119"/>
      <c r="J203" s="119"/>
    </row>
    <row r="204" spans="1:10" ht="14.25" customHeight="1" x14ac:dyDescent="0.25">
      <c r="A204" s="13"/>
      <c r="B204" s="117"/>
      <c r="C204" s="118"/>
      <c r="G204" s="124"/>
      <c r="I204" s="119"/>
      <c r="J204" s="119"/>
    </row>
    <row r="205" spans="1:10" ht="14.25" customHeight="1" x14ac:dyDescent="0.25">
      <c r="A205" s="13"/>
      <c r="B205" s="117"/>
      <c r="C205" s="118"/>
      <c r="G205" s="124"/>
      <c r="I205" s="119"/>
      <c r="J205" s="119"/>
    </row>
    <row r="206" spans="1:10" ht="14.25" customHeight="1" x14ac:dyDescent="0.25">
      <c r="A206" s="13"/>
      <c r="B206" s="117"/>
      <c r="C206" s="118"/>
      <c r="G206" s="124"/>
      <c r="I206" s="119"/>
      <c r="J206" s="119"/>
    </row>
    <row r="207" spans="1:10" ht="14.25" customHeight="1" x14ac:dyDescent="0.25">
      <c r="A207" s="13"/>
      <c r="B207" s="117"/>
      <c r="C207" s="118"/>
      <c r="G207" s="124"/>
      <c r="I207" s="119"/>
      <c r="J207" s="119"/>
    </row>
    <row r="208" spans="1:10" ht="14.25" customHeight="1" x14ac:dyDescent="0.25">
      <c r="A208" s="13"/>
      <c r="B208" s="117"/>
      <c r="C208" s="118"/>
      <c r="G208" s="124"/>
      <c r="I208" s="119"/>
      <c r="J208" s="119"/>
    </row>
    <row r="209" spans="1:10" ht="14.25" customHeight="1" x14ac:dyDescent="0.25">
      <c r="A209" s="13"/>
      <c r="B209" s="117"/>
      <c r="C209" s="118"/>
      <c r="G209" s="124"/>
      <c r="I209" s="119"/>
      <c r="J209" s="119"/>
    </row>
    <row r="210" spans="1:10" ht="14.25" customHeight="1" x14ac:dyDescent="0.25">
      <c r="A210" s="13"/>
      <c r="B210" s="117"/>
      <c r="C210" s="118"/>
      <c r="G210" s="124"/>
      <c r="I210" s="119"/>
      <c r="J210" s="119"/>
    </row>
    <row r="211" spans="1:10" ht="14.25" customHeight="1" x14ac:dyDescent="0.25">
      <c r="A211" s="13"/>
      <c r="B211" s="117"/>
      <c r="C211" s="118"/>
      <c r="G211" s="124"/>
      <c r="I211" s="119"/>
      <c r="J211" s="119"/>
    </row>
    <row r="212" spans="1:10" ht="14.25" customHeight="1" x14ac:dyDescent="0.25">
      <c r="A212" s="13"/>
      <c r="B212" s="117"/>
      <c r="C212" s="118"/>
      <c r="G212" s="124"/>
      <c r="I212" s="119"/>
      <c r="J212" s="119"/>
    </row>
    <row r="213" spans="1:10" ht="14.25" customHeight="1" x14ac:dyDescent="0.25">
      <c r="A213" s="13"/>
      <c r="B213" s="117"/>
      <c r="C213" s="118"/>
      <c r="G213" s="124"/>
      <c r="I213" s="119"/>
      <c r="J213" s="119"/>
    </row>
    <row r="214" spans="1:10" ht="14.25" customHeight="1" x14ac:dyDescent="0.25">
      <c r="A214" s="13"/>
      <c r="B214" s="117"/>
      <c r="C214" s="118"/>
      <c r="G214" s="124"/>
      <c r="I214" s="119"/>
      <c r="J214" s="119"/>
    </row>
    <row r="215" spans="1:10" ht="14.25" customHeight="1" x14ac:dyDescent="0.25">
      <c r="A215" s="13"/>
      <c r="B215" s="117"/>
      <c r="C215" s="118"/>
      <c r="G215" s="124"/>
      <c r="I215" s="119"/>
      <c r="J215" s="119"/>
    </row>
    <row r="216" spans="1:10" ht="14.25" customHeight="1" x14ac:dyDescent="0.25">
      <c r="A216" s="13"/>
      <c r="B216" s="117"/>
      <c r="C216" s="118"/>
      <c r="G216" s="124"/>
      <c r="I216" s="119"/>
      <c r="J216" s="119"/>
    </row>
    <row r="217" spans="1:10" ht="14.25" customHeight="1" x14ac:dyDescent="0.25">
      <c r="A217" s="13"/>
      <c r="B217" s="117"/>
      <c r="C217" s="118"/>
      <c r="G217" s="124"/>
      <c r="I217" s="119"/>
      <c r="J217" s="119"/>
    </row>
    <row r="218" spans="1:10" ht="14.25" customHeight="1" x14ac:dyDescent="0.25">
      <c r="A218" s="13"/>
      <c r="B218" s="117"/>
      <c r="C218" s="118"/>
      <c r="G218" s="124"/>
      <c r="I218" s="119"/>
      <c r="J218" s="119"/>
    </row>
    <row r="219" spans="1:10" ht="14.25" customHeight="1" x14ac:dyDescent="0.25">
      <c r="A219" s="13"/>
      <c r="B219" s="117"/>
      <c r="C219" s="118"/>
      <c r="G219" s="124"/>
      <c r="I219" s="119"/>
      <c r="J219" s="119"/>
    </row>
    <row r="220" spans="1:10" ht="14.25" customHeight="1" x14ac:dyDescent="0.25">
      <c r="A220" s="13"/>
      <c r="B220" s="117"/>
      <c r="C220" s="118"/>
      <c r="G220" s="124"/>
      <c r="I220" s="119"/>
      <c r="J220" s="119"/>
    </row>
    <row r="221" spans="1:10" ht="14.25" customHeight="1" x14ac:dyDescent="0.25">
      <c r="A221" s="13"/>
      <c r="B221" s="117"/>
      <c r="C221" s="118"/>
      <c r="G221" s="124"/>
      <c r="I221" s="119"/>
      <c r="J221" s="119"/>
    </row>
    <row r="222" spans="1:10" ht="14.25" customHeight="1" x14ac:dyDescent="0.25">
      <c r="A222" s="13"/>
      <c r="B222" s="117"/>
      <c r="C222" s="118"/>
      <c r="G222" s="124"/>
      <c r="I222" s="119"/>
      <c r="J222" s="119"/>
    </row>
    <row r="223" spans="1:10" ht="14.25" customHeight="1" x14ac:dyDescent="0.25">
      <c r="A223" s="13"/>
      <c r="B223" s="117"/>
      <c r="C223" s="118"/>
      <c r="G223" s="124"/>
      <c r="I223" s="119"/>
      <c r="J223" s="119"/>
    </row>
    <row r="224" spans="1:10" ht="14.25" customHeight="1" x14ac:dyDescent="0.25">
      <c r="A224" s="13"/>
      <c r="B224" s="117"/>
      <c r="C224" s="118"/>
      <c r="G224" s="124"/>
      <c r="I224" s="119"/>
      <c r="J224" s="119"/>
    </row>
    <row r="225" spans="1:10" ht="14.25" customHeight="1" x14ac:dyDescent="0.25">
      <c r="A225" s="13"/>
      <c r="B225" s="117"/>
      <c r="C225" s="118"/>
      <c r="G225" s="124"/>
      <c r="I225" s="119"/>
      <c r="J225" s="119"/>
    </row>
    <row r="226" spans="1:10" ht="14.25" customHeight="1" x14ac:dyDescent="0.25">
      <c r="A226" s="13"/>
      <c r="B226" s="117"/>
      <c r="C226" s="118"/>
      <c r="G226" s="124"/>
      <c r="I226" s="119"/>
      <c r="J226" s="119"/>
    </row>
    <row r="227" spans="1:10" ht="14.25" customHeight="1" x14ac:dyDescent="0.25">
      <c r="A227" s="13"/>
      <c r="B227" s="117"/>
      <c r="C227" s="118"/>
      <c r="G227" s="124"/>
      <c r="I227" s="119"/>
      <c r="J227" s="119"/>
    </row>
    <row r="228" spans="1:10" ht="14.25" customHeight="1" x14ac:dyDescent="0.25">
      <c r="A228" s="13"/>
      <c r="B228" s="117"/>
      <c r="C228" s="118"/>
      <c r="G228" s="124"/>
      <c r="I228" s="119"/>
      <c r="J228" s="119"/>
    </row>
    <row r="229" spans="1:10" ht="14.25" customHeight="1" x14ac:dyDescent="0.25">
      <c r="A229" s="13"/>
      <c r="B229" s="117"/>
      <c r="C229" s="118"/>
      <c r="G229" s="124"/>
      <c r="I229" s="119"/>
      <c r="J229" s="119"/>
    </row>
    <row r="230" spans="1:10" ht="14.25" customHeight="1" x14ac:dyDescent="0.25">
      <c r="A230" s="13"/>
      <c r="B230" s="117"/>
      <c r="C230" s="118"/>
      <c r="G230" s="124"/>
      <c r="I230" s="119"/>
      <c r="J230" s="119"/>
    </row>
    <row r="231" spans="1:10" ht="14.25" customHeight="1" x14ac:dyDescent="0.25">
      <c r="A231" s="13"/>
      <c r="B231" s="117"/>
      <c r="C231" s="118"/>
      <c r="G231" s="124"/>
      <c r="I231" s="119"/>
      <c r="J231" s="119"/>
    </row>
    <row r="232" spans="1:10" ht="14.25" customHeight="1" x14ac:dyDescent="0.25">
      <c r="A232" s="13"/>
      <c r="B232" s="117"/>
      <c r="C232" s="118"/>
      <c r="G232" s="124"/>
      <c r="I232" s="119"/>
      <c r="J232" s="119"/>
    </row>
    <row r="233" spans="1:10" ht="14.25" customHeight="1" x14ac:dyDescent="0.25">
      <c r="A233" s="13"/>
      <c r="B233" s="117"/>
      <c r="C233" s="118"/>
      <c r="G233" s="124"/>
      <c r="I233" s="119"/>
      <c r="J233" s="119"/>
    </row>
    <row r="234" spans="1:10" ht="14.25" customHeight="1" x14ac:dyDescent="0.25">
      <c r="A234" s="13"/>
      <c r="B234" s="117"/>
      <c r="C234" s="118"/>
      <c r="G234" s="124"/>
      <c r="I234" s="119"/>
      <c r="J234" s="119"/>
    </row>
    <row r="235" spans="1:10" ht="14.25" customHeight="1" x14ac:dyDescent="0.25">
      <c r="A235" s="13"/>
      <c r="B235" s="117"/>
      <c r="C235" s="118"/>
      <c r="G235" s="124"/>
      <c r="I235" s="119"/>
      <c r="J235" s="119"/>
    </row>
    <row r="236" spans="1:10" ht="14.25" customHeight="1" x14ac:dyDescent="0.25">
      <c r="A236" s="13"/>
      <c r="B236" s="117"/>
      <c r="C236" s="118"/>
      <c r="G236" s="124"/>
      <c r="I236" s="119"/>
      <c r="J236" s="119"/>
    </row>
    <row r="237" spans="1:10" ht="14.25" customHeight="1" x14ac:dyDescent="0.25">
      <c r="A237" s="13"/>
      <c r="B237" s="117"/>
      <c r="C237" s="118"/>
      <c r="G237" s="124"/>
      <c r="I237" s="119"/>
      <c r="J237" s="119"/>
    </row>
    <row r="238" spans="1:10" ht="14.25" customHeight="1" x14ac:dyDescent="0.25">
      <c r="A238" s="13"/>
      <c r="B238" s="117"/>
      <c r="C238" s="118"/>
      <c r="G238" s="124"/>
      <c r="I238" s="119"/>
      <c r="J238" s="119"/>
    </row>
    <row r="239" spans="1:10" ht="14.25" customHeight="1" x14ac:dyDescent="0.25">
      <c r="A239" s="13"/>
      <c r="B239" s="117"/>
      <c r="C239" s="118"/>
      <c r="G239" s="124"/>
      <c r="I239" s="119"/>
      <c r="J239" s="119"/>
    </row>
    <row r="240" spans="1:10" ht="14.25" customHeight="1" x14ac:dyDescent="0.25">
      <c r="A240" s="13"/>
      <c r="B240" s="117"/>
      <c r="C240" s="118"/>
      <c r="G240" s="124"/>
      <c r="I240" s="119"/>
      <c r="J240" s="119"/>
    </row>
    <row r="241" spans="1:10" ht="14.25" customHeight="1" x14ac:dyDescent="0.25">
      <c r="A241" s="13"/>
      <c r="B241" s="117"/>
      <c r="C241" s="118"/>
      <c r="G241" s="124"/>
      <c r="I241" s="119"/>
      <c r="J241" s="119"/>
    </row>
    <row r="242" spans="1:10" ht="14.25" customHeight="1" x14ac:dyDescent="0.25">
      <c r="A242" s="13"/>
      <c r="B242" s="117"/>
      <c r="C242" s="118"/>
      <c r="G242" s="124"/>
      <c r="I242" s="119"/>
      <c r="J242" s="119"/>
    </row>
    <row r="243" spans="1:10" ht="14.25" customHeight="1" x14ac:dyDescent="0.25">
      <c r="A243" s="13"/>
      <c r="B243" s="117"/>
      <c r="C243" s="118"/>
      <c r="G243" s="124"/>
      <c r="I243" s="119"/>
      <c r="J243" s="119"/>
    </row>
    <row r="244" spans="1:10" ht="14.25" customHeight="1" x14ac:dyDescent="0.25">
      <c r="A244" s="13"/>
      <c r="B244" s="117"/>
      <c r="C244" s="118"/>
      <c r="G244" s="124"/>
      <c r="I244" s="119"/>
      <c r="J244" s="119"/>
    </row>
    <row r="245" spans="1:10" ht="14.25" customHeight="1" x14ac:dyDescent="0.25">
      <c r="A245" s="13"/>
      <c r="B245" s="117"/>
      <c r="C245" s="118"/>
      <c r="G245" s="124"/>
      <c r="I245" s="119"/>
      <c r="J245" s="119"/>
    </row>
    <row r="246" spans="1:10" ht="14.25" customHeight="1" x14ac:dyDescent="0.25">
      <c r="A246" s="13"/>
      <c r="B246" s="117"/>
      <c r="C246" s="118"/>
      <c r="G246" s="124"/>
      <c r="I246" s="119"/>
      <c r="J246" s="119"/>
    </row>
    <row r="247" spans="1:10" ht="14.25" customHeight="1" x14ac:dyDescent="0.25">
      <c r="A247" s="13"/>
      <c r="B247" s="117"/>
      <c r="C247" s="118"/>
      <c r="G247" s="124"/>
      <c r="I247" s="119"/>
      <c r="J247" s="119"/>
    </row>
    <row r="248" spans="1:10" ht="14.25" customHeight="1" x14ac:dyDescent="0.25">
      <c r="A248" s="13"/>
      <c r="B248" s="117"/>
      <c r="C248" s="118"/>
      <c r="G248" s="124"/>
      <c r="I248" s="119"/>
      <c r="J248" s="119"/>
    </row>
    <row r="249" spans="1:10" ht="14.25" customHeight="1" x14ac:dyDescent="0.25">
      <c r="A249" s="13"/>
      <c r="B249" s="117"/>
      <c r="C249" s="118"/>
      <c r="G249" s="124"/>
      <c r="I249" s="119"/>
      <c r="J249" s="119"/>
    </row>
    <row r="250" spans="1:10" ht="14.25" customHeight="1" x14ac:dyDescent="0.25">
      <c r="A250" s="13"/>
      <c r="B250" s="117"/>
      <c r="C250" s="118"/>
      <c r="G250" s="124"/>
      <c r="I250" s="119"/>
      <c r="J250" s="119"/>
    </row>
    <row r="251" spans="1:10" ht="14.25" customHeight="1" x14ac:dyDescent="0.25">
      <c r="A251" s="13"/>
      <c r="B251" s="117"/>
      <c r="C251" s="118"/>
      <c r="G251" s="124"/>
      <c r="I251" s="119"/>
      <c r="J251" s="119"/>
    </row>
    <row r="252" spans="1:10" ht="14.25" customHeight="1" x14ac:dyDescent="0.25">
      <c r="A252" s="13"/>
      <c r="B252" s="117"/>
      <c r="C252" s="118"/>
      <c r="G252" s="124"/>
      <c r="I252" s="119"/>
      <c r="J252" s="119"/>
    </row>
    <row r="253" spans="1:10" ht="14.25" customHeight="1" x14ac:dyDescent="0.25">
      <c r="A253" s="13"/>
      <c r="B253" s="117"/>
      <c r="C253" s="118"/>
      <c r="G253" s="124"/>
      <c r="I253" s="119"/>
      <c r="J253" s="119"/>
    </row>
    <row r="254" spans="1:10" ht="14.25" customHeight="1" x14ac:dyDescent="0.25">
      <c r="A254" s="13"/>
      <c r="B254" s="117"/>
      <c r="C254" s="118"/>
      <c r="G254" s="124"/>
      <c r="I254" s="119"/>
      <c r="J254" s="119"/>
    </row>
    <row r="255" spans="1:10" ht="14.25" customHeight="1" x14ac:dyDescent="0.25">
      <c r="A255" s="13"/>
      <c r="B255" s="117"/>
      <c r="C255" s="118"/>
      <c r="G255" s="124"/>
      <c r="I255" s="119"/>
      <c r="J255" s="119"/>
    </row>
    <row r="256" spans="1:10" ht="14.25" customHeight="1" x14ac:dyDescent="0.25">
      <c r="A256" s="13"/>
      <c r="B256" s="117"/>
      <c r="C256" s="118"/>
      <c r="G256" s="124"/>
      <c r="I256" s="119"/>
      <c r="J256" s="119"/>
    </row>
    <row r="257" spans="1:10" ht="14.25" customHeight="1" x14ac:dyDescent="0.25">
      <c r="A257" s="13"/>
      <c r="B257" s="117"/>
      <c r="C257" s="118"/>
      <c r="G257" s="124"/>
      <c r="I257" s="119"/>
      <c r="J257" s="119"/>
    </row>
    <row r="258" spans="1:10" ht="14.25" customHeight="1" x14ac:dyDescent="0.25">
      <c r="A258" s="13"/>
      <c r="B258" s="117"/>
      <c r="C258" s="118"/>
      <c r="G258" s="124"/>
      <c r="I258" s="119"/>
      <c r="J258" s="119"/>
    </row>
    <row r="259" spans="1:10" ht="14.25" customHeight="1" x14ac:dyDescent="0.25">
      <c r="A259" s="13"/>
      <c r="B259" s="117"/>
      <c r="C259" s="118"/>
      <c r="G259" s="124"/>
      <c r="I259" s="119"/>
      <c r="J259" s="119"/>
    </row>
    <row r="260" spans="1:10" ht="14.25" customHeight="1" x14ac:dyDescent="0.25">
      <c r="A260" s="13"/>
      <c r="B260" s="117"/>
      <c r="C260" s="118"/>
      <c r="G260" s="124"/>
      <c r="I260" s="119"/>
      <c r="J260" s="119"/>
    </row>
    <row r="261" spans="1:10" ht="14.25" customHeight="1" x14ac:dyDescent="0.25">
      <c r="A261" s="13"/>
      <c r="B261" s="117"/>
      <c r="C261" s="118"/>
      <c r="G261" s="124"/>
      <c r="I261" s="119"/>
      <c r="J261" s="119"/>
    </row>
    <row r="262" spans="1:10" ht="14.25" customHeight="1" x14ac:dyDescent="0.25">
      <c r="A262" s="13"/>
      <c r="B262" s="117"/>
      <c r="C262" s="118"/>
      <c r="G262" s="124"/>
      <c r="I262" s="119"/>
      <c r="J262" s="119"/>
    </row>
    <row r="263" spans="1:10" ht="14.25" customHeight="1" x14ac:dyDescent="0.25">
      <c r="A263" s="13"/>
      <c r="B263" s="117"/>
      <c r="C263" s="118"/>
      <c r="G263" s="124"/>
      <c r="I263" s="119"/>
      <c r="J263" s="119"/>
    </row>
    <row r="264" spans="1:10" ht="14.25" customHeight="1" x14ac:dyDescent="0.25">
      <c r="A264" s="13"/>
      <c r="B264" s="117"/>
      <c r="C264" s="118"/>
      <c r="G264" s="124"/>
      <c r="I264" s="119"/>
      <c r="J264" s="119"/>
    </row>
    <row r="265" spans="1:10" ht="14.25" customHeight="1" x14ac:dyDescent="0.25">
      <c r="A265" s="13"/>
      <c r="B265" s="117"/>
      <c r="C265" s="118"/>
      <c r="G265" s="124"/>
      <c r="I265" s="119"/>
      <c r="J265" s="119"/>
    </row>
    <row r="266" spans="1:10" ht="14.25" customHeight="1" x14ac:dyDescent="0.25">
      <c r="A266" s="13"/>
      <c r="B266" s="117"/>
      <c r="C266" s="118"/>
      <c r="G266" s="124"/>
      <c r="I266" s="119"/>
      <c r="J266" s="119"/>
    </row>
    <row r="267" spans="1:10" ht="14.25" customHeight="1" x14ac:dyDescent="0.25">
      <c r="A267" s="13"/>
      <c r="B267" s="117"/>
      <c r="C267" s="118"/>
      <c r="G267" s="124"/>
      <c r="I267" s="119"/>
      <c r="J267" s="119"/>
    </row>
    <row r="268" spans="1:10" ht="14.25" customHeight="1" x14ac:dyDescent="0.25">
      <c r="A268" s="13"/>
      <c r="B268" s="117"/>
      <c r="C268" s="118"/>
      <c r="G268" s="124"/>
      <c r="I268" s="119"/>
      <c r="J268" s="119"/>
    </row>
    <row r="269" spans="1:10" ht="14.25" customHeight="1" x14ac:dyDescent="0.25">
      <c r="A269" s="13"/>
      <c r="B269" s="117"/>
      <c r="C269" s="118"/>
      <c r="G269" s="124"/>
      <c r="I269" s="119"/>
      <c r="J269" s="119"/>
    </row>
    <row r="270" spans="1:10" ht="14.25" customHeight="1" x14ac:dyDescent="0.25">
      <c r="A270" s="13"/>
      <c r="B270" s="117"/>
      <c r="C270" s="118"/>
      <c r="G270" s="124"/>
      <c r="I270" s="119"/>
      <c r="J270" s="119"/>
    </row>
    <row r="271" spans="1:10" ht="14.25" customHeight="1" x14ac:dyDescent="0.25">
      <c r="A271" s="13"/>
      <c r="B271" s="117"/>
      <c r="C271" s="118"/>
      <c r="G271" s="124"/>
      <c r="I271" s="119"/>
      <c r="J271" s="119"/>
    </row>
    <row r="272" spans="1:10" ht="14.25" customHeight="1" x14ac:dyDescent="0.25">
      <c r="A272" s="13"/>
      <c r="B272" s="117"/>
      <c r="C272" s="118"/>
      <c r="G272" s="124"/>
      <c r="I272" s="119"/>
      <c r="J272" s="119"/>
    </row>
    <row r="273" spans="1:10" ht="14.25" customHeight="1" x14ac:dyDescent="0.25">
      <c r="A273" s="13"/>
      <c r="B273" s="117"/>
      <c r="C273" s="118"/>
      <c r="G273" s="124"/>
      <c r="I273" s="119"/>
      <c r="J273" s="119"/>
    </row>
    <row r="274" spans="1:10" ht="14.25" customHeight="1" x14ac:dyDescent="0.25">
      <c r="A274" s="13"/>
      <c r="B274" s="117"/>
      <c r="C274" s="118"/>
      <c r="G274" s="124"/>
      <c r="I274" s="119"/>
      <c r="J274" s="119"/>
    </row>
    <row r="275" spans="1:10" ht="14.25" customHeight="1" x14ac:dyDescent="0.25">
      <c r="A275" s="13"/>
      <c r="B275" s="117"/>
      <c r="C275" s="118"/>
      <c r="G275" s="124"/>
      <c r="I275" s="119"/>
      <c r="J275" s="119"/>
    </row>
    <row r="276" spans="1:10" ht="14.25" customHeight="1" x14ac:dyDescent="0.25">
      <c r="A276" s="13"/>
      <c r="B276" s="117"/>
      <c r="C276" s="118"/>
      <c r="G276" s="124"/>
      <c r="I276" s="119"/>
      <c r="J276" s="119"/>
    </row>
    <row r="277" spans="1:10" ht="14.25" customHeight="1" x14ac:dyDescent="0.25">
      <c r="A277" s="13"/>
      <c r="B277" s="117"/>
      <c r="C277" s="118"/>
      <c r="G277" s="124"/>
      <c r="I277" s="119"/>
      <c r="J277" s="119"/>
    </row>
    <row r="278" spans="1:10" ht="14.25" customHeight="1" x14ac:dyDescent="0.25">
      <c r="A278" s="13"/>
      <c r="B278" s="117"/>
      <c r="C278" s="118"/>
      <c r="G278" s="124"/>
      <c r="I278" s="119"/>
      <c r="J278" s="119"/>
    </row>
    <row r="279" spans="1:10" ht="14.25" customHeight="1" x14ac:dyDescent="0.25">
      <c r="A279" s="13"/>
      <c r="B279" s="117"/>
      <c r="C279" s="118"/>
      <c r="G279" s="124"/>
      <c r="I279" s="119"/>
      <c r="J279" s="119"/>
    </row>
    <row r="280" spans="1:10" ht="14.25" customHeight="1" x14ac:dyDescent="0.25">
      <c r="A280" s="13"/>
      <c r="B280" s="117"/>
      <c r="C280" s="118"/>
      <c r="G280" s="124"/>
      <c r="I280" s="119"/>
      <c r="J280" s="119"/>
    </row>
    <row r="281" spans="1:10" ht="14.25" customHeight="1" x14ac:dyDescent="0.25">
      <c r="A281" s="13"/>
      <c r="B281" s="117"/>
      <c r="C281" s="118"/>
      <c r="G281" s="124"/>
      <c r="I281" s="119"/>
      <c r="J281" s="119"/>
    </row>
    <row r="282" spans="1:10" ht="14.25" customHeight="1" x14ac:dyDescent="0.25">
      <c r="A282" s="13"/>
      <c r="B282" s="117"/>
      <c r="C282" s="118"/>
      <c r="G282" s="124"/>
      <c r="I282" s="119"/>
      <c r="J282" s="119"/>
    </row>
    <row r="283" spans="1:10" ht="14.25" customHeight="1" x14ac:dyDescent="0.25">
      <c r="A283" s="13"/>
      <c r="B283" s="117"/>
      <c r="C283" s="118"/>
      <c r="G283" s="124"/>
      <c r="I283" s="119"/>
      <c r="J283" s="119"/>
    </row>
    <row r="284" spans="1:10" ht="14.25" customHeight="1" x14ac:dyDescent="0.25">
      <c r="A284" s="13"/>
      <c r="B284" s="117"/>
      <c r="C284" s="118"/>
      <c r="G284" s="124"/>
      <c r="I284" s="119"/>
      <c r="J284" s="119"/>
    </row>
    <row r="285" spans="1:10" ht="14.25" customHeight="1" x14ac:dyDescent="0.25">
      <c r="A285" s="13"/>
      <c r="B285" s="117"/>
      <c r="C285" s="118"/>
      <c r="G285" s="124"/>
      <c r="I285" s="119"/>
      <c r="J285" s="119"/>
    </row>
    <row r="286" spans="1:10" ht="14.25" customHeight="1" x14ac:dyDescent="0.25">
      <c r="A286" s="13"/>
      <c r="B286" s="117"/>
      <c r="C286" s="118"/>
      <c r="G286" s="124"/>
      <c r="I286" s="119"/>
      <c r="J286" s="119"/>
    </row>
    <row r="287" spans="1:10" ht="14.25" customHeight="1" x14ac:dyDescent="0.25">
      <c r="A287" s="13"/>
      <c r="B287" s="117"/>
      <c r="C287" s="118"/>
      <c r="G287" s="124"/>
      <c r="I287" s="119"/>
      <c r="J287" s="119"/>
    </row>
    <row r="288" spans="1:10" ht="14.25" customHeight="1" x14ac:dyDescent="0.25">
      <c r="A288" s="13"/>
      <c r="B288" s="117"/>
      <c r="C288" s="118"/>
      <c r="G288" s="124"/>
      <c r="I288" s="119"/>
      <c r="J288" s="119"/>
    </row>
    <row r="289" spans="1:10" ht="14.25" customHeight="1" x14ac:dyDescent="0.25">
      <c r="A289" s="13"/>
      <c r="B289" s="117"/>
      <c r="C289" s="118"/>
      <c r="G289" s="124"/>
      <c r="I289" s="119"/>
      <c r="J289" s="119"/>
    </row>
    <row r="290" spans="1:10" ht="14.25" customHeight="1" x14ac:dyDescent="0.25">
      <c r="A290" s="13"/>
      <c r="B290" s="117"/>
      <c r="C290" s="118"/>
      <c r="G290" s="124"/>
      <c r="I290" s="119"/>
      <c r="J290" s="119"/>
    </row>
    <row r="291" spans="1:10" ht="14.25" customHeight="1" x14ac:dyDescent="0.25">
      <c r="A291" s="13"/>
      <c r="B291" s="117"/>
      <c r="C291" s="118"/>
      <c r="G291" s="124"/>
      <c r="I291" s="119"/>
      <c r="J291" s="119"/>
    </row>
    <row r="292" spans="1:10" ht="14.25" customHeight="1" x14ac:dyDescent="0.25">
      <c r="A292" s="13"/>
      <c r="B292" s="117"/>
      <c r="C292" s="118"/>
      <c r="G292" s="124"/>
      <c r="I292" s="119"/>
      <c r="J292" s="119"/>
    </row>
    <row r="293" spans="1:10" ht="14.25" customHeight="1" x14ac:dyDescent="0.25">
      <c r="A293" s="13"/>
      <c r="B293" s="117"/>
      <c r="C293" s="118"/>
      <c r="G293" s="124"/>
      <c r="I293" s="119"/>
      <c r="J293" s="119"/>
    </row>
    <row r="294" spans="1:10" ht="14.25" customHeight="1" x14ac:dyDescent="0.25">
      <c r="A294" s="13"/>
      <c r="B294" s="117"/>
      <c r="C294" s="118"/>
      <c r="G294" s="124"/>
      <c r="I294" s="119"/>
      <c r="J294" s="119"/>
    </row>
    <row r="295" spans="1:10" ht="14.25" customHeight="1" x14ac:dyDescent="0.25">
      <c r="A295" s="13"/>
      <c r="B295" s="117"/>
      <c r="C295" s="118"/>
      <c r="G295" s="124"/>
      <c r="I295" s="119"/>
      <c r="J295" s="119"/>
    </row>
    <row r="296" spans="1:10" ht="14.25" customHeight="1" x14ac:dyDescent="0.25">
      <c r="A296" s="13"/>
      <c r="B296" s="117"/>
      <c r="C296" s="118"/>
      <c r="G296" s="124"/>
      <c r="I296" s="119"/>
      <c r="J296" s="119"/>
    </row>
    <row r="297" spans="1:10" ht="14.25" customHeight="1" x14ac:dyDescent="0.25">
      <c r="A297" s="13"/>
      <c r="B297" s="117"/>
      <c r="C297" s="118"/>
      <c r="G297" s="124"/>
      <c r="I297" s="119"/>
      <c r="J297" s="119"/>
    </row>
    <row r="298" spans="1:10" ht="14.25" customHeight="1" x14ac:dyDescent="0.25">
      <c r="A298" s="13"/>
      <c r="B298" s="117"/>
      <c r="C298" s="118"/>
      <c r="G298" s="124"/>
      <c r="I298" s="119"/>
      <c r="J298" s="119"/>
    </row>
    <row r="299" spans="1:10" ht="14.25" customHeight="1" x14ac:dyDescent="0.25">
      <c r="A299" s="13"/>
      <c r="B299" s="117"/>
      <c r="C299" s="118"/>
      <c r="G299" s="124"/>
      <c r="I299" s="119"/>
      <c r="J299" s="119"/>
    </row>
    <row r="300" spans="1:10" ht="14.25" customHeight="1" x14ac:dyDescent="0.25">
      <c r="A300" s="13"/>
      <c r="B300" s="117"/>
      <c r="C300" s="118"/>
      <c r="G300" s="124"/>
      <c r="I300" s="119"/>
      <c r="J300" s="119"/>
    </row>
    <row r="301" spans="1:10" ht="14.25" customHeight="1" x14ac:dyDescent="0.25">
      <c r="A301" s="13"/>
      <c r="B301" s="117"/>
      <c r="C301" s="118"/>
      <c r="G301" s="124"/>
      <c r="I301" s="119"/>
      <c r="J301" s="119"/>
    </row>
    <row r="302" spans="1:10" ht="14.25" customHeight="1" x14ac:dyDescent="0.25">
      <c r="A302" s="13"/>
      <c r="B302" s="117"/>
      <c r="C302" s="118"/>
      <c r="G302" s="124"/>
      <c r="I302" s="119"/>
      <c r="J302" s="119"/>
    </row>
    <row r="303" spans="1:10" ht="14.25" customHeight="1" x14ac:dyDescent="0.25">
      <c r="A303" s="13"/>
      <c r="B303" s="117"/>
      <c r="C303" s="118"/>
      <c r="G303" s="124"/>
      <c r="I303" s="119"/>
      <c r="J303" s="119"/>
    </row>
    <row r="304" spans="1:10" ht="14.25" customHeight="1" x14ac:dyDescent="0.25">
      <c r="A304" s="13"/>
      <c r="B304" s="117"/>
      <c r="C304" s="118"/>
      <c r="G304" s="124"/>
      <c r="I304" s="119"/>
      <c r="J304" s="119"/>
    </row>
    <row r="305" spans="1:10" ht="14.25" customHeight="1" x14ac:dyDescent="0.25">
      <c r="A305" s="13"/>
      <c r="B305" s="117"/>
      <c r="C305" s="118"/>
      <c r="G305" s="124"/>
      <c r="I305" s="119"/>
      <c r="J305" s="119"/>
    </row>
    <row r="306" spans="1:10" ht="14.25" customHeight="1" x14ac:dyDescent="0.25">
      <c r="A306" s="13"/>
      <c r="B306" s="117"/>
      <c r="C306" s="118"/>
      <c r="G306" s="124"/>
      <c r="I306" s="119"/>
      <c r="J306" s="119"/>
    </row>
    <row r="307" spans="1:10" ht="14.25" customHeight="1" x14ac:dyDescent="0.25">
      <c r="A307" s="13"/>
      <c r="B307" s="117"/>
      <c r="C307" s="118"/>
      <c r="G307" s="124"/>
      <c r="I307" s="119"/>
      <c r="J307" s="119"/>
    </row>
    <row r="308" spans="1:10" ht="14.25" customHeight="1" x14ac:dyDescent="0.25">
      <c r="A308" s="13"/>
      <c r="B308" s="117"/>
      <c r="C308" s="118"/>
      <c r="G308" s="124"/>
      <c r="I308" s="119"/>
      <c r="J308" s="119"/>
    </row>
    <row r="309" spans="1:10" ht="14.25" customHeight="1" x14ac:dyDescent="0.25">
      <c r="A309" s="13"/>
      <c r="B309" s="117"/>
      <c r="C309" s="118"/>
      <c r="G309" s="124"/>
      <c r="I309" s="119"/>
      <c r="J309" s="119"/>
    </row>
    <row r="310" spans="1:10" ht="14.25" customHeight="1" x14ac:dyDescent="0.25">
      <c r="A310" s="13"/>
      <c r="B310" s="117"/>
      <c r="C310" s="118"/>
      <c r="G310" s="124"/>
      <c r="I310" s="119"/>
      <c r="J310" s="119"/>
    </row>
    <row r="311" spans="1:10" ht="14.25" customHeight="1" x14ac:dyDescent="0.25">
      <c r="A311" s="13"/>
      <c r="B311" s="117"/>
      <c r="C311" s="118"/>
      <c r="G311" s="124"/>
      <c r="I311" s="119"/>
      <c r="J311" s="119"/>
    </row>
    <row r="312" spans="1:10" ht="14.25" customHeight="1" x14ac:dyDescent="0.25">
      <c r="A312" s="13"/>
      <c r="B312" s="117"/>
      <c r="C312" s="118"/>
      <c r="G312" s="124"/>
      <c r="I312" s="119"/>
      <c r="J312" s="119"/>
    </row>
    <row r="313" spans="1:10" ht="14.25" customHeight="1" x14ac:dyDescent="0.25">
      <c r="A313" s="13"/>
      <c r="B313" s="117"/>
      <c r="C313" s="118"/>
      <c r="G313" s="124"/>
      <c r="I313" s="119"/>
      <c r="J313" s="119"/>
    </row>
    <row r="314" spans="1:10" ht="14.25" customHeight="1" x14ac:dyDescent="0.25">
      <c r="A314" s="13"/>
      <c r="B314" s="117"/>
      <c r="C314" s="118"/>
      <c r="G314" s="124"/>
      <c r="I314" s="119"/>
      <c r="J314" s="119"/>
    </row>
    <row r="315" spans="1:10" ht="14.25" customHeight="1" x14ac:dyDescent="0.25">
      <c r="A315" s="13"/>
      <c r="B315" s="117"/>
      <c r="C315" s="118"/>
      <c r="G315" s="124"/>
      <c r="I315" s="119"/>
      <c r="J315" s="119"/>
    </row>
    <row r="316" spans="1:10" ht="14.25" customHeight="1" x14ac:dyDescent="0.25">
      <c r="A316" s="13"/>
      <c r="B316" s="117"/>
      <c r="C316" s="118"/>
      <c r="G316" s="124"/>
      <c r="I316" s="119"/>
      <c r="J316" s="119"/>
    </row>
    <row r="317" spans="1:10" ht="14.25" customHeight="1" x14ac:dyDescent="0.25">
      <c r="A317" s="13"/>
      <c r="B317" s="117"/>
      <c r="C317" s="118"/>
      <c r="G317" s="124"/>
      <c r="I317" s="119"/>
      <c r="J317" s="119"/>
    </row>
    <row r="318" spans="1:10" ht="14.25" customHeight="1" x14ac:dyDescent="0.25">
      <c r="A318" s="13"/>
      <c r="B318" s="117"/>
      <c r="C318" s="118"/>
      <c r="G318" s="124"/>
      <c r="I318" s="119"/>
      <c r="J318" s="119"/>
    </row>
    <row r="319" spans="1:10" ht="14.25" customHeight="1" x14ac:dyDescent="0.25">
      <c r="A319" s="13"/>
      <c r="B319" s="117"/>
      <c r="C319" s="118"/>
      <c r="G319" s="124"/>
      <c r="I319" s="119"/>
      <c r="J319" s="119"/>
    </row>
    <row r="320" spans="1:10" ht="14.25" customHeight="1" x14ac:dyDescent="0.25">
      <c r="A320" s="13"/>
      <c r="B320" s="117"/>
      <c r="C320" s="118"/>
      <c r="G320" s="124"/>
      <c r="I320" s="119"/>
      <c r="J320" s="119"/>
    </row>
    <row r="321" spans="1:10" ht="14.25" customHeight="1" x14ac:dyDescent="0.25">
      <c r="A321" s="13"/>
      <c r="B321" s="117"/>
      <c r="C321" s="118"/>
      <c r="G321" s="124"/>
      <c r="I321" s="119"/>
      <c r="J321" s="119"/>
    </row>
    <row r="322" spans="1:10" ht="14.25" customHeight="1" x14ac:dyDescent="0.25">
      <c r="A322" s="13"/>
      <c r="B322" s="117"/>
      <c r="C322" s="118"/>
      <c r="G322" s="124"/>
      <c r="I322" s="119"/>
      <c r="J322" s="119"/>
    </row>
    <row r="323" spans="1:10" ht="14.25" customHeight="1" x14ac:dyDescent="0.25">
      <c r="A323" s="13"/>
      <c r="B323" s="117"/>
      <c r="C323" s="118"/>
      <c r="G323" s="124"/>
      <c r="I323" s="119"/>
      <c r="J323" s="119"/>
    </row>
    <row r="324" spans="1:10" ht="14.25" customHeight="1" x14ac:dyDescent="0.25">
      <c r="A324" s="13"/>
      <c r="B324" s="117"/>
      <c r="C324" s="118"/>
      <c r="G324" s="124"/>
      <c r="I324" s="119"/>
      <c r="J324" s="119"/>
    </row>
    <row r="325" spans="1:10" ht="14.25" customHeight="1" x14ac:dyDescent="0.25">
      <c r="A325" s="13"/>
      <c r="B325" s="117"/>
      <c r="C325" s="118"/>
      <c r="G325" s="124"/>
      <c r="I325" s="119"/>
      <c r="J325" s="119"/>
    </row>
    <row r="326" spans="1:10" ht="14.25" customHeight="1" x14ac:dyDescent="0.25">
      <c r="A326" s="13"/>
      <c r="B326" s="117"/>
      <c r="C326" s="118"/>
      <c r="G326" s="124"/>
      <c r="I326" s="119"/>
      <c r="J326" s="119"/>
    </row>
    <row r="327" spans="1:10" ht="14.25" customHeight="1" x14ac:dyDescent="0.25">
      <c r="A327" s="13"/>
      <c r="B327" s="117"/>
      <c r="C327" s="118"/>
      <c r="G327" s="124"/>
      <c r="I327" s="119"/>
      <c r="J327" s="119"/>
    </row>
    <row r="328" spans="1:10" ht="14.25" customHeight="1" x14ac:dyDescent="0.25">
      <c r="A328" s="13"/>
      <c r="B328" s="117"/>
      <c r="C328" s="118"/>
      <c r="G328" s="124"/>
      <c r="I328" s="119"/>
      <c r="J328" s="119"/>
    </row>
    <row r="329" spans="1:10" ht="14.25" customHeight="1" x14ac:dyDescent="0.25">
      <c r="A329" s="13"/>
      <c r="B329" s="117"/>
      <c r="C329" s="118"/>
      <c r="G329" s="124"/>
      <c r="I329" s="119"/>
      <c r="J329" s="119"/>
    </row>
    <row r="330" spans="1:10" ht="14.25" customHeight="1" x14ac:dyDescent="0.25">
      <c r="A330" s="13"/>
      <c r="B330" s="117"/>
      <c r="C330" s="118"/>
      <c r="G330" s="124"/>
      <c r="I330" s="119"/>
      <c r="J330" s="119"/>
    </row>
    <row r="331" spans="1:10" ht="14.25" customHeight="1" x14ac:dyDescent="0.25">
      <c r="A331" s="13"/>
      <c r="B331" s="117"/>
      <c r="C331" s="118"/>
      <c r="G331" s="124"/>
      <c r="I331" s="119"/>
      <c r="J331" s="119"/>
    </row>
    <row r="332" spans="1:10" ht="14.25" customHeight="1" x14ac:dyDescent="0.25">
      <c r="A332" s="13"/>
      <c r="B332" s="117"/>
      <c r="C332" s="118"/>
      <c r="G332" s="124"/>
      <c r="I332" s="119"/>
      <c r="J332" s="119"/>
    </row>
    <row r="333" spans="1:10" ht="14.25" customHeight="1" x14ac:dyDescent="0.25">
      <c r="A333" s="13"/>
      <c r="B333" s="117"/>
      <c r="C333" s="118"/>
      <c r="G333" s="124"/>
      <c r="I333" s="119"/>
      <c r="J333" s="119"/>
    </row>
    <row r="334" spans="1:10" ht="14.25" customHeight="1" x14ac:dyDescent="0.25">
      <c r="A334" s="13"/>
      <c r="B334" s="117"/>
      <c r="C334" s="118"/>
      <c r="G334" s="124"/>
      <c r="I334" s="119"/>
      <c r="J334" s="119"/>
    </row>
    <row r="335" spans="1:10" ht="14.25" customHeight="1" x14ac:dyDescent="0.25">
      <c r="A335" s="13"/>
      <c r="B335" s="117"/>
      <c r="C335" s="118"/>
      <c r="G335" s="124"/>
      <c r="I335" s="119"/>
      <c r="J335" s="119"/>
    </row>
    <row r="336" spans="1:10" ht="14.25" customHeight="1" x14ac:dyDescent="0.25">
      <c r="A336" s="13"/>
      <c r="B336" s="117"/>
      <c r="C336" s="118"/>
      <c r="G336" s="124"/>
      <c r="I336" s="119"/>
      <c r="J336" s="119"/>
    </row>
    <row r="337" spans="1:10" ht="14.25" customHeight="1" x14ac:dyDescent="0.25">
      <c r="A337" s="13"/>
      <c r="B337" s="117"/>
      <c r="C337" s="118"/>
      <c r="G337" s="124"/>
      <c r="I337" s="119"/>
      <c r="J337" s="119"/>
    </row>
    <row r="338" spans="1:10" ht="14.25" customHeight="1" x14ac:dyDescent="0.25">
      <c r="A338" s="13"/>
      <c r="B338" s="117"/>
      <c r="C338" s="118"/>
      <c r="G338" s="124"/>
      <c r="I338" s="119"/>
      <c r="J338" s="119"/>
    </row>
    <row r="339" spans="1:10" ht="14.25" customHeight="1" x14ac:dyDescent="0.25">
      <c r="A339" s="13"/>
      <c r="B339" s="117"/>
      <c r="C339" s="118"/>
      <c r="G339" s="124"/>
      <c r="I339" s="119"/>
      <c r="J339" s="119"/>
    </row>
    <row r="340" spans="1:10" ht="14.25" customHeight="1" x14ac:dyDescent="0.25">
      <c r="A340" s="13"/>
      <c r="B340" s="117"/>
      <c r="C340" s="118"/>
      <c r="G340" s="124"/>
      <c r="I340" s="119"/>
      <c r="J340" s="119"/>
    </row>
    <row r="341" spans="1:10" ht="14.25" customHeight="1" x14ac:dyDescent="0.25">
      <c r="A341" s="13"/>
      <c r="B341" s="117"/>
      <c r="C341" s="118"/>
      <c r="G341" s="124"/>
      <c r="I341" s="119"/>
      <c r="J341" s="119"/>
    </row>
    <row r="342" spans="1:10" ht="14.25" customHeight="1" x14ac:dyDescent="0.25">
      <c r="A342" s="13"/>
      <c r="B342" s="117"/>
      <c r="C342" s="118"/>
      <c r="G342" s="124"/>
      <c r="I342" s="119"/>
      <c r="J342" s="119"/>
    </row>
    <row r="343" spans="1:10" ht="14.25" customHeight="1" x14ac:dyDescent="0.25">
      <c r="A343" s="13"/>
      <c r="B343" s="117"/>
      <c r="C343" s="118"/>
      <c r="G343" s="124"/>
      <c r="I343" s="119"/>
      <c r="J343" s="119"/>
    </row>
    <row r="344" spans="1:10" ht="14.25" customHeight="1" x14ac:dyDescent="0.25">
      <c r="A344" s="13"/>
      <c r="B344" s="117"/>
      <c r="C344" s="118"/>
      <c r="G344" s="124"/>
      <c r="I344" s="119"/>
      <c r="J344" s="119"/>
    </row>
    <row r="345" spans="1:10" ht="14.25" customHeight="1" x14ac:dyDescent="0.25">
      <c r="A345" s="13"/>
      <c r="B345" s="117"/>
      <c r="C345" s="118"/>
      <c r="G345" s="124"/>
      <c r="I345" s="119"/>
      <c r="J345" s="119"/>
    </row>
    <row r="346" spans="1:10" ht="14.25" customHeight="1" x14ac:dyDescent="0.25">
      <c r="A346" s="13"/>
      <c r="B346" s="117"/>
      <c r="C346" s="118"/>
      <c r="G346" s="124"/>
      <c r="I346" s="119"/>
      <c r="J346" s="119"/>
    </row>
    <row r="347" spans="1:10" ht="14.25" customHeight="1" x14ac:dyDescent="0.25">
      <c r="A347" s="13"/>
      <c r="B347" s="117"/>
      <c r="C347" s="118"/>
      <c r="G347" s="124"/>
      <c r="I347" s="119"/>
      <c r="J347" s="119"/>
    </row>
    <row r="348" spans="1:10" ht="14.25" customHeight="1" x14ac:dyDescent="0.25">
      <c r="A348" s="13"/>
      <c r="B348" s="117"/>
      <c r="C348" s="118"/>
      <c r="G348" s="124"/>
      <c r="I348" s="119"/>
      <c r="J348" s="119"/>
    </row>
    <row r="349" spans="1:10" ht="14.25" customHeight="1" x14ac:dyDescent="0.25">
      <c r="A349" s="13"/>
      <c r="B349" s="117"/>
      <c r="C349" s="118"/>
      <c r="G349" s="124"/>
      <c r="I349" s="119"/>
      <c r="J349" s="119"/>
    </row>
    <row r="350" spans="1:10" ht="14.25" customHeight="1" x14ac:dyDescent="0.25">
      <c r="A350" s="13"/>
      <c r="B350" s="117"/>
      <c r="C350" s="118"/>
      <c r="G350" s="124"/>
      <c r="I350" s="119"/>
      <c r="J350" s="119"/>
    </row>
    <row r="351" spans="1:10" ht="14.25" customHeight="1" x14ac:dyDescent="0.25">
      <c r="A351" s="13"/>
      <c r="B351" s="117"/>
      <c r="C351" s="118"/>
      <c r="G351" s="124"/>
      <c r="I351" s="119"/>
      <c r="J351" s="119"/>
    </row>
    <row r="352" spans="1:10" ht="14.25" customHeight="1" x14ac:dyDescent="0.25">
      <c r="A352" s="13"/>
      <c r="B352" s="117"/>
      <c r="C352" s="118"/>
      <c r="G352" s="124"/>
      <c r="I352" s="119"/>
      <c r="J352" s="119"/>
    </row>
    <row r="353" spans="1:10" ht="14.25" customHeight="1" x14ac:dyDescent="0.25">
      <c r="A353" s="13"/>
      <c r="B353" s="117"/>
      <c r="C353" s="118"/>
      <c r="G353" s="124"/>
      <c r="I353" s="119"/>
      <c r="J353" s="119"/>
    </row>
    <row r="354" spans="1:10" ht="14.25" customHeight="1" x14ac:dyDescent="0.25">
      <c r="A354" s="13"/>
      <c r="B354" s="117"/>
      <c r="C354" s="118"/>
      <c r="G354" s="124"/>
      <c r="I354" s="119"/>
      <c r="J354" s="119"/>
    </row>
    <row r="355" spans="1:10" ht="14.25" customHeight="1" x14ac:dyDescent="0.25">
      <c r="A355" s="13"/>
      <c r="B355" s="117"/>
      <c r="C355" s="118"/>
      <c r="G355" s="124"/>
      <c r="I355" s="119"/>
      <c r="J355" s="119"/>
    </row>
    <row r="356" spans="1:10" ht="14.25" customHeight="1" x14ac:dyDescent="0.25">
      <c r="A356" s="13"/>
      <c r="B356" s="117"/>
      <c r="C356" s="118"/>
      <c r="G356" s="124"/>
      <c r="I356" s="119"/>
      <c r="J356" s="119"/>
    </row>
    <row r="357" spans="1:10" ht="14.25" customHeight="1" x14ac:dyDescent="0.25">
      <c r="A357" s="13"/>
      <c r="B357" s="117"/>
      <c r="C357" s="118"/>
      <c r="G357" s="124"/>
      <c r="I357" s="119"/>
      <c r="J357" s="119"/>
    </row>
    <row r="358" spans="1:10" ht="14.25" customHeight="1" x14ac:dyDescent="0.25">
      <c r="A358" s="13"/>
      <c r="B358" s="117"/>
      <c r="C358" s="118"/>
      <c r="G358" s="124"/>
      <c r="I358" s="119"/>
      <c r="J358" s="119"/>
    </row>
    <row r="359" spans="1:10" ht="14.25" customHeight="1" x14ac:dyDescent="0.25">
      <c r="A359" s="13"/>
      <c r="B359" s="117"/>
      <c r="C359" s="118"/>
      <c r="G359" s="124"/>
      <c r="I359" s="119"/>
      <c r="J359" s="119"/>
    </row>
    <row r="360" spans="1:10" ht="14.25" customHeight="1" x14ac:dyDescent="0.25">
      <c r="A360" s="13"/>
      <c r="B360" s="117"/>
      <c r="C360" s="118"/>
      <c r="G360" s="124"/>
      <c r="I360" s="119"/>
      <c r="J360" s="119"/>
    </row>
    <row r="361" spans="1:10" ht="14.25" customHeight="1" x14ac:dyDescent="0.25">
      <c r="A361" s="13"/>
      <c r="B361" s="117"/>
      <c r="C361" s="118"/>
      <c r="G361" s="124"/>
      <c r="I361" s="119"/>
      <c r="J361" s="119"/>
    </row>
    <row r="362" spans="1:10" ht="14.25" customHeight="1" x14ac:dyDescent="0.25">
      <c r="A362" s="13"/>
      <c r="B362" s="117"/>
      <c r="C362" s="118"/>
      <c r="G362" s="124"/>
      <c r="I362" s="119"/>
      <c r="J362" s="119"/>
    </row>
    <row r="363" spans="1:10" ht="14.25" customHeight="1" x14ac:dyDescent="0.25">
      <c r="A363" s="13"/>
      <c r="B363" s="117"/>
      <c r="C363" s="118"/>
      <c r="G363" s="124"/>
      <c r="I363" s="119"/>
      <c r="J363" s="119"/>
    </row>
    <row r="364" spans="1:10" ht="14.25" customHeight="1" x14ac:dyDescent="0.25">
      <c r="A364" s="13"/>
      <c r="B364" s="117"/>
      <c r="C364" s="118"/>
      <c r="G364" s="124"/>
      <c r="I364" s="119"/>
      <c r="J364" s="119"/>
    </row>
    <row r="365" spans="1:10" ht="14.25" customHeight="1" x14ac:dyDescent="0.25">
      <c r="A365" s="13"/>
      <c r="B365" s="117"/>
      <c r="C365" s="118"/>
      <c r="G365" s="124"/>
      <c r="I365" s="119"/>
      <c r="J365" s="119"/>
    </row>
    <row r="366" spans="1:10" ht="14.25" customHeight="1" x14ac:dyDescent="0.25">
      <c r="A366" s="13"/>
      <c r="B366" s="117"/>
      <c r="C366" s="118"/>
      <c r="G366" s="124"/>
      <c r="I366" s="119"/>
      <c r="J366" s="119"/>
    </row>
    <row r="367" spans="1:10" ht="14.25" customHeight="1" x14ac:dyDescent="0.25">
      <c r="A367" s="13"/>
      <c r="B367" s="117"/>
      <c r="C367" s="118"/>
      <c r="G367" s="124"/>
      <c r="I367" s="119"/>
      <c r="J367" s="119"/>
    </row>
    <row r="368" spans="1:10" ht="14.25" customHeight="1" x14ac:dyDescent="0.25">
      <c r="A368" s="13"/>
      <c r="B368" s="117"/>
      <c r="C368" s="118"/>
      <c r="G368" s="124"/>
      <c r="I368" s="119"/>
      <c r="J368" s="119"/>
    </row>
    <row r="369" spans="1:10" ht="14.25" customHeight="1" x14ac:dyDescent="0.25">
      <c r="A369" s="13"/>
      <c r="B369" s="117"/>
      <c r="C369" s="118"/>
      <c r="G369" s="124"/>
      <c r="I369" s="119"/>
      <c r="J369" s="119"/>
    </row>
    <row r="370" spans="1:10" ht="14.25" customHeight="1" x14ac:dyDescent="0.25">
      <c r="A370" s="13"/>
      <c r="B370" s="117"/>
      <c r="C370" s="118"/>
      <c r="G370" s="124"/>
      <c r="I370" s="119"/>
      <c r="J370" s="119"/>
    </row>
    <row r="371" spans="1:10" ht="14.25" customHeight="1" x14ac:dyDescent="0.25">
      <c r="A371" s="13"/>
      <c r="B371" s="117"/>
      <c r="C371" s="118"/>
      <c r="G371" s="124"/>
      <c r="I371" s="119"/>
      <c r="J371" s="119"/>
    </row>
    <row r="372" spans="1:10" ht="14.25" customHeight="1" x14ac:dyDescent="0.25">
      <c r="A372" s="13"/>
      <c r="B372" s="117"/>
      <c r="C372" s="118"/>
      <c r="G372" s="124"/>
      <c r="I372" s="119"/>
      <c r="J372" s="119"/>
    </row>
    <row r="373" spans="1:10" ht="14.25" customHeight="1" x14ac:dyDescent="0.25">
      <c r="A373" s="13"/>
      <c r="B373" s="117"/>
      <c r="C373" s="118"/>
      <c r="G373" s="124"/>
      <c r="I373" s="119"/>
      <c r="J373" s="119"/>
    </row>
    <row r="374" spans="1:10" ht="14.25" customHeight="1" x14ac:dyDescent="0.25">
      <c r="A374" s="13"/>
      <c r="B374" s="117"/>
      <c r="C374" s="118"/>
      <c r="G374" s="124"/>
      <c r="I374" s="119"/>
      <c r="J374" s="119"/>
    </row>
    <row r="375" spans="1:10" ht="14.25" customHeight="1" x14ac:dyDescent="0.25">
      <c r="A375" s="13"/>
      <c r="B375" s="117"/>
      <c r="C375" s="118"/>
      <c r="G375" s="124"/>
      <c r="I375" s="119"/>
      <c r="J375" s="119"/>
    </row>
    <row r="376" spans="1:10" ht="14.25" customHeight="1" x14ac:dyDescent="0.25">
      <c r="A376" s="13"/>
      <c r="B376" s="117"/>
      <c r="C376" s="118"/>
      <c r="G376" s="124"/>
      <c r="I376" s="119"/>
      <c r="J376" s="119"/>
    </row>
    <row r="377" spans="1:10" ht="14.25" customHeight="1" x14ac:dyDescent="0.25">
      <c r="A377" s="13"/>
      <c r="B377" s="117"/>
      <c r="C377" s="118"/>
      <c r="G377" s="124"/>
      <c r="I377" s="119"/>
      <c r="J377" s="119"/>
    </row>
    <row r="378" spans="1:10" ht="14.25" customHeight="1" x14ac:dyDescent="0.25">
      <c r="A378" s="13"/>
      <c r="B378" s="117"/>
      <c r="C378" s="118"/>
      <c r="G378" s="124"/>
      <c r="I378" s="119"/>
      <c r="J378" s="119"/>
    </row>
    <row r="379" spans="1:10" ht="14.25" customHeight="1" x14ac:dyDescent="0.25">
      <c r="A379" s="13"/>
      <c r="B379" s="117"/>
      <c r="C379" s="118"/>
      <c r="G379" s="124"/>
      <c r="I379" s="119"/>
      <c r="J379" s="119"/>
    </row>
    <row r="380" spans="1:10" ht="14.25" customHeight="1" x14ac:dyDescent="0.25">
      <c r="A380" s="13"/>
      <c r="B380" s="117"/>
      <c r="C380" s="118"/>
      <c r="G380" s="124"/>
      <c r="I380" s="119"/>
      <c r="J380" s="119"/>
    </row>
    <row r="381" spans="1:10" ht="14.25" customHeight="1" x14ac:dyDescent="0.25">
      <c r="A381" s="13"/>
      <c r="B381" s="117"/>
      <c r="C381" s="118"/>
      <c r="G381" s="124"/>
      <c r="I381" s="119"/>
      <c r="J381" s="119"/>
    </row>
    <row r="382" spans="1:10" ht="14.25" customHeight="1" x14ac:dyDescent="0.25">
      <c r="A382" s="13"/>
      <c r="B382" s="117"/>
      <c r="C382" s="118"/>
      <c r="G382" s="124"/>
      <c r="I382" s="119"/>
      <c r="J382" s="119"/>
    </row>
    <row r="383" spans="1:10" ht="14.25" customHeight="1" x14ac:dyDescent="0.25">
      <c r="A383" s="13"/>
      <c r="B383" s="117"/>
      <c r="C383" s="118"/>
      <c r="G383" s="124"/>
      <c r="I383" s="119"/>
      <c r="J383" s="119"/>
    </row>
    <row r="384" spans="1:10" ht="14.25" customHeight="1" x14ac:dyDescent="0.25">
      <c r="A384" s="13"/>
      <c r="B384" s="117"/>
      <c r="C384" s="118"/>
      <c r="G384" s="124"/>
      <c r="I384" s="119"/>
      <c r="J384" s="119"/>
    </row>
    <row r="385" spans="1:10" ht="14.25" customHeight="1" x14ac:dyDescent="0.25">
      <c r="A385" s="13"/>
      <c r="B385" s="117"/>
      <c r="C385" s="118"/>
      <c r="G385" s="124"/>
      <c r="I385" s="119"/>
      <c r="J385" s="119"/>
    </row>
    <row r="386" spans="1:10" ht="14.25" customHeight="1" x14ac:dyDescent="0.25">
      <c r="A386" s="13"/>
      <c r="B386" s="117"/>
      <c r="C386" s="118"/>
      <c r="G386" s="124"/>
      <c r="I386" s="119"/>
      <c r="J386" s="119"/>
    </row>
    <row r="387" spans="1:10" ht="14.25" customHeight="1" x14ac:dyDescent="0.25">
      <c r="A387" s="13"/>
      <c r="B387" s="117"/>
      <c r="C387" s="118"/>
      <c r="G387" s="124"/>
      <c r="I387" s="119"/>
      <c r="J387" s="119"/>
    </row>
    <row r="388" spans="1:10" ht="14.25" customHeight="1" x14ac:dyDescent="0.25">
      <c r="A388" s="13"/>
      <c r="B388" s="117"/>
      <c r="C388" s="118"/>
      <c r="G388" s="124"/>
      <c r="I388" s="119"/>
      <c r="J388" s="119"/>
    </row>
    <row r="389" spans="1:10" ht="14.25" customHeight="1" x14ac:dyDescent="0.25">
      <c r="A389" s="13"/>
      <c r="B389" s="117"/>
      <c r="C389" s="118"/>
      <c r="G389" s="124"/>
      <c r="I389" s="119"/>
      <c r="J389" s="119"/>
    </row>
    <row r="390" spans="1:10" ht="14.25" customHeight="1" x14ac:dyDescent="0.25">
      <c r="A390" s="13"/>
      <c r="B390" s="117"/>
      <c r="C390" s="118"/>
      <c r="G390" s="124"/>
      <c r="I390" s="119"/>
      <c r="J390" s="119"/>
    </row>
    <row r="391" spans="1:10" ht="14.25" customHeight="1" x14ac:dyDescent="0.25">
      <c r="A391" s="13"/>
      <c r="B391" s="117"/>
      <c r="C391" s="118"/>
      <c r="G391" s="124"/>
      <c r="I391" s="119"/>
      <c r="J391" s="119"/>
    </row>
    <row r="392" spans="1:10" ht="14.25" customHeight="1" x14ac:dyDescent="0.25">
      <c r="A392" s="13"/>
      <c r="B392" s="117"/>
      <c r="C392" s="118"/>
      <c r="G392" s="124"/>
      <c r="I392" s="119"/>
      <c r="J392" s="119"/>
    </row>
    <row r="393" spans="1:10" ht="14.25" customHeight="1" x14ac:dyDescent="0.25">
      <c r="A393" s="13"/>
      <c r="B393" s="117"/>
      <c r="C393" s="118"/>
      <c r="G393" s="124"/>
      <c r="I393" s="119"/>
      <c r="J393" s="119"/>
    </row>
    <row r="394" spans="1:10" ht="14.25" customHeight="1" x14ac:dyDescent="0.25">
      <c r="A394" s="13"/>
      <c r="B394" s="117"/>
      <c r="C394" s="118"/>
      <c r="G394" s="124"/>
      <c r="I394" s="119"/>
      <c r="J394" s="119"/>
    </row>
    <row r="395" spans="1:10" ht="14.25" customHeight="1" x14ac:dyDescent="0.25">
      <c r="A395" s="13"/>
      <c r="B395" s="117"/>
      <c r="C395" s="118"/>
      <c r="G395" s="124"/>
      <c r="I395" s="119"/>
      <c r="J395" s="119"/>
    </row>
    <row r="396" spans="1:10" ht="14.25" customHeight="1" x14ac:dyDescent="0.25">
      <c r="A396" s="13"/>
      <c r="B396" s="117"/>
      <c r="C396" s="118"/>
      <c r="G396" s="124"/>
      <c r="I396" s="119"/>
      <c r="J396" s="119"/>
    </row>
    <row r="397" spans="1:10" ht="14.25" customHeight="1" x14ac:dyDescent="0.25">
      <c r="A397" s="13"/>
      <c r="B397" s="117"/>
      <c r="C397" s="118"/>
      <c r="G397" s="124"/>
      <c r="I397" s="119"/>
      <c r="J397" s="119"/>
    </row>
    <row r="398" spans="1:10" ht="14.25" customHeight="1" x14ac:dyDescent="0.25">
      <c r="A398" s="13"/>
      <c r="B398" s="117"/>
      <c r="C398" s="118"/>
      <c r="G398" s="124"/>
      <c r="I398" s="119"/>
      <c r="J398" s="119"/>
    </row>
    <row r="399" spans="1:10" ht="14.25" customHeight="1" x14ac:dyDescent="0.25">
      <c r="A399" s="13"/>
      <c r="B399" s="117"/>
      <c r="C399" s="118"/>
      <c r="G399" s="124"/>
      <c r="I399" s="119"/>
      <c r="J399" s="119"/>
    </row>
    <row r="400" spans="1:10" ht="14.25" customHeight="1" x14ac:dyDescent="0.25">
      <c r="A400" s="13"/>
      <c r="B400" s="117"/>
      <c r="C400" s="118"/>
      <c r="G400" s="124"/>
      <c r="I400" s="119"/>
      <c r="J400" s="119"/>
    </row>
    <row r="401" spans="1:10" ht="14.25" customHeight="1" x14ac:dyDescent="0.25">
      <c r="A401" s="13"/>
      <c r="B401" s="117"/>
      <c r="C401" s="118"/>
      <c r="G401" s="124"/>
      <c r="I401" s="119"/>
      <c r="J401" s="119"/>
    </row>
    <row r="402" spans="1:10" ht="14.25" customHeight="1" x14ac:dyDescent="0.25">
      <c r="A402" s="13"/>
      <c r="B402" s="117"/>
      <c r="C402" s="118"/>
      <c r="G402" s="124"/>
      <c r="I402" s="119"/>
      <c r="J402" s="119"/>
    </row>
    <row r="403" spans="1:10" ht="14.25" customHeight="1" x14ac:dyDescent="0.25">
      <c r="A403" s="13"/>
      <c r="B403" s="117"/>
      <c r="C403" s="118"/>
      <c r="G403" s="124"/>
      <c r="I403" s="119"/>
      <c r="J403" s="119"/>
    </row>
    <row r="404" spans="1:10" ht="14.25" customHeight="1" x14ac:dyDescent="0.25">
      <c r="A404" s="13"/>
      <c r="B404" s="117"/>
      <c r="C404" s="118"/>
      <c r="G404" s="124"/>
      <c r="I404" s="119"/>
      <c r="J404" s="119"/>
    </row>
    <row r="405" spans="1:10" ht="14.25" customHeight="1" x14ac:dyDescent="0.25">
      <c r="A405" s="13"/>
      <c r="B405" s="117"/>
      <c r="C405" s="118"/>
      <c r="G405" s="124"/>
      <c r="I405" s="119"/>
      <c r="J405" s="119"/>
    </row>
    <row r="406" spans="1:10" ht="14.25" customHeight="1" x14ac:dyDescent="0.25">
      <c r="A406" s="13"/>
      <c r="B406" s="117"/>
      <c r="C406" s="118"/>
      <c r="G406" s="124"/>
      <c r="I406" s="119"/>
      <c r="J406" s="119"/>
    </row>
    <row r="407" spans="1:10" ht="14.25" customHeight="1" x14ac:dyDescent="0.25">
      <c r="A407" s="13"/>
      <c r="B407" s="117"/>
      <c r="C407" s="118"/>
      <c r="G407" s="124"/>
      <c r="I407" s="119"/>
      <c r="J407" s="119"/>
    </row>
    <row r="408" spans="1:10" ht="14.25" customHeight="1" x14ac:dyDescent="0.25">
      <c r="A408" s="13"/>
      <c r="B408" s="117"/>
      <c r="C408" s="118"/>
      <c r="G408" s="124"/>
      <c r="I408" s="119"/>
      <c r="J408" s="119"/>
    </row>
    <row r="409" spans="1:10" ht="14.25" customHeight="1" x14ac:dyDescent="0.25">
      <c r="A409" s="13"/>
      <c r="B409" s="117"/>
      <c r="C409" s="118"/>
      <c r="G409" s="124"/>
      <c r="I409" s="119"/>
      <c r="J409" s="119"/>
    </row>
    <row r="410" spans="1:10" ht="14.25" customHeight="1" x14ac:dyDescent="0.25">
      <c r="A410" s="13"/>
      <c r="B410" s="117"/>
      <c r="C410" s="118"/>
      <c r="G410" s="124"/>
      <c r="I410" s="119"/>
      <c r="J410" s="119"/>
    </row>
    <row r="411" spans="1:10" ht="14.25" customHeight="1" x14ac:dyDescent="0.25">
      <c r="A411" s="13"/>
      <c r="B411" s="117"/>
      <c r="C411" s="118"/>
      <c r="G411" s="124"/>
      <c r="I411" s="119"/>
      <c r="J411" s="119"/>
    </row>
    <row r="412" spans="1:10" ht="14.25" customHeight="1" x14ac:dyDescent="0.25">
      <c r="A412" s="13"/>
      <c r="B412" s="117"/>
      <c r="C412" s="118"/>
      <c r="G412" s="124"/>
      <c r="I412" s="119"/>
      <c r="J412" s="119"/>
    </row>
    <row r="413" spans="1:10" ht="14.25" customHeight="1" x14ac:dyDescent="0.25">
      <c r="A413" s="13"/>
      <c r="B413" s="117"/>
      <c r="C413" s="118"/>
      <c r="G413" s="124"/>
      <c r="I413" s="119"/>
      <c r="J413" s="119"/>
    </row>
    <row r="414" spans="1:10" ht="14.25" customHeight="1" x14ac:dyDescent="0.25">
      <c r="A414" s="13"/>
      <c r="B414" s="117"/>
      <c r="C414" s="118"/>
      <c r="G414" s="124"/>
      <c r="I414" s="119"/>
      <c r="J414" s="119"/>
    </row>
    <row r="415" spans="1:10" ht="14.25" customHeight="1" x14ac:dyDescent="0.25">
      <c r="A415" s="13"/>
      <c r="B415" s="117"/>
      <c r="C415" s="118"/>
      <c r="G415" s="124"/>
      <c r="I415" s="119"/>
      <c r="J415" s="119"/>
    </row>
    <row r="416" spans="1:10" ht="14.25" customHeight="1" x14ac:dyDescent="0.25">
      <c r="A416" s="13"/>
      <c r="B416" s="117"/>
      <c r="C416" s="118"/>
      <c r="G416" s="124"/>
      <c r="I416" s="119"/>
      <c r="J416" s="119"/>
    </row>
    <row r="417" spans="1:10" ht="14.25" customHeight="1" x14ac:dyDescent="0.25">
      <c r="A417" s="13"/>
      <c r="B417" s="117"/>
      <c r="C417" s="118"/>
      <c r="G417" s="124"/>
      <c r="I417" s="119"/>
      <c r="J417" s="119"/>
    </row>
    <row r="418" spans="1:10" ht="14.25" customHeight="1" x14ac:dyDescent="0.25">
      <c r="A418" s="13"/>
      <c r="B418" s="117"/>
      <c r="C418" s="118"/>
      <c r="G418" s="124"/>
      <c r="I418" s="119"/>
      <c r="J418" s="119"/>
    </row>
    <row r="419" spans="1:10" ht="14.25" customHeight="1" x14ac:dyDescent="0.25">
      <c r="A419" s="13"/>
      <c r="B419" s="117"/>
      <c r="C419" s="118"/>
      <c r="G419" s="124"/>
      <c r="I419" s="119"/>
      <c r="J419" s="119"/>
    </row>
    <row r="420" spans="1:10" ht="14.25" customHeight="1" x14ac:dyDescent="0.25">
      <c r="A420" s="13"/>
      <c r="B420" s="117"/>
      <c r="C420" s="118"/>
      <c r="G420" s="124"/>
      <c r="I420" s="119"/>
      <c r="J420" s="119"/>
    </row>
    <row r="421" spans="1:10" ht="14.25" customHeight="1" x14ac:dyDescent="0.25">
      <c r="A421" s="13"/>
      <c r="B421" s="117"/>
      <c r="C421" s="118"/>
      <c r="G421" s="124"/>
      <c r="I421" s="119"/>
      <c r="J421" s="119"/>
    </row>
    <row r="422" spans="1:10" ht="14.25" customHeight="1" x14ac:dyDescent="0.25">
      <c r="A422" s="13"/>
      <c r="B422" s="117"/>
      <c r="C422" s="118"/>
      <c r="G422" s="124"/>
      <c r="I422" s="119"/>
      <c r="J422" s="119"/>
    </row>
    <row r="423" spans="1:10" ht="14.25" customHeight="1" x14ac:dyDescent="0.25">
      <c r="A423" s="13"/>
      <c r="B423" s="117"/>
      <c r="C423" s="118"/>
      <c r="G423" s="124"/>
      <c r="I423" s="119"/>
      <c r="J423" s="119"/>
    </row>
    <row r="424" spans="1:10" ht="14.25" customHeight="1" x14ac:dyDescent="0.25">
      <c r="A424" s="13"/>
      <c r="B424" s="117"/>
      <c r="C424" s="118"/>
      <c r="G424" s="124"/>
      <c r="I424" s="119"/>
      <c r="J424" s="119"/>
    </row>
    <row r="425" spans="1:10" ht="14.25" customHeight="1" x14ac:dyDescent="0.25">
      <c r="A425" s="13"/>
      <c r="B425" s="117"/>
      <c r="C425" s="118"/>
      <c r="G425" s="124"/>
      <c r="I425" s="119"/>
      <c r="J425" s="119"/>
    </row>
    <row r="426" spans="1:10" ht="14.25" customHeight="1" x14ac:dyDescent="0.25">
      <c r="A426" s="13"/>
      <c r="B426" s="117"/>
      <c r="C426" s="118"/>
      <c r="G426" s="124"/>
      <c r="I426" s="119"/>
      <c r="J426" s="119"/>
    </row>
    <row r="427" spans="1:10" ht="14.25" customHeight="1" x14ac:dyDescent="0.25">
      <c r="A427" s="13"/>
      <c r="B427" s="117"/>
      <c r="C427" s="118"/>
      <c r="G427" s="124"/>
      <c r="I427" s="119"/>
      <c r="J427" s="119"/>
    </row>
    <row r="428" spans="1:10" ht="14.25" customHeight="1" x14ac:dyDescent="0.25">
      <c r="A428" s="13"/>
      <c r="B428" s="117"/>
      <c r="C428" s="118"/>
      <c r="G428" s="124"/>
      <c r="I428" s="119"/>
      <c r="J428" s="119"/>
    </row>
    <row r="429" spans="1:10" ht="14.25" customHeight="1" x14ac:dyDescent="0.25">
      <c r="A429" s="13"/>
      <c r="B429" s="117"/>
      <c r="C429" s="118"/>
      <c r="G429" s="124"/>
      <c r="I429" s="119"/>
      <c r="J429" s="119"/>
    </row>
    <row r="430" spans="1:10" ht="14.25" customHeight="1" x14ac:dyDescent="0.25">
      <c r="A430" s="13"/>
      <c r="B430" s="117"/>
      <c r="C430" s="118"/>
      <c r="G430" s="124"/>
      <c r="I430" s="119"/>
      <c r="J430" s="119"/>
    </row>
    <row r="431" spans="1:10" ht="14.25" customHeight="1" x14ac:dyDescent="0.25">
      <c r="A431" s="13"/>
      <c r="B431" s="117"/>
      <c r="C431" s="118"/>
      <c r="G431" s="124"/>
      <c r="I431" s="119"/>
      <c r="J431" s="119"/>
    </row>
    <row r="432" spans="1:10" ht="14.25" customHeight="1" x14ac:dyDescent="0.25">
      <c r="A432" s="13"/>
      <c r="B432" s="117"/>
      <c r="C432" s="118"/>
      <c r="G432" s="124"/>
      <c r="I432" s="119"/>
      <c r="J432" s="119"/>
    </row>
    <row r="433" spans="1:10" ht="14.25" customHeight="1" x14ac:dyDescent="0.25">
      <c r="A433" s="13"/>
      <c r="B433" s="117"/>
      <c r="C433" s="118"/>
      <c r="G433" s="124"/>
      <c r="I433" s="119"/>
      <c r="J433" s="119"/>
    </row>
    <row r="434" spans="1:10" ht="14.25" customHeight="1" x14ac:dyDescent="0.25">
      <c r="A434" s="13"/>
      <c r="B434" s="117"/>
      <c r="C434" s="118"/>
      <c r="G434" s="124"/>
      <c r="I434" s="119"/>
      <c r="J434" s="119"/>
    </row>
    <row r="435" spans="1:10" ht="14.25" customHeight="1" x14ac:dyDescent="0.25">
      <c r="A435" s="13"/>
      <c r="B435" s="117"/>
      <c r="C435" s="118"/>
      <c r="G435" s="124"/>
      <c r="I435" s="119"/>
      <c r="J435" s="119"/>
    </row>
    <row r="436" spans="1:10" ht="14.25" customHeight="1" x14ac:dyDescent="0.25">
      <c r="A436" s="13"/>
      <c r="B436" s="117"/>
      <c r="C436" s="118"/>
      <c r="G436" s="124"/>
      <c r="I436" s="119"/>
      <c r="J436" s="119"/>
    </row>
    <row r="437" spans="1:10" ht="14.25" customHeight="1" x14ac:dyDescent="0.25">
      <c r="A437" s="13"/>
      <c r="B437" s="117"/>
      <c r="C437" s="118"/>
      <c r="G437" s="124"/>
      <c r="I437" s="119"/>
      <c r="J437" s="119"/>
    </row>
    <row r="438" spans="1:10" ht="14.25" customHeight="1" x14ac:dyDescent="0.25">
      <c r="A438" s="13"/>
      <c r="B438" s="117"/>
      <c r="C438" s="118"/>
      <c r="G438" s="124"/>
      <c r="I438" s="119"/>
      <c r="J438" s="119"/>
    </row>
    <row r="439" spans="1:10" ht="14.25" customHeight="1" x14ac:dyDescent="0.25">
      <c r="A439" s="13"/>
      <c r="B439" s="117"/>
      <c r="C439" s="118"/>
      <c r="G439" s="124"/>
      <c r="I439" s="119"/>
      <c r="J439" s="119"/>
    </row>
    <row r="440" spans="1:10" ht="14.25" customHeight="1" x14ac:dyDescent="0.25">
      <c r="A440" s="13"/>
      <c r="B440" s="117"/>
      <c r="C440" s="118"/>
      <c r="G440" s="124"/>
      <c r="I440" s="119"/>
      <c r="J440" s="119"/>
    </row>
    <row r="441" spans="1:10" ht="14.25" customHeight="1" x14ac:dyDescent="0.25">
      <c r="A441" s="13"/>
      <c r="B441" s="117"/>
      <c r="C441" s="118"/>
      <c r="G441" s="124"/>
      <c r="I441" s="119"/>
      <c r="J441" s="119"/>
    </row>
    <row r="442" spans="1:10" ht="14.25" customHeight="1" x14ac:dyDescent="0.25">
      <c r="A442" s="13"/>
      <c r="B442" s="117"/>
      <c r="C442" s="118"/>
      <c r="G442" s="124"/>
      <c r="I442" s="119"/>
      <c r="J442" s="119"/>
    </row>
    <row r="443" spans="1:10" ht="14.25" customHeight="1" x14ac:dyDescent="0.25">
      <c r="A443" s="13"/>
      <c r="B443" s="117"/>
      <c r="C443" s="118"/>
      <c r="G443" s="124"/>
      <c r="I443" s="119"/>
      <c r="J443" s="119"/>
    </row>
    <row r="444" spans="1:10" ht="14.25" customHeight="1" x14ac:dyDescent="0.25">
      <c r="A444" s="13"/>
      <c r="B444" s="117"/>
      <c r="C444" s="118"/>
      <c r="G444" s="124"/>
      <c r="I444" s="119"/>
      <c r="J444" s="119"/>
    </row>
    <row r="445" spans="1:10" ht="14.25" customHeight="1" x14ac:dyDescent="0.25">
      <c r="A445" s="13"/>
      <c r="B445" s="117"/>
      <c r="C445" s="118"/>
      <c r="G445" s="124"/>
      <c r="I445" s="119"/>
      <c r="J445" s="119"/>
    </row>
    <row r="446" spans="1:10" ht="14.25" customHeight="1" x14ac:dyDescent="0.25">
      <c r="A446" s="13"/>
      <c r="B446" s="117"/>
      <c r="C446" s="118"/>
      <c r="G446" s="124"/>
      <c r="I446" s="119"/>
      <c r="J446" s="119"/>
    </row>
    <row r="447" spans="1:10" ht="14.25" customHeight="1" x14ac:dyDescent="0.25">
      <c r="A447" s="13"/>
      <c r="B447" s="117"/>
      <c r="C447" s="118"/>
      <c r="G447" s="124"/>
      <c r="I447" s="119"/>
      <c r="J447" s="119"/>
    </row>
    <row r="448" spans="1:10" ht="14.25" customHeight="1" x14ac:dyDescent="0.25">
      <c r="A448" s="13"/>
      <c r="B448" s="117"/>
      <c r="C448" s="118"/>
      <c r="G448" s="124"/>
      <c r="I448" s="119"/>
      <c r="J448" s="119"/>
    </row>
    <row r="449" spans="1:10" ht="14.25" customHeight="1" x14ac:dyDescent="0.25">
      <c r="A449" s="13"/>
      <c r="B449" s="117"/>
      <c r="C449" s="118"/>
      <c r="G449" s="124"/>
      <c r="I449" s="119"/>
      <c r="J449" s="119"/>
    </row>
    <row r="450" spans="1:10" ht="14.25" customHeight="1" x14ac:dyDescent="0.25">
      <c r="A450" s="13"/>
      <c r="B450" s="117"/>
      <c r="C450" s="118"/>
      <c r="G450" s="124"/>
      <c r="I450" s="119"/>
      <c r="J450" s="119"/>
    </row>
    <row r="451" spans="1:10" ht="14.25" customHeight="1" x14ac:dyDescent="0.25">
      <c r="A451" s="13"/>
      <c r="B451" s="117"/>
      <c r="C451" s="118"/>
      <c r="G451" s="124"/>
      <c r="I451" s="119"/>
      <c r="J451" s="119"/>
    </row>
    <row r="452" spans="1:10" ht="14.25" customHeight="1" x14ac:dyDescent="0.25">
      <c r="A452" s="13"/>
      <c r="B452" s="117"/>
      <c r="C452" s="118"/>
      <c r="G452" s="124"/>
      <c r="I452" s="119"/>
      <c r="J452" s="119"/>
    </row>
    <row r="453" spans="1:10" ht="14.25" customHeight="1" x14ac:dyDescent="0.25">
      <c r="A453" s="13"/>
      <c r="B453" s="117"/>
      <c r="C453" s="118"/>
      <c r="G453" s="124"/>
      <c r="I453" s="119"/>
      <c r="J453" s="119"/>
    </row>
    <row r="454" spans="1:10" ht="14.25" customHeight="1" x14ac:dyDescent="0.25">
      <c r="A454" s="13"/>
      <c r="B454" s="117"/>
      <c r="C454" s="118"/>
      <c r="G454" s="124"/>
      <c r="I454" s="119"/>
      <c r="J454" s="119"/>
    </row>
    <row r="455" spans="1:10" ht="14.25" customHeight="1" x14ac:dyDescent="0.25">
      <c r="A455" s="13"/>
      <c r="B455" s="117"/>
      <c r="C455" s="118"/>
      <c r="G455" s="124"/>
      <c r="I455" s="119"/>
      <c r="J455" s="119"/>
    </row>
    <row r="456" spans="1:10" ht="14.25" customHeight="1" x14ac:dyDescent="0.25">
      <c r="A456" s="13"/>
      <c r="B456" s="117"/>
      <c r="C456" s="118"/>
      <c r="G456" s="124"/>
      <c r="I456" s="119"/>
      <c r="J456" s="119"/>
    </row>
    <row r="457" spans="1:10" ht="14.25" customHeight="1" x14ac:dyDescent="0.25">
      <c r="A457" s="13"/>
      <c r="B457" s="117"/>
      <c r="C457" s="118"/>
      <c r="G457" s="124"/>
      <c r="I457" s="119"/>
      <c r="J457" s="119"/>
    </row>
    <row r="458" spans="1:10" ht="14.25" customHeight="1" x14ac:dyDescent="0.25">
      <c r="A458" s="13"/>
      <c r="B458" s="117"/>
      <c r="C458" s="118"/>
      <c r="G458" s="124"/>
      <c r="I458" s="119"/>
      <c r="J458" s="119"/>
    </row>
    <row r="459" spans="1:10" ht="14.25" customHeight="1" x14ac:dyDescent="0.25">
      <c r="A459" s="13"/>
      <c r="B459" s="117"/>
      <c r="C459" s="118"/>
      <c r="G459" s="124"/>
      <c r="I459" s="119"/>
      <c r="J459" s="119"/>
    </row>
    <row r="460" spans="1:10" ht="14.25" customHeight="1" x14ac:dyDescent="0.25">
      <c r="A460" s="13"/>
      <c r="B460" s="117"/>
      <c r="C460" s="118"/>
      <c r="G460" s="124"/>
      <c r="I460" s="119"/>
      <c r="J460" s="119"/>
    </row>
    <row r="461" spans="1:10" ht="14.25" customHeight="1" x14ac:dyDescent="0.25">
      <c r="A461" s="13"/>
      <c r="B461" s="117"/>
      <c r="C461" s="118"/>
      <c r="G461" s="124"/>
      <c r="I461" s="119"/>
      <c r="J461" s="119"/>
    </row>
    <row r="462" spans="1:10" ht="14.25" customHeight="1" x14ac:dyDescent="0.25">
      <c r="A462" s="13"/>
      <c r="B462" s="117"/>
      <c r="C462" s="118"/>
      <c r="G462" s="124"/>
      <c r="I462" s="119"/>
      <c r="J462" s="119"/>
    </row>
    <row r="463" spans="1:10" ht="14.25" customHeight="1" x14ac:dyDescent="0.25">
      <c r="A463" s="13"/>
      <c r="B463" s="117"/>
      <c r="C463" s="118"/>
      <c r="G463" s="124"/>
      <c r="I463" s="119"/>
      <c r="J463" s="119"/>
    </row>
    <row r="464" spans="1:10" ht="14.25" customHeight="1" x14ac:dyDescent="0.25">
      <c r="A464" s="13"/>
      <c r="B464" s="117"/>
      <c r="C464" s="118"/>
      <c r="G464" s="124"/>
      <c r="I464" s="119"/>
      <c r="J464" s="119"/>
    </row>
    <row r="465" spans="1:10" ht="14.25" customHeight="1" x14ac:dyDescent="0.25">
      <c r="A465" s="13"/>
      <c r="B465" s="117"/>
      <c r="C465" s="118"/>
      <c r="G465" s="124"/>
      <c r="I465" s="119"/>
      <c r="J465" s="119"/>
    </row>
    <row r="466" spans="1:10" ht="14.25" customHeight="1" x14ac:dyDescent="0.25">
      <c r="A466" s="13"/>
      <c r="B466" s="117"/>
      <c r="C466" s="118"/>
      <c r="G466" s="124"/>
      <c r="I466" s="119"/>
      <c r="J466" s="119"/>
    </row>
    <row r="467" spans="1:10" ht="14.25" customHeight="1" x14ac:dyDescent="0.25">
      <c r="A467" s="13"/>
      <c r="B467" s="117"/>
      <c r="C467" s="118"/>
      <c r="G467" s="124"/>
      <c r="I467" s="119"/>
      <c r="J467" s="119"/>
    </row>
    <row r="468" spans="1:10" ht="14.25" customHeight="1" x14ac:dyDescent="0.25">
      <c r="A468" s="13"/>
      <c r="B468" s="117"/>
      <c r="C468" s="118"/>
      <c r="G468" s="124"/>
      <c r="I468" s="119"/>
      <c r="J468" s="119"/>
    </row>
    <row r="469" spans="1:10" ht="14.25" customHeight="1" x14ac:dyDescent="0.25">
      <c r="A469" s="13"/>
      <c r="B469" s="117"/>
      <c r="C469" s="118"/>
      <c r="G469" s="124"/>
      <c r="I469" s="119"/>
      <c r="J469" s="119"/>
    </row>
    <row r="470" spans="1:10" ht="14.25" customHeight="1" x14ac:dyDescent="0.25">
      <c r="A470" s="13"/>
      <c r="B470" s="117"/>
      <c r="C470" s="118"/>
      <c r="G470" s="124"/>
      <c r="I470" s="119"/>
      <c r="J470" s="119"/>
    </row>
    <row r="471" spans="1:10" ht="14.25" customHeight="1" x14ac:dyDescent="0.25">
      <c r="A471" s="13"/>
      <c r="B471" s="117"/>
      <c r="C471" s="118"/>
      <c r="G471" s="124"/>
      <c r="I471" s="119"/>
      <c r="J471" s="119"/>
    </row>
    <row r="472" spans="1:10" ht="14.25" customHeight="1" x14ac:dyDescent="0.25">
      <c r="A472" s="13"/>
      <c r="B472" s="117"/>
      <c r="C472" s="118"/>
      <c r="G472" s="124"/>
      <c r="I472" s="119"/>
      <c r="J472" s="119"/>
    </row>
    <row r="473" spans="1:10" ht="14.25" customHeight="1" x14ac:dyDescent="0.25">
      <c r="A473" s="13"/>
      <c r="B473" s="117"/>
      <c r="C473" s="118"/>
      <c r="G473" s="124"/>
      <c r="I473" s="119"/>
      <c r="J473" s="119"/>
    </row>
    <row r="474" spans="1:10" ht="14.25" customHeight="1" x14ac:dyDescent="0.25">
      <c r="A474" s="13"/>
      <c r="B474" s="117"/>
      <c r="C474" s="118"/>
      <c r="G474" s="124"/>
      <c r="I474" s="119"/>
      <c r="J474" s="119"/>
    </row>
    <row r="475" spans="1:10" ht="14.25" customHeight="1" x14ac:dyDescent="0.25">
      <c r="A475" s="13"/>
      <c r="B475" s="117"/>
      <c r="C475" s="118"/>
      <c r="G475" s="124"/>
      <c r="I475" s="119"/>
      <c r="J475" s="119"/>
    </row>
    <row r="476" spans="1:10" ht="14.25" customHeight="1" x14ac:dyDescent="0.25">
      <c r="A476" s="13"/>
      <c r="B476" s="117"/>
      <c r="C476" s="118"/>
      <c r="G476" s="124"/>
      <c r="I476" s="119"/>
      <c r="J476" s="119"/>
    </row>
    <row r="477" spans="1:10" ht="14.25" customHeight="1" x14ac:dyDescent="0.25">
      <c r="A477" s="13"/>
      <c r="B477" s="117"/>
      <c r="C477" s="118"/>
      <c r="G477" s="124"/>
      <c r="I477" s="119"/>
      <c r="J477" s="119"/>
    </row>
    <row r="478" spans="1:10" ht="14.25" customHeight="1" x14ac:dyDescent="0.25">
      <c r="A478" s="13"/>
      <c r="B478" s="117"/>
      <c r="C478" s="118"/>
      <c r="G478" s="124"/>
      <c r="I478" s="119"/>
      <c r="J478" s="119"/>
    </row>
    <row r="479" spans="1:10" ht="14.25" customHeight="1" x14ac:dyDescent="0.25">
      <c r="A479" s="13"/>
      <c r="B479" s="117"/>
      <c r="C479" s="118"/>
      <c r="G479" s="124"/>
      <c r="I479" s="119"/>
      <c r="J479" s="119"/>
    </row>
    <row r="480" spans="1:10" ht="14.25" customHeight="1" x14ac:dyDescent="0.25">
      <c r="A480" s="13"/>
      <c r="B480" s="117"/>
      <c r="C480" s="118"/>
      <c r="G480" s="124"/>
      <c r="I480" s="119"/>
      <c r="J480" s="119"/>
    </row>
    <row r="481" spans="1:10" ht="14.25" customHeight="1" x14ac:dyDescent="0.25">
      <c r="A481" s="13"/>
      <c r="B481" s="117"/>
      <c r="C481" s="118"/>
      <c r="G481" s="124"/>
      <c r="I481" s="119"/>
      <c r="J481" s="119"/>
    </row>
    <row r="482" spans="1:10" ht="14.25" customHeight="1" x14ac:dyDescent="0.25">
      <c r="A482" s="13"/>
      <c r="B482" s="117"/>
      <c r="C482" s="118"/>
      <c r="G482" s="124"/>
      <c r="I482" s="119"/>
      <c r="J482" s="119"/>
    </row>
    <row r="483" spans="1:10" ht="14.25" customHeight="1" x14ac:dyDescent="0.25">
      <c r="A483" s="13"/>
      <c r="B483" s="117"/>
      <c r="C483" s="118"/>
      <c r="G483" s="124"/>
      <c r="I483" s="119"/>
      <c r="J483" s="119"/>
    </row>
    <row r="484" spans="1:10" ht="14.25" customHeight="1" x14ac:dyDescent="0.25">
      <c r="A484" s="13"/>
      <c r="B484" s="117"/>
      <c r="C484" s="118"/>
      <c r="G484" s="124"/>
      <c r="I484" s="119"/>
      <c r="J484" s="119"/>
    </row>
    <row r="485" spans="1:10" ht="14.25" customHeight="1" x14ac:dyDescent="0.25">
      <c r="A485" s="13"/>
      <c r="B485" s="117"/>
      <c r="C485" s="118"/>
      <c r="G485" s="124"/>
      <c r="I485" s="119"/>
      <c r="J485" s="119"/>
    </row>
    <row r="486" spans="1:10" ht="14.25" customHeight="1" x14ac:dyDescent="0.25">
      <c r="A486" s="13"/>
      <c r="B486" s="117"/>
      <c r="C486" s="118"/>
      <c r="G486" s="124"/>
      <c r="I486" s="119"/>
      <c r="J486" s="119"/>
    </row>
    <row r="487" spans="1:10" ht="14.25" customHeight="1" x14ac:dyDescent="0.25">
      <c r="A487" s="13"/>
      <c r="B487" s="117"/>
      <c r="C487" s="118"/>
      <c r="G487" s="124"/>
      <c r="I487" s="119"/>
      <c r="J487" s="119"/>
    </row>
    <row r="488" spans="1:10" ht="14.25" customHeight="1" x14ac:dyDescent="0.25">
      <c r="A488" s="13"/>
      <c r="B488" s="117"/>
      <c r="C488" s="118"/>
      <c r="G488" s="124"/>
      <c r="I488" s="119"/>
      <c r="J488" s="119"/>
    </row>
    <row r="489" spans="1:10" ht="14.25" customHeight="1" x14ac:dyDescent="0.25">
      <c r="A489" s="13"/>
      <c r="B489" s="117"/>
      <c r="C489" s="118"/>
      <c r="G489" s="124"/>
      <c r="I489" s="119"/>
      <c r="J489" s="119"/>
    </row>
    <row r="490" spans="1:10" ht="14.25" customHeight="1" x14ac:dyDescent="0.25">
      <c r="A490" s="13"/>
      <c r="B490" s="117"/>
      <c r="C490" s="118"/>
      <c r="G490" s="124"/>
      <c r="I490" s="119"/>
      <c r="J490" s="119"/>
    </row>
    <row r="491" spans="1:10" ht="14.25" customHeight="1" x14ac:dyDescent="0.25">
      <c r="A491" s="13"/>
      <c r="B491" s="117"/>
      <c r="C491" s="118"/>
      <c r="G491" s="124"/>
      <c r="I491" s="119"/>
      <c r="J491" s="119"/>
    </row>
    <row r="492" spans="1:10" ht="14.25" customHeight="1" x14ac:dyDescent="0.25">
      <c r="A492" s="13"/>
      <c r="B492" s="117"/>
      <c r="C492" s="118"/>
      <c r="G492" s="124"/>
      <c r="I492" s="119"/>
      <c r="J492" s="119"/>
    </row>
    <row r="493" spans="1:10" ht="14.25" customHeight="1" x14ac:dyDescent="0.25">
      <c r="A493" s="13"/>
      <c r="B493" s="117"/>
      <c r="C493" s="118"/>
      <c r="G493" s="124"/>
      <c r="I493" s="119"/>
      <c r="J493" s="119"/>
    </row>
    <row r="494" spans="1:10" ht="14.25" customHeight="1" x14ac:dyDescent="0.25">
      <c r="A494" s="13"/>
      <c r="B494" s="117"/>
      <c r="C494" s="118"/>
      <c r="G494" s="124"/>
      <c r="I494" s="119"/>
      <c r="J494" s="119"/>
    </row>
    <row r="495" spans="1:10" ht="14.25" customHeight="1" x14ac:dyDescent="0.25">
      <c r="A495" s="13"/>
      <c r="B495" s="117"/>
      <c r="C495" s="118"/>
      <c r="G495" s="124"/>
      <c r="I495" s="119"/>
      <c r="J495" s="119"/>
    </row>
    <row r="496" spans="1:10" ht="14.25" customHeight="1" x14ac:dyDescent="0.25">
      <c r="A496" s="13"/>
      <c r="B496" s="117"/>
      <c r="C496" s="118"/>
      <c r="G496" s="124"/>
      <c r="I496" s="119"/>
      <c r="J496" s="119"/>
    </row>
    <row r="497" spans="1:10" ht="14.25" customHeight="1" x14ac:dyDescent="0.25">
      <c r="A497" s="13"/>
      <c r="B497" s="117"/>
      <c r="C497" s="118"/>
      <c r="G497" s="124"/>
      <c r="I497" s="119"/>
      <c r="J497" s="119"/>
    </row>
    <row r="498" spans="1:10" ht="14.25" customHeight="1" x14ac:dyDescent="0.25">
      <c r="A498" s="13"/>
      <c r="B498" s="117"/>
      <c r="C498" s="118"/>
      <c r="G498" s="124"/>
      <c r="I498" s="119"/>
      <c r="J498" s="119"/>
    </row>
    <row r="499" spans="1:10" ht="14.25" customHeight="1" x14ac:dyDescent="0.25">
      <c r="A499" s="13"/>
      <c r="B499" s="117"/>
      <c r="C499" s="118"/>
      <c r="G499" s="124"/>
      <c r="I499" s="119"/>
      <c r="J499" s="119"/>
    </row>
    <row r="500" spans="1:10" ht="14.25" customHeight="1" x14ac:dyDescent="0.25">
      <c r="A500" s="13"/>
      <c r="B500" s="117"/>
      <c r="C500" s="118"/>
      <c r="G500" s="124"/>
      <c r="I500" s="119"/>
      <c r="J500" s="119"/>
    </row>
    <row r="501" spans="1:10" ht="14.25" customHeight="1" x14ac:dyDescent="0.25">
      <c r="A501" s="13"/>
      <c r="B501" s="117"/>
      <c r="C501" s="118"/>
      <c r="G501" s="124"/>
      <c r="I501" s="119"/>
      <c r="J501" s="119"/>
    </row>
    <row r="502" spans="1:10" ht="14.25" customHeight="1" x14ac:dyDescent="0.25">
      <c r="A502" s="13"/>
      <c r="B502" s="117"/>
      <c r="C502" s="118"/>
      <c r="G502" s="124"/>
      <c r="I502" s="119"/>
      <c r="J502" s="119"/>
    </row>
    <row r="503" spans="1:10" ht="14.25" customHeight="1" x14ac:dyDescent="0.25">
      <c r="A503" s="13"/>
      <c r="B503" s="117"/>
      <c r="C503" s="118"/>
      <c r="G503" s="124"/>
      <c r="I503" s="119"/>
      <c r="J503" s="119"/>
    </row>
    <row r="504" spans="1:10" ht="14.25" customHeight="1" x14ac:dyDescent="0.25">
      <c r="A504" s="13"/>
      <c r="B504" s="117"/>
      <c r="C504" s="118"/>
      <c r="G504" s="124"/>
      <c r="I504" s="119"/>
      <c r="J504" s="119"/>
    </row>
    <row r="505" spans="1:10" ht="14.25" customHeight="1" x14ac:dyDescent="0.25">
      <c r="A505" s="13"/>
      <c r="B505" s="117"/>
      <c r="C505" s="118"/>
      <c r="G505" s="124"/>
      <c r="I505" s="119"/>
      <c r="J505" s="119"/>
    </row>
    <row r="506" spans="1:10" ht="14.25" customHeight="1" x14ac:dyDescent="0.25">
      <c r="A506" s="13"/>
      <c r="B506" s="117"/>
      <c r="C506" s="118"/>
      <c r="G506" s="124"/>
      <c r="I506" s="119"/>
      <c r="J506" s="119"/>
    </row>
    <row r="507" spans="1:10" ht="14.25" customHeight="1" x14ac:dyDescent="0.25">
      <c r="A507" s="13"/>
      <c r="B507" s="117"/>
      <c r="C507" s="118"/>
      <c r="G507" s="124"/>
      <c r="I507" s="119"/>
      <c r="J507" s="119"/>
    </row>
    <row r="508" spans="1:10" ht="14.25" customHeight="1" x14ac:dyDescent="0.25">
      <c r="A508" s="13"/>
      <c r="B508" s="117"/>
      <c r="C508" s="118"/>
      <c r="G508" s="124"/>
      <c r="I508" s="119"/>
      <c r="J508" s="119"/>
    </row>
    <row r="509" spans="1:10" ht="14.25" customHeight="1" x14ac:dyDescent="0.25">
      <c r="A509" s="13"/>
      <c r="B509" s="117"/>
      <c r="C509" s="118"/>
      <c r="G509" s="124"/>
      <c r="I509" s="119"/>
      <c r="J509" s="119"/>
    </row>
    <row r="510" spans="1:10" ht="14.25" customHeight="1" x14ac:dyDescent="0.25">
      <c r="A510" s="13"/>
      <c r="B510" s="117"/>
      <c r="C510" s="118"/>
      <c r="G510" s="124"/>
      <c r="I510" s="119"/>
      <c r="J510" s="119"/>
    </row>
    <row r="511" spans="1:10" ht="14.25" customHeight="1" x14ac:dyDescent="0.25">
      <c r="A511" s="13"/>
      <c r="B511" s="117"/>
      <c r="C511" s="118"/>
      <c r="G511" s="124"/>
      <c r="I511" s="119"/>
      <c r="J511" s="119"/>
    </row>
    <row r="512" spans="1:10" ht="14.25" customHeight="1" x14ac:dyDescent="0.25">
      <c r="A512" s="13"/>
      <c r="B512" s="117"/>
      <c r="C512" s="118"/>
      <c r="G512" s="124"/>
      <c r="I512" s="119"/>
      <c r="J512" s="119"/>
    </row>
    <row r="513" spans="1:10" ht="14.25" customHeight="1" x14ac:dyDescent="0.25">
      <c r="A513" s="13"/>
      <c r="B513" s="117"/>
      <c r="C513" s="118"/>
      <c r="G513" s="124"/>
      <c r="I513" s="119"/>
      <c r="J513" s="119"/>
    </row>
    <row r="514" spans="1:10" ht="14.25" customHeight="1" x14ac:dyDescent="0.25">
      <c r="A514" s="13"/>
      <c r="B514" s="117"/>
      <c r="C514" s="118"/>
      <c r="G514" s="124"/>
      <c r="I514" s="119"/>
      <c r="J514" s="119"/>
    </row>
    <row r="515" spans="1:10" ht="14.25" customHeight="1" x14ac:dyDescent="0.25">
      <c r="A515" s="13"/>
      <c r="B515" s="117"/>
      <c r="C515" s="118"/>
      <c r="G515" s="124"/>
      <c r="I515" s="119"/>
      <c r="J515" s="119"/>
    </row>
    <row r="516" spans="1:10" ht="14.25" customHeight="1" x14ac:dyDescent="0.25">
      <c r="A516" s="13"/>
      <c r="B516" s="117"/>
      <c r="C516" s="118"/>
      <c r="G516" s="124"/>
      <c r="I516" s="119"/>
      <c r="J516" s="119"/>
    </row>
    <row r="517" spans="1:10" ht="14.25" customHeight="1" x14ac:dyDescent="0.25">
      <c r="A517" s="13"/>
      <c r="B517" s="117"/>
      <c r="C517" s="118"/>
      <c r="G517" s="124"/>
      <c r="I517" s="119"/>
      <c r="J517" s="119"/>
    </row>
    <row r="518" spans="1:10" ht="14.25" customHeight="1" x14ac:dyDescent="0.25">
      <c r="A518" s="13"/>
      <c r="B518" s="117"/>
      <c r="C518" s="118"/>
      <c r="G518" s="124"/>
      <c r="I518" s="119"/>
      <c r="J518" s="119"/>
    </row>
    <row r="519" spans="1:10" ht="14.25" customHeight="1" x14ac:dyDescent="0.25">
      <c r="A519" s="13"/>
      <c r="B519" s="117"/>
      <c r="C519" s="118"/>
      <c r="G519" s="124"/>
      <c r="I519" s="119"/>
      <c r="J519" s="119"/>
    </row>
    <row r="520" spans="1:10" ht="14.25" customHeight="1" x14ac:dyDescent="0.25">
      <c r="A520" s="13"/>
      <c r="B520" s="117"/>
      <c r="C520" s="118"/>
      <c r="G520" s="124"/>
      <c r="I520" s="119"/>
      <c r="J520" s="119"/>
    </row>
    <row r="521" spans="1:10" ht="14.25" customHeight="1" x14ac:dyDescent="0.25">
      <c r="A521" s="13"/>
      <c r="B521" s="117"/>
      <c r="C521" s="118"/>
      <c r="G521" s="124"/>
      <c r="I521" s="119"/>
      <c r="J521" s="119"/>
    </row>
    <row r="522" spans="1:10" ht="14.25" customHeight="1" x14ac:dyDescent="0.25">
      <c r="A522" s="13"/>
      <c r="B522" s="117"/>
      <c r="C522" s="118"/>
      <c r="G522" s="124"/>
      <c r="I522" s="119"/>
      <c r="J522" s="119"/>
    </row>
    <row r="523" spans="1:10" ht="14.25" customHeight="1" x14ac:dyDescent="0.25">
      <c r="A523" s="13"/>
      <c r="B523" s="117"/>
      <c r="C523" s="118"/>
      <c r="G523" s="124"/>
      <c r="I523" s="119"/>
      <c r="J523" s="119"/>
    </row>
    <row r="524" spans="1:10" ht="14.25" customHeight="1" x14ac:dyDescent="0.25">
      <c r="A524" s="13"/>
      <c r="B524" s="117"/>
      <c r="C524" s="118"/>
      <c r="G524" s="124"/>
      <c r="I524" s="119"/>
      <c r="J524" s="119"/>
    </row>
    <row r="525" spans="1:10" ht="14.25" customHeight="1" x14ac:dyDescent="0.25">
      <c r="A525" s="13"/>
      <c r="B525" s="117"/>
      <c r="C525" s="118"/>
      <c r="G525" s="124"/>
      <c r="I525" s="119"/>
      <c r="J525" s="119"/>
    </row>
    <row r="526" spans="1:10" ht="14.25" customHeight="1" x14ac:dyDescent="0.25">
      <c r="A526" s="13"/>
      <c r="B526" s="117"/>
      <c r="C526" s="118"/>
      <c r="G526" s="124"/>
      <c r="I526" s="119"/>
      <c r="J526" s="119"/>
    </row>
    <row r="527" spans="1:10" ht="14.25" customHeight="1" x14ac:dyDescent="0.25">
      <c r="A527" s="13"/>
      <c r="B527" s="117"/>
      <c r="C527" s="118"/>
      <c r="G527" s="124"/>
      <c r="I527" s="119"/>
      <c r="J527" s="119"/>
    </row>
    <row r="528" spans="1:10" ht="14.25" customHeight="1" x14ac:dyDescent="0.25">
      <c r="A528" s="13"/>
      <c r="B528" s="117"/>
      <c r="C528" s="118"/>
      <c r="G528" s="124"/>
      <c r="I528" s="119"/>
      <c r="J528" s="119"/>
    </row>
    <row r="529" spans="1:10" ht="14.25" customHeight="1" x14ac:dyDescent="0.25">
      <c r="A529" s="13"/>
      <c r="B529" s="117"/>
      <c r="C529" s="118"/>
      <c r="G529" s="124"/>
      <c r="I529" s="119"/>
      <c r="J529" s="119"/>
    </row>
    <row r="530" spans="1:10" ht="14.25" customHeight="1" x14ac:dyDescent="0.25">
      <c r="A530" s="13"/>
      <c r="B530" s="117"/>
      <c r="C530" s="118"/>
      <c r="G530" s="124"/>
      <c r="I530" s="119"/>
      <c r="J530" s="119"/>
    </row>
    <row r="531" spans="1:10" ht="14.25" customHeight="1" x14ac:dyDescent="0.25">
      <c r="A531" s="13"/>
      <c r="B531" s="117"/>
      <c r="C531" s="118"/>
      <c r="G531" s="124"/>
      <c r="I531" s="119"/>
      <c r="J531" s="119"/>
    </row>
    <row r="532" spans="1:10" ht="14.25" customHeight="1" x14ac:dyDescent="0.25">
      <c r="A532" s="13"/>
      <c r="B532" s="117"/>
      <c r="C532" s="118"/>
      <c r="G532" s="124"/>
      <c r="I532" s="119"/>
      <c r="J532" s="119"/>
    </row>
    <row r="533" spans="1:10" ht="14.25" customHeight="1" x14ac:dyDescent="0.25">
      <c r="A533" s="13"/>
      <c r="B533" s="117"/>
      <c r="C533" s="118"/>
      <c r="G533" s="124"/>
      <c r="I533" s="119"/>
      <c r="J533" s="119"/>
    </row>
    <row r="534" spans="1:10" ht="14.25" customHeight="1" x14ac:dyDescent="0.25">
      <c r="A534" s="13"/>
      <c r="B534" s="117"/>
      <c r="C534" s="118"/>
      <c r="G534" s="124"/>
      <c r="I534" s="119"/>
      <c r="J534" s="119"/>
    </row>
    <row r="535" spans="1:10" ht="14.25" customHeight="1" x14ac:dyDescent="0.25">
      <c r="A535" s="13"/>
      <c r="B535" s="117"/>
      <c r="C535" s="118"/>
      <c r="G535" s="124"/>
      <c r="I535" s="119"/>
      <c r="J535" s="119"/>
    </row>
    <row r="536" spans="1:10" ht="14.25" customHeight="1" x14ac:dyDescent="0.25">
      <c r="A536" s="13"/>
      <c r="B536" s="117"/>
      <c r="C536" s="118"/>
      <c r="G536" s="124"/>
      <c r="I536" s="119"/>
      <c r="J536" s="119"/>
    </row>
    <row r="537" spans="1:10" ht="14.25" customHeight="1" x14ac:dyDescent="0.25">
      <c r="A537" s="13"/>
      <c r="B537" s="117"/>
      <c r="C537" s="118"/>
      <c r="G537" s="124"/>
      <c r="I537" s="119"/>
      <c r="J537" s="119"/>
    </row>
    <row r="538" spans="1:10" ht="14.25" customHeight="1" x14ac:dyDescent="0.25">
      <c r="A538" s="13"/>
      <c r="B538" s="117"/>
      <c r="C538" s="118"/>
      <c r="G538" s="124"/>
      <c r="I538" s="119"/>
      <c r="J538" s="119"/>
    </row>
    <row r="539" spans="1:10" ht="14.25" customHeight="1" x14ac:dyDescent="0.25">
      <c r="A539" s="13"/>
      <c r="B539" s="117"/>
      <c r="C539" s="118"/>
      <c r="G539" s="124"/>
      <c r="I539" s="119"/>
      <c r="J539" s="119"/>
    </row>
    <row r="540" spans="1:10" ht="14.25" customHeight="1" x14ac:dyDescent="0.25">
      <c r="A540" s="13"/>
      <c r="B540" s="117"/>
      <c r="C540" s="118"/>
      <c r="G540" s="124"/>
      <c r="I540" s="119"/>
      <c r="J540" s="119"/>
    </row>
    <row r="541" spans="1:10" ht="14.25" customHeight="1" x14ac:dyDescent="0.25">
      <c r="A541" s="13"/>
      <c r="B541" s="117"/>
      <c r="C541" s="118"/>
      <c r="G541" s="124"/>
      <c r="I541" s="119"/>
      <c r="J541" s="119"/>
    </row>
    <row r="542" spans="1:10" ht="14.25" customHeight="1" x14ac:dyDescent="0.25">
      <c r="A542" s="13"/>
      <c r="B542" s="117"/>
      <c r="C542" s="118"/>
      <c r="G542" s="124"/>
      <c r="I542" s="119"/>
      <c r="J542" s="119"/>
    </row>
    <row r="543" spans="1:10" ht="14.25" customHeight="1" x14ac:dyDescent="0.25">
      <c r="A543" s="13"/>
      <c r="B543" s="117"/>
      <c r="C543" s="118"/>
      <c r="G543" s="124"/>
      <c r="I543" s="119"/>
      <c r="J543" s="119"/>
    </row>
    <row r="544" spans="1:10" ht="14.25" customHeight="1" x14ac:dyDescent="0.25">
      <c r="A544" s="13"/>
      <c r="B544" s="117"/>
      <c r="C544" s="118"/>
      <c r="G544" s="124"/>
      <c r="I544" s="119"/>
      <c r="J544" s="119"/>
    </row>
    <row r="545" spans="1:10" ht="14.25" customHeight="1" x14ac:dyDescent="0.25">
      <c r="A545" s="13"/>
      <c r="B545" s="117"/>
      <c r="C545" s="118"/>
      <c r="G545" s="124"/>
      <c r="I545" s="119"/>
      <c r="J545" s="119"/>
    </row>
    <row r="546" spans="1:10" ht="14.25" customHeight="1" x14ac:dyDescent="0.25">
      <c r="A546" s="13"/>
      <c r="B546" s="117"/>
      <c r="C546" s="118"/>
      <c r="G546" s="124"/>
      <c r="I546" s="119"/>
      <c r="J546" s="119"/>
    </row>
    <row r="547" spans="1:10" ht="14.25" customHeight="1" x14ac:dyDescent="0.25">
      <c r="A547" s="13"/>
      <c r="B547" s="117"/>
      <c r="C547" s="118"/>
      <c r="G547" s="124"/>
      <c r="I547" s="119"/>
      <c r="J547" s="119"/>
    </row>
    <row r="548" spans="1:10" ht="14.25" customHeight="1" x14ac:dyDescent="0.25">
      <c r="A548" s="13"/>
      <c r="B548" s="117"/>
      <c r="C548" s="118"/>
      <c r="G548" s="124"/>
      <c r="I548" s="119"/>
      <c r="J548" s="119"/>
    </row>
    <row r="549" spans="1:10" ht="14.25" customHeight="1" x14ac:dyDescent="0.25">
      <c r="A549" s="13"/>
      <c r="B549" s="117"/>
      <c r="C549" s="118"/>
      <c r="G549" s="124"/>
      <c r="I549" s="119"/>
      <c r="J549" s="119"/>
    </row>
    <row r="550" spans="1:10" ht="14.25" customHeight="1" x14ac:dyDescent="0.25">
      <c r="A550" s="13"/>
      <c r="B550" s="117"/>
      <c r="C550" s="118"/>
      <c r="G550" s="124"/>
      <c r="I550" s="119"/>
      <c r="J550" s="119"/>
    </row>
    <row r="551" spans="1:10" ht="14.25" customHeight="1" x14ac:dyDescent="0.25">
      <c r="A551" s="13"/>
      <c r="B551" s="117"/>
      <c r="C551" s="118"/>
      <c r="G551" s="124"/>
      <c r="I551" s="119"/>
      <c r="J551" s="119"/>
    </row>
    <row r="552" spans="1:10" ht="14.25" customHeight="1" x14ac:dyDescent="0.25">
      <c r="A552" s="13"/>
      <c r="B552" s="117"/>
      <c r="C552" s="118"/>
      <c r="G552" s="124"/>
      <c r="I552" s="119"/>
      <c r="J552" s="119"/>
    </row>
    <row r="553" spans="1:10" ht="14.25" customHeight="1" x14ac:dyDescent="0.25">
      <c r="A553" s="13"/>
      <c r="B553" s="117"/>
      <c r="C553" s="118"/>
      <c r="G553" s="124"/>
      <c r="I553" s="119"/>
      <c r="J553" s="119"/>
    </row>
    <row r="554" spans="1:10" ht="14.25" customHeight="1" x14ac:dyDescent="0.25">
      <c r="A554" s="13"/>
      <c r="B554" s="117"/>
      <c r="C554" s="118"/>
      <c r="G554" s="124"/>
      <c r="I554" s="119"/>
      <c r="J554" s="119"/>
    </row>
    <row r="555" spans="1:10" ht="14.25" customHeight="1" x14ac:dyDescent="0.25">
      <c r="A555" s="13"/>
      <c r="B555" s="117"/>
      <c r="C555" s="118"/>
      <c r="G555" s="124"/>
      <c r="I555" s="119"/>
      <c r="J555" s="119"/>
    </row>
    <row r="556" spans="1:10" ht="14.25" customHeight="1" x14ac:dyDescent="0.25">
      <c r="A556" s="13"/>
      <c r="B556" s="117"/>
      <c r="C556" s="118"/>
      <c r="G556" s="124"/>
      <c r="I556" s="119"/>
      <c r="J556" s="119"/>
    </row>
    <row r="557" spans="1:10" ht="14.25" customHeight="1" x14ac:dyDescent="0.25">
      <c r="A557" s="13"/>
      <c r="B557" s="117"/>
      <c r="C557" s="118"/>
      <c r="G557" s="124"/>
      <c r="I557" s="119"/>
      <c r="J557" s="119"/>
    </row>
    <row r="558" spans="1:10" ht="14.25" customHeight="1" x14ac:dyDescent="0.25">
      <c r="A558" s="13"/>
      <c r="B558" s="117"/>
      <c r="C558" s="118"/>
      <c r="G558" s="124"/>
      <c r="I558" s="119"/>
      <c r="J558" s="119"/>
    </row>
    <row r="559" spans="1:10" ht="14.25" customHeight="1" x14ac:dyDescent="0.25">
      <c r="A559" s="13"/>
      <c r="B559" s="117"/>
      <c r="C559" s="118"/>
      <c r="G559" s="124"/>
      <c r="I559" s="119"/>
      <c r="J559" s="119"/>
    </row>
    <row r="560" spans="1:10" ht="14.25" customHeight="1" x14ac:dyDescent="0.25">
      <c r="A560" s="13"/>
      <c r="B560" s="117"/>
      <c r="C560" s="118"/>
      <c r="G560" s="124"/>
      <c r="I560" s="119"/>
      <c r="J560" s="119"/>
    </row>
    <row r="561" spans="1:10" ht="14.25" customHeight="1" x14ac:dyDescent="0.25">
      <c r="A561" s="13"/>
      <c r="B561" s="117"/>
      <c r="C561" s="118"/>
      <c r="G561" s="124"/>
      <c r="I561" s="119"/>
      <c r="J561" s="119"/>
    </row>
    <row r="562" spans="1:10" ht="14.25" customHeight="1" x14ac:dyDescent="0.25">
      <c r="A562" s="13"/>
      <c r="B562" s="117"/>
      <c r="C562" s="118"/>
      <c r="G562" s="124"/>
      <c r="I562" s="119"/>
      <c r="J562" s="119"/>
    </row>
    <row r="563" spans="1:10" ht="14.25" customHeight="1" x14ac:dyDescent="0.25">
      <c r="A563" s="13"/>
      <c r="B563" s="117"/>
      <c r="C563" s="118"/>
      <c r="G563" s="124"/>
      <c r="I563" s="119"/>
      <c r="J563" s="119"/>
    </row>
    <row r="564" spans="1:10" ht="14.25" customHeight="1" x14ac:dyDescent="0.25">
      <c r="A564" s="13"/>
      <c r="B564" s="117"/>
      <c r="C564" s="118"/>
      <c r="G564" s="124"/>
      <c r="I564" s="119"/>
      <c r="J564" s="119"/>
    </row>
    <row r="565" spans="1:10" ht="14.25" customHeight="1" x14ac:dyDescent="0.25">
      <c r="A565" s="13"/>
      <c r="B565" s="117"/>
      <c r="C565" s="118"/>
      <c r="G565" s="124"/>
      <c r="I565" s="119"/>
      <c r="J565" s="119"/>
    </row>
    <row r="566" spans="1:10" ht="14.25" customHeight="1" x14ac:dyDescent="0.25">
      <c r="A566" s="13"/>
      <c r="B566" s="117"/>
      <c r="C566" s="118"/>
      <c r="G566" s="124"/>
      <c r="I566" s="119"/>
      <c r="J566" s="119"/>
    </row>
    <row r="567" spans="1:10" ht="14.25" customHeight="1" x14ac:dyDescent="0.25">
      <c r="A567" s="13"/>
      <c r="B567" s="117"/>
      <c r="C567" s="118"/>
      <c r="G567" s="124"/>
      <c r="I567" s="119"/>
      <c r="J567" s="119"/>
    </row>
    <row r="568" spans="1:10" ht="14.25" customHeight="1" x14ac:dyDescent="0.25">
      <c r="A568" s="13"/>
      <c r="B568" s="117"/>
      <c r="C568" s="118"/>
      <c r="G568" s="124"/>
      <c r="I568" s="119"/>
      <c r="J568" s="119"/>
    </row>
    <row r="569" spans="1:10" ht="14.25" customHeight="1" x14ac:dyDescent="0.25">
      <c r="A569" s="13"/>
      <c r="B569" s="117"/>
      <c r="C569" s="118"/>
      <c r="G569" s="124"/>
      <c r="I569" s="119"/>
      <c r="J569" s="119"/>
    </row>
    <row r="570" spans="1:10" ht="14.25" customHeight="1" x14ac:dyDescent="0.25">
      <c r="A570" s="13"/>
      <c r="B570" s="117"/>
      <c r="C570" s="118"/>
      <c r="G570" s="124"/>
      <c r="I570" s="119"/>
      <c r="J570" s="119"/>
    </row>
    <row r="571" spans="1:10" ht="14.25" customHeight="1" x14ac:dyDescent="0.25">
      <c r="A571" s="13"/>
      <c r="B571" s="117"/>
      <c r="C571" s="118"/>
      <c r="G571" s="124"/>
      <c r="I571" s="119"/>
      <c r="J571" s="119"/>
    </row>
    <row r="572" spans="1:10" ht="14.25" customHeight="1" x14ac:dyDescent="0.25">
      <c r="A572" s="13"/>
      <c r="B572" s="117"/>
      <c r="C572" s="118"/>
      <c r="G572" s="124"/>
      <c r="I572" s="119"/>
      <c r="J572" s="119"/>
    </row>
    <row r="573" spans="1:10" ht="14.25" customHeight="1" x14ac:dyDescent="0.25">
      <c r="A573" s="13"/>
      <c r="B573" s="117"/>
      <c r="C573" s="118"/>
      <c r="G573" s="124"/>
      <c r="I573" s="119"/>
      <c r="J573" s="119"/>
    </row>
    <row r="574" spans="1:10" ht="14.25" customHeight="1" x14ac:dyDescent="0.25">
      <c r="A574" s="13"/>
      <c r="B574" s="117"/>
      <c r="C574" s="118"/>
      <c r="G574" s="124"/>
      <c r="I574" s="119"/>
      <c r="J574" s="119"/>
    </row>
    <row r="575" spans="1:10" ht="14.25" customHeight="1" x14ac:dyDescent="0.25">
      <c r="A575" s="13"/>
      <c r="B575" s="117"/>
      <c r="C575" s="118"/>
      <c r="G575" s="124"/>
      <c r="I575" s="119"/>
      <c r="J575" s="119"/>
    </row>
    <row r="576" spans="1:10" ht="14.25" customHeight="1" x14ac:dyDescent="0.25">
      <c r="A576" s="13"/>
      <c r="B576" s="117"/>
      <c r="C576" s="118"/>
      <c r="G576" s="124"/>
      <c r="I576" s="119"/>
      <c r="J576" s="119"/>
    </row>
    <row r="577" spans="1:10" ht="14.25" customHeight="1" x14ac:dyDescent="0.25">
      <c r="A577" s="13"/>
      <c r="B577" s="117"/>
      <c r="C577" s="118"/>
      <c r="G577" s="124"/>
      <c r="I577" s="119"/>
      <c r="J577" s="119"/>
    </row>
    <row r="578" spans="1:10" ht="14.25" customHeight="1" x14ac:dyDescent="0.25">
      <c r="A578" s="13"/>
      <c r="B578" s="117"/>
      <c r="C578" s="118"/>
      <c r="G578" s="124"/>
      <c r="I578" s="119"/>
      <c r="J578" s="119"/>
    </row>
    <row r="579" spans="1:10" ht="14.25" customHeight="1" x14ac:dyDescent="0.25">
      <c r="A579" s="13"/>
      <c r="B579" s="117"/>
      <c r="C579" s="118"/>
      <c r="G579" s="124"/>
      <c r="I579" s="119"/>
      <c r="J579" s="119"/>
    </row>
    <row r="580" spans="1:10" ht="14.25" customHeight="1" x14ac:dyDescent="0.25">
      <c r="A580" s="13"/>
      <c r="B580" s="117"/>
      <c r="C580" s="118"/>
      <c r="G580" s="124"/>
      <c r="I580" s="119"/>
      <c r="J580" s="119"/>
    </row>
    <row r="581" spans="1:10" ht="14.25" customHeight="1" x14ac:dyDescent="0.25">
      <c r="A581" s="13"/>
      <c r="B581" s="117"/>
      <c r="C581" s="118"/>
      <c r="G581" s="124"/>
      <c r="I581" s="119"/>
      <c r="J581" s="119"/>
    </row>
    <row r="582" spans="1:10" ht="14.25" customHeight="1" x14ac:dyDescent="0.25">
      <c r="A582" s="13"/>
      <c r="B582" s="117"/>
      <c r="C582" s="118"/>
      <c r="G582" s="124"/>
      <c r="I582" s="119"/>
      <c r="J582" s="119"/>
    </row>
    <row r="583" spans="1:10" ht="14.25" customHeight="1" x14ac:dyDescent="0.25">
      <c r="A583" s="13"/>
      <c r="B583" s="117"/>
      <c r="C583" s="118"/>
      <c r="G583" s="124"/>
      <c r="I583" s="119"/>
      <c r="J583" s="119"/>
    </row>
    <row r="584" spans="1:10" ht="14.25" customHeight="1" x14ac:dyDescent="0.25">
      <c r="A584" s="13"/>
      <c r="B584" s="117"/>
      <c r="C584" s="118"/>
      <c r="G584" s="124"/>
      <c r="I584" s="119"/>
      <c r="J584" s="119"/>
    </row>
    <row r="585" spans="1:10" ht="14.25" customHeight="1" x14ac:dyDescent="0.25">
      <c r="A585" s="13"/>
      <c r="B585" s="117"/>
      <c r="C585" s="118"/>
      <c r="G585" s="124"/>
      <c r="I585" s="119"/>
      <c r="J585" s="119"/>
    </row>
    <row r="586" spans="1:10" ht="14.25" customHeight="1" x14ac:dyDescent="0.25">
      <c r="A586" s="13"/>
      <c r="B586" s="117"/>
      <c r="C586" s="118"/>
      <c r="G586" s="124"/>
      <c r="I586" s="119"/>
      <c r="J586" s="119"/>
    </row>
    <row r="587" spans="1:10" ht="14.25" customHeight="1" x14ac:dyDescent="0.25">
      <c r="A587" s="13"/>
      <c r="B587" s="117"/>
      <c r="C587" s="118"/>
      <c r="G587" s="124"/>
      <c r="I587" s="119"/>
      <c r="J587" s="119"/>
    </row>
    <row r="588" spans="1:10" ht="14.25" customHeight="1" x14ac:dyDescent="0.25">
      <c r="A588" s="13"/>
      <c r="B588" s="117"/>
      <c r="C588" s="118"/>
      <c r="G588" s="124"/>
      <c r="I588" s="119"/>
      <c r="J588" s="119"/>
    </row>
    <row r="589" spans="1:10" ht="14.25" customHeight="1" x14ac:dyDescent="0.25">
      <c r="A589" s="13"/>
      <c r="B589" s="117"/>
      <c r="C589" s="118"/>
      <c r="G589" s="124"/>
      <c r="I589" s="119"/>
      <c r="J589" s="119"/>
    </row>
    <row r="590" spans="1:10" ht="14.25" customHeight="1" x14ac:dyDescent="0.25">
      <c r="A590" s="13"/>
      <c r="B590" s="117"/>
      <c r="C590" s="118"/>
      <c r="G590" s="124"/>
      <c r="I590" s="119"/>
      <c r="J590" s="119"/>
    </row>
    <row r="591" spans="1:10" ht="14.25" customHeight="1" x14ac:dyDescent="0.25">
      <c r="A591" s="13"/>
      <c r="B591" s="117"/>
      <c r="C591" s="118"/>
      <c r="G591" s="124"/>
      <c r="I591" s="119"/>
      <c r="J591" s="119"/>
    </row>
    <row r="592" spans="1:10" ht="14.25" customHeight="1" x14ac:dyDescent="0.25">
      <c r="A592" s="13"/>
      <c r="B592" s="117"/>
      <c r="C592" s="118"/>
      <c r="G592" s="124"/>
      <c r="I592" s="119"/>
      <c r="J592" s="119"/>
    </row>
    <row r="593" spans="1:10" ht="14.25" customHeight="1" x14ac:dyDescent="0.25">
      <c r="A593" s="13"/>
      <c r="B593" s="117"/>
      <c r="C593" s="118"/>
      <c r="G593" s="124"/>
      <c r="I593" s="119"/>
      <c r="J593" s="119"/>
    </row>
    <row r="594" spans="1:10" ht="14.25" customHeight="1" x14ac:dyDescent="0.25">
      <c r="A594" s="13"/>
      <c r="B594" s="117"/>
      <c r="C594" s="118"/>
      <c r="G594" s="124"/>
      <c r="I594" s="119"/>
      <c r="J594" s="119"/>
    </row>
    <row r="595" spans="1:10" ht="14.25" customHeight="1" x14ac:dyDescent="0.25">
      <c r="A595" s="13"/>
      <c r="B595" s="117"/>
      <c r="C595" s="118"/>
      <c r="G595" s="124"/>
      <c r="I595" s="119"/>
      <c r="J595" s="119"/>
    </row>
    <row r="596" spans="1:10" ht="14.25" customHeight="1" x14ac:dyDescent="0.25">
      <c r="A596" s="13"/>
      <c r="B596" s="117"/>
      <c r="C596" s="118"/>
      <c r="G596" s="124"/>
      <c r="I596" s="119"/>
      <c r="J596" s="119"/>
    </row>
    <row r="597" spans="1:10" ht="14.25" customHeight="1" x14ac:dyDescent="0.25">
      <c r="A597" s="13"/>
      <c r="B597" s="117"/>
      <c r="C597" s="118"/>
      <c r="G597" s="124"/>
      <c r="I597" s="119"/>
      <c r="J597" s="119"/>
    </row>
    <row r="598" spans="1:10" ht="14.25" customHeight="1" x14ac:dyDescent="0.25">
      <c r="A598" s="13"/>
      <c r="B598" s="117"/>
      <c r="C598" s="118"/>
      <c r="G598" s="124"/>
      <c r="I598" s="119"/>
      <c r="J598" s="119"/>
    </row>
    <row r="599" spans="1:10" ht="14.25" customHeight="1" x14ac:dyDescent="0.25">
      <c r="A599" s="13"/>
      <c r="B599" s="117"/>
      <c r="C599" s="118"/>
      <c r="G599" s="124"/>
      <c r="I599" s="119"/>
      <c r="J599" s="119"/>
    </row>
    <row r="600" spans="1:10" ht="14.25" customHeight="1" x14ac:dyDescent="0.25">
      <c r="A600" s="13"/>
      <c r="B600" s="117"/>
      <c r="C600" s="118"/>
      <c r="G600" s="124"/>
      <c r="I600" s="119"/>
      <c r="J600" s="119"/>
    </row>
    <row r="601" spans="1:10" ht="14.25" customHeight="1" x14ac:dyDescent="0.25">
      <c r="A601" s="13"/>
      <c r="B601" s="117"/>
      <c r="C601" s="118"/>
      <c r="G601" s="124"/>
      <c r="I601" s="119"/>
      <c r="J601" s="119"/>
    </row>
    <row r="602" spans="1:10" ht="14.25" customHeight="1" x14ac:dyDescent="0.25">
      <c r="A602" s="13"/>
      <c r="B602" s="117"/>
      <c r="C602" s="118"/>
      <c r="G602" s="124"/>
      <c r="I602" s="119"/>
      <c r="J602" s="119"/>
    </row>
    <row r="603" spans="1:10" ht="14.25" customHeight="1" x14ac:dyDescent="0.25">
      <c r="A603" s="13"/>
      <c r="B603" s="117"/>
      <c r="C603" s="118"/>
      <c r="G603" s="124"/>
      <c r="I603" s="119"/>
      <c r="J603" s="119"/>
    </row>
    <row r="604" spans="1:10" ht="14.25" customHeight="1" x14ac:dyDescent="0.25">
      <c r="A604" s="13"/>
      <c r="B604" s="117"/>
      <c r="C604" s="118"/>
      <c r="G604" s="124"/>
      <c r="I604" s="119"/>
      <c r="J604" s="119"/>
    </row>
    <row r="605" spans="1:10" ht="14.25" customHeight="1" x14ac:dyDescent="0.25">
      <c r="A605" s="13"/>
      <c r="B605" s="117"/>
      <c r="C605" s="118"/>
      <c r="G605" s="124"/>
      <c r="I605" s="119"/>
      <c r="J605" s="119"/>
    </row>
    <row r="606" spans="1:10" ht="14.25" customHeight="1" x14ac:dyDescent="0.25">
      <c r="A606" s="13"/>
      <c r="B606" s="117"/>
      <c r="C606" s="118"/>
      <c r="G606" s="124"/>
      <c r="I606" s="119"/>
      <c r="J606" s="119"/>
    </row>
    <row r="607" spans="1:10" ht="14.25" customHeight="1" x14ac:dyDescent="0.25">
      <c r="A607" s="13"/>
      <c r="B607" s="117"/>
      <c r="C607" s="118"/>
      <c r="G607" s="124"/>
      <c r="I607" s="119"/>
      <c r="J607" s="119"/>
    </row>
    <row r="608" spans="1:10" ht="14.25" customHeight="1" x14ac:dyDescent="0.25">
      <c r="A608" s="13"/>
      <c r="B608" s="117"/>
      <c r="C608" s="118"/>
      <c r="G608" s="124"/>
      <c r="I608" s="119"/>
      <c r="J608" s="119"/>
    </row>
    <row r="609" spans="1:10" ht="14.25" customHeight="1" x14ac:dyDescent="0.25">
      <c r="A609" s="13"/>
      <c r="B609" s="117"/>
      <c r="C609" s="118"/>
      <c r="G609" s="124"/>
      <c r="I609" s="119"/>
      <c r="J609" s="119"/>
    </row>
    <row r="610" spans="1:10" ht="14.25" customHeight="1" x14ac:dyDescent="0.25">
      <c r="A610" s="13"/>
      <c r="B610" s="117"/>
      <c r="C610" s="118"/>
      <c r="G610" s="124"/>
      <c r="I610" s="119"/>
      <c r="J610" s="119"/>
    </row>
    <row r="611" spans="1:10" ht="14.25" customHeight="1" x14ac:dyDescent="0.25">
      <c r="A611" s="13"/>
      <c r="B611" s="117"/>
      <c r="C611" s="118"/>
      <c r="G611" s="124"/>
      <c r="I611" s="119"/>
      <c r="J611" s="119"/>
    </row>
    <row r="612" spans="1:10" ht="14.25" customHeight="1" x14ac:dyDescent="0.25">
      <c r="A612" s="13"/>
      <c r="B612" s="117"/>
      <c r="C612" s="118"/>
      <c r="G612" s="124"/>
      <c r="I612" s="119"/>
      <c r="J612" s="119"/>
    </row>
    <row r="613" spans="1:10" ht="14.25" customHeight="1" x14ac:dyDescent="0.25">
      <c r="A613" s="13"/>
      <c r="B613" s="117"/>
      <c r="C613" s="118"/>
      <c r="G613" s="124"/>
      <c r="I613" s="119"/>
      <c r="J613" s="119"/>
    </row>
    <row r="614" spans="1:10" ht="14.25" customHeight="1" x14ac:dyDescent="0.25">
      <c r="A614" s="13"/>
      <c r="B614" s="117"/>
      <c r="C614" s="118"/>
      <c r="G614" s="124"/>
      <c r="I614" s="119"/>
      <c r="J614" s="119"/>
    </row>
    <row r="615" spans="1:10" ht="14.25" customHeight="1" x14ac:dyDescent="0.25">
      <c r="A615" s="13"/>
      <c r="B615" s="117"/>
      <c r="C615" s="118"/>
      <c r="G615" s="124"/>
      <c r="I615" s="119"/>
      <c r="J615" s="119"/>
    </row>
    <row r="616" spans="1:10" ht="14.25" customHeight="1" x14ac:dyDescent="0.25">
      <c r="A616" s="13"/>
      <c r="B616" s="117"/>
      <c r="C616" s="118"/>
      <c r="G616" s="124"/>
      <c r="I616" s="119"/>
      <c r="J616" s="119"/>
    </row>
    <row r="617" spans="1:10" ht="14.25" customHeight="1" x14ac:dyDescent="0.25">
      <c r="A617" s="13"/>
      <c r="B617" s="117"/>
      <c r="C617" s="118"/>
      <c r="G617" s="124"/>
      <c r="I617" s="119"/>
      <c r="J617" s="119"/>
    </row>
    <row r="618" spans="1:10" ht="14.25" customHeight="1" x14ac:dyDescent="0.25">
      <c r="A618" s="13"/>
      <c r="B618" s="117"/>
      <c r="C618" s="118"/>
      <c r="G618" s="124"/>
      <c r="I618" s="119"/>
      <c r="J618" s="119"/>
    </row>
    <row r="619" spans="1:10" ht="14.25" customHeight="1" x14ac:dyDescent="0.25">
      <c r="A619" s="13"/>
      <c r="B619" s="117"/>
      <c r="C619" s="118"/>
      <c r="G619" s="124"/>
      <c r="I619" s="119"/>
      <c r="J619" s="119"/>
    </row>
    <row r="620" spans="1:10" ht="14.25" customHeight="1" x14ac:dyDescent="0.25">
      <c r="A620" s="13"/>
      <c r="B620" s="117"/>
      <c r="C620" s="118"/>
      <c r="G620" s="124"/>
      <c r="I620" s="119"/>
      <c r="J620" s="119"/>
    </row>
    <row r="621" spans="1:10" ht="14.25" customHeight="1" x14ac:dyDescent="0.25">
      <c r="A621" s="13"/>
      <c r="B621" s="117"/>
      <c r="C621" s="118"/>
      <c r="G621" s="124"/>
      <c r="I621" s="119"/>
      <c r="J621" s="119"/>
    </row>
    <row r="622" spans="1:10" ht="14.25" customHeight="1" x14ac:dyDescent="0.25">
      <c r="A622" s="13"/>
      <c r="B622" s="117"/>
      <c r="C622" s="118"/>
      <c r="G622" s="124"/>
      <c r="I622" s="119"/>
      <c r="J622" s="119"/>
    </row>
    <row r="623" spans="1:10" ht="14.25" customHeight="1" x14ac:dyDescent="0.25">
      <c r="A623" s="13"/>
      <c r="B623" s="117"/>
      <c r="C623" s="118"/>
      <c r="G623" s="124"/>
      <c r="I623" s="119"/>
      <c r="J623" s="119"/>
    </row>
    <row r="624" spans="1:10" ht="14.25" customHeight="1" x14ac:dyDescent="0.25">
      <c r="A624" s="13"/>
      <c r="B624" s="117"/>
      <c r="C624" s="118"/>
      <c r="G624" s="124"/>
      <c r="I624" s="119"/>
      <c r="J624" s="119"/>
    </row>
    <row r="625" spans="1:10" ht="14.25" customHeight="1" x14ac:dyDescent="0.25">
      <c r="A625" s="13"/>
      <c r="B625" s="117"/>
      <c r="C625" s="118"/>
      <c r="G625" s="124"/>
      <c r="I625" s="119"/>
      <c r="J625" s="119"/>
    </row>
    <row r="626" spans="1:10" ht="14.25" customHeight="1" x14ac:dyDescent="0.25">
      <c r="A626" s="13"/>
      <c r="B626" s="117"/>
      <c r="C626" s="118"/>
      <c r="G626" s="124"/>
      <c r="I626" s="119"/>
      <c r="J626" s="119"/>
    </row>
    <row r="627" spans="1:10" ht="14.25" customHeight="1" x14ac:dyDescent="0.25">
      <c r="A627" s="13"/>
      <c r="B627" s="117"/>
      <c r="C627" s="118"/>
      <c r="G627" s="124"/>
      <c r="I627" s="119"/>
      <c r="J627" s="119"/>
    </row>
    <row r="628" spans="1:10" ht="14.25" customHeight="1" x14ac:dyDescent="0.25">
      <c r="A628" s="13"/>
      <c r="B628" s="117"/>
      <c r="C628" s="118"/>
      <c r="G628" s="124"/>
      <c r="I628" s="119"/>
      <c r="J628" s="119"/>
    </row>
    <row r="629" spans="1:10" ht="14.25" customHeight="1" x14ac:dyDescent="0.25">
      <c r="A629" s="13"/>
      <c r="B629" s="117"/>
      <c r="C629" s="118"/>
      <c r="G629" s="124"/>
      <c r="I629" s="119"/>
      <c r="J629" s="119"/>
    </row>
    <row r="630" spans="1:10" ht="14.25" customHeight="1" x14ac:dyDescent="0.25">
      <c r="A630" s="13"/>
      <c r="B630" s="117"/>
      <c r="C630" s="118"/>
      <c r="G630" s="124"/>
      <c r="I630" s="119"/>
      <c r="J630" s="119"/>
    </row>
    <row r="631" spans="1:10" ht="14.25" customHeight="1" x14ac:dyDescent="0.25">
      <c r="A631" s="13"/>
      <c r="B631" s="117"/>
      <c r="C631" s="118"/>
      <c r="G631" s="124"/>
      <c r="I631" s="119"/>
      <c r="J631" s="119"/>
    </row>
    <row r="632" spans="1:10" ht="14.25" customHeight="1" x14ac:dyDescent="0.25">
      <c r="A632" s="13"/>
      <c r="B632" s="117"/>
      <c r="C632" s="118"/>
      <c r="G632" s="124"/>
      <c r="I632" s="119"/>
      <c r="J632" s="119"/>
    </row>
    <row r="633" spans="1:10" ht="14.25" customHeight="1" x14ac:dyDescent="0.25">
      <c r="A633" s="13"/>
      <c r="B633" s="117"/>
      <c r="C633" s="118"/>
      <c r="G633" s="124"/>
      <c r="I633" s="119"/>
      <c r="J633" s="119"/>
    </row>
    <row r="634" spans="1:10" ht="14.25" customHeight="1" x14ac:dyDescent="0.25">
      <c r="A634" s="13"/>
      <c r="B634" s="117"/>
      <c r="C634" s="118"/>
      <c r="G634" s="124"/>
      <c r="I634" s="119"/>
      <c r="J634" s="119"/>
    </row>
    <row r="635" spans="1:10" ht="14.25" customHeight="1" x14ac:dyDescent="0.25">
      <c r="A635" s="13"/>
      <c r="B635" s="117"/>
      <c r="C635" s="118"/>
      <c r="G635" s="124"/>
      <c r="I635" s="119"/>
      <c r="J635" s="119"/>
    </row>
    <row r="636" spans="1:10" ht="14.25" customHeight="1" x14ac:dyDescent="0.25">
      <c r="A636" s="13"/>
      <c r="B636" s="117"/>
      <c r="C636" s="118"/>
      <c r="G636" s="124"/>
      <c r="I636" s="119"/>
      <c r="J636" s="119"/>
    </row>
    <row r="637" spans="1:10" ht="14.25" customHeight="1" x14ac:dyDescent="0.25">
      <c r="A637" s="13"/>
      <c r="B637" s="117"/>
      <c r="C637" s="118"/>
      <c r="G637" s="124"/>
      <c r="I637" s="119"/>
      <c r="J637" s="119"/>
    </row>
    <row r="638" spans="1:10" ht="14.25" customHeight="1" x14ac:dyDescent="0.25">
      <c r="A638" s="13"/>
      <c r="B638" s="117"/>
      <c r="C638" s="118"/>
      <c r="G638" s="124"/>
      <c r="I638" s="119"/>
      <c r="J638" s="119"/>
    </row>
    <row r="639" spans="1:10" ht="14.25" customHeight="1" x14ac:dyDescent="0.25">
      <c r="A639" s="13"/>
      <c r="B639" s="117"/>
      <c r="C639" s="118"/>
      <c r="G639" s="124"/>
      <c r="I639" s="119"/>
      <c r="J639" s="119"/>
    </row>
    <row r="640" spans="1:10" ht="14.25" customHeight="1" x14ac:dyDescent="0.25">
      <c r="A640" s="13"/>
      <c r="B640" s="117"/>
      <c r="C640" s="118"/>
      <c r="G640" s="124"/>
      <c r="I640" s="119"/>
      <c r="J640" s="119"/>
    </row>
    <row r="641" spans="1:10" ht="14.25" customHeight="1" x14ac:dyDescent="0.25">
      <c r="A641" s="13"/>
      <c r="B641" s="117"/>
      <c r="C641" s="118"/>
      <c r="G641" s="124"/>
      <c r="I641" s="119"/>
      <c r="J641" s="119"/>
    </row>
    <row r="642" spans="1:10" ht="14.25" customHeight="1" x14ac:dyDescent="0.25">
      <c r="A642" s="13"/>
      <c r="B642" s="117"/>
      <c r="C642" s="118"/>
      <c r="G642" s="124"/>
      <c r="I642" s="119"/>
      <c r="J642" s="119"/>
    </row>
    <row r="643" spans="1:10" ht="14.25" customHeight="1" x14ac:dyDescent="0.25">
      <c r="A643" s="13"/>
      <c r="B643" s="117"/>
      <c r="C643" s="118"/>
      <c r="G643" s="124"/>
      <c r="I643" s="119"/>
      <c r="J643" s="119"/>
    </row>
    <row r="644" spans="1:10" ht="14.25" customHeight="1" x14ac:dyDescent="0.25">
      <c r="A644" s="13"/>
      <c r="B644" s="117"/>
      <c r="C644" s="118"/>
      <c r="G644" s="124"/>
      <c r="I644" s="119"/>
      <c r="J644" s="119"/>
    </row>
    <row r="645" spans="1:10" ht="14.25" customHeight="1" x14ac:dyDescent="0.25">
      <c r="A645" s="13"/>
      <c r="B645" s="117"/>
      <c r="C645" s="118"/>
      <c r="G645" s="124"/>
      <c r="I645" s="119"/>
      <c r="J645" s="119"/>
    </row>
    <row r="646" spans="1:10" ht="14.25" customHeight="1" x14ac:dyDescent="0.25">
      <c r="A646" s="13"/>
      <c r="B646" s="117"/>
      <c r="C646" s="118"/>
      <c r="G646" s="124"/>
      <c r="I646" s="119"/>
      <c r="J646" s="119"/>
    </row>
    <row r="647" spans="1:10" ht="14.25" customHeight="1" x14ac:dyDescent="0.25">
      <c r="A647" s="13"/>
      <c r="B647" s="117"/>
      <c r="C647" s="118"/>
      <c r="G647" s="124"/>
      <c r="I647" s="119"/>
      <c r="J647" s="119"/>
    </row>
    <row r="648" spans="1:10" ht="14.25" customHeight="1" x14ac:dyDescent="0.25">
      <c r="A648" s="13"/>
      <c r="B648" s="117"/>
      <c r="C648" s="118"/>
      <c r="G648" s="124"/>
      <c r="I648" s="119"/>
      <c r="J648" s="119"/>
    </row>
    <row r="649" spans="1:10" ht="14.25" customHeight="1" x14ac:dyDescent="0.25">
      <c r="A649" s="13"/>
      <c r="B649" s="117"/>
      <c r="C649" s="118"/>
      <c r="G649" s="124"/>
      <c r="I649" s="119"/>
      <c r="J649" s="119"/>
    </row>
    <row r="650" spans="1:10" ht="14.25" customHeight="1" x14ac:dyDescent="0.25">
      <c r="A650" s="13"/>
      <c r="B650" s="117"/>
      <c r="C650" s="118"/>
      <c r="G650" s="124"/>
      <c r="I650" s="119"/>
      <c r="J650" s="119"/>
    </row>
    <row r="651" spans="1:10" ht="14.25" customHeight="1" x14ac:dyDescent="0.25">
      <c r="A651" s="13"/>
      <c r="B651" s="117"/>
      <c r="C651" s="118"/>
      <c r="G651" s="124"/>
      <c r="I651" s="119"/>
      <c r="J651" s="119"/>
    </row>
    <row r="652" spans="1:10" ht="14.25" customHeight="1" x14ac:dyDescent="0.25">
      <c r="A652" s="13"/>
      <c r="B652" s="117"/>
      <c r="C652" s="118"/>
      <c r="G652" s="124"/>
      <c r="I652" s="119"/>
      <c r="J652" s="119"/>
    </row>
    <row r="653" spans="1:10" ht="14.25" customHeight="1" x14ac:dyDescent="0.25">
      <c r="A653" s="13"/>
      <c r="B653" s="117"/>
      <c r="C653" s="118"/>
      <c r="G653" s="124"/>
      <c r="I653" s="119"/>
      <c r="J653" s="119"/>
    </row>
    <row r="654" spans="1:10" ht="14.25" customHeight="1" x14ac:dyDescent="0.25">
      <c r="A654" s="13"/>
      <c r="B654" s="117"/>
      <c r="C654" s="118"/>
      <c r="G654" s="124"/>
      <c r="I654" s="119"/>
      <c r="J654" s="119"/>
    </row>
    <row r="655" spans="1:10" ht="14.25" customHeight="1" x14ac:dyDescent="0.25">
      <c r="A655" s="13"/>
      <c r="B655" s="117"/>
      <c r="C655" s="118"/>
      <c r="G655" s="124"/>
      <c r="I655" s="119"/>
      <c r="J655" s="119"/>
    </row>
    <row r="656" spans="1:10" ht="14.25" customHeight="1" x14ac:dyDescent="0.25">
      <c r="A656" s="13"/>
      <c r="B656" s="117"/>
      <c r="C656" s="118"/>
      <c r="G656" s="124"/>
      <c r="I656" s="119"/>
      <c r="J656" s="119"/>
    </row>
    <row r="657" spans="1:10" ht="14.25" customHeight="1" x14ac:dyDescent="0.25">
      <c r="A657" s="13"/>
      <c r="B657" s="117"/>
      <c r="C657" s="118"/>
      <c r="G657" s="124"/>
      <c r="I657" s="119"/>
      <c r="J657" s="119"/>
    </row>
    <row r="658" spans="1:10" ht="14.25" customHeight="1" x14ac:dyDescent="0.25">
      <c r="A658" s="13"/>
      <c r="B658" s="117"/>
      <c r="C658" s="118"/>
      <c r="G658" s="124"/>
      <c r="I658" s="119"/>
      <c r="J658" s="119"/>
    </row>
    <row r="659" spans="1:10" ht="14.25" customHeight="1" x14ac:dyDescent="0.25">
      <c r="A659" s="13"/>
      <c r="B659" s="117"/>
      <c r="C659" s="118"/>
      <c r="G659" s="124"/>
      <c r="I659" s="119"/>
      <c r="J659" s="119"/>
    </row>
    <row r="660" spans="1:10" ht="14.25" customHeight="1" x14ac:dyDescent="0.25">
      <c r="A660" s="13"/>
      <c r="B660" s="117"/>
      <c r="C660" s="118"/>
      <c r="G660" s="124"/>
      <c r="I660" s="119"/>
      <c r="J660" s="119"/>
    </row>
    <row r="661" spans="1:10" ht="14.25" customHeight="1" x14ac:dyDescent="0.25">
      <c r="A661" s="13"/>
      <c r="B661" s="117"/>
      <c r="C661" s="118"/>
      <c r="G661" s="124"/>
      <c r="I661" s="119"/>
      <c r="J661" s="119"/>
    </row>
    <row r="662" spans="1:10" ht="14.25" customHeight="1" x14ac:dyDescent="0.25">
      <c r="A662" s="13"/>
      <c r="B662" s="117"/>
      <c r="C662" s="118"/>
      <c r="G662" s="124"/>
      <c r="I662" s="119"/>
      <c r="J662" s="119"/>
    </row>
    <row r="663" spans="1:10" ht="14.25" customHeight="1" x14ac:dyDescent="0.25">
      <c r="A663" s="13"/>
      <c r="B663" s="117"/>
      <c r="C663" s="118"/>
      <c r="G663" s="124"/>
      <c r="I663" s="119"/>
      <c r="J663" s="119"/>
    </row>
    <row r="664" spans="1:10" ht="14.25" customHeight="1" x14ac:dyDescent="0.25">
      <c r="A664" s="13"/>
      <c r="B664" s="117"/>
      <c r="C664" s="118"/>
      <c r="G664" s="124"/>
      <c r="I664" s="119"/>
      <c r="J664" s="119"/>
    </row>
    <row r="665" spans="1:10" ht="14.25" customHeight="1" x14ac:dyDescent="0.25">
      <c r="A665" s="13"/>
      <c r="B665" s="117"/>
      <c r="C665" s="118"/>
      <c r="G665" s="124"/>
      <c r="I665" s="119"/>
      <c r="J665" s="119"/>
    </row>
    <row r="666" spans="1:10" ht="14.25" customHeight="1" x14ac:dyDescent="0.25">
      <c r="A666" s="13"/>
      <c r="B666" s="117"/>
      <c r="C666" s="118"/>
      <c r="G666" s="124"/>
      <c r="I666" s="119"/>
      <c r="J666" s="119"/>
    </row>
    <row r="667" spans="1:10" ht="14.25" customHeight="1" x14ac:dyDescent="0.25">
      <c r="A667" s="13"/>
      <c r="B667" s="117"/>
      <c r="C667" s="118"/>
      <c r="G667" s="124"/>
      <c r="I667" s="119"/>
      <c r="J667" s="119"/>
    </row>
    <row r="668" spans="1:10" ht="14.25" customHeight="1" x14ac:dyDescent="0.25">
      <c r="A668" s="13"/>
      <c r="B668" s="117"/>
      <c r="C668" s="118"/>
      <c r="G668" s="124"/>
      <c r="I668" s="119"/>
      <c r="J668" s="119"/>
    </row>
    <row r="669" spans="1:10" ht="14.25" customHeight="1" x14ac:dyDescent="0.25">
      <c r="A669" s="13"/>
      <c r="B669" s="117"/>
      <c r="C669" s="118"/>
      <c r="G669" s="124"/>
      <c r="I669" s="119"/>
      <c r="J669" s="119"/>
    </row>
    <row r="670" spans="1:10" ht="14.25" customHeight="1" x14ac:dyDescent="0.25">
      <c r="A670" s="13"/>
      <c r="B670" s="117"/>
      <c r="C670" s="118"/>
      <c r="G670" s="124"/>
      <c r="I670" s="119"/>
      <c r="J670" s="119"/>
    </row>
    <row r="671" spans="1:10" ht="14.25" customHeight="1" x14ac:dyDescent="0.25">
      <c r="A671" s="13"/>
      <c r="B671" s="117"/>
      <c r="C671" s="118"/>
      <c r="G671" s="124"/>
      <c r="I671" s="119"/>
      <c r="J671" s="119"/>
    </row>
    <row r="672" spans="1:10" ht="14.25" customHeight="1" x14ac:dyDescent="0.25">
      <c r="A672" s="13"/>
      <c r="B672" s="117"/>
      <c r="C672" s="118"/>
      <c r="G672" s="124"/>
      <c r="I672" s="119"/>
      <c r="J672" s="119"/>
    </row>
    <row r="673" spans="1:10" ht="14.25" customHeight="1" x14ac:dyDescent="0.25">
      <c r="A673" s="13"/>
      <c r="B673" s="117"/>
      <c r="C673" s="118"/>
      <c r="G673" s="124"/>
      <c r="I673" s="119"/>
      <c r="J673" s="119"/>
    </row>
    <row r="674" spans="1:10" ht="14.25" customHeight="1" x14ac:dyDescent="0.25">
      <c r="A674" s="13"/>
      <c r="B674" s="117"/>
      <c r="C674" s="118"/>
      <c r="G674" s="124"/>
      <c r="I674" s="119"/>
      <c r="J674" s="119"/>
    </row>
    <row r="675" spans="1:10" ht="14.25" customHeight="1" x14ac:dyDescent="0.25">
      <c r="A675" s="13"/>
      <c r="B675" s="117"/>
      <c r="C675" s="118"/>
      <c r="G675" s="124"/>
      <c r="I675" s="119"/>
      <c r="J675" s="119"/>
    </row>
    <row r="676" spans="1:10" ht="14.25" customHeight="1" x14ac:dyDescent="0.25">
      <c r="A676" s="13"/>
      <c r="B676" s="117"/>
      <c r="C676" s="118"/>
      <c r="G676" s="124"/>
      <c r="I676" s="119"/>
      <c r="J676" s="119"/>
    </row>
    <row r="677" spans="1:10" ht="14.25" customHeight="1" x14ac:dyDescent="0.25">
      <c r="A677" s="13"/>
      <c r="B677" s="117"/>
      <c r="C677" s="118"/>
      <c r="G677" s="124"/>
      <c r="I677" s="119"/>
      <c r="J677" s="119"/>
    </row>
    <row r="678" spans="1:10" ht="14.25" customHeight="1" x14ac:dyDescent="0.25">
      <c r="A678" s="13"/>
      <c r="B678" s="117"/>
      <c r="C678" s="118"/>
      <c r="G678" s="124"/>
      <c r="I678" s="119"/>
      <c r="J678" s="119"/>
    </row>
    <row r="679" spans="1:10" ht="14.25" customHeight="1" x14ac:dyDescent="0.25">
      <c r="A679" s="13"/>
      <c r="B679" s="117"/>
      <c r="C679" s="118"/>
      <c r="G679" s="124"/>
      <c r="I679" s="119"/>
      <c r="J679" s="119"/>
    </row>
    <row r="680" spans="1:10" ht="14.25" customHeight="1" x14ac:dyDescent="0.25">
      <c r="A680" s="13"/>
      <c r="B680" s="117"/>
      <c r="C680" s="118"/>
      <c r="G680" s="124"/>
      <c r="I680" s="119"/>
      <c r="J680" s="119"/>
    </row>
    <row r="681" spans="1:10" ht="14.25" customHeight="1" x14ac:dyDescent="0.25">
      <c r="A681" s="13"/>
      <c r="B681" s="117"/>
      <c r="C681" s="118"/>
      <c r="G681" s="124"/>
      <c r="I681" s="119"/>
      <c r="J681" s="119"/>
    </row>
    <row r="682" spans="1:10" ht="14.25" customHeight="1" x14ac:dyDescent="0.25">
      <c r="A682" s="13"/>
      <c r="B682" s="117"/>
      <c r="C682" s="118"/>
      <c r="G682" s="124"/>
      <c r="I682" s="119"/>
      <c r="J682" s="119"/>
    </row>
    <row r="683" spans="1:10" ht="14.25" customHeight="1" x14ac:dyDescent="0.25">
      <c r="A683" s="13"/>
      <c r="B683" s="117"/>
      <c r="C683" s="118"/>
      <c r="G683" s="124"/>
      <c r="I683" s="119"/>
      <c r="J683" s="119"/>
    </row>
    <row r="684" spans="1:10" ht="14.25" customHeight="1" x14ac:dyDescent="0.25">
      <c r="A684" s="13"/>
      <c r="B684" s="117"/>
      <c r="C684" s="118"/>
      <c r="G684" s="124"/>
      <c r="I684" s="119"/>
      <c r="J684" s="119"/>
    </row>
    <row r="685" spans="1:10" ht="14.25" customHeight="1" x14ac:dyDescent="0.25">
      <c r="A685" s="13"/>
      <c r="B685" s="117"/>
      <c r="C685" s="118"/>
      <c r="G685" s="124"/>
      <c r="I685" s="119"/>
      <c r="J685" s="119"/>
    </row>
    <row r="686" spans="1:10" ht="14.25" customHeight="1" x14ac:dyDescent="0.25">
      <c r="A686" s="13"/>
      <c r="B686" s="117"/>
      <c r="C686" s="118"/>
      <c r="G686" s="124"/>
      <c r="I686" s="119"/>
      <c r="J686" s="119"/>
    </row>
    <row r="687" spans="1:10" ht="14.25" customHeight="1" x14ac:dyDescent="0.25">
      <c r="A687" s="13"/>
      <c r="B687" s="117"/>
      <c r="C687" s="118"/>
      <c r="G687" s="124"/>
      <c r="I687" s="119"/>
      <c r="J687" s="119"/>
    </row>
    <row r="688" spans="1:10" ht="14.25" customHeight="1" x14ac:dyDescent="0.25">
      <c r="A688" s="13"/>
      <c r="B688" s="117"/>
      <c r="C688" s="118"/>
      <c r="G688" s="124"/>
      <c r="I688" s="119"/>
      <c r="J688" s="119"/>
    </row>
    <row r="689" spans="1:10" ht="14.25" customHeight="1" x14ac:dyDescent="0.25">
      <c r="A689" s="13"/>
      <c r="B689" s="117"/>
      <c r="C689" s="118"/>
      <c r="G689" s="124"/>
      <c r="I689" s="119"/>
      <c r="J689" s="119"/>
    </row>
    <row r="690" spans="1:10" ht="14.25" customHeight="1" x14ac:dyDescent="0.25">
      <c r="A690" s="13"/>
      <c r="B690" s="117"/>
      <c r="C690" s="118"/>
      <c r="G690" s="124"/>
      <c r="I690" s="119"/>
      <c r="J690" s="119"/>
    </row>
    <row r="691" spans="1:10" ht="14.25" customHeight="1" x14ac:dyDescent="0.25">
      <c r="A691" s="13"/>
      <c r="B691" s="117"/>
      <c r="C691" s="118"/>
      <c r="G691" s="124"/>
      <c r="I691" s="119"/>
      <c r="J691" s="119"/>
    </row>
    <row r="692" spans="1:10" ht="14.25" customHeight="1" x14ac:dyDescent="0.25">
      <c r="A692" s="13"/>
      <c r="B692" s="117"/>
      <c r="C692" s="118"/>
      <c r="G692" s="124"/>
      <c r="I692" s="119"/>
      <c r="J692" s="119"/>
    </row>
    <row r="693" spans="1:10" ht="14.25" customHeight="1" x14ac:dyDescent="0.25">
      <c r="A693" s="13"/>
      <c r="B693" s="117"/>
      <c r="C693" s="118"/>
      <c r="G693" s="124"/>
      <c r="I693" s="119"/>
      <c r="J693" s="119"/>
    </row>
    <row r="694" spans="1:10" ht="14.25" customHeight="1" x14ac:dyDescent="0.25">
      <c r="A694" s="13"/>
      <c r="B694" s="117"/>
      <c r="C694" s="118"/>
      <c r="G694" s="124"/>
      <c r="I694" s="119"/>
      <c r="J694" s="119"/>
    </row>
    <row r="695" spans="1:10" ht="14.25" customHeight="1" x14ac:dyDescent="0.25">
      <c r="A695" s="13"/>
      <c r="B695" s="117"/>
      <c r="C695" s="118"/>
      <c r="G695" s="124"/>
      <c r="I695" s="119"/>
      <c r="J695" s="119"/>
    </row>
    <row r="696" spans="1:10" ht="14.25" customHeight="1" x14ac:dyDescent="0.25">
      <c r="A696" s="13"/>
      <c r="B696" s="117"/>
      <c r="C696" s="118"/>
      <c r="G696" s="124"/>
      <c r="I696" s="119"/>
      <c r="J696" s="119"/>
    </row>
    <row r="697" spans="1:10" ht="14.25" customHeight="1" x14ac:dyDescent="0.25">
      <c r="A697" s="13"/>
      <c r="B697" s="117"/>
      <c r="C697" s="118"/>
      <c r="G697" s="124"/>
      <c r="I697" s="119"/>
      <c r="J697" s="119"/>
    </row>
    <row r="698" spans="1:10" ht="14.25" customHeight="1" x14ac:dyDescent="0.25">
      <c r="A698" s="13"/>
      <c r="B698" s="117"/>
      <c r="C698" s="118"/>
      <c r="G698" s="124"/>
      <c r="I698" s="119"/>
      <c r="J698" s="119"/>
    </row>
    <row r="699" spans="1:10" ht="14.25" customHeight="1" x14ac:dyDescent="0.25">
      <c r="A699" s="13"/>
      <c r="B699" s="117"/>
      <c r="C699" s="118"/>
      <c r="G699" s="124"/>
      <c r="I699" s="119"/>
      <c r="J699" s="119"/>
    </row>
    <row r="700" spans="1:10" ht="14.25" customHeight="1" x14ac:dyDescent="0.25">
      <c r="A700" s="13"/>
      <c r="B700" s="117"/>
      <c r="C700" s="118"/>
      <c r="G700" s="124"/>
      <c r="I700" s="119"/>
      <c r="J700" s="119"/>
    </row>
    <row r="701" spans="1:10" ht="14.25" customHeight="1" x14ac:dyDescent="0.25">
      <c r="A701" s="13"/>
      <c r="B701" s="117"/>
      <c r="C701" s="118"/>
      <c r="G701" s="124"/>
      <c r="I701" s="119"/>
      <c r="J701" s="119"/>
    </row>
    <row r="702" spans="1:10" ht="14.25" customHeight="1" x14ac:dyDescent="0.25">
      <c r="A702" s="13"/>
      <c r="B702" s="117"/>
      <c r="C702" s="118"/>
      <c r="G702" s="124"/>
      <c r="I702" s="119"/>
      <c r="J702" s="119"/>
    </row>
    <row r="703" spans="1:10" ht="14.25" customHeight="1" x14ac:dyDescent="0.25">
      <c r="A703" s="13"/>
      <c r="B703" s="117"/>
      <c r="C703" s="118"/>
      <c r="G703" s="124"/>
      <c r="I703" s="119"/>
      <c r="J703" s="119"/>
    </row>
    <row r="704" spans="1:10" ht="14.25" customHeight="1" x14ac:dyDescent="0.25">
      <c r="A704" s="13"/>
      <c r="B704" s="117"/>
      <c r="C704" s="118"/>
      <c r="G704" s="124"/>
      <c r="I704" s="119"/>
      <c r="J704" s="119"/>
    </row>
    <row r="705" spans="1:10" ht="14.25" customHeight="1" x14ac:dyDescent="0.25">
      <c r="A705" s="13"/>
      <c r="B705" s="117"/>
      <c r="C705" s="118"/>
      <c r="G705" s="124"/>
      <c r="I705" s="119"/>
      <c r="J705" s="119"/>
    </row>
    <row r="706" spans="1:10" ht="14.25" customHeight="1" x14ac:dyDescent="0.25">
      <c r="A706" s="13"/>
      <c r="B706" s="117"/>
      <c r="C706" s="118"/>
      <c r="G706" s="124"/>
      <c r="I706" s="119"/>
      <c r="J706" s="119"/>
    </row>
    <row r="707" spans="1:10" ht="14.25" customHeight="1" x14ac:dyDescent="0.25">
      <c r="A707" s="13"/>
      <c r="B707" s="117"/>
      <c r="C707" s="118"/>
      <c r="G707" s="124"/>
      <c r="I707" s="119"/>
      <c r="J707" s="119"/>
    </row>
    <row r="708" spans="1:10" ht="14.25" customHeight="1" x14ac:dyDescent="0.25">
      <c r="A708" s="13"/>
      <c r="B708" s="117"/>
      <c r="C708" s="118"/>
      <c r="G708" s="124"/>
      <c r="I708" s="119"/>
      <c r="J708" s="119"/>
    </row>
    <row r="709" spans="1:10" ht="14.25" customHeight="1" x14ac:dyDescent="0.25">
      <c r="A709" s="13"/>
      <c r="B709" s="117"/>
      <c r="C709" s="118"/>
      <c r="G709" s="124"/>
      <c r="I709" s="119"/>
      <c r="J709" s="119"/>
    </row>
    <row r="710" spans="1:10" ht="14.25" customHeight="1" x14ac:dyDescent="0.25">
      <c r="A710" s="13"/>
      <c r="B710" s="117"/>
      <c r="C710" s="118"/>
      <c r="G710" s="124"/>
      <c r="I710" s="119"/>
      <c r="J710" s="119"/>
    </row>
    <row r="711" spans="1:10" ht="14.25" customHeight="1" x14ac:dyDescent="0.25">
      <c r="A711" s="13"/>
      <c r="B711" s="117"/>
      <c r="C711" s="118"/>
      <c r="G711" s="124"/>
      <c r="I711" s="119"/>
      <c r="J711" s="119"/>
    </row>
    <row r="712" spans="1:10" ht="14.25" customHeight="1" x14ac:dyDescent="0.25">
      <c r="A712" s="13"/>
      <c r="B712" s="117"/>
      <c r="C712" s="118"/>
      <c r="G712" s="124"/>
      <c r="I712" s="119"/>
      <c r="J712" s="119"/>
    </row>
    <row r="713" spans="1:10" ht="14.25" customHeight="1" x14ac:dyDescent="0.25">
      <c r="A713" s="13"/>
      <c r="B713" s="117"/>
      <c r="C713" s="118"/>
      <c r="G713" s="124"/>
      <c r="I713" s="119"/>
      <c r="J713" s="119"/>
    </row>
    <row r="714" spans="1:10" ht="14.25" customHeight="1" x14ac:dyDescent="0.25">
      <c r="A714" s="13"/>
      <c r="B714" s="117"/>
      <c r="C714" s="118"/>
      <c r="G714" s="124"/>
      <c r="I714" s="119"/>
      <c r="J714" s="119"/>
    </row>
    <row r="715" spans="1:10" ht="14.25" customHeight="1" x14ac:dyDescent="0.25">
      <c r="A715" s="13"/>
      <c r="B715" s="117"/>
      <c r="C715" s="118"/>
      <c r="G715" s="124"/>
      <c r="I715" s="119"/>
      <c r="J715" s="119"/>
    </row>
    <row r="716" spans="1:10" ht="14.25" customHeight="1" x14ac:dyDescent="0.25">
      <c r="A716" s="13"/>
      <c r="B716" s="117"/>
      <c r="C716" s="118"/>
      <c r="G716" s="124"/>
      <c r="I716" s="119"/>
      <c r="J716" s="119"/>
    </row>
    <row r="717" spans="1:10" ht="14.25" customHeight="1" x14ac:dyDescent="0.25">
      <c r="A717" s="13"/>
      <c r="B717" s="117"/>
      <c r="C717" s="118"/>
      <c r="G717" s="124"/>
      <c r="I717" s="119"/>
      <c r="J717" s="119"/>
    </row>
    <row r="718" spans="1:10" ht="14.25" customHeight="1" x14ac:dyDescent="0.25">
      <c r="A718" s="13"/>
      <c r="B718" s="117"/>
      <c r="C718" s="118"/>
      <c r="G718" s="124"/>
      <c r="I718" s="119"/>
      <c r="J718" s="119"/>
    </row>
    <row r="719" spans="1:10" ht="14.25" customHeight="1" x14ac:dyDescent="0.25">
      <c r="A719" s="13"/>
      <c r="B719" s="117"/>
      <c r="C719" s="118"/>
      <c r="G719" s="124"/>
      <c r="I719" s="119"/>
      <c r="J719" s="119"/>
    </row>
    <row r="720" spans="1:10" ht="14.25" customHeight="1" x14ac:dyDescent="0.25">
      <c r="A720" s="13"/>
      <c r="B720" s="117"/>
      <c r="C720" s="118"/>
      <c r="G720" s="124"/>
      <c r="I720" s="119"/>
      <c r="J720" s="119"/>
    </row>
    <row r="721" spans="1:10" ht="14.25" customHeight="1" x14ac:dyDescent="0.25">
      <c r="A721" s="13"/>
      <c r="B721" s="117"/>
      <c r="C721" s="118"/>
      <c r="G721" s="124"/>
      <c r="I721" s="119"/>
      <c r="J721" s="119"/>
    </row>
    <row r="722" spans="1:10" ht="14.25" customHeight="1" x14ac:dyDescent="0.25">
      <c r="A722" s="13"/>
      <c r="B722" s="117"/>
      <c r="C722" s="118"/>
      <c r="G722" s="124"/>
      <c r="I722" s="119"/>
      <c r="J722" s="119"/>
    </row>
    <row r="723" spans="1:10" ht="14.25" customHeight="1" x14ac:dyDescent="0.25">
      <c r="A723" s="13"/>
      <c r="B723" s="117"/>
      <c r="C723" s="118"/>
      <c r="G723" s="124"/>
      <c r="I723" s="119"/>
      <c r="J723" s="119"/>
    </row>
    <row r="724" spans="1:10" ht="14.25" customHeight="1" x14ac:dyDescent="0.25">
      <c r="A724" s="13"/>
      <c r="B724" s="117"/>
      <c r="C724" s="118"/>
      <c r="G724" s="124"/>
      <c r="I724" s="119"/>
      <c r="J724" s="119"/>
    </row>
    <row r="725" spans="1:10" ht="14.25" customHeight="1" x14ac:dyDescent="0.25">
      <c r="A725" s="13"/>
      <c r="B725" s="117"/>
      <c r="C725" s="118"/>
      <c r="G725" s="124"/>
      <c r="I725" s="119"/>
      <c r="J725" s="119"/>
    </row>
    <row r="726" spans="1:10" ht="14.25" customHeight="1" x14ac:dyDescent="0.25">
      <c r="A726" s="13"/>
      <c r="B726" s="117"/>
      <c r="C726" s="118"/>
      <c r="G726" s="124"/>
      <c r="I726" s="119"/>
      <c r="J726" s="119"/>
    </row>
    <row r="727" spans="1:10" ht="14.25" customHeight="1" x14ac:dyDescent="0.25">
      <c r="A727" s="13"/>
      <c r="B727" s="117"/>
      <c r="C727" s="118"/>
      <c r="G727" s="124"/>
      <c r="I727" s="119"/>
      <c r="J727" s="119"/>
    </row>
    <row r="728" spans="1:10" ht="14.25" customHeight="1" x14ac:dyDescent="0.25">
      <c r="A728" s="13"/>
      <c r="B728" s="117"/>
      <c r="C728" s="118"/>
      <c r="G728" s="124"/>
      <c r="I728" s="119"/>
      <c r="J728" s="119"/>
    </row>
    <row r="729" spans="1:10" ht="14.25" customHeight="1" x14ac:dyDescent="0.25">
      <c r="A729" s="13"/>
      <c r="B729" s="117"/>
      <c r="C729" s="118"/>
      <c r="G729" s="124"/>
      <c r="I729" s="119"/>
      <c r="J729" s="119"/>
    </row>
    <row r="730" spans="1:10" ht="14.25" customHeight="1" x14ac:dyDescent="0.25">
      <c r="A730" s="13"/>
      <c r="B730" s="117"/>
      <c r="C730" s="118"/>
      <c r="G730" s="124"/>
      <c r="I730" s="119"/>
      <c r="J730" s="119"/>
    </row>
    <row r="731" spans="1:10" ht="14.25" customHeight="1" x14ac:dyDescent="0.25">
      <c r="A731" s="13"/>
      <c r="B731" s="117"/>
      <c r="C731" s="118"/>
      <c r="G731" s="124"/>
      <c r="I731" s="119"/>
      <c r="J731" s="119"/>
    </row>
    <row r="732" spans="1:10" ht="14.25" customHeight="1" x14ac:dyDescent="0.25">
      <c r="A732" s="13"/>
      <c r="B732" s="117"/>
      <c r="C732" s="118"/>
      <c r="G732" s="124"/>
      <c r="I732" s="119"/>
      <c r="J732" s="119"/>
    </row>
    <row r="733" spans="1:10" ht="14.25" customHeight="1" x14ac:dyDescent="0.25">
      <c r="A733" s="13"/>
      <c r="B733" s="117"/>
      <c r="C733" s="118"/>
      <c r="G733" s="124"/>
      <c r="I733" s="119"/>
      <c r="J733" s="119"/>
    </row>
    <row r="734" spans="1:10" ht="14.25" customHeight="1" x14ac:dyDescent="0.25">
      <c r="A734" s="13"/>
      <c r="B734" s="117"/>
      <c r="C734" s="118"/>
      <c r="G734" s="124"/>
      <c r="I734" s="119"/>
      <c r="J734" s="119"/>
    </row>
    <row r="735" spans="1:10" ht="14.25" customHeight="1" x14ac:dyDescent="0.25">
      <c r="A735" s="13"/>
      <c r="B735" s="117"/>
      <c r="C735" s="118"/>
      <c r="G735" s="124"/>
      <c r="I735" s="119"/>
      <c r="J735" s="119"/>
    </row>
    <row r="736" spans="1:10" ht="14.25" customHeight="1" x14ac:dyDescent="0.25">
      <c r="A736" s="13"/>
      <c r="B736" s="117"/>
      <c r="C736" s="118"/>
      <c r="G736" s="124"/>
      <c r="I736" s="119"/>
      <c r="J736" s="119"/>
    </row>
    <row r="737" spans="1:10" ht="14.25" customHeight="1" x14ac:dyDescent="0.25">
      <c r="A737" s="13"/>
      <c r="B737" s="117"/>
      <c r="C737" s="118"/>
      <c r="G737" s="124"/>
      <c r="I737" s="119"/>
      <c r="J737" s="119"/>
    </row>
    <row r="738" spans="1:10" ht="14.25" customHeight="1" x14ac:dyDescent="0.25">
      <c r="A738" s="13"/>
      <c r="B738" s="117"/>
      <c r="C738" s="118"/>
      <c r="G738" s="124"/>
      <c r="I738" s="119"/>
      <c r="J738" s="119"/>
    </row>
    <row r="739" spans="1:10" ht="14.25" customHeight="1" x14ac:dyDescent="0.25">
      <c r="A739" s="13"/>
      <c r="B739" s="117"/>
      <c r="C739" s="118"/>
      <c r="G739" s="124"/>
      <c r="I739" s="119"/>
      <c r="J739" s="119"/>
    </row>
    <row r="740" spans="1:10" ht="14.25" customHeight="1" x14ac:dyDescent="0.25">
      <c r="A740" s="13"/>
      <c r="B740" s="117"/>
      <c r="C740" s="118"/>
      <c r="G740" s="124"/>
      <c r="I740" s="119"/>
      <c r="J740" s="119"/>
    </row>
    <row r="741" spans="1:10" ht="14.25" customHeight="1" x14ac:dyDescent="0.25">
      <c r="A741" s="13"/>
      <c r="B741" s="117"/>
      <c r="C741" s="118"/>
      <c r="G741" s="124"/>
      <c r="I741" s="119"/>
      <c r="J741" s="119"/>
    </row>
    <row r="742" spans="1:10" ht="14.25" customHeight="1" x14ac:dyDescent="0.25">
      <c r="A742" s="13"/>
      <c r="B742" s="117"/>
      <c r="C742" s="118"/>
      <c r="G742" s="124"/>
      <c r="I742" s="119"/>
      <c r="J742" s="119"/>
    </row>
    <row r="743" spans="1:10" ht="14.25" customHeight="1" x14ac:dyDescent="0.25">
      <c r="A743" s="13"/>
      <c r="B743" s="117"/>
      <c r="C743" s="118"/>
      <c r="G743" s="124"/>
      <c r="I743" s="119"/>
      <c r="J743" s="119"/>
    </row>
    <row r="744" spans="1:10" ht="14.25" customHeight="1" x14ac:dyDescent="0.25">
      <c r="A744" s="13"/>
      <c r="B744" s="117"/>
      <c r="C744" s="118"/>
      <c r="G744" s="124"/>
      <c r="I744" s="119"/>
      <c r="J744" s="119"/>
    </row>
    <row r="745" spans="1:10" ht="14.25" customHeight="1" x14ac:dyDescent="0.25">
      <c r="A745" s="13"/>
      <c r="B745" s="117"/>
      <c r="C745" s="118"/>
      <c r="G745" s="124"/>
      <c r="I745" s="119"/>
      <c r="J745" s="119"/>
    </row>
    <row r="746" spans="1:10" ht="14.25" customHeight="1" x14ac:dyDescent="0.25">
      <c r="A746" s="13"/>
      <c r="B746" s="117"/>
      <c r="C746" s="118"/>
      <c r="G746" s="124"/>
      <c r="I746" s="119"/>
      <c r="J746" s="119"/>
    </row>
    <row r="747" spans="1:10" ht="14.25" customHeight="1" x14ac:dyDescent="0.25">
      <c r="A747" s="13"/>
      <c r="B747" s="117"/>
      <c r="C747" s="118"/>
      <c r="G747" s="124"/>
      <c r="I747" s="119"/>
      <c r="J747" s="119"/>
    </row>
    <row r="748" spans="1:10" ht="14.25" customHeight="1" x14ac:dyDescent="0.25">
      <c r="A748" s="13"/>
      <c r="B748" s="117"/>
      <c r="C748" s="118"/>
      <c r="G748" s="124"/>
      <c r="I748" s="119"/>
      <c r="J748" s="119"/>
    </row>
    <row r="749" spans="1:10" ht="14.25" customHeight="1" x14ac:dyDescent="0.25">
      <c r="A749" s="13"/>
      <c r="B749" s="117"/>
      <c r="C749" s="118"/>
      <c r="G749" s="124"/>
      <c r="I749" s="119"/>
      <c r="J749" s="119"/>
    </row>
    <row r="750" spans="1:10" ht="14.25" customHeight="1" x14ac:dyDescent="0.25">
      <c r="A750" s="13"/>
      <c r="B750" s="117"/>
      <c r="C750" s="118"/>
      <c r="G750" s="124"/>
      <c r="I750" s="119"/>
      <c r="J750" s="119"/>
    </row>
    <row r="751" spans="1:10" ht="14.25" customHeight="1" x14ac:dyDescent="0.25">
      <c r="A751" s="13"/>
      <c r="B751" s="117"/>
      <c r="C751" s="118"/>
      <c r="G751" s="124"/>
      <c r="I751" s="119"/>
      <c r="J751" s="119"/>
    </row>
    <row r="752" spans="1:10" ht="14.25" customHeight="1" x14ac:dyDescent="0.25">
      <c r="A752" s="13"/>
      <c r="B752" s="117"/>
      <c r="C752" s="118"/>
      <c r="G752" s="124"/>
      <c r="I752" s="119"/>
      <c r="J752" s="119"/>
    </row>
    <row r="753" spans="1:10" ht="14.25" customHeight="1" x14ac:dyDescent="0.25">
      <c r="A753" s="13"/>
      <c r="B753" s="117"/>
      <c r="C753" s="118"/>
      <c r="G753" s="124"/>
      <c r="I753" s="119"/>
      <c r="J753" s="119"/>
    </row>
    <row r="754" spans="1:10" ht="14.25" customHeight="1" x14ac:dyDescent="0.25">
      <c r="A754" s="13"/>
      <c r="B754" s="117"/>
      <c r="C754" s="118"/>
      <c r="G754" s="124"/>
      <c r="I754" s="119"/>
      <c r="J754" s="119"/>
    </row>
    <row r="755" spans="1:10" ht="14.25" customHeight="1" x14ac:dyDescent="0.25">
      <c r="A755" s="13"/>
      <c r="B755" s="117"/>
      <c r="C755" s="118"/>
      <c r="G755" s="124"/>
      <c r="I755" s="119"/>
      <c r="J755" s="119"/>
    </row>
    <row r="756" spans="1:10" ht="14.25" customHeight="1" x14ac:dyDescent="0.25">
      <c r="A756" s="13"/>
      <c r="B756" s="117"/>
      <c r="C756" s="118"/>
      <c r="G756" s="124"/>
      <c r="I756" s="119"/>
      <c r="J756" s="119"/>
    </row>
    <row r="757" spans="1:10" ht="14.25" customHeight="1" x14ac:dyDescent="0.25">
      <c r="A757" s="13"/>
      <c r="B757" s="117"/>
      <c r="C757" s="118"/>
      <c r="G757" s="124"/>
      <c r="I757" s="119"/>
      <c r="J757" s="119"/>
    </row>
    <row r="758" spans="1:10" ht="14.25" customHeight="1" x14ac:dyDescent="0.25">
      <c r="A758" s="13"/>
      <c r="B758" s="117"/>
      <c r="C758" s="118"/>
      <c r="G758" s="124"/>
      <c r="I758" s="119"/>
      <c r="J758" s="119"/>
    </row>
    <row r="759" spans="1:10" ht="14.25" customHeight="1" x14ac:dyDescent="0.25">
      <c r="A759" s="13"/>
      <c r="B759" s="117"/>
      <c r="C759" s="118"/>
      <c r="G759" s="124"/>
      <c r="I759" s="119"/>
      <c r="J759" s="119"/>
    </row>
    <row r="760" spans="1:10" ht="14.25" customHeight="1" x14ac:dyDescent="0.25">
      <c r="A760" s="13"/>
      <c r="B760" s="117"/>
      <c r="C760" s="118"/>
      <c r="G760" s="124"/>
      <c r="I760" s="119"/>
      <c r="J760" s="119"/>
    </row>
    <row r="761" spans="1:10" ht="14.25" customHeight="1" x14ac:dyDescent="0.25">
      <c r="A761" s="13"/>
      <c r="B761" s="117"/>
      <c r="C761" s="118"/>
      <c r="G761" s="124"/>
      <c r="I761" s="119"/>
      <c r="J761" s="119"/>
    </row>
    <row r="762" spans="1:10" ht="14.25" customHeight="1" x14ac:dyDescent="0.25">
      <c r="A762" s="13"/>
      <c r="B762" s="117"/>
      <c r="C762" s="118"/>
      <c r="G762" s="124"/>
      <c r="I762" s="119"/>
      <c r="J762" s="119"/>
    </row>
    <row r="763" spans="1:10" ht="14.25" customHeight="1" x14ac:dyDescent="0.25">
      <c r="A763" s="13"/>
      <c r="B763" s="117"/>
      <c r="C763" s="118"/>
      <c r="G763" s="124"/>
      <c r="I763" s="119"/>
      <c r="J763" s="119"/>
    </row>
    <row r="764" spans="1:10" ht="14.25" customHeight="1" x14ac:dyDescent="0.25">
      <c r="A764" s="13"/>
      <c r="B764" s="117"/>
      <c r="C764" s="118"/>
      <c r="G764" s="124"/>
      <c r="I764" s="119"/>
      <c r="J764" s="119"/>
    </row>
    <row r="765" spans="1:10" ht="14.25" customHeight="1" x14ac:dyDescent="0.25">
      <c r="A765" s="13"/>
      <c r="B765" s="117"/>
      <c r="C765" s="118"/>
      <c r="G765" s="124"/>
      <c r="I765" s="119"/>
      <c r="J765" s="119"/>
    </row>
    <row r="766" spans="1:10" ht="14.25" customHeight="1" x14ac:dyDescent="0.25">
      <c r="A766" s="13"/>
      <c r="B766" s="117"/>
      <c r="C766" s="118"/>
      <c r="G766" s="124"/>
      <c r="I766" s="119"/>
      <c r="J766" s="119"/>
    </row>
    <row r="767" spans="1:10" ht="14.25" customHeight="1" x14ac:dyDescent="0.25">
      <c r="A767" s="13"/>
      <c r="B767" s="117"/>
      <c r="C767" s="118"/>
      <c r="G767" s="124"/>
      <c r="I767" s="119"/>
      <c r="J767" s="119"/>
    </row>
    <row r="768" spans="1:10" ht="14.25" customHeight="1" x14ac:dyDescent="0.25">
      <c r="A768" s="13"/>
      <c r="B768" s="117"/>
      <c r="C768" s="118"/>
      <c r="G768" s="124"/>
      <c r="I768" s="119"/>
      <c r="J768" s="119"/>
    </row>
    <row r="769" spans="1:10" ht="14.25" customHeight="1" x14ac:dyDescent="0.25">
      <c r="A769" s="13"/>
      <c r="B769" s="117"/>
      <c r="C769" s="118"/>
      <c r="G769" s="124"/>
      <c r="I769" s="119"/>
      <c r="J769" s="119"/>
    </row>
    <row r="770" spans="1:10" ht="14.25" customHeight="1" x14ac:dyDescent="0.25">
      <c r="A770" s="13"/>
      <c r="B770" s="117"/>
      <c r="C770" s="118"/>
      <c r="G770" s="124"/>
      <c r="I770" s="119"/>
      <c r="J770" s="119"/>
    </row>
    <row r="771" spans="1:10" ht="14.25" customHeight="1" x14ac:dyDescent="0.25">
      <c r="A771" s="13"/>
      <c r="B771" s="117"/>
      <c r="C771" s="118"/>
      <c r="G771" s="124"/>
      <c r="I771" s="119"/>
      <c r="J771" s="119"/>
    </row>
    <row r="772" spans="1:10" ht="14.25" customHeight="1" x14ac:dyDescent="0.25">
      <c r="A772" s="13"/>
      <c r="B772" s="117"/>
      <c r="C772" s="118"/>
      <c r="G772" s="124"/>
      <c r="I772" s="119"/>
      <c r="J772" s="119"/>
    </row>
    <row r="773" spans="1:10" ht="14.25" customHeight="1" x14ac:dyDescent="0.25">
      <c r="A773" s="13"/>
      <c r="B773" s="117"/>
      <c r="C773" s="118"/>
      <c r="G773" s="124"/>
      <c r="I773" s="119"/>
      <c r="J773" s="119"/>
    </row>
    <row r="774" spans="1:10" ht="14.25" customHeight="1" x14ac:dyDescent="0.25">
      <c r="A774" s="13"/>
      <c r="B774" s="117"/>
      <c r="C774" s="118"/>
      <c r="G774" s="124"/>
      <c r="I774" s="119"/>
      <c r="J774" s="119"/>
    </row>
    <row r="775" spans="1:10" ht="14.25" customHeight="1" x14ac:dyDescent="0.25">
      <c r="A775" s="13"/>
      <c r="B775" s="117"/>
      <c r="C775" s="118"/>
      <c r="G775" s="124"/>
      <c r="I775" s="119"/>
      <c r="J775" s="119"/>
    </row>
    <row r="776" spans="1:10" ht="14.25" customHeight="1" x14ac:dyDescent="0.25">
      <c r="A776" s="13"/>
      <c r="B776" s="117"/>
      <c r="C776" s="118"/>
      <c r="G776" s="124"/>
      <c r="I776" s="119"/>
      <c r="J776" s="119"/>
    </row>
    <row r="777" spans="1:10" ht="14.25" customHeight="1" x14ac:dyDescent="0.25">
      <c r="A777" s="13"/>
      <c r="B777" s="117"/>
      <c r="C777" s="118"/>
      <c r="G777" s="124"/>
      <c r="I777" s="119"/>
      <c r="J777" s="119"/>
    </row>
    <row r="778" spans="1:10" ht="14.25" customHeight="1" x14ac:dyDescent="0.25">
      <c r="A778" s="13"/>
      <c r="B778" s="117"/>
      <c r="C778" s="118"/>
      <c r="G778" s="124"/>
      <c r="I778" s="119"/>
      <c r="J778" s="119"/>
    </row>
    <row r="779" spans="1:10" ht="14.25" customHeight="1" x14ac:dyDescent="0.25">
      <c r="A779" s="13"/>
      <c r="B779" s="117"/>
      <c r="C779" s="118"/>
      <c r="G779" s="124"/>
      <c r="I779" s="119"/>
      <c r="J779" s="119"/>
    </row>
    <row r="780" spans="1:10" ht="14.25" customHeight="1" x14ac:dyDescent="0.25">
      <c r="A780" s="13"/>
      <c r="B780" s="117"/>
      <c r="C780" s="118"/>
      <c r="G780" s="124"/>
      <c r="I780" s="119"/>
      <c r="J780" s="119"/>
    </row>
    <row r="781" spans="1:10" ht="14.25" customHeight="1" x14ac:dyDescent="0.25">
      <c r="A781" s="13"/>
      <c r="B781" s="117"/>
      <c r="C781" s="118"/>
      <c r="G781" s="124"/>
      <c r="I781" s="119"/>
      <c r="J781" s="119"/>
    </row>
    <row r="782" spans="1:10" ht="14.25" customHeight="1" x14ac:dyDescent="0.25">
      <c r="A782" s="13"/>
      <c r="B782" s="117"/>
      <c r="C782" s="118"/>
      <c r="G782" s="124"/>
      <c r="I782" s="119"/>
      <c r="J782" s="119"/>
    </row>
    <row r="783" spans="1:10" ht="14.25" customHeight="1" x14ac:dyDescent="0.25">
      <c r="A783" s="13"/>
      <c r="B783" s="117"/>
      <c r="C783" s="118"/>
      <c r="G783" s="124"/>
      <c r="I783" s="119"/>
      <c r="J783" s="119"/>
    </row>
    <row r="784" spans="1:10" ht="14.25" customHeight="1" x14ac:dyDescent="0.25">
      <c r="A784" s="13"/>
      <c r="B784" s="117"/>
      <c r="C784" s="118"/>
      <c r="G784" s="124"/>
      <c r="I784" s="119"/>
      <c r="J784" s="119"/>
    </row>
    <row r="785" spans="1:10" ht="14.25" customHeight="1" x14ac:dyDescent="0.25">
      <c r="A785" s="13"/>
      <c r="B785" s="117"/>
      <c r="C785" s="118"/>
      <c r="G785" s="124"/>
      <c r="I785" s="119"/>
      <c r="J785" s="119"/>
    </row>
    <row r="786" spans="1:10" ht="14.25" customHeight="1" x14ac:dyDescent="0.25">
      <c r="A786" s="13"/>
      <c r="B786" s="117"/>
      <c r="C786" s="118"/>
      <c r="G786" s="124"/>
      <c r="I786" s="119"/>
      <c r="J786" s="119"/>
    </row>
    <row r="787" spans="1:10" ht="14.25" customHeight="1" x14ac:dyDescent="0.25">
      <c r="A787" s="13"/>
      <c r="B787" s="117"/>
      <c r="C787" s="118"/>
      <c r="G787" s="124"/>
      <c r="I787" s="119"/>
      <c r="J787" s="119"/>
    </row>
    <row r="788" spans="1:10" ht="14.25" customHeight="1" x14ac:dyDescent="0.25">
      <c r="A788" s="13"/>
      <c r="B788" s="117"/>
      <c r="C788" s="118"/>
      <c r="G788" s="124"/>
      <c r="I788" s="119"/>
      <c r="J788" s="119"/>
    </row>
    <row r="789" spans="1:10" ht="14.25" customHeight="1" x14ac:dyDescent="0.25">
      <c r="A789" s="13"/>
      <c r="B789" s="117"/>
      <c r="C789" s="118"/>
      <c r="G789" s="124"/>
      <c r="I789" s="119"/>
      <c r="J789" s="119"/>
    </row>
    <row r="790" spans="1:10" ht="14.25" customHeight="1" x14ac:dyDescent="0.25">
      <c r="A790" s="13"/>
      <c r="B790" s="117"/>
      <c r="C790" s="118"/>
      <c r="G790" s="124"/>
      <c r="I790" s="119"/>
      <c r="J790" s="119"/>
    </row>
    <row r="791" spans="1:10" ht="14.25" customHeight="1" x14ac:dyDescent="0.25">
      <c r="A791" s="13"/>
      <c r="B791" s="117"/>
      <c r="C791" s="118"/>
      <c r="G791" s="124"/>
      <c r="I791" s="119"/>
      <c r="J791" s="119"/>
    </row>
    <row r="792" spans="1:10" ht="14.25" customHeight="1" x14ac:dyDescent="0.25">
      <c r="A792" s="13"/>
      <c r="B792" s="117"/>
      <c r="C792" s="118"/>
      <c r="G792" s="124"/>
      <c r="I792" s="119"/>
      <c r="J792" s="119"/>
    </row>
    <row r="793" spans="1:10" ht="14.25" customHeight="1" x14ac:dyDescent="0.25">
      <c r="A793" s="13"/>
      <c r="B793" s="117"/>
      <c r="C793" s="118"/>
      <c r="G793" s="124"/>
      <c r="I793" s="119"/>
      <c r="J793" s="119"/>
    </row>
    <row r="794" spans="1:10" ht="14.25" customHeight="1" x14ac:dyDescent="0.25">
      <c r="A794" s="13"/>
      <c r="B794" s="117"/>
      <c r="C794" s="118"/>
      <c r="G794" s="124"/>
      <c r="I794" s="119"/>
      <c r="J794" s="119"/>
    </row>
    <row r="795" spans="1:10" ht="14.25" customHeight="1" x14ac:dyDescent="0.25">
      <c r="A795" s="13"/>
      <c r="B795" s="117"/>
      <c r="C795" s="118"/>
      <c r="G795" s="124"/>
      <c r="I795" s="119"/>
      <c r="J795" s="119"/>
    </row>
    <row r="796" spans="1:10" ht="14.25" customHeight="1" x14ac:dyDescent="0.25">
      <c r="A796" s="13"/>
      <c r="B796" s="117"/>
      <c r="C796" s="118"/>
      <c r="G796" s="124"/>
      <c r="I796" s="119"/>
      <c r="J796" s="119"/>
    </row>
    <row r="797" spans="1:10" ht="14.25" customHeight="1" x14ac:dyDescent="0.25">
      <c r="A797" s="13"/>
      <c r="B797" s="117"/>
      <c r="C797" s="118"/>
      <c r="G797" s="124"/>
      <c r="I797" s="119"/>
      <c r="J797" s="119"/>
    </row>
    <row r="798" spans="1:10" ht="14.25" customHeight="1" x14ac:dyDescent="0.25">
      <c r="A798" s="13"/>
      <c r="B798" s="117"/>
      <c r="C798" s="118"/>
      <c r="G798" s="124"/>
      <c r="I798" s="119"/>
      <c r="J798" s="119"/>
    </row>
    <row r="799" spans="1:10" ht="14.25" customHeight="1" x14ac:dyDescent="0.25">
      <c r="A799" s="13"/>
      <c r="B799" s="117"/>
      <c r="C799" s="118"/>
      <c r="G799" s="124"/>
      <c r="I799" s="119"/>
      <c r="J799" s="119"/>
    </row>
    <row r="800" spans="1:10" ht="14.25" customHeight="1" x14ac:dyDescent="0.25">
      <c r="A800" s="13"/>
      <c r="B800" s="117"/>
      <c r="C800" s="118"/>
      <c r="G800" s="124"/>
      <c r="I800" s="119"/>
      <c r="J800" s="119"/>
    </row>
    <row r="801" spans="1:10" ht="14.25" customHeight="1" x14ac:dyDescent="0.25">
      <c r="A801" s="13"/>
      <c r="B801" s="117"/>
      <c r="C801" s="118"/>
      <c r="G801" s="124"/>
      <c r="I801" s="119"/>
      <c r="J801" s="119"/>
    </row>
    <row r="802" spans="1:10" ht="14.25" customHeight="1" x14ac:dyDescent="0.25">
      <c r="A802" s="13"/>
      <c r="B802" s="117"/>
      <c r="C802" s="118"/>
      <c r="G802" s="124"/>
      <c r="I802" s="119"/>
      <c r="J802" s="119"/>
    </row>
    <row r="803" spans="1:10" ht="14.25" customHeight="1" x14ac:dyDescent="0.25">
      <c r="A803" s="13"/>
      <c r="B803" s="117"/>
      <c r="C803" s="118"/>
      <c r="G803" s="124"/>
      <c r="I803" s="119"/>
      <c r="J803" s="119"/>
    </row>
    <row r="804" spans="1:10" ht="14.25" customHeight="1" x14ac:dyDescent="0.25">
      <c r="A804" s="13"/>
      <c r="B804" s="117"/>
      <c r="C804" s="118"/>
      <c r="G804" s="124"/>
      <c r="I804" s="119"/>
      <c r="J804" s="119"/>
    </row>
    <row r="805" spans="1:10" ht="14.25" customHeight="1" x14ac:dyDescent="0.25">
      <c r="A805" s="13"/>
      <c r="B805" s="117"/>
      <c r="C805" s="118"/>
      <c r="G805" s="124"/>
      <c r="I805" s="119"/>
      <c r="J805" s="119"/>
    </row>
    <row r="806" spans="1:10" ht="14.25" customHeight="1" x14ac:dyDescent="0.25">
      <c r="A806" s="13"/>
      <c r="B806" s="117"/>
      <c r="C806" s="118"/>
      <c r="G806" s="124"/>
      <c r="I806" s="119"/>
      <c r="J806" s="119"/>
    </row>
    <row r="807" spans="1:10" ht="14.25" customHeight="1" x14ac:dyDescent="0.25">
      <c r="A807" s="13"/>
      <c r="B807" s="117"/>
      <c r="C807" s="118"/>
      <c r="G807" s="124"/>
      <c r="I807" s="119"/>
      <c r="J807" s="119"/>
    </row>
    <row r="808" spans="1:10" ht="14.25" customHeight="1" x14ac:dyDescent="0.25">
      <c r="A808" s="13"/>
      <c r="B808" s="117"/>
      <c r="C808" s="118"/>
      <c r="G808" s="124"/>
      <c r="I808" s="119"/>
      <c r="J808" s="119"/>
    </row>
    <row r="809" spans="1:10" ht="14.25" customHeight="1" x14ac:dyDescent="0.25">
      <c r="A809" s="13"/>
      <c r="B809" s="117"/>
      <c r="C809" s="118"/>
      <c r="G809" s="124"/>
      <c r="I809" s="119"/>
      <c r="J809" s="119"/>
    </row>
    <row r="810" spans="1:10" ht="14.25" customHeight="1" x14ac:dyDescent="0.25">
      <c r="A810" s="13"/>
      <c r="B810" s="117"/>
      <c r="C810" s="118"/>
      <c r="G810" s="124"/>
      <c r="I810" s="119"/>
      <c r="J810" s="119"/>
    </row>
    <row r="811" spans="1:10" ht="14.25" customHeight="1" x14ac:dyDescent="0.25">
      <c r="A811" s="13"/>
      <c r="B811" s="117"/>
      <c r="C811" s="118"/>
      <c r="G811" s="124"/>
      <c r="I811" s="119"/>
      <c r="J811" s="119"/>
    </row>
    <row r="812" spans="1:10" ht="14.25" customHeight="1" x14ac:dyDescent="0.25">
      <c r="A812" s="13"/>
      <c r="B812" s="117"/>
      <c r="C812" s="118"/>
      <c r="G812" s="124"/>
      <c r="I812" s="119"/>
      <c r="J812" s="119"/>
    </row>
    <row r="813" spans="1:10" ht="14.25" customHeight="1" x14ac:dyDescent="0.25">
      <c r="A813" s="13"/>
      <c r="B813" s="117"/>
      <c r="C813" s="118"/>
      <c r="G813" s="124"/>
      <c r="I813" s="119"/>
      <c r="J813" s="119"/>
    </row>
    <row r="814" spans="1:10" ht="14.25" customHeight="1" x14ac:dyDescent="0.25">
      <c r="A814" s="13"/>
      <c r="B814" s="117"/>
      <c r="C814" s="118"/>
      <c r="G814" s="124"/>
      <c r="I814" s="119"/>
      <c r="J814" s="119"/>
    </row>
    <row r="815" spans="1:10" ht="14.25" customHeight="1" x14ac:dyDescent="0.25">
      <c r="A815" s="13"/>
      <c r="B815" s="117"/>
      <c r="C815" s="118"/>
      <c r="G815" s="124"/>
      <c r="I815" s="119"/>
      <c r="J815" s="119"/>
    </row>
    <row r="816" spans="1:10" ht="14.25" customHeight="1" x14ac:dyDescent="0.25">
      <c r="A816" s="13"/>
      <c r="B816" s="117"/>
      <c r="C816" s="118"/>
      <c r="G816" s="124"/>
      <c r="I816" s="119"/>
      <c r="J816" s="119"/>
    </row>
    <row r="817" spans="1:10" ht="14.25" customHeight="1" x14ac:dyDescent="0.25">
      <c r="A817" s="13"/>
      <c r="B817" s="117"/>
      <c r="C817" s="118"/>
      <c r="G817" s="124"/>
      <c r="I817" s="119"/>
      <c r="J817" s="119"/>
    </row>
    <row r="818" spans="1:10" ht="14.25" customHeight="1" x14ac:dyDescent="0.25">
      <c r="A818" s="13"/>
      <c r="B818" s="117"/>
      <c r="C818" s="118"/>
      <c r="G818" s="124"/>
      <c r="I818" s="119"/>
      <c r="J818" s="119"/>
    </row>
    <row r="819" spans="1:10" ht="14.25" customHeight="1" x14ac:dyDescent="0.25">
      <c r="A819" s="13"/>
      <c r="B819" s="117"/>
      <c r="C819" s="118"/>
      <c r="G819" s="124"/>
      <c r="I819" s="119"/>
      <c r="J819" s="119"/>
    </row>
    <row r="820" spans="1:10" ht="14.25" customHeight="1" x14ac:dyDescent="0.25">
      <c r="A820" s="13"/>
      <c r="B820" s="117"/>
      <c r="C820" s="118"/>
      <c r="G820" s="124"/>
      <c r="I820" s="119"/>
      <c r="J820" s="119"/>
    </row>
    <row r="821" spans="1:10" ht="14.25" customHeight="1" x14ac:dyDescent="0.25">
      <c r="A821" s="13"/>
      <c r="B821" s="117"/>
      <c r="C821" s="118"/>
      <c r="G821" s="124"/>
      <c r="I821" s="119"/>
      <c r="J821" s="119"/>
    </row>
    <row r="822" spans="1:10" ht="14.25" customHeight="1" x14ac:dyDescent="0.25">
      <c r="A822" s="13"/>
      <c r="B822" s="117"/>
      <c r="C822" s="118"/>
      <c r="G822" s="124"/>
      <c r="I822" s="119"/>
      <c r="J822" s="119"/>
    </row>
    <row r="823" spans="1:10" ht="14.25" customHeight="1" x14ac:dyDescent="0.25">
      <c r="A823" s="13"/>
      <c r="B823" s="117"/>
      <c r="C823" s="118"/>
      <c r="G823" s="124"/>
      <c r="I823" s="119"/>
      <c r="J823" s="119"/>
    </row>
    <row r="824" spans="1:10" ht="14.25" customHeight="1" x14ac:dyDescent="0.25">
      <c r="A824" s="13"/>
      <c r="B824" s="117"/>
      <c r="C824" s="118"/>
      <c r="G824" s="124"/>
      <c r="I824" s="119"/>
      <c r="J824" s="119"/>
    </row>
    <row r="825" spans="1:10" ht="14.25" customHeight="1" x14ac:dyDescent="0.25">
      <c r="A825" s="13"/>
      <c r="B825" s="117"/>
      <c r="C825" s="118"/>
      <c r="G825" s="124"/>
      <c r="I825" s="119"/>
      <c r="J825" s="119"/>
    </row>
    <row r="826" spans="1:10" ht="14.25" customHeight="1" x14ac:dyDescent="0.25">
      <c r="A826" s="13"/>
      <c r="B826" s="117"/>
      <c r="C826" s="118"/>
      <c r="G826" s="124"/>
      <c r="I826" s="119"/>
      <c r="J826" s="119"/>
    </row>
    <row r="827" spans="1:10" ht="14.25" customHeight="1" x14ac:dyDescent="0.25">
      <c r="A827" s="13"/>
      <c r="B827" s="117"/>
      <c r="C827" s="118"/>
      <c r="G827" s="124"/>
      <c r="I827" s="119"/>
      <c r="J827" s="119"/>
    </row>
    <row r="828" spans="1:10" ht="14.25" customHeight="1" x14ac:dyDescent="0.25">
      <c r="A828" s="13"/>
      <c r="B828" s="117"/>
      <c r="C828" s="118"/>
      <c r="G828" s="124"/>
      <c r="I828" s="119"/>
      <c r="J828" s="119"/>
    </row>
    <row r="829" spans="1:10" ht="14.25" customHeight="1" x14ac:dyDescent="0.25">
      <c r="A829" s="13"/>
      <c r="B829" s="117"/>
      <c r="C829" s="118"/>
      <c r="G829" s="124"/>
      <c r="I829" s="119"/>
      <c r="J829" s="119"/>
    </row>
    <row r="830" spans="1:10" ht="14.25" customHeight="1" x14ac:dyDescent="0.25">
      <c r="A830" s="13"/>
      <c r="B830" s="117"/>
      <c r="C830" s="118"/>
      <c r="G830" s="124"/>
      <c r="I830" s="119"/>
      <c r="J830" s="119"/>
    </row>
    <row r="831" spans="1:10" ht="14.25" customHeight="1" x14ac:dyDescent="0.25">
      <c r="A831" s="13"/>
      <c r="B831" s="117"/>
      <c r="C831" s="118"/>
      <c r="G831" s="124"/>
      <c r="I831" s="119"/>
      <c r="J831" s="119"/>
    </row>
    <row r="832" spans="1:10" ht="14.25" customHeight="1" x14ac:dyDescent="0.25">
      <c r="A832" s="13"/>
      <c r="B832" s="117"/>
      <c r="C832" s="118"/>
      <c r="G832" s="124"/>
      <c r="I832" s="119"/>
      <c r="J832" s="119"/>
    </row>
    <row r="833" spans="1:10" ht="14.25" customHeight="1" x14ac:dyDescent="0.25">
      <c r="A833" s="13"/>
      <c r="B833" s="117"/>
      <c r="C833" s="118"/>
      <c r="G833" s="124"/>
      <c r="I833" s="119"/>
      <c r="J833" s="119"/>
    </row>
    <row r="834" spans="1:10" ht="14.25" customHeight="1" x14ac:dyDescent="0.25">
      <c r="A834" s="13"/>
      <c r="B834" s="117"/>
      <c r="C834" s="118"/>
      <c r="G834" s="124"/>
      <c r="I834" s="119"/>
      <c r="J834" s="119"/>
    </row>
    <row r="835" spans="1:10" ht="14.25" customHeight="1" x14ac:dyDescent="0.25">
      <c r="A835" s="13"/>
      <c r="B835" s="117"/>
      <c r="C835" s="118"/>
      <c r="G835" s="124"/>
      <c r="I835" s="119"/>
      <c r="J835" s="119"/>
    </row>
    <row r="836" spans="1:10" ht="14.25" customHeight="1" x14ac:dyDescent="0.25">
      <c r="A836" s="13"/>
      <c r="B836" s="117"/>
      <c r="C836" s="118"/>
      <c r="G836" s="124"/>
      <c r="I836" s="119"/>
      <c r="J836" s="119"/>
    </row>
    <row r="837" spans="1:10" ht="14.25" customHeight="1" x14ac:dyDescent="0.25">
      <c r="A837" s="13"/>
      <c r="B837" s="117"/>
      <c r="C837" s="118"/>
      <c r="G837" s="124"/>
      <c r="I837" s="119"/>
      <c r="J837" s="119"/>
    </row>
    <row r="838" spans="1:10" ht="14.25" customHeight="1" x14ac:dyDescent="0.25">
      <c r="A838" s="13"/>
      <c r="B838" s="117"/>
      <c r="C838" s="118"/>
      <c r="G838" s="124"/>
      <c r="I838" s="119"/>
      <c r="J838" s="119"/>
    </row>
    <row r="839" spans="1:10" ht="14.25" customHeight="1" x14ac:dyDescent="0.25">
      <c r="A839" s="13"/>
      <c r="B839" s="117"/>
      <c r="C839" s="118"/>
      <c r="G839" s="124"/>
      <c r="I839" s="119"/>
      <c r="J839" s="119"/>
    </row>
    <row r="840" spans="1:10" ht="14.25" customHeight="1" x14ac:dyDescent="0.25">
      <c r="A840" s="13"/>
      <c r="B840" s="117"/>
      <c r="C840" s="118"/>
      <c r="G840" s="124"/>
      <c r="I840" s="119"/>
      <c r="J840" s="119"/>
    </row>
    <row r="841" spans="1:10" ht="14.25" customHeight="1" x14ac:dyDescent="0.25">
      <c r="A841" s="13"/>
      <c r="B841" s="117"/>
      <c r="C841" s="118"/>
      <c r="G841" s="124"/>
      <c r="I841" s="119"/>
      <c r="J841" s="119"/>
    </row>
    <row r="842" spans="1:10" ht="14.25" customHeight="1" x14ac:dyDescent="0.25">
      <c r="A842" s="13"/>
      <c r="B842" s="117"/>
      <c r="C842" s="118"/>
      <c r="G842" s="124"/>
      <c r="I842" s="119"/>
      <c r="J842" s="119"/>
    </row>
    <row r="843" spans="1:10" ht="14.25" customHeight="1" x14ac:dyDescent="0.25">
      <c r="A843" s="13"/>
      <c r="B843" s="117"/>
      <c r="C843" s="118"/>
      <c r="G843" s="124"/>
      <c r="I843" s="119"/>
      <c r="J843" s="119"/>
    </row>
    <row r="844" spans="1:10" ht="14.25" customHeight="1" x14ac:dyDescent="0.25">
      <c r="A844" s="13"/>
      <c r="B844" s="117"/>
      <c r="C844" s="118"/>
      <c r="G844" s="124"/>
      <c r="I844" s="119"/>
      <c r="J844" s="119"/>
    </row>
    <row r="845" spans="1:10" ht="14.25" customHeight="1" x14ac:dyDescent="0.25">
      <c r="A845" s="13"/>
      <c r="B845" s="117"/>
      <c r="C845" s="118"/>
      <c r="G845" s="124"/>
      <c r="I845" s="119"/>
      <c r="J845" s="119"/>
    </row>
    <row r="846" spans="1:10" ht="14.25" customHeight="1" x14ac:dyDescent="0.25">
      <c r="A846" s="13"/>
      <c r="B846" s="117"/>
      <c r="C846" s="118"/>
      <c r="G846" s="124"/>
      <c r="I846" s="119"/>
      <c r="J846" s="119"/>
    </row>
    <row r="847" spans="1:10" ht="14.25" customHeight="1" x14ac:dyDescent="0.25">
      <c r="A847" s="13"/>
      <c r="B847" s="117"/>
      <c r="C847" s="118"/>
      <c r="G847" s="124"/>
      <c r="I847" s="119"/>
      <c r="J847" s="119"/>
    </row>
    <row r="848" spans="1:10" ht="14.25" customHeight="1" x14ac:dyDescent="0.25">
      <c r="A848" s="13"/>
      <c r="B848" s="117"/>
      <c r="C848" s="118"/>
      <c r="G848" s="124"/>
      <c r="I848" s="119"/>
      <c r="J848" s="119"/>
    </row>
    <row r="849" spans="1:10" ht="14.25" customHeight="1" x14ac:dyDescent="0.25">
      <c r="A849" s="13"/>
      <c r="B849" s="117"/>
      <c r="C849" s="118"/>
      <c r="G849" s="124"/>
      <c r="I849" s="119"/>
      <c r="J849" s="119"/>
    </row>
    <row r="850" spans="1:10" ht="14.25" customHeight="1" x14ac:dyDescent="0.25">
      <c r="A850" s="13"/>
      <c r="B850" s="117"/>
      <c r="C850" s="118"/>
      <c r="G850" s="124"/>
      <c r="I850" s="119"/>
      <c r="J850" s="119"/>
    </row>
    <row r="851" spans="1:10" ht="14.25" customHeight="1" x14ac:dyDescent="0.25">
      <c r="A851" s="13"/>
      <c r="B851" s="117"/>
      <c r="C851" s="118"/>
      <c r="G851" s="124"/>
      <c r="I851" s="119"/>
      <c r="J851" s="119"/>
    </row>
    <row r="852" spans="1:10" ht="14.25" customHeight="1" x14ac:dyDescent="0.25">
      <c r="A852" s="13"/>
      <c r="B852" s="117"/>
      <c r="C852" s="118"/>
      <c r="G852" s="124"/>
      <c r="I852" s="119"/>
      <c r="J852" s="119"/>
    </row>
    <row r="853" spans="1:10" ht="14.25" customHeight="1" x14ac:dyDescent="0.25">
      <c r="A853" s="13"/>
      <c r="B853" s="117"/>
      <c r="C853" s="118"/>
      <c r="G853" s="124"/>
      <c r="I853" s="119"/>
      <c r="J853" s="119"/>
    </row>
    <row r="854" spans="1:10" ht="14.25" customHeight="1" x14ac:dyDescent="0.25">
      <c r="A854" s="13"/>
      <c r="B854" s="117"/>
      <c r="C854" s="118"/>
      <c r="G854" s="124"/>
      <c r="I854" s="119"/>
      <c r="J854" s="119"/>
    </row>
    <row r="855" spans="1:10" ht="14.25" customHeight="1" x14ac:dyDescent="0.25">
      <c r="A855" s="13"/>
      <c r="B855" s="117"/>
      <c r="C855" s="118"/>
      <c r="G855" s="124"/>
      <c r="I855" s="119"/>
      <c r="J855" s="119"/>
    </row>
    <row r="856" spans="1:10" ht="14.25" customHeight="1" x14ac:dyDescent="0.25">
      <c r="A856" s="13"/>
      <c r="B856" s="117"/>
      <c r="C856" s="118"/>
      <c r="G856" s="124"/>
      <c r="I856" s="119"/>
      <c r="J856" s="119"/>
    </row>
    <row r="857" spans="1:10" ht="14.25" customHeight="1" x14ac:dyDescent="0.25">
      <c r="A857" s="13"/>
      <c r="B857" s="117"/>
      <c r="C857" s="118"/>
      <c r="G857" s="124"/>
      <c r="I857" s="119"/>
      <c r="J857" s="119"/>
    </row>
    <row r="858" spans="1:10" ht="14.25" customHeight="1" x14ac:dyDescent="0.25">
      <c r="A858" s="13"/>
      <c r="B858" s="117"/>
      <c r="C858" s="118"/>
      <c r="G858" s="124"/>
      <c r="I858" s="119"/>
      <c r="J858" s="119"/>
    </row>
    <row r="859" spans="1:10" ht="14.25" customHeight="1" x14ac:dyDescent="0.25">
      <c r="A859" s="13"/>
      <c r="B859" s="117"/>
      <c r="C859" s="118"/>
      <c r="G859" s="124"/>
      <c r="I859" s="119"/>
      <c r="J859" s="119"/>
    </row>
    <row r="860" spans="1:10" ht="14.25" customHeight="1" x14ac:dyDescent="0.25">
      <c r="A860" s="13"/>
      <c r="B860" s="117"/>
      <c r="C860" s="118"/>
      <c r="G860" s="124"/>
      <c r="I860" s="119"/>
      <c r="J860" s="119"/>
    </row>
    <row r="861" spans="1:10" ht="14.25" customHeight="1" x14ac:dyDescent="0.25">
      <c r="A861" s="13"/>
      <c r="B861" s="117"/>
      <c r="C861" s="118"/>
      <c r="G861" s="124"/>
      <c r="I861" s="119"/>
      <c r="J861" s="119"/>
    </row>
    <row r="862" spans="1:10" ht="14.25" customHeight="1" x14ac:dyDescent="0.25">
      <c r="A862" s="13"/>
      <c r="B862" s="117"/>
      <c r="C862" s="118"/>
      <c r="G862" s="124"/>
      <c r="I862" s="119"/>
      <c r="J862" s="119"/>
    </row>
    <row r="863" spans="1:10" ht="14.25" customHeight="1" x14ac:dyDescent="0.25">
      <c r="A863" s="13"/>
      <c r="B863" s="117"/>
      <c r="C863" s="118"/>
      <c r="G863" s="124"/>
      <c r="I863" s="119"/>
      <c r="J863" s="119"/>
    </row>
    <row r="864" spans="1:10" ht="14.25" customHeight="1" x14ac:dyDescent="0.25">
      <c r="A864" s="13"/>
      <c r="B864" s="117"/>
      <c r="C864" s="118"/>
      <c r="G864" s="124"/>
      <c r="I864" s="119"/>
      <c r="J864" s="119"/>
    </row>
    <row r="865" spans="1:10" ht="14.25" customHeight="1" x14ac:dyDescent="0.25">
      <c r="A865" s="13"/>
      <c r="B865" s="117"/>
      <c r="C865" s="118"/>
      <c r="G865" s="124"/>
      <c r="I865" s="119"/>
      <c r="J865" s="119"/>
    </row>
    <row r="866" spans="1:10" ht="14.25" customHeight="1" x14ac:dyDescent="0.25">
      <c r="A866" s="13"/>
      <c r="B866" s="117"/>
      <c r="C866" s="118"/>
      <c r="G866" s="124"/>
      <c r="I866" s="119"/>
      <c r="J866" s="119"/>
    </row>
    <row r="867" spans="1:10" ht="14.25" customHeight="1" x14ac:dyDescent="0.25">
      <c r="A867" s="13"/>
      <c r="B867" s="117"/>
      <c r="C867" s="118"/>
      <c r="G867" s="124"/>
      <c r="I867" s="119"/>
      <c r="J867" s="119"/>
    </row>
    <row r="868" spans="1:10" ht="14.25" customHeight="1" x14ac:dyDescent="0.25">
      <c r="A868" s="13"/>
      <c r="B868" s="117"/>
      <c r="C868" s="118"/>
      <c r="G868" s="124"/>
      <c r="I868" s="119"/>
      <c r="J868" s="119"/>
    </row>
    <row r="869" spans="1:10" ht="14.25" customHeight="1" x14ac:dyDescent="0.25">
      <c r="A869" s="13"/>
      <c r="B869" s="117"/>
      <c r="C869" s="118"/>
      <c r="G869" s="124"/>
      <c r="I869" s="119"/>
      <c r="J869" s="119"/>
    </row>
    <row r="870" spans="1:10" ht="14.25" customHeight="1" x14ac:dyDescent="0.25">
      <c r="A870" s="13"/>
      <c r="B870" s="117"/>
      <c r="C870" s="118"/>
      <c r="G870" s="124"/>
      <c r="I870" s="119"/>
      <c r="J870" s="119"/>
    </row>
    <row r="871" spans="1:10" ht="14.25" customHeight="1" x14ac:dyDescent="0.25">
      <c r="A871" s="13"/>
      <c r="B871" s="117"/>
      <c r="C871" s="118"/>
      <c r="G871" s="124"/>
      <c r="I871" s="119"/>
      <c r="J871" s="119"/>
    </row>
    <row r="872" spans="1:10" ht="14.25" customHeight="1" x14ac:dyDescent="0.25">
      <c r="A872" s="13"/>
      <c r="B872" s="117"/>
      <c r="C872" s="118"/>
      <c r="G872" s="124"/>
      <c r="I872" s="119"/>
      <c r="J872" s="119"/>
    </row>
    <row r="873" spans="1:10" ht="14.25" customHeight="1" x14ac:dyDescent="0.25">
      <c r="A873" s="13"/>
      <c r="B873" s="117"/>
      <c r="C873" s="118"/>
      <c r="G873" s="124"/>
      <c r="I873" s="119"/>
      <c r="J873" s="119"/>
    </row>
    <row r="874" spans="1:10" ht="14.25" customHeight="1" x14ac:dyDescent="0.25">
      <c r="A874" s="13"/>
      <c r="B874" s="117"/>
      <c r="C874" s="118"/>
      <c r="G874" s="124"/>
      <c r="I874" s="119"/>
      <c r="J874" s="119"/>
    </row>
    <row r="875" spans="1:10" ht="14.25" customHeight="1" x14ac:dyDescent="0.25">
      <c r="A875" s="13"/>
      <c r="B875" s="117"/>
      <c r="C875" s="118"/>
      <c r="G875" s="124"/>
      <c r="I875" s="119"/>
      <c r="J875" s="119"/>
    </row>
    <row r="876" spans="1:10" ht="14.25" customHeight="1" x14ac:dyDescent="0.25">
      <c r="A876" s="13"/>
      <c r="B876" s="117"/>
      <c r="C876" s="118"/>
      <c r="G876" s="124"/>
      <c r="I876" s="119"/>
      <c r="J876" s="119"/>
    </row>
    <row r="877" spans="1:10" ht="14.25" customHeight="1" x14ac:dyDescent="0.25">
      <c r="A877" s="13"/>
      <c r="B877" s="117"/>
      <c r="C877" s="118"/>
      <c r="G877" s="124"/>
      <c r="I877" s="119"/>
      <c r="J877" s="119"/>
    </row>
    <row r="878" spans="1:10" ht="14.25" customHeight="1" x14ac:dyDescent="0.25">
      <c r="A878" s="13"/>
      <c r="B878" s="117"/>
      <c r="C878" s="118"/>
      <c r="G878" s="124"/>
      <c r="I878" s="119"/>
      <c r="J878" s="119"/>
    </row>
    <row r="879" spans="1:10" ht="14.25" customHeight="1" x14ac:dyDescent="0.25">
      <c r="A879" s="13"/>
      <c r="B879" s="117"/>
      <c r="C879" s="118"/>
      <c r="G879" s="124"/>
      <c r="I879" s="119"/>
      <c r="J879" s="119"/>
    </row>
    <row r="880" spans="1:10" ht="14.25" customHeight="1" x14ac:dyDescent="0.25">
      <c r="A880" s="13"/>
      <c r="B880" s="117"/>
      <c r="C880" s="118"/>
      <c r="G880" s="124"/>
      <c r="I880" s="119"/>
      <c r="J880" s="119"/>
    </row>
    <row r="881" spans="1:10" ht="14.25" customHeight="1" x14ac:dyDescent="0.25">
      <c r="A881" s="13"/>
      <c r="B881" s="117"/>
      <c r="C881" s="118"/>
      <c r="G881" s="124"/>
      <c r="I881" s="119"/>
      <c r="J881" s="119"/>
    </row>
    <row r="882" spans="1:10" ht="14.25" customHeight="1" x14ac:dyDescent="0.25">
      <c r="A882" s="13"/>
      <c r="B882" s="117"/>
      <c r="C882" s="118"/>
      <c r="G882" s="124"/>
      <c r="I882" s="119"/>
      <c r="J882" s="119"/>
    </row>
    <row r="883" spans="1:10" ht="14.25" customHeight="1" x14ac:dyDescent="0.25">
      <c r="A883" s="13"/>
      <c r="B883" s="117"/>
      <c r="C883" s="118"/>
      <c r="G883" s="124"/>
      <c r="I883" s="119"/>
      <c r="J883" s="119"/>
    </row>
    <row r="884" spans="1:10" ht="14.25" customHeight="1" x14ac:dyDescent="0.25">
      <c r="A884" s="13"/>
      <c r="B884" s="117"/>
      <c r="C884" s="118"/>
      <c r="G884" s="124"/>
      <c r="I884" s="119"/>
      <c r="J884" s="119"/>
    </row>
    <row r="885" spans="1:10" ht="14.25" customHeight="1" x14ac:dyDescent="0.25">
      <c r="A885" s="13"/>
      <c r="B885" s="117"/>
      <c r="C885" s="118"/>
      <c r="G885" s="124"/>
      <c r="I885" s="119"/>
      <c r="J885" s="119"/>
    </row>
    <row r="886" spans="1:10" ht="14.25" customHeight="1" x14ac:dyDescent="0.25">
      <c r="A886" s="13"/>
      <c r="B886" s="117"/>
      <c r="C886" s="118"/>
      <c r="G886" s="124"/>
      <c r="I886" s="119"/>
      <c r="J886" s="119"/>
    </row>
    <row r="887" spans="1:10" ht="14.25" customHeight="1" x14ac:dyDescent="0.25">
      <c r="A887" s="13"/>
      <c r="B887" s="117"/>
      <c r="C887" s="118"/>
      <c r="G887" s="124"/>
      <c r="I887" s="119"/>
      <c r="J887" s="119"/>
    </row>
    <row r="888" spans="1:10" ht="14.25" customHeight="1" x14ac:dyDescent="0.25">
      <c r="A888" s="13"/>
      <c r="B888" s="117"/>
      <c r="C888" s="118"/>
      <c r="G888" s="124"/>
      <c r="I888" s="119"/>
      <c r="J888" s="119"/>
    </row>
    <row r="889" spans="1:10" ht="14.25" customHeight="1" x14ac:dyDescent="0.25">
      <c r="A889" s="13"/>
      <c r="B889" s="117"/>
      <c r="C889" s="118"/>
      <c r="G889" s="124"/>
      <c r="I889" s="119"/>
      <c r="J889" s="119"/>
    </row>
    <row r="890" spans="1:10" ht="14.25" customHeight="1" x14ac:dyDescent="0.25">
      <c r="A890" s="13"/>
      <c r="B890" s="117"/>
      <c r="C890" s="118"/>
      <c r="G890" s="124"/>
      <c r="I890" s="119"/>
      <c r="J890" s="119"/>
    </row>
    <row r="891" spans="1:10" ht="14.25" customHeight="1" x14ac:dyDescent="0.25">
      <c r="A891" s="13"/>
      <c r="B891" s="117"/>
      <c r="C891" s="118"/>
      <c r="G891" s="124"/>
      <c r="I891" s="119"/>
      <c r="J891" s="119"/>
    </row>
    <row r="892" spans="1:10" ht="14.25" customHeight="1" x14ac:dyDescent="0.25">
      <c r="A892" s="13"/>
      <c r="B892" s="117"/>
      <c r="C892" s="118"/>
      <c r="G892" s="124"/>
      <c r="I892" s="119"/>
      <c r="J892" s="119"/>
    </row>
    <row r="893" spans="1:10" ht="14.25" customHeight="1" x14ac:dyDescent="0.25">
      <c r="A893" s="13"/>
      <c r="B893" s="117"/>
      <c r="C893" s="118"/>
      <c r="G893" s="124"/>
      <c r="I893" s="119"/>
      <c r="J893" s="119"/>
    </row>
    <row r="894" spans="1:10" ht="14.25" customHeight="1" x14ac:dyDescent="0.25">
      <c r="A894" s="13"/>
      <c r="B894" s="117"/>
      <c r="C894" s="118"/>
      <c r="G894" s="124"/>
      <c r="I894" s="119"/>
      <c r="J894" s="119"/>
    </row>
    <row r="895" spans="1:10" ht="14.25" customHeight="1" x14ac:dyDescent="0.25">
      <c r="A895" s="13"/>
      <c r="B895" s="117"/>
      <c r="C895" s="118"/>
      <c r="G895" s="124"/>
      <c r="I895" s="119"/>
      <c r="J895" s="119"/>
    </row>
    <row r="896" spans="1:10" ht="14.25" customHeight="1" x14ac:dyDescent="0.25">
      <c r="A896" s="13"/>
      <c r="B896" s="117"/>
      <c r="C896" s="118"/>
      <c r="G896" s="124"/>
      <c r="I896" s="119"/>
      <c r="J896" s="119"/>
    </row>
    <row r="897" spans="1:10" ht="14.25" customHeight="1" x14ac:dyDescent="0.25">
      <c r="A897" s="13"/>
      <c r="B897" s="117"/>
      <c r="C897" s="118"/>
      <c r="G897" s="124"/>
      <c r="I897" s="119"/>
      <c r="J897" s="119"/>
    </row>
    <row r="898" spans="1:10" ht="14.25" customHeight="1" x14ac:dyDescent="0.25">
      <c r="A898" s="13"/>
      <c r="B898" s="117"/>
      <c r="C898" s="118"/>
      <c r="G898" s="124"/>
      <c r="I898" s="119"/>
      <c r="J898" s="119"/>
    </row>
    <row r="899" spans="1:10" ht="14.25" customHeight="1" x14ac:dyDescent="0.25">
      <c r="A899" s="13"/>
      <c r="B899" s="117"/>
      <c r="C899" s="118"/>
      <c r="G899" s="124"/>
      <c r="I899" s="119"/>
      <c r="J899" s="119"/>
    </row>
    <row r="900" spans="1:10" ht="14.25" customHeight="1" x14ac:dyDescent="0.25">
      <c r="A900" s="13"/>
      <c r="B900" s="117"/>
      <c r="C900" s="118"/>
      <c r="G900" s="124"/>
      <c r="I900" s="119"/>
      <c r="J900" s="119"/>
    </row>
    <row r="901" spans="1:10" ht="14.25" customHeight="1" x14ac:dyDescent="0.25">
      <c r="A901" s="13"/>
      <c r="B901" s="117"/>
      <c r="C901" s="118"/>
      <c r="G901" s="124"/>
      <c r="I901" s="119"/>
      <c r="J901" s="119"/>
    </row>
    <row r="902" spans="1:10" ht="14.25" customHeight="1" x14ac:dyDescent="0.25">
      <c r="A902" s="13"/>
      <c r="B902" s="117"/>
      <c r="C902" s="118"/>
      <c r="G902" s="124"/>
      <c r="I902" s="119"/>
      <c r="J902" s="119"/>
    </row>
    <row r="903" spans="1:10" ht="14.25" customHeight="1" x14ac:dyDescent="0.25">
      <c r="A903" s="13"/>
      <c r="B903" s="117"/>
      <c r="C903" s="118"/>
      <c r="G903" s="124"/>
      <c r="I903" s="119"/>
      <c r="J903" s="119"/>
    </row>
    <row r="904" spans="1:10" ht="14.25" customHeight="1" x14ac:dyDescent="0.25">
      <c r="A904" s="13"/>
      <c r="B904" s="117"/>
      <c r="C904" s="118"/>
      <c r="G904" s="124"/>
      <c r="I904" s="119"/>
      <c r="J904" s="119"/>
    </row>
    <row r="905" spans="1:10" ht="14.25" customHeight="1" x14ac:dyDescent="0.25">
      <c r="A905" s="13"/>
      <c r="B905" s="117"/>
      <c r="C905" s="118"/>
      <c r="G905" s="124"/>
      <c r="I905" s="119"/>
      <c r="J905" s="119"/>
    </row>
    <row r="906" spans="1:10" ht="14.25" customHeight="1" x14ac:dyDescent="0.25">
      <c r="A906" s="13"/>
      <c r="B906" s="117"/>
      <c r="C906" s="118"/>
      <c r="G906" s="124"/>
      <c r="I906" s="119"/>
      <c r="J906" s="119"/>
    </row>
    <row r="907" spans="1:10" ht="14.25" customHeight="1" x14ac:dyDescent="0.25">
      <c r="A907" s="13"/>
      <c r="B907" s="117"/>
      <c r="C907" s="118"/>
      <c r="G907" s="124"/>
      <c r="I907" s="119"/>
      <c r="J907" s="119"/>
    </row>
    <row r="908" spans="1:10" ht="14.25" customHeight="1" x14ac:dyDescent="0.25">
      <c r="A908" s="13"/>
      <c r="B908" s="117"/>
      <c r="C908" s="118"/>
      <c r="G908" s="124"/>
      <c r="I908" s="119"/>
      <c r="J908" s="119"/>
    </row>
    <row r="909" spans="1:10" ht="14.25" customHeight="1" x14ac:dyDescent="0.25">
      <c r="A909" s="13"/>
      <c r="B909" s="117"/>
      <c r="C909" s="118"/>
      <c r="G909" s="124"/>
      <c r="I909" s="119"/>
      <c r="J909" s="119"/>
    </row>
    <row r="910" spans="1:10" ht="14.25" customHeight="1" x14ac:dyDescent="0.25">
      <c r="A910" s="13"/>
      <c r="B910" s="117"/>
      <c r="C910" s="118"/>
      <c r="G910" s="124"/>
      <c r="I910" s="119"/>
      <c r="J910" s="119"/>
    </row>
    <row r="911" spans="1:10" ht="14.25" customHeight="1" x14ac:dyDescent="0.25">
      <c r="A911" s="13"/>
      <c r="B911" s="117"/>
      <c r="C911" s="118"/>
      <c r="G911" s="124"/>
      <c r="I911" s="119"/>
      <c r="J911" s="119"/>
    </row>
    <row r="912" spans="1:10" ht="14.25" customHeight="1" x14ac:dyDescent="0.25">
      <c r="A912" s="13"/>
      <c r="B912" s="117"/>
      <c r="C912" s="118"/>
      <c r="G912" s="124"/>
      <c r="I912" s="119"/>
      <c r="J912" s="119"/>
    </row>
    <row r="913" spans="1:10" ht="14.25" customHeight="1" x14ac:dyDescent="0.25">
      <c r="A913" s="13"/>
      <c r="B913" s="117"/>
      <c r="C913" s="118"/>
      <c r="G913" s="124"/>
      <c r="I913" s="119"/>
      <c r="J913" s="119"/>
    </row>
    <row r="914" spans="1:10" ht="14.25" customHeight="1" x14ac:dyDescent="0.25">
      <c r="A914" s="13"/>
      <c r="B914" s="117"/>
      <c r="C914" s="118"/>
      <c r="G914" s="124"/>
      <c r="I914" s="119"/>
      <c r="J914" s="119"/>
    </row>
    <row r="915" spans="1:10" ht="14.25" customHeight="1" x14ac:dyDescent="0.25">
      <c r="A915" s="13"/>
      <c r="B915" s="117"/>
      <c r="C915" s="118"/>
      <c r="G915" s="124"/>
      <c r="I915" s="119"/>
      <c r="J915" s="119"/>
    </row>
    <row r="916" spans="1:10" ht="14.25" customHeight="1" x14ac:dyDescent="0.25">
      <c r="A916" s="13"/>
      <c r="B916" s="117"/>
      <c r="C916" s="118"/>
      <c r="G916" s="124"/>
      <c r="I916" s="119"/>
      <c r="J916" s="119"/>
    </row>
    <row r="917" spans="1:10" ht="14.25" customHeight="1" x14ac:dyDescent="0.25">
      <c r="A917" s="13"/>
      <c r="B917" s="117"/>
      <c r="C917" s="118"/>
      <c r="G917" s="124"/>
      <c r="I917" s="119"/>
      <c r="J917" s="119"/>
    </row>
    <row r="918" spans="1:10" ht="14.25" customHeight="1" x14ac:dyDescent="0.25">
      <c r="A918" s="13"/>
      <c r="B918" s="117"/>
      <c r="C918" s="118"/>
      <c r="G918" s="124"/>
      <c r="I918" s="119"/>
      <c r="J918" s="119"/>
    </row>
    <row r="919" spans="1:10" ht="14.25" customHeight="1" x14ac:dyDescent="0.25">
      <c r="A919" s="13"/>
      <c r="B919" s="117"/>
      <c r="C919" s="118"/>
      <c r="G919" s="124"/>
      <c r="I919" s="119"/>
      <c r="J919" s="119"/>
    </row>
    <row r="920" spans="1:10" ht="14.25" customHeight="1" x14ac:dyDescent="0.25">
      <c r="A920" s="13"/>
      <c r="B920" s="117"/>
      <c r="C920" s="118"/>
      <c r="G920" s="124"/>
      <c r="I920" s="119"/>
      <c r="J920" s="119"/>
    </row>
    <row r="921" spans="1:10" ht="14.25" customHeight="1" x14ac:dyDescent="0.25">
      <c r="A921" s="13"/>
      <c r="B921" s="117"/>
      <c r="C921" s="118"/>
      <c r="G921" s="124"/>
      <c r="I921" s="119"/>
      <c r="J921" s="119"/>
    </row>
    <row r="922" spans="1:10" ht="14.25" customHeight="1" x14ac:dyDescent="0.25">
      <c r="A922" s="13"/>
      <c r="B922" s="117"/>
      <c r="C922" s="118"/>
      <c r="G922" s="124"/>
      <c r="I922" s="119"/>
      <c r="J922" s="119"/>
    </row>
    <row r="923" spans="1:10" ht="14.25" customHeight="1" x14ac:dyDescent="0.25">
      <c r="A923" s="13"/>
      <c r="B923" s="117"/>
      <c r="C923" s="118"/>
      <c r="G923" s="124"/>
      <c r="I923" s="119"/>
      <c r="J923" s="119"/>
    </row>
    <row r="924" spans="1:10" ht="14.25" customHeight="1" x14ac:dyDescent="0.25">
      <c r="A924" s="13"/>
      <c r="B924" s="117"/>
      <c r="C924" s="118"/>
      <c r="G924" s="124"/>
      <c r="I924" s="119"/>
      <c r="J924" s="119"/>
    </row>
    <row r="925" spans="1:10" ht="14.25" customHeight="1" x14ac:dyDescent="0.25">
      <c r="A925" s="13"/>
      <c r="B925" s="117"/>
      <c r="C925" s="118"/>
      <c r="G925" s="124"/>
      <c r="I925" s="119"/>
      <c r="J925" s="119"/>
    </row>
    <row r="926" spans="1:10" ht="14.25" customHeight="1" x14ac:dyDescent="0.25">
      <c r="A926" s="13"/>
      <c r="B926" s="117"/>
      <c r="C926" s="118"/>
      <c r="G926" s="124"/>
      <c r="I926" s="119"/>
      <c r="J926" s="119"/>
    </row>
    <row r="927" spans="1:10" ht="14.25" customHeight="1" x14ac:dyDescent="0.25">
      <c r="A927" s="13"/>
      <c r="B927" s="117"/>
      <c r="C927" s="118"/>
      <c r="G927" s="124"/>
      <c r="I927" s="119"/>
      <c r="J927" s="119"/>
    </row>
    <row r="928" spans="1:10" ht="14.25" customHeight="1" x14ac:dyDescent="0.25">
      <c r="A928" s="13"/>
      <c r="B928" s="117"/>
      <c r="C928" s="118"/>
      <c r="G928" s="124"/>
      <c r="I928" s="119"/>
      <c r="J928" s="119"/>
    </row>
    <row r="929" spans="1:10" ht="14.25" customHeight="1" x14ac:dyDescent="0.25">
      <c r="A929" s="13"/>
      <c r="B929" s="117"/>
      <c r="C929" s="118"/>
      <c r="G929" s="124"/>
      <c r="I929" s="119"/>
      <c r="J929" s="119"/>
    </row>
    <row r="930" spans="1:10" ht="14.25" customHeight="1" x14ac:dyDescent="0.25">
      <c r="A930" s="13"/>
      <c r="B930" s="117"/>
      <c r="C930" s="118"/>
      <c r="G930" s="124"/>
      <c r="I930" s="119"/>
      <c r="J930" s="119"/>
    </row>
    <row r="931" spans="1:10" ht="14.25" customHeight="1" x14ac:dyDescent="0.25">
      <c r="A931" s="13"/>
      <c r="B931" s="117"/>
      <c r="C931" s="118"/>
      <c r="G931" s="124"/>
      <c r="I931" s="119"/>
      <c r="J931" s="119"/>
    </row>
    <row r="932" spans="1:10" ht="14.25" customHeight="1" x14ac:dyDescent="0.25">
      <c r="A932" s="13"/>
      <c r="B932" s="117"/>
      <c r="C932" s="118"/>
      <c r="G932" s="124"/>
      <c r="I932" s="119"/>
      <c r="J932" s="119"/>
    </row>
    <row r="933" spans="1:10" ht="14.25" customHeight="1" x14ac:dyDescent="0.25">
      <c r="A933" s="13"/>
      <c r="B933" s="117"/>
      <c r="C933" s="118"/>
      <c r="G933" s="124"/>
      <c r="I933" s="119"/>
      <c r="J933" s="119"/>
    </row>
    <row r="934" spans="1:10" ht="14.25" customHeight="1" x14ac:dyDescent="0.25">
      <c r="A934" s="13"/>
      <c r="B934" s="117"/>
      <c r="C934" s="118"/>
      <c r="G934" s="124"/>
      <c r="I934" s="119"/>
      <c r="J934" s="119"/>
    </row>
    <row r="935" spans="1:10" ht="14.25" customHeight="1" x14ac:dyDescent="0.25">
      <c r="A935" s="13"/>
      <c r="B935" s="117"/>
      <c r="C935" s="118"/>
      <c r="G935" s="124"/>
      <c r="I935" s="119"/>
      <c r="J935" s="119"/>
    </row>
    <row r="936" spans="1:10" ht="14.25" customHeight="1" x14ac:dyDescent="0.25">
      <c r="A936" s="13"/>
      <c r="B936" s="117"/>
      <c r="C936" s="118"/>
      <c r="G936" s="124"/>
      <c r="I936" s="119"/>
      <c r="J936" s="119"/>
    </row>
    <row r="937" spans="1:10" ht="14.25" customHeight="1" x14ac:dyDescent="0.25">
      <c r="A937" s="13"/>
      <c r="B937" s="117"/>
      <c r="C937" s="118"/>
      <c r="G937" s="124"/>
      <c r="I937" s="119"/>
      <c r="J937" s="119"/>
    </row>
    <row r="938" spans="1:10" ht="14.25" customHeight="1" x14ac:dyDescent="0.25">
      <c r="A938" s="13"/>
      <c r="B938" s="117"/>
      <c r="C938" s="118"/>
      <c r="G938" s="124"/>
      <c r="I938" s="119"/>
      <c r="J938" s="119"/>
    </row>
    <row r="939" spans="1:10" ht="14.25" customHeight="1" x14ac:dyDescent="0.25">
      <c r="A939" s="13"/>
      <c r="B939" s="117"/>
      <c r="C939" s="118"/>
      <c r="G939" s="124"/>
      <c r="I939" s="119"/>
      <c r="J939" s="119"/>
    </row>
    <row r="940" spans="1:10" ht="14.25" customHeight="1" x14ac:dyDescent="0.25">
      <c r="A940" s="13"/>
      <c r="B940" s="117"/>
      <c r="C940" s="118"/>
      <c r="G940" s="124"/>
      <c r="I940" s="119"/>
      <c r="J940" s="119"/>
    </row>
    <row r="941" spans="1:10" ht="14.25" customHeight="1" x14ac:dyDescent="0.25">
      <c r="A941" s="13"/>
      <c r="B941" s="117"/>
      <c r="C941" s="118"/>
      <c r="G941" s="124"/>
      <c r="I941" s="119"/>
      <c r="J941" s="119"/>
    </row>
    <row r="942" spans="1:10" ht="14.25" customHeight="1" x14ac:dyDescent="0.25">
      <c r="A942" s="13"/>
      <c r="B942" s="117"/>
      <c r="C942" s="118"/>
      <c r="G942" s="124"/>
      <c r="I942" s="119"/>
      <c r="J942" s="119"/>
    </row>
    <row r="943" spans="1:10" ht="14.25" customHeight="1" x14ac:dyDescent="0.25">
      <c r="A943" s="13"/>
      <c r="B943" s="117"/>
      <c r="C943" s="118"/>
      <c r="G943" s="124"/>
      <c r="I943" s="119"/>
      <c r="J943" s="119"/>
    </row>
    <row r="944" spans="1:10" ht="14.25" customHeight="1" x14ac:dyDescent="0.25">
      <c r="A944" s="13"/>
      <c r="B944" s="117"/>
      <c r="C944" s="118"/>
      <c r="G944" s="124"/>
      <c r="I944" s="119"/>
      <c r="J944" s="119"/>
    </row>
    <row r="945" spans="1:10" ht="14.25" customHeight="1" x14ac:dyDescent="0.25">
      <c r="A945" s="13"/>
      <c r="B945" s="117"/>
      <c r="C945" s="118"/>
      <c r="G945" s="124"/>
      <c r="I945" s="119"/>
      <c r="J945" s="119"/>
    </row>
    <row r="946" spans="1:10" ht="14.25" customHeight="1" x14ac:dyDescent="0.25">
      <c r="A946" s="13"/>
      <c r="B946" s="117"/>
      <c r="C946" s="118"/>
      <c r="G946" s="124"/>
      <c r="I946" s="119"/>
      <c r="J946" s="119"/>
    </row>
    <row r="947" spans="1:10" ht="14.25" customHeight="1" x14ac:dyDescent="0.25">
      <c r="A947" s="13"/>
      <c r="B947" s="117"/>
      <c r="C947" s="118"/>
      <c r="G947" s="124"/>
      <c r="I947" s="119"/>
      <c r="J947" s="119"/>
    </row>
    <row r="948" spans="1:10" ht="14.25" customHeight="1" x14ac:dyDescent="0.25">
      <c r="A948" s="13"/>
      <c r="B948" s="117"/>
      <c r="C948" s="118"/>
      <c r="G948" s="124"/>
      <c r="I948" s="119"/>
      <c r="J948" s="119"/>
    </row>
    <row r="949" spans="1:10" ht="14.25" customHeight="1" x14ac:dyDescent="0.25">
      <c r="A949" s="13"/>
      <c r="B949" s="117"/>
      <c r="C949" s="118"/>
      <c r="G949" s="124"/>
      <c r="I949" s="119"/>
      <c r="J949" s="119"/>
    </row>
    <row r="950" spans="1:10" ht="14.25" customHeight="1" x14ac:dyDescent="0.25">
      <c r="A950" s="13"/>
      <c r="B950" s="117"/>
      <c r="C950" s="118"/>
      <c r="G950" s="124"/>
      <c r="I950" s="119"/>
      <c r="J950" s="119"/>
    </row>
    <row r="951" spans="1:10" ht="14.25" customHeight="1" x14ac:dyDescent="0.25">
      <c r="A951" s="13"/>
      <c r="B951" s="117"/>
      <c r="C951" s="118"/>
      <c r="G951" s="124"/>
      <c r="I951" s="119"/>
      <c r="J951" s="119"/>
    </row>
    <row r="952" spans="1:10" ht="14.25" customHeight="1" x14ac:dyDescent="0.25">
      <c r="A952" s="13"/>
      <c r="B952" s="117"/>
      <c r="C952" s="118"/>
      <c r="G952" s="124"/>
      <c r="I952" s="119"/>
      <c r="J952" s="119"/>
    </row>
    <row r="953" spans="1:10" ht="14.25" customHeight="1" x14ac:dyDescent="0.25">
      <c r="A953" s="13"/>
      <c r="B953" s="117"/>
      <c r="C953" s="118"/>
      <c r="G953" s="124"/>
      <c r="I953" s="119"/>
      <c r="J953" s="119"/>
    </row>
    <row r="954" spans="1:10" ht="14.25" customHeight="1" x14ac:dyDescent="0.25">
      <c r="A954" s="13"/>
      <c r="B954" s="117"/>
      <c r="C954" s="118"/>
      <c r="G954" s="124"/>
      <c r="I954" s="119"/>
      <c r="J954" s="119"/>
    </row>
    <row r="955" spans="1:10" ht="14.25" customHeight="1" x14ac:dyDescent="0.25">
      <c r="A955" s="13"/>
      <c r="B955" s="117"/>
      <c r="C955" s="118"/>
      <c r="G955" s="124"/>
      <c r="I955" s="119"/>
      <c r="J955" s="119"/>
    </row>
    <row r="956" spans="1:10" ht="14.25" customHeight="1" x14ac:dyDescent="0.25">
      <c r="A956" s="13"/>
      <c r="B956" s="117"/>
      <c r="C956" s="118"/>
      <c r="G956" s="124"/>
      <c r="I956" s="119"/>
      <c r="J956" s="119"/>
    </row>
    <row r="957" spans="1:10" ht="14.25" customHeight="1" x14ac:dyDescent="0.25">
      <c r="A957" s="13"/>
      <c r="B957" s="117"/>
      <c r="C957" s="118"/>
      <c r="G957" s="124"/>
      <c r="I957" s="119"/>
      <c r="J957" s="119"/>
    </row>
    <row r="958" spans="1:10" ht="14.25" customHeight="1" x14ac:dyDescent="0.25">
      <c r="A958" s="13"/>
      <c r="B958" s="117"/>
      <c r="C958" s="118"/>
      <c r="G958" s="124"/>
      <c r="I958" s="119"/>
      <c r="J958" s="119"/>
    </row>
    <row r="959" spans="1:10" ht="14.25" customHeight="1" x14ac:dyDescent="0.25">
      <c r="A959" s="13"/>
      <c r="B959" s="117"/>
      <c r="C959" s="118"/>
      <c r="G959" s="124"/>
      <c r="I959" s="119"/>
      <c r="J959" s="119"/>
    </row>
    <row r="960" spans="1:10" ht="14.25" customHeight="1" x14ac:dyDescent="0.25">
      <c r="A960" s="13"/>
      <c r="B960" s="117"/>
      <c r="C960" s="118"/>
      <c r="G960" s="124"/>
      <c r="I960" s="119"/>
      <c r="J960" s="119"/>
    </row>
    <row r="961" spans="1:10" ht="14.25" customHeight="1" x14ac:dyDescent="0.25">
      <c r="A961" s="13"/>
      <c r="B961" s="117"/>
      <c r="C961" s="118"/>
      <c r="G961" s="124"/>
      <c r="I961" s="119"/>
      <c r="J961" s="119"/>
    </row>
    <row r="962" spans="1:10" ht="14.25" customHeight="1" x14ac:dyDescent="0.25">
      <c r="A962" s="13"/>
      <c r="B962" s="117"/>
      <c r="C962" s="118"/>
      <c r="G962" s="124"/>
      <c r="I962" s="119"/>
      <c r="J962" s="119"/>
    </row>
    <row r="963" spans="1:10" ht="14.25" customHeight="1" x14ac:dyDescent="0.25">
      <c r="A963" s="13"/>
      <c r="B963" s="117"/>
      <c r="C963" s="118"/>
      <c r="G963" s="124"/>
      <c r="I963" s="119"/>
      <c r="J963" s="119"/>
    </row>
    <row r="964" spans="1:10" ht="14.25" customHeight="1" x14ac:dyDescent="0.25">
      <c r="A964" s="13"/>
      <c r="B964" s="117"/>
      <c r="C964" s="118"/>
      <c r="G964" s="124"/>
      <c r="I964" s="119"/>
      <c r="J964" s="119"/>
    </row>
    <row r="965" spans="1:10" ht="14.25" customHeight="1" x14ac:dyDescent="0.25">
      <c r="A965" s="13"/>
      <c r="B965" s="117"/>
      <c r="C965" s="118"/>
      <c r="G965" s="124"/>
      <c r="I965" s="119"/>
      <c r="J965" s="119"/>
    </row>
    <row r="966" spans="1:10" ht="14.25" customHeight="1" x14ac:dyDescent="0.25">
      <c r="A966" s="13"/>
      <c r="B966" s="117"/>
      <c r="C966" s="118"/>
      <c r="G966" s="124"/>
      <c r="I966" s="119"/>
      <c r="J966" s="119"/>
    </row>
    <row r="967" spans="1:10" ht="14.25" customHeight="1" x14ac:dyDescent="0.25">
      <c r="A967" s="13"/>
      <c r="B967" s="117"/>
      <c r="C967" s="118"/>
      <c r="G967" s="124"/>
      <c r="I967" s="119"/>
      <c r="J967" s="119"/>
    </row>
    <row r="968" spans="1:10" ht="14.25" customHeight="1" x14ac:dyDescent="0.25">
      <c r="A968" s="13"/>
      <c r="B968" s="117"/>
      <c r="C968" s="118"/>
      <c r="G968" s="124"/>
      <c r="I968" s="119"/>
      <c r="J968" s="119"/>
    </row>
    <row r="969" spans="1:10" ht="14.25" customHeight="1" x14ac:dyDescent="0.25">
      <c r="A969" s="13"/>
      <c r="B969" s="117"/>
      <c r="C969" s="118"/>
      <c r="G969" s="124"/>
      <c r="I969" s="119"/>
      <c r="J969" s="119"/>
    </row>
    <row r="970" spans="1:10" ht="14.25" customHeight="1" x14ac:dyDescent="0.25">
      <c r="A970" s="13"/>
      <c r="B970" s="117"/>
      <c r="C970" s="118"/>
      <c r="G970" s="124"/>
      <c r="I970" s="119"/>
      <c r="J970" s="119"/>
    </row>
    <row r="971" spans="1:10" ht="14.25" customHeight="1" x14ac:dyDescent="0.25">
      <c r="A971" s="13"/>
      <c r="B971" s="117"/>
      <c r="C971" s="118"/>
      <c r="G971" s="124"/>
      <c r="I971" s="119"/>
      <c r="J971" s="119"/>
    </row>
    <row r="972" spans="1:10" ht="14.25" customHeight="1" x14ac:dyDescent="0.25">
      <c r="A972" s="13"/>
      <c r="B972" s="117"/>
      <c r="C972" s="118"/>
      <c r="G972" s="124"/>
      <c r="I972" s="119"/>
      <c r="J972" s="119"/>
    </row>
    <row r="973" spans="1:10" ht="14.25" customHeight="1" x14ac:dyDescent="0.25">
      <c r="A973" s="13"/>
      <c r="B973" s="117"/>
      <c r="C973" s="118"/>
      <c r="G973" s="124"/>
      <c r="I973" s="119"/>
      <c r="J973" s="119"/>
    </row>
    <row r="974" spans="1:10" ht="14.25" customHeight="1" x14ac:dyDescent="0.25">
      <c r="A974" s="13"/>
      <c r="B974" s="117"/>
      <c r="C974" s="118"/>
      <c r="G974" s="124"/>
      <c r="I974" s="119"/>
      <c r="J974" s="119"/>
    </row>
    <row r="975" spans="1:10" ht="14.25" customHeight="1" x14ac:dyDescent="0.25">
      <c r="A975" s="13"/>
      <c r="B975" s="117"/>
      <c r="C975" s="118"/>
      <c r="G975" s="124"/>
      <c r="I975" s="119"/>
      <c r="J975" s="119"/>
    </row>
    <row r="976" spans="1:10" ht="14.25" customHeight="1" x14ac:dyDescent="0.25">
      <c r="A976" s="13"/>
      <c r="B976" s="117"/>
      <c r="C976" s="118"/>
      <c r="G976" s="124"/>
      <c r="I976" s="119"/>
      <c r="J976" s="119"/>
    </row>
    <row r="977" spans="1:10" ht="14.25" customHeight="1" x14ac:dyDescent="0.25">
      <c r="A977" s="13"/>
      <c r="B977" s="117"/>
      <c r="C977" s="118"/>
      <c r="G977" s="124"/>
      <c r="I977" s="119"/>
      <c r="J977" s="119"/>
    </row>
    <row r="978" spans="1:10" ht="14.25" customHeight="1" x14ac:dyDescent="0.25">
      <c r="A978" s="13"/>
      <c r="B978" s="117"/>
      <c r="C978" s="118"/>
      <c r="G978" s="124"/>
      <c r="I978" s="119"/>
      <c r="J978" s="119"/>
    </row>
    <row r="979" spans="1:10" ht="14.25" customHeight="1" x14ac:dyDescent="0.25">
      <c r="A979" s="13"/>
      <c r="B979" s="117"/>
      <c r="C979" s="118"/>
      <c r="G979" s="124"/>
      <c r="I979" s="119"/>
      <c r="J979" s="119"/>
    </row>
    <row r="980" spans="1:10" ht="14.25" customHeight="1" x14ac:dyDescent="0.25">
      <c r="A980" s="13"/>
      <c r="B980" s="117"/>
      <c r="C980" s="118"/>
      <c r="G980" s="124"/>
      <c r="I980" s="119"/>
      <c r="J980" s="119"/>
    </row>
    <row r="981" spans="1:10" ht="14.25" customHeight="1" x14ac:dyDescent="0.25">
      <c r="A981" s="13"/>
      <c r="B981" s="117"/>
      <c r="C981" s="118"/>
      <c r="G981" s="124"/>
      <c r="I981" s="119"/>
      <c r="J981" s="119"/>
    </row>
    <row r="982" spans="1:10" ht="14.25" customHeight="1" x14ac:dyDescent="0.25">
      <c r="A982" s="13"/>
      <c r="B982" s="117"/>
      <c r="C982" s="118"/>
      <c r="G982" s="124"/>
      <c r="I982" s="119"/>
      <c r="J982" s="119"/>
    </row>
    <row r="983" spans="1:10" ht="14.25" customHeight="1" x14ac:dyDescent="0.25">
      <c r="A983" s="13"/>
      <c r="B983" s="117"/>
      <c r="C983" s="118"/>
      <c r="G983" s="124"/>
      <c r="I983" s="119"/>
      <c r="J983" s="119"/>
    </row>
    <row r="984" spans="1:10" ht="14.25" customHeight="1" x14ac:dyDescent="0.25">
      <c r="A984" s="13"/>
      <c r="B984" s="117"/>
      <c r="C984" s="118"/>
      <c r="G984" s="124"/>
      <c r="I984" s="119"/>
      <c r="J984" s="119"/>
    </row>
    <row r="985" spans="1:10" ht="14.25" customHeight="1" x14ac:dyDescent="0.25">
      <c r="A985" s="13"/>
      <c r="B985" s="117"/>
      <c r="C985" s="118"/>
      <c r="G985" s="124"/>
      <c r="I985" s="119"/>
      <c r="J985" s="119"/>
    </row>
    <row r="986" spans="1:10" ht="14.25" customHeight="1" x14ac:dyDescent="0.25">
      <c r="A986" s="13"/>
      <c r="B986" s="117"/>
      <c r="C986" s="118"/>
      <c r="G986" s="124"/>
      <c r="I986" s="119"/>
      <c r="J986" s="119"/>
    </row>
    <row r="987" spans="1:10" ht="14.25" customHeight="1" x14ac:dyDescent="0.25">
      <c r="A987" s="13"/>
      <c r="B987" s="117"/>
      <c r="C987" s="118"/>
      <c r="G987" s="124"/>
      <c r="I987" s="119"/>
      <c r="J987" s="119"/>
    </row>
    <row r="988" spans="1:10" ht="14.25" customHeight="1" x14ac:dyDescent="0.25">
      <c r="A988" s="13"/>
      <c r="B988" s="117"/>
      <c r="C988" s="118"/>
      <c r="G988" s="124"/>
      <c r="I988" s="119"/>
      <c r="J988" s="119"/>
    </row>
    <row r="989" spans="1:10" ht="14.25" customHeight="1" x14ac:dyDescent="0.25">
      <c r="A989" s="13"/>
      <c r="B989" s="117"/>
      <c r="C989" s="118"/>
      <c r="G989" s="124"/>
      <c r="I989" s="119"/>
      <c r="J989" s="119"/>
    </row>
    <row r="990" spans="1:10" ht="14.25" customHeight="1" x14ac:dyDescent="0.25">
      <c r="A990" s="13"/>
      <c r="B990" s="117"/>
      <c r="C990" s="118"/>
      <c r="G990" s="124"/>
      <c r="I990" s="119"/>
      <c r="J990" s="119"/>
    </row>
    <row r="991" spans="1:10" ht="14.25" customHeight="1" x14ac:dyDescent="0.25">
      <c r="A991" s="13"/>
      <c r="B991" s="117"/>
      <c r="C991" s="118"/>
      <c r="G991" s="124"/>
      <c r="I991" s="119"/>
      <c r="J991" s="119"/>
    </row>
    <row r="992" spans="1:10" ht="14.25" customHeight="1" x14ac:dyDescent="0.25">
      <c r="A992" s="13"/>
      <c r="B992" s="117"/>
      <c r="C992" s="118"/>
      <c r="G992" s="124"/>
      <c r="I992" s="119"/>
      <c r="J992" s="119"/>
    </row>
    <row r="993" spans="1:10" ht="14.25" customHeight="1" x14ac:dyDescent="0.25">
      <c r="A993" s="13"/>
      <c r="B993" s="117"/>
      <c r="C993" s="118"/>
      <c r="G993" s="124"/>
      <c r="I993" s="119"/>
      <c r="J993" s="119"/>
    </row>
    <row r="994" spans="1:10" ht="14.25" customHeight="1" x14ac:dyDescent="0.25">
      <c r="A994" s="13"/>
      <c r="B994" s="117"/>
      <c r="C994" s="118"/>
      <c r="G994" s="124"/>
      <c r="I994" s="119"/>
      <c r="J994" s="119"/>
    </row>
    <row r="995" spans="1:10" ht="14.25" customHeight="1" x14ac:dyDescent="0.25">
      <c r="A995" s="13"/>
      <c r="B995" s="117"/>
      <c r="C995" s="118"/>
      <c r="G995" s="124"/>
      <c r="I995" s="119"/>
      <c r="J995" s="119"/>
    </row>
    <row r="996" spans="1:10" ht="14.25" customHeight="1" x14ac:dyDescent="0.25">
      <c r="A996" s="13"/>
      <c r="B996" s="117"/>
      <c r="C996" s="118"/>
      <c r="G996" s="124"/>
      <c r="I996" s="119"/>
      <c r="J996" s="119"/>
    </row>
    <row r="997" spans="1:10" ht="14.25" customHeight="1" x14ac:dyDescent="0.25">
      <c r="A997" s="13"/>
      <c r="B997" s="117"/>
      <c r="C997" s="118"/>
      <c r="G997" s="124"/>
      <c r="I997" s="119"/>
      <c r="J997" s="119"/>
    </row>
    <row r="998" spans="1:10" ht="14.25" customHeight="1" x14ac:dyDescent="0.25">
      <c r="A998" s="13"/>
      <c r="B998" s="117"/>
      <c r="C998" s="118"/>
      <c r="G998" s="124"/>
      <c r="I998" s="119"/>
      <c r="J998" s="119"/>
    </row>
    <row r="999" spans="1:10" ht="14.25" customHeight="1" x14ac:dyDescent="0.25">
      <c r="A999" s="13"/>
      <c r="B999" s="117"/>
      <c r="C999" s="118"/>
      <c r="G999" s="124"/>
      <c r="I999" s="119"/>
      <c r="J999" s="119"/>
    </row>
    <row r="1000" spans="1:10" ht="14.25" customHeight="1" x14ac:dyDescent="0.25">
      <c r="A1000" s="13"/>
      <c r="B1000" s="117"/>
      <c r="C1000" s="118"/>
      <c r="G1000" s="124"/>
      <c r="I1000" s="119"/>
      <c r="J1000" s="119"/>
    </row>
  </sheetData>
  <pageMargins left="0.7" right="0.7" top="0.75" bottom="0.75" header="0" footer="0"/>
  <pageSetup orientation="portrait"/>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election activeCell="C12" sqref="C12"/>
    </sheetView>
  </sheetViews>
  <sheetFormatPr defaultColWidth="8.75" defaultRowHeight="15" x14ac:dyDescent="0.25"/>
  <cols>
    <col min="1" max="1" width="27.875" style="160" customWidth="1"/>
    <col min="2" max="2" width="8.75" style="160"/>
    <col min="3" max="3" width="59.75" style="160" customWidth="1"/>
    <col min="4" max="16384" width="8.75" style="160"/>
  </cols>
  <sheetData>
    <row r="1" spans="1:3" ht="15.75" x14ac:dyDescent="0.25">
      <c r="A1" s="159" t="s">
        <v>946</v>
      </c>
      <c r="B1" s="159" t="s">
        <v>947</v>
      </c>
      <c r="C1" s="159" t="s">
        <v>948</v>
      </c>
    </row>
    <row r="2" spans="1:3" ht="15.75" x14ac:dyDescent="0.25">
      <c r="A2" s="161" t="s">
        <v>949</v>
      </c>
      <c r="B2" s="162">
        <v>7088.1107307789716</v>
      </c>
      <c r="C2" s="163" t="s">
        <v>950</v>
      </c>
    </row>
    <row r="3" spans="1:3" ht="18.75" customHeight="1" x14ac:dyDescent="0.25">
      <c r="A3" s="161" t="s">
        <v>958</v>
      </c>
      <c r="B3" s="162">
        <v>-855.63689034093477</v>
      </c>
      <c r="C3" s="163" t="s">
        <v>962</v>
      </c>
    </row>
    <row r="4" spans="1:3" ht="16.5" thickBot="1" x14ac:dyDescent="0.3">
      <c r="A4" s="231" t="s">
        <v>959</v>
      </c>
      <c r="B4" s="233">
        <f>SUM(B2:B3)</f>
        <v>6232.4738404380369</v>
      </c>
      <c r="C4" s="232" t="s">
        <v>963</v>
      </c>
    </row>
    <row r="5" spans="1:3" ht="15.75" thickTop="1" x14ac:dyDescent="0.25">
      <c r="A5" s="164"/>
      <c r="B5" s="165"/>
      <c r="C5" s="166"/>
    </row>
    <row r="6" spans="1:3" ht="15.75" x14ac:dyDescent="0.25">
      <c r="A6" s="167" t="s">
        <v>951</v>
      </c>
      <c r="B6" s="168">
        <v>85</v>
      </c>
      <c r="C6" s="169" t="s">
        <v>952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94"/>
  <sheetViews>
    <sheetView workbookViewId="0">
      <selection activeCell="C7" sqref="C7"/>
    </sheetView>
  </sheetViews>
  <sheetFormatPr defaultColWidth="12.625" defaultRowHeight="15" customHeight="1" x14ac:dyDescent="0.2"/>
  <cols>
    <col min="1" max="1" width="31.5" customWidth="1"/>
    <col min="2" max="2" width="14" customWidth="1"/>
    <col min="3" max="3" width="31.75" customWidth="1"/>
    <col min="4" max="26" width="7.625" customWidth="1"/>
  </cols>
  <sheetData>
    <row r="1" spans="1:3" ht="14.25" customHeight="1" x14ac:dyDescent="0.25">
      <c r="A1" s="133" t="s">
        <v>960</v>
      </c>
      <c r="B1" s="134"/>
    </row>
    <row r="2" spans="1:3" ht="14.25" customHeight="1" x14ac:dyDescent="0.25">
      <c r="B2" s="134"/>
    </row>
    <row r="3" spans="1:3" ht="14.25" customHeight="1" x14ac:dyDescent="0.25">
      <c r="A3" s="4" t="s">
        <v>961</v>
      </c>
      <c r="B3" s="229">
        <v>131733</v>
      </c>
      <c r="C3" s="136"/>
    </row>
    <row r="4" spans="1:3" ht="14.25" customHeight="1" x14ac:dyDescent="0.25">
      <c r="A4" s="137" t="s">
        <v>932</v>
      </c>
      <c r="B4" s="138">
        <f>B8</f>
        <v>153.95900000000003</v>
      </c>
    </row>
    <row r="5" spans="1:3" ht="14.25" customHeight="1" x14ac:dyDescent="0.25">
      <c r="A5" s="4" t="s">
        <v>933</v>
      </c>
      <c r="B5" s="118">
        <f>B3/B4</f>
        <v>855.63689034093477</v>
      </c>
    </row>
    <row r="6" spans="1:3" ht="14.25" customHeight="1" x14ac:dyDescent="0.25">
      <c r="B6" s="134"/>
    </row>
    <row r="7" spans="1:3" ht="14.25" customHeight="1" x14ac:dyDescent="0.25">
      <c r="A7" s="135" t="s">
        <v>934</v>
      </c>
      <c r="B7" s="139">
        <f ca="1">IFERROR(__xludf.DUMMYFUNCTION("importrange(""https://docs.google.com/spreadsheets/d/1Wj9yZYe3iBLC-hVxIyePV_iSAoCV87wzTl097l0qP4I"",""Budget Detail!K101"")"),1091278.44)</f>
        <v>1091278.44</v>
      </c>
      <c r="C7" s="135"/>
    </row>
    <row r="8" spans="1:3" ht="14.25" customHeight="1" x14ac:dyDescent="0.25">
      <c r="A8" s="137" t="s">
        <v>932</v>
      </c>
      <c r="B8" s="138">
        <f>'FY22 Distribution Detail'!S233</f>
        <v>153.95900000000003</v>
      </c>
    </row>
    <row r="9" spans="1:3" ht="14.25" customHeight="1" x14ac:dyDescent="0.25">
      <c r="A9" s="4" t="s">
        <v>935</v>
      </c>
      <c r="B9" s="118">
        <f ca="1">B7/B8</f>
        <v>7088.1107307789716</v>
      </c>
      <c r="C9" s="134"/>
    </row>
    <row r="10" spans="1:3" ht="14.25" customHeight="1" x14ac:dyDescent="0.25">
      <c r="B10" s="134"/>
    </row>
    <row r="11" spans="1:3" ht="14.25" customHeight="1" x14ac:dyDescent="0.25">
      <c r="A11" s="4" t="s">
        <v>935</v>
      </c>
      <c r="B11" s="118">
        <f ca="1">B9</f>
        <v>7088.1107307789716</v>
      </c>
    </row>
    <row r="12" spans="1:3" ht="14.25" customHeight="1" x14ac:dyDescent="0.25">
      <c r="A12" s="137" t="s">
        <v>933</v>
      </c>
      <c r="B12" s="230">
        <f>B5*-1</f>
        <v>-855.63689034093477</v>
      </c>
    </row>
    <row r="13" spans="1:3" ht="14.25" customHeight="1" x14ac:dyDescent="0.25">
      <c r="A13" s="4" t="s">
        <v>936</v>
      </c>
      <c r="B13" s="118">
        <f ca="1">B11+B12</f>
        <v>6232.4738404380369</v>
      </c>
    </row>
    <row r="14" spans="1:3" ht="14.25" customHeight="1" x14ac:dyDescent="0.25">
      <c r="B14" s="134"/>
    </row>
    <row r="15" spans="1:3" ht="14.25" customHeight="1" x14ac:dyDescent="0.25">
      <c r="B15" s="134"/>
    </row>
    <row r="16" spans="1:3" ht="14.25" customHeight="1" x14ac:dyDescent="0.25">
      <c r="B16" s="134"/>
    </row>
    <row r="17" spans="2:2" ht="14.25" customHeight="1" x14ac:dyDescent="0.25">
      <c r="B17" s="134"/>
    </row>
    <row r="18" spans="2:2" ht="14.25" customHeight="1" x14ac:dyDescent="0.25">
      <c r="B18" s="134"/>
    </row>
    <row r="19" spans="2:2" ht="14.25" customHeight="1" x14ac:dyDescent="0.25">
      <c r="B19" s="134"/>
    </row>
    <row r="20" spans="2:2" ht="14.25" customHeight="1" x14ac:dyDescent="0.25">
      <c r="B20" s="134"/>
    </row>
    <row r="21" spans="2:2" ht="14.25" customHeight="1" x14ac:dyDescent="0.25">
      <c r="B21" s="134"/>
    </row>
    <row r="22" spans="2:2" ht="14.25" customHeight="1" x14ac:dyDescent="0.25">
      <c r="B22" s="134"/>
    </row>
    <row r="23" spans="2:2" ht="14.25" customHeight="1" x14ac:dyDescent="0.25">
      <c r="B23" s="134"/>
    </row>
    <row r="24" spans="2:2" ht="14.25" customHeight="1" x14ac:dyDescent="0.25">
      <c r="B24" s="134"/>
    </row>
    <row r="25" spans="2:2" ht="14.25" customHeight="1" x14ac:dyDescent="0.25">
      <c r="B25" s="134"/>
    </row>
    <row r="26" spans="2:2" ht="14.25" customHeight="1" x14ac:dyDescent="0.25">
      <c r="B26" s="134"/>
    </row>
    <row r="27" spans="2:2" ht="14.25" customHeight="1" x14ac:dyDescent="0.25">
      <c r="B27" s="134"/>
    </row>
    <row r="28" spans="2:2" ht="14.25" customHeight="1" x14ac:dyDescent="0.25">
      <c r="B28" s="134"/>
    </row>
    <row r="29" spans="2:2" ht="14.25" customHeight="1" x14ac:dyDescent="0.25">
      <c r="B29" s="134"/>
    </row>
    <row r="30" spans="2:2" ht="14.25" customHeight="1" x14ac:dyDescent="0.25">
      <c r="B30" s="134"/>
    </row>
    <row r="31" spans="2:2" ht="14.25" customHeight="1" x14ac:dyDescent="0.25">
      <c r="B31" s="134"/>
    </row>
    <row r="32" spans="2:2" ht="14.25" customHeight="1" x14ac:dyDescent="0.25">
      <c r="B32" s="134"/>
    </row>
    <row r="33" spans="2:2" ht="14.25" customHeight="1" x14ac:dyDescent="0.25">
      <c r="B33" s="134"/>
    </row>
    <row r="34" spans="2:2" ht="14.25" customHeight="1" x14ac:dyDescent="0.25">
      <c r="B34" s="134"/>
    </row>
    <row r="35" spans="2:2" ht="14.25" customHeight="1" x14ac:dyDescent="0.25">
      <c r="B35" s="134"/>
    </row>
    <row r="36" spans="2:2" ht="14.25" customHeight="1" x14ac:dyDescent="0.25">
      <c r="B36" s="134"/>
    </row>
    <row r="37" spans="2:2" ht="14.25" customHeight="1" x14ac:dyDescent="0.25">
      <c r="B37" s="134"/>
    </row>
    <row r="38" spans="2:2" ht="14.25" customHeight="1" x14ac:dyDescent="0.25">
      <c r="B38" s="134"/>
    </row>
    <row r="39" spans="2:2" ht="14.25" customHeight="1" x14ac:dyDescent="0.25">
      <c r="B39" s="134"/>
    </row>
    <row r="40" spans="2:2" ht="14.25" customHeight="1" x14ac:dyDescent="0.25">
      <c r="B40" s="134"/>
    </row>
    <row r="41" spans="2:2" ht="14.25" customHeight="1" x14ac:dyDescent="0.25">
      <c r="B41" s="134"/>
    </row>
    <row r="42" spans="2:2" ht="14.25" customHeight="1" x14ac:dyDescent="0.25">
      <c r="B42" s="134"/>
    </row>
    <row r="43" spans="2:2" ht="14.25" customHeight="1" x14ac:dyDescent="0.25">
      <c r="B43" s="134"/>
    </row>
    <row r="44" spans="2:2" ht="14.25" customHeight="1" x14ac:dyDescent="0.25">
      <c r="B44" s="134"/>
    </row>
    <row r="45" spans="2:2" ht="14.25" customHeight="1" x14ac:dyDescent="0.25">
      <c r="B45" s="134"/>
    </row>
    <row r="46" spans="2:2" ht="14.25" customHeight="1" x14ac:dyDescent="0.25">
      <c r="B46" s="134"/>
    </row>
    <row r="47" spans="2:2" ht="14.25" customHeight="1" x14ac:dyDescent="0.25">
      <c r="B47" s="134"/>
    </row>
    <row r="48" spans="2:2" ht="14.25" customHeight="1" x14ac:dyDescent="0.25">
      <c r="B48" s="134"/>
    </row>
    <row r="49" spans="2:2" ht="14.25" customHeight="1" x14ac:dyDescent="0.25">
      <c r="B49" s="134"/>
    </row>
    <row r="50" spans="2:2" ht="14.25" customHeight="1" x14ac:dyDescent="0.25">
      <c r="B50" s="134"/>
    </row>
    <row r="51" spans="2:2" ht="14.25" customHeight="1" x14ac:dyDescent="0.25">
      <c r="B51" s="134"/>
    </row>
    <row r="52" spans="2:2" ht="14.25" customHeight="1" x14ac:dyDescent="0.25">
      <c r="B52" s="134"/>
    </row>
    <row r="53" spans="2:2" ht="14.25" customHeight="1" x14ac:dyDescent="0.25">
      <c r="B53" s="134"/>
    </row>
    <row r="54" spans="2:2" ht="14.25" customHeight="1" x14ac:dyDescent="0.25">
      <c r="B54" s="134"/>
    </row>
    <row r="55" spans="2:2" ht="14.25" customHeight="1" x14ac:dyDescent="0.25">
      <c r="B55" s="134"/>
    </row>
    <row r="56" spans="2:2" ht="14.25" customHeight="1" x14ac:dyDescent="0.25">
      <c r="B56" s="134"/>
    </row>
    <row r="57" spans="2:2" ht="14.25" customHeight="1" x14ac:dyDescent="0.25">
      <c r="B57" s="134"/>
    </row>
    <row r="58" spans="2:2" ht="14.25" customHeight="1" x14ac:dyDescent="0.25">
      <c r="B58" s="134"/>
    </row>
    <row r="59" spans="2:2" ht="14.25" customHeight="1" x14ac:dyDescent="0.25">
      <c r="B59" s="134"/>
    </row>
    <row r="60" spans="2:2" ht="14.25" customHeight="1" x14ac:dyDescent="0.25">
      <c r="B60" s="134"/>
    </row>
    <row r="61" spans="2:2" ht="14.25" customHeight="1" x14ac:dyDescent="0.25">
      <c r="B61" s="134"/>
    </row>
    <row r="62" spans="2:2" ht="14.25" customHeight="1" x14ac:dyDescent="0.25">
      <c r="B62" s="134"/>
    </row>
    <row r="63" spans="2:2" ht="14.25" customHeight="1" x14ac:dyDescent="0.25">
      <c r="B63" s="134"/>
    </row>
    <row r="64" spans="2:2" ht="14.25" customHeight="1" x14ac:dyDescent="0.25">
      <c r="B64" s="134"/>
    </row>
    <row r="65" spans="2:2" ht="14.25" customHeight="1" x14ac:dyDescent="0.25">
      <c r="B65" s="134"/>
    </row>
    <row r="66" spans="2:2" ht="14.25" customHeight="1" x14ac:dyDescent="0.25">
      <c r="B66" s="134"/>
    </row>
    <row r="67" spans="2:2" ht="14.25" customHeight="1" x14ac:dyDescent="0.25">
      <c r="B67" s="134"/>
    </row>
    <row r="68" spans="2:2" ht="14.25" customHeight="1" x14ac:dyDescent="0.25">
      <c r="B68" s="134"/>
    </row>
    <row r="69" spans="2:2" ht="14.25" customHeight="1" x14ac:dyDescent="0.25">
      <c r="B69" s="134"/>
    </row>
    <row r="70" spans="2:2" ht="14.25" customHeight="1" x14ac:dyDescent="0.25">
      <c r="B70" s="134"/>
    </row>
    <row r="71" spans="2:2" ht="14.25" customHeight="1" x14ac:dyDescent="0.25">
      <c r="B71" s="134"/>
    </row>
    <row r="72" spans="2:2" ht="14.25" customHeight="1" x14ac:dyDescent="0.25">
      <c r="B72" s="134"/>
    </row>
    <row r="73" spans="2:2" ht="14.25" customHeight="1" x14ac:dyDescent="0.25">
      <c r="B73" s="134"/>
    </row>
    <row r="74" spans="2:2" ht="14.25" customHeight="1" x14ac:dyDescent="0.25">
      <c r="B74" s="134"/>
    </row>
    <row r="75" spans="2:2" ht="14.25" customHeight="1" x14ac:dyDescent="0.25">
      <c r="B75" s="134"/>
    </row>
    <row r="76" spans="2:2" ht="14.25" customHeight="1" x14ac:dyDescent="0.25">
      <c r="B76" s="134"/>
    </row>
    <row r="77" spans="2:2" ht="14.25" customHeight="1" x14ac:dyDescent="0.25">
      <c r="B77" s="134"/>
    </row>
    <row r="78" spans="2:2" ht="14.25" customHeight="1" x14ac:dyDescent="0.25">
      <c r="B78" s="134"/>
    </row>
    <row r="79" spans="2:2" ht="14.25" customHeight="1" x14ac:dyDescent="0.25">
      <c r="B79" s="134"/>
    </row>
    <row r="80" spans="2:2" ht="14.25" customHeight="1" x14ac:dyDescent="0.25">
      <c r="B80" s="134"/>
    </row>
    <row r="81" spans="2:2" ht="14.25" customHeight="1" x14ac:dyDescent="0.25">
      <c r="B81" s="134"/>
    </row>
    <row r="82" spans="2:2" ht="14.25" customHeight="1" x14ac:dyDescent="0.25">
      <c r="B82" s="134"/>
    </row>
    <row r="83" spans="2:2" ht="14.25" customHeight="1" x14ac:dyDescent="0.25">
      <c r="B83" s="134"/>
    </row>
    <row r="84" spans="2:2" ht="14.25" customHeight="1" x14ac:dyDescent="0.25">
      <c r="B84" s="134"/>
    </row>
    <row r="85" spans="2:2" ht="14.25" customHeight="1" x14ac:dyDescent="0.25">
      <c r="B85" s="134"/>
    </row>
    <row r="86" spans="2:2" ht="14.25" customHeight="1" x14ac:dyDescent="0.25">
      <c r="B86" s="134"/>
    </row>
    <row r="87" spans="2:2" ht="14.25" customHeight="1" x14ac:dyDescent="0.25">
      <c r="B87" s="134"/>
    </row>
    <row r="88" spans="2:2" ht="14.25" customHeight="1" x14ac:dyDescent="0.25">
      <c r="B88" s="134"/>
    </row>
    <row r="89" spans="2:2" ht="14.25" customHeight="1" x14ac:dyDescent="0.25">
      <c r="B89" s="134"/>
    </row>
    <row r="90" spans="2:2" ht="14.25" customHeight="1" x14ac:dyDescent="0.25">
      <c r="B90" s="134"/>
    </row>
    <row r="91" spans="2:2" ht="14.25" customHeight="1" x14ac:dyDescent="0.25">
      <c r="B91" s="134"/>
    </row>
    <row r="92" spans="2:2" ht="14.25" customHeight="1" x14ac:dyDescent="0.25">
      <c r="B92" s="134"/>
    </row>
    <row r="93" spans="2:2" ht="14.25" customHeight="1" x14ac:dyDescent="0.25">
      <c r="B93" s="134"/>
    </row>
    <row r="94" spans="2:2" ht="14.25" customHeight="1" x14ac:dyDescent="0.25">
      <c r="B94" s="134"/>
    </row>
    <row r="95" spans="2:2" ht="14.25" customHeight="1" x14ac:dyDescent="0.25">
      <c r="B95" s="134"/>
    </row>
    <row r="96" spans="2:2" ht="14.25" customHeight="1" x14ac:dyDescent="0.25">
      <c r="B96" s="134"/>
    </row>
    <row r="97" spans="2:2" ht="14.25" customHeight="1" x14ac:dyDescent="0.25">
      <c r="B97" s="134"/>
    </row>
    <row r="98" spans="2:2" ht="14.25" customHeight="1" x14ac:dyDescent="0.25">
      <c r="B98" s="134"/>
    </row>
    <row r="99" spans="2:2" ht="14.25" customHeight="1" x14ac:dyDescent="0.25">
      <c r="B99" s="134"/>
    </row>
    <row r="100" spans="2:2" ht="14.25" customHeight="1" x14ac:dyDescent="0.25">
      <c r="B100" s="134"/>
    </row>
    <row r="101" spans="2:2" ht="14.25" customHeight="1" x14ac:dyDescent="0.25">
      <c r="B101" s="134"/>
    </row>
    <row r="102" spans="2:2" ht="14.25" customHeight="1" x14ac:dyDescent="0.25">
      <c r="B102" s="134"/>
    </row>
    <row r="103" spans="2:2" ht="14.25" customHeight="1" x14ac:dyDescent="0.25">
      <c r="B103" s="134"/>
    </row>
    <row r="104" spans="2:2" ht="14.25" customHeight="1" x14ac:dyDescent="0.25">
      <c r="B104" s="134"/>
    </row>
    <row r="105" spans="2:2" ht="14.25" customHeight="1" x14ac:dyDescent="0.25">
      <c r="B105" s="134"/>
    </row>
    <row r="106" spans="2:2" ht="14.25" customHeight="1" x14ac:dyDescent="0.25">
      <c r="B106" s="134"/>
    </row>
    <row r="107" spans="2:2" ht="14.25" customHeight="1" x14ac:dyDescent="0.25">
      <c r="B107" s="134"/>
    </row>
    <row r="108" spans="2:2" ht="14.25" customHeight="1" x14ac:dyDescent="0.25">
      <c r="B108" s="134"/>
    </row>
    <row r="109" spans="2:2" ht="14.25" customHeight="1" x14ac:dyDescent="0.25">
      <c r="B109" s="134"/>
    </row>
    <row r="110" spans="2:2" ht="14.25" customHeight="1" x14ac:dyDescent="0.25">
      <c r="B110" s="134"/>
    </row>
    <row r="111" spans="2:2" ht="14.25" customHeight="1" x14ac:dyDescent="0.25">
      <c r="B111" s="134"/>
    </row>
    <row r="112" spans="2:2" ht="14.25" customHeight="1" x14ac:dyDescent="0.25">
      <c r="B112" s="134"/>
    </row>
    <row r="113" spans="2:2" ht="14.25" customHeight="1" x14ac:dyDescent="0.25">
      <c r="B113" s="134"/>
    </row>
    <row r="114" spans="2:2" ht="14.25" customHeight="1" x14ac:dyDescent="0.25">
      <c r="B114" s="134"/>
    </row>
    <row r="115" spans="2:2" ht="14.25" customHeight="1" x14ac:dyDescent="0.25">
      <c r="B115" s="134"/>
    </row>
    <row r="116" spans="2:2" ht="14.25" customHeight="1" x14ac:dyDescent="0.25">
      <c r="B116" s="134"/>
    </row>
    <row r="117" spans="2:2" ht="14.25" customHeight="1" x14ac:dyDescent="0.25">
      <c r="B117" s="134"/>
    </row>
    <row r="118" spans="2:2" ht="14.25" customHeight="1" x14ac:dyDescent="0.25">
      <c r="B118" s="134"/>
    </row>
    <row r="119" spans="2:2" ht="14.25" customHeight="1" x14ac:dyDescent="0.25">
      <c r="B119" s="134"/>
    </row>
    <row r="120" spans="2:2" ht="14.25" customHeight="1" x14ac:dyDescent="0.25">
      <c r="B120" s="134"/>
    </row>
    <row r="121" spans="2:2" ht="14.25" customHeight="1" x14ac:dyDescent="0.25">
      <c r="B121" s="134"/>
    </row>
    <row r="122" spans="2:2" ht="14.25" customHeight="1" x14ac:dyDescent="0.25">
      <c r="B122" s="134"/>
    </row>
    <row r="123" spans="2:2" ht="14.25" customHeight="1" x14ac:dyDescent="0.25">
      <c r="B123" s="134"/>
    </row>
    <row r="124" spans="2:2" ht="14.25" customHeight="1" x14ac:dyDescent="0.25">
      <c r="B124" s="134"/>
    </row>
    <row r="125" spans="2:2" ht="14.25" customHeight="1" x14ac:dyDescent="0.25">
      <c r="B125" s="134"/>
    </row>
    <row r="126" spans="2:2" ht="14.25" customHeight="1" x14ac:dyDescent="0.25">
      <c r="B126" s="134"/>
    </row>
    <row r="127" spans="2:2" ht="14.25" customHeight="1" x14ac:dyDescent="0.25">
      <c r="B127" s="134"/>
    </row>
    <row r="128" spans="2:2" ht="14.25" customHeight="1" x14ac:dyDescent="0.25">
      <c r="B128" s="134"/>
    </row>
    <row r="129" spans="2:2" ht="14.25" customHeight="1" x14ac:dyDescent="0.25">
      <c r="B129" s="134"/>
    </row>
    <row r="130" spans="2:2" ht="14.25" customHeight="1" x14ac:dyDescent="0.25">
      <c r="B130" s="134"/>
    </row>
    <row r="131" spans="2:2" ht="14.25" customHeight="1" x14ac:dyDescent="0.25">
      <c r="B131" s="134"/>
    </row>
    <row r="132" spans="2:2" ht="14.25" customHeight="1" x14ac:dyDescent="0.25">
      <c r="B132" s="134"/>
    </row>
    <row r="133" spans="2:2" ht="14.25" customHeight="1" x14ac:dyDescent="0.25">
      <c r="B133" s="134"/>
    </row>
    <row r="134" spans="2:2" ht="14.25" customHeight="1" x14ac:dyDescent="0.25">
      <c r="B134" s="134"/>
    </row>
    <row r="135" spans="2:2" ht="14.25" customHeight="1" x14ac:dyDescent="0.25">
      <c r="B135" s="134"/>
    </row>
    <row r="136" spans="2:2" ht="14.25" customHeight="1" x14ac:dyDescent="0.25">
      <c r="B136" s="134"/>
    </row>
    <row r="137" spans="2:2" ht="14.25" customHeight="1" x14ac:dyDescent="0.25">
      <c r="B137" s="134"/>
    </row>
    <row r="138" spans="2:2" ht="14.25" customHeight="1" x14ac:dyDescent="0.25">
      <c r="B138" s="134"/>
    </row>
    <row r="139" spans="2:2" ht="14.25" customHeight="1" x14ac:dyDescent="0.25">
      <c r="B139" s="134"/>
    </row>
    <row r="140" spans="2:2" ht="14.25" customHeight="1" x14ac:dyDescent="0.25">
      <c r="B140" s="134"/>
    </row>
    <row r="141" spans="2:2" ht="14.25" customHeight="1" x14ac:dyDescent="0.25">
      <c r="B141" s="134"/>
    </row>
    <row r="142" spans="2:2" ht="14.25" customHeight="1" x14ac:dyDescent="0.25">
      <c r="B142" s="134"/>
    </row>
    <row r="143" spans="2:2" ht="14.25" customHeight="1" x14ac:dyDescent="0.25">
      <c r="B143" s="134"/>
    </row>
    <row r="144" spans="2:2" ht="14.25" customHeight="1" x14ac:dyDescent="0.25">
      <c r="B144" s="134"/>
    </row>
    <row r="145" spans="2:2" ht="14.25" customHeight="1" x14ac:dyDescent="0.25">
      <c r="B145" s="134"/>
    </row>
    <row r="146" spans="2:2" ht="14.25" customHeight="1" x14ac:dyDescent="0.25">
      <c r="B146" s="134"/>
    </row>
    <row r="147" spans="2:2" ht="14.25" customHeight="1" x14ac:dyDescent="0.25">
      <c r="B147" s="134"/>
    </row>
    <row r="148" spans="2:2" ht="14.25" customHeight="1" x14ac:dyDescent="0.25">
      <c r="B148" s="134"/>
    </row>
    <row r="149" spans="2:2" ht="14.25" customHeight="1" x14ac:dyDescent="0.25">
      <c r="B149" s="134"/>
    </row>
    <row r="150" spans="2:2" ht="14.25" customHeight="1" x14ac:dyDescent="0.25">
      <c r="B150" s="134"/>
    </row>
    <row r="151" spans="2:2" ht="14.25" customHeight="1" x14ac:dyDescent="0.25">
      <c r="B151" s="134"/>
    </row>
    <row r="152" spans="2:2" ht="14.25" customHeight="1" x14ac:dyDescent="0.25">
      <c r="B152" s="134"/>
    </row>
    <row r="153" spans="2:2" ht="14.25" customHeight="1" x14ac:dyDescent="0.25">
      <c r="B153" s="134"/>
    </row>
    <row r="154" spans="2:2" ht="14.25" customHeight="1" x14ac:dyDescent="0.25">
      <c r="B154" s="134"/>
    </row>
    <row r="155" spans="2:2" ht="14.25" customHeight="1" x14ac:dyDescent="0.25">
      <c r="B155" s="134"/>
    </row>
    <row r="156" spans="2:2" ht="14.25" customHeight="1" x14ac:dyDescent="0.25">
      <c r="B156" s="134"/>
    </row>
    <row r="157" spans="2:2" ht="14.25" customHeight="1" x14ac:dyDescent="0.25">
      <c r="B157" s="134"/>
    </row>
    <row r="158" spans="2:2" ht="14.25" customHeight="1" x14ac:dyDescent="0.25">
      <c r="B158" s="134"/>
    </row>
    <row r="159" spans="2:2" ht="14.25" customHeight="1" x14ac:dyDescent="0.25">
      <c r="B159" s="134"/>
    </row>
    <row r="160" spans="2:2" ht="14.25" customHeight="1" x14ac:dyDescent="0.25">
      <c r="B160" s="134"/>
    </row>
    <row r="161" spans="2:2" ht="14.25" customHeight="1" x14ac:dyDescent="0.25">
      <c r="B161" s="134"/>
    </row>
    <row r="162" spans="2:2" ht="14.25" customHeight="1" x14ac:dyDescent="0.25">
      <c r="B162" s="134"/>
    </row>
    <row r="163" spans="2:2" ht="14.25" customHeight="1" x14ac:dyDescent="0.25">
      <c r="B163" s="134"/>
    </row>
    <row r="164" spans="2:2" ht="14.25" customHeight="1" x14ac:dyDescent="0.25">
      <c r="B164" s="134"/>
    </row>
    <row r="165" spans="2:2" ht="14.25" customHeight="1" x14ac:dyDescent="0.25">
      <c r="B165" s="134"/>
    </row>
    <row r="166" spans="2:2" ht="14.25" customHeight="1" x14ac:dyDescent="0.25">
      <c r="B166" s="134"/>
    </row>
    <row r="167" spans="2:2" ht="14.25" customHeight="1" x14ac:dyDescent="0.25">
      <c r="B167" s="134"/>
    </row>
    <row r="168" spans="2:2" ht="14.25" customHeight="1" x14ac:dyDescent="0.25">
      <c r="B168" s="134"/>
    </row>
    <row r="169" spans="2:2" ht="14.25" customHeight="1" x14ac:dyDescent="0.25">
      <c r="B169" s="134"/>
    </row>
    <row r="170" spans="2:2" ht="14.25" customHeight="1" x14ac:dyDescent="0.25">
      <c r="B170" s="134"/>
    </row>
    <row r="171" spans="2:2" ht="14.25" customHeight="1" x14ac:dyDescent="0.25">
      <c r="B171" s="134"/>
    </row>
    <row r="172" spans="2:2" ht="14.25" customHeight="1" x14ac:dyDescent="0.25">
      <c r="B172" s="134"/>
    </row>
    <row r="173" spans="2:2" ht="14.25" customHeight="1" x14ac:dyDescent="0.25">
      <c r="B173" s="134"/>
    </row>
    <row r="174" spans="2:2" ht="14.25" customHeight="1" x14ac:dyDescent="0.25">
      <c r="B174" s="134"/>
    </row>
    <row r="175" spans="2:2" ht="14.25" customHeight="1" x14ac:dyDescent="0.25">
      <c r="B175" s="134"/>
    </row>
    <row r="176" spans="2:2" ht="14.25" customHeight="1" x14ac:dyDescent="0.25">
      <c r="B176" s="134"/>
    </row>
    <row r="177" spans="2:2" ht="14.25" customHeight="1" x14ac:dyDescent="0.25">
      <c r="B177" s="134"/>
    </row>
    <row r="178" spans="2:2" ht="14.25" customHeight="1" x14ac:dyDescent="0.25">
      <c r="B178" s="134"/>
    </row>
    <row r="179" spans="2:2" ht="14.25" customHeight="1" x14ac:dyDescent="0.25">
      <c r="B179" s="134"/>
    </row>
    <row r="180" spans="2:2" ht="14.25" customHeight="1" x14ac:dyDescent="0.25">
      <c r="B180" s="134"/>
    </row>
    <row r="181" spans="2:2" ht="14.25" customHeight="1" x14ac:dyDescent="0.25">
      <c r="B181" s="134"/>
    </row>
    <row r="182" spans="2:2" ht="14.25" customHeight="1" x14ac:dyDescent="0.25">
      <c r="B182" s="134"/>
    </row>
    <row r="183" spans="2:2" ht="14.25" customHeight="1" x14ac:dyDescent="0.25">
      <c r="B183" s="134"/>
    </row>
    <row r="184" spans="2:2" ht="14.25" customHeight="1" x14ac:dyDescent="0.25">
      <c r="B184" s="134"/>
    </row>
    <row r="185" spans="2:2" ht="14.25" customHeight="1" x14ac:dyDescent="0.25">
      <c r="B185" s="134"/>
    </row>
    <row r="186" spans="2:2" ht="14.25" customHeight="1" x14ac:dyDescent="0.25">
      <c r="B186" s="134"/>
    </row>
    <row r="187" spans="2:2" ht="14.25" customHeight="1" x14ac:dyDescent="0.25">
      <c r="B187" s="134"/>
    </row>
    <row r="188" spans="2:2" ht="14.25" customHeight="1" x14ac:dyDescent="0.25">
      <c r="B188" s="134"/>
    </row>
    <row r="189" spans="2:2" ht="14.25" customHeight="1" x14ac:dyDescent="0.25">
      <c r="B189" s="134"/>
    </row>
    <row r="190" spans="2:2" ht="14.25" customHeight="1" x14ac:dyDescent="0.25">
      <c r="B190" s="134"/>
    </row>
    <row r="191" spans="2:2" ht="14.25" customHeight="1" x14ac:dyDescent="0.25">
      <c r="B191" s="134"/>
    </row>
    <row r="192" spans="2:2" ht="14.25" customHeight="1" x14ac:dyDescent="0.25">
      <c r="B192" s="134"/>
    </row>
    <row r="193" spans="2:2" ht="14.25" customHeight="1" x14ac:dyDescent="0.25">
      <c r="B193" s="134"/>
    </row>
    <row r="194" spans="2:2" ht="14.25" customHeight="1" x14ac:dyDescent="0.25">
      <c r="B194" s="134"/>
    </row>
    <row r="195" spans="2:2" ht="14.25" customHeight="1" x14ac:dyDescent="0.25">
      <c r="B195" s="134"/>
    </row>
    <row r="196" spans="2:2" ht="14.25" customHeight="1" x14ac:dyDescent="0.25">
      <c r="B196" s="134"/>
    </row>
    <row r="197" spans="2:2" ht="14.25" customHeight="1" x14ac:dyDescent="0.25">
      <c r="B197" s="134"/>
    </row>
    <row r="198" spans="2:2" ht="14.25" customHeight="1" x14ac:dyDescent="0.25">
      <c r="B198" s="134"/>
    </row>
    <row r="199" spans="2:2" ht="14.25" customHeight="1" x14ac:dyDescent="0.25">
      <c r="B199" s="134"/>
    </row>
    <row r="200" spans="2:2" ht="14.25" customHeight="1" x14ac:dyDescent="0.25">
      <c r="B200" s="134"/>
    </row>
    <row r="201" spans="2:2" ht="14.25" customHeight="1" x14ac:dyDescent="0.25">
      <c r="B201" s="134"/>
    </row>
    <row r="202" spans="2:2" ht="14.25" customHeight="1" x14ac:dyDescent="0.25">
      <c r="B202" s="134"/>
    </row>
    <row r="203" spans="2:2" ht="14.25" customHeight="1" x14ac:dyDescent="0.25">
      <c r="B203" s="134"/>
    </row>
    <row r="204" spans="2:2" ht="14.25" customHeight="1" x14ac:dyDescent="0.25">
      <c r="B204" s="134"/>
    </row>
    <row r="205" spans="2:2" ht="14.25" customHeight="1" x14ac:dyDescent="0.25">
      <c r="B205" s="134"/>
    </row>
    <row r="206" spans="2:2" ht="14.25" customHeight="1" x14ac:dyDescent="0.25">
      <c r="B206" s="134"/>
    </row>
    <row r="207" spans="2:2" ht="14.25" customHeight="1" x14ac:dyDescent="0.25">
      <c r="B207" s="134"/>
    </row>
    <row r="208" spans="2:2" ht="14.25" customHeight="1" x14ac:dyDescent="0.25">
      <c r="B208" s="134"/>
    </row>
    <row r="209" spans="2:2" ht="14.25" customHeight="1" x14ac:dyDescent="0.25">
      <c r="B209" s="134"/>
    </row>
    <row r="210" spans="2:2" ht="14.25" customHeight="1" x14ac:dyDescent="0.25">
      <c r="B210" s="134"/>
    </row>
    <row r="211" spans="2:2" ht="14.25" customHeight="1" x14ac:dyDescent="0.25">
      <c r="B211" s="134"/>
    </row>
    <row r="212" spans="2:2" ht="14.25" customHeight="1" x14ac:dyDescent="0.25">
      <c r="B212" s="134"/>
    </row>
    <row r="213" spans="2:2" ht="14.25" customHeight="1" x14ac:dyDescent="0.25">
      <c r="B213" s="134"/>
    </row>
    <row r="214" spans="2:2" ht="14.25" customHeight="1" x14ac:dyDescent="0.25">
      <c r="B214" s="134"/>
    </row>
    <row r="215" spans="2:2" ht="14.25" customHeight="1" x14ac:dyDescent="0.25">
      <c r="B215" s="134"/>
    </row>
    <row r="216" spans="2:2" ht="14.25" customHeight="1" x14ac:dyDescent="0.25">
      <c r="B216" s="134"/>
    </row>
    <row r="217" spans="2:2" ht="14.25" customHeight="1" x14ac:dyDescent="0.25">
      <c r="B217" s="134"/>
    </row>
    <row r="218" spans="2:2" ht="14.25" customHeight="1" x14ac:dyDescent="0.25">
      <c r="B218" s="134"/>
    </row>
    <row r="219" spans="2:2" ht="14.25" customHeight="1" x14ac:dyDescent="0.25">
      <c r="B219" s="134"/>
    </row>
    <row r="220" spans="2:2" ht="14.25" customHeight="1" x14ac:dyDescent="0.25">
      <c r="B220" s="134"/>
    </row>
    <row r="221" spans="2:2" ht="14.25" customHeight="1" x14ac:dyDescent="0.25">
      <c r="B221" s="134"/>
    </row>
    <row r="222" spans="2:2" ht="14.25" customHeight="1" x14ac:dyDescent="0.25">
      <c r="B222" s="134"/>
    </row>
    <row r="223" spans="2:2" ht="14.25" customHeight="1" x14ac:dyDescent="0.25">
      <c r="B223" s="134"/>
    </row>
    <row r="224" spans="2:2" ht="14.25" customHeight="1" x14ac:dyDescent="0.25">
      <c r="B224" s="134"/>
    </row>
    <row r="225" spans="2:2" ht="14.25" customHeight="1" x14ac:dyDescent="0.25">
      <c r="B225" s="134"/>
    </row>
    <row r="226" spans="2:2" ht="14.25" customHeight="1" x14ac:dyDescent="0.25">
      <c r="B226" s="134"/>
    </row>
    <row r="227" spans="2:2" ht="14.25" customHeight="1" x14ac:dyDescent="0.25">
      <c r="B227" s="134"/>
    </row>
    <row r="228" spans="2:2" ht="14.25" customHeight="1" x14ac:dyDescent="0.25">
      <c r="B228" s="134"/>
    </row>
    <row r="229" spans="2:2" ht="14.25" customHeight="1" x14ac:dyDescent="0.25">
      <c r="B229" s="134"/>
    </row>
    <row r="230" spans="2:2" ht="14.25" customHeight="1" x14ac:dyDescent="0.25">
      <c r="B230" s="134"/>
    </row>
    <row r="231" spans="2:2" ht="14.25" customHeight="1" x14ac:dyDescent="0.25">
      <c r="B231" s="134"/>
    </row>
    <row r="232" spans="2:2" ht="14.25" customHeight="1" x14ac:dyDescent="0.25">
      <c r="B232" s="134"/>
    </row>
    <row r="233" spans="2:2" ht="14.25" customHeight="1" x14ac:dyDescent="0.25">
      <c r="B233" s="134"/>
    </row>
    <row r="234" spans="2:2" ht="14.25" customHeight="1" x14ac:dyDescent="0.25">
      <c r="B234" s="134"/>
    </row>
    <row r="235" spans="2:2" ht="14.25" customHeight="1" x14ac:dyDescent="0.25">
      <c r="B235" s="134"/>
    </row>
    <row r="236" spans="2:2" ht="14.25" customHeight="1" x14ac:dyDescent="0.25">
      <c r="B236" s="134"/>
    </row>
    <row r="237" spans="2:2" ht="14.25" customHeight="1" x14ac:dyDescent="0.25">
      <c r="B237" s="134"/>
    </row>
    <row r="238" spans="2:2" ht="14.25" customHeight="1" x14ac:dyDescent="0.25">
      <c r="B238" s="134"/>
    </row>
    <row r="239" spans="2:2" ht="14.25" customHeight="1" x14ac:dyDescent="0.25">
      <c r="B239" s="134"/>
    </row>
    <row r="240" spans="2:2" ht="14.25" customHeight="1" x14ac:dyDescent="0.25">
      <c r="B240" s="134"/>
    </row>
    <row r="241" spans="2:2" ht="14.25" customHeight="1" x14ac:dyDescent="0.25">
      <c r="B241" s="134"/>
    </row>
    <row r="242" spans="2:2" ht="14.25" customHeight="1" x14ac:dyDescent="0.25">
      <c r="B242" s="134"/>
    </row>
    <row r="243" spans="2:2" ht="14.25" customHeight="1" x14ac:dyDescent="0.25">
      <c r="B243" s="134"/>
    </row>
    <row r="244" spans="2:2" ht="14.25" customHeight="1" x14ac:dyDescent="0.25">
      <c r="B244" s="134"/>
    </row>
    <row r="245" spans="2:2" ht="14.25" customHeight="1" x14ac:dyDescent="0.25">
      <c r="B245" s="134"/>
    </row>
    <row r="246" spans="2:2" ht="14.25" customHeight="1" x14ac:dyDescent="0.25">
      <c r="B246" s="134"/>
    </row>
    <row r="247" spans="2:2" ht="14.25" customHeight="1" x14ac:dyDescent="0.25">
      <c r="B247" s="134"/>
    </row>
    <row r="248" spans="2:2" ht="14.25" customHeight="1" x14ac:dyDescent="0.25">
      <c r="B248" s="134"/>
    </row>
    <row r="249" spans="2:2" ht="14.25" customHeight="1" x14ac:dyDescent="0.25">
      <c r="B249" s="134"/>
    </row>
    <row r="250" spans="2:2" ht="14.25" customHeight="1" x14ac:dyDescent="0.25">
      <c r="B250" s="134"/>
    </row>
    <row r="251" spans="2:2" ht="14.25" customHeight="1" x14ac:dyDescent="0.25">
      <c r="B251" s="134"/>
    </row>
    <row r="252" spans="2:2" ht="14.25" customHeight="1" x14ac:dyDescent="0.25">
      <c r="B252" s="134"/>
    </row>
    <row r="253" spans="2:2" ht="14.25" customHeight="1" x14ac:dyDescent="0.25">
      <c r="B253" s="134"/>
    </row>
    <row r="254" spans="2:2" ht="14.25" customHeight="1" x14ac:dyDescent="0.25">
      <c r="B254" s="134"/>
    </row>
    <row r="255" spans="2:2" ht="14.25" customHeight="1" x14ac:dyDescent="0.25">
      <c r="B255" s="134"/>
    </row>
    <row r="256" spans="2:2" ht="14.25" customHeight="1" x14ac:dyDescent="0.25">
      <c r="B256" s="134"/>
    </row>
    <row r="257" spans="2:2" ht="14.25" customHeight="1" x14ac:dyDescent="0.25">
      <c r="B257" s="134"/>
    </row>
    <row r="258" spans="2:2" ht="14.25" customHeight="1" x14ac:dyDescent="0.25">
      <c r="B258" s="134"/>
    </row>
    <row r="259" spans="2:2" ht="14.25" customHeight="1" x14ac:dyDescent="0.25">
      <c r="B259" s="134"/>
    </row>
    <row r="260" spans="2:2" ht="14.25" customHeight="1" x14ac:dyDescent="0.25">
      <c r="B260" s="134"/>
    </row>
    <row r="261" spans="2:2" ht="14.25" customHeight="1" x14ac:dyDescent="0.25">
      <c r="B261" s="134"/>
    </row>
    <row r="262" spans="2:2" ht="14.25" customHeight="1" x14ac:dyDescent="0.25">
      <c r="B262" s="134"/>
    </row>
    <row r="263" spans="2:2" ht="14.25" customHeight="1" x14ac:dyDescent="0.25">
      <c r="B263" s="134"/>
    </row>
    <row r="264" spans="2:2" ht="14.25" customHeight="1" x14ac:dyDescent="0.25">
      <c r="B264" s="134"/>
    </row>
    <row r="265" spans="2:2" ht="14.25" customHeight="1" x14ac:dyDescent="0.25">
      <c r="B265" s="134"/>
    </row>
    <row r="266" spans="2:2" ht="14.25" customHeight="1" x14ac:dyDescent="0.25">
      <c r="B266" s="134"/>
    </row>
    <row r="267" spans="2:2" ht="14.25" customHeight="1" x14ac:dyDescent="0.25">
      <c r="B267" s="134"/>
    </row>
    <row r="268" spans="2:2" ht="14.25" customHeight="1" x14ac:dyDescent="0.25">
      <c r="B268" s="134"/>
    </row>
    <row r="269" spans="2:2" ht="14.25" customHeight="1" x14ac:dyDescent="0.25">
      <c r="B269" s="134"/>
    </row>
    <row r="270" spans="2:2" ht="14.25" customHeight="1" x14ac:dyDescent="0.25">
      <c r="B270" s="134"/>
    </row>
    <row r="271" spans="2:2" ht="14.25" customHeight="1" x14ac:dyDescent="0.25">
      <c r="B271" s="134"/>
    </row>
    <row r="272" spans="2:2" ht="14.25" customHeight="1" x14ac:dyDescent="0.25">
      <c r="B272" s="134"/>
    </row>
    <row r="273" spans="2:2" ht="14.25" customHeight="1" x14ac:dyDescent="0.25">
      <c r="B273" s="134"/>
    </row>
    <row r="274" spans="2:2" ht="14.25" customHeight="1" x14ac:dyDescent="0.25">
      <c r="B274" s="134"/>
    </row>
    <row r="275" spans="2:2" ht="14.25" customHeight="1" x14ac:dyDescent="0.25">
      <c r="B275" s="134"/>
    </row>
    <row r="276" spans="2:2" ht="14.25" customHeight="1" x14ac:dyDescent="0.25">
      <c r="B276" s="134"/>
    </row>
    <row r="277" spans="2:2" ht="14.25" customHeight="1" x14ac:dyDescent="0.25">
      <c r="B277" s="134"/>
    </row>
    <row r="278" spans="2:2" ht="14.25" customHeight="1" x14ac:dyDescent="0.25">
      <c r="B278" s="134"/>
    </row>
    <row r="279" spans="2:2" ht="14.25" customHeight="1" x14ac:dyDescent="0.25">
      <c r="B279" s="134"/>
    </row>
    <row r="280" spans="2:2" ht="14.25" customHeight="1" x14ac:dyDescent="0.25">
      <c r="B280" s="134"/>
    </row>
    <row r="281" spans="2:2" ht="14.25" customHeight="1" x14ac:dyDescent="0.25">
      <c r="B281" s="134"/>
    </row>
    <row r="282" spans="2:2" ht="14.25" customHeight="1" x14ac:dyDescent="0.25">
      <c r="B282" s="134"/>
    </row>
    <row r="283" spans="2:2" ht="14.25" customHeight="1" x14ac:dyDescent="0.25">
      <c r="B283" s="134"/>
    </row>
    <row r="284" spans="2:2" ht="14.25" customHeight="1" x14ac:dyDescent="0.25">
      <c r="B284" s="134"/>
    </row>
    <row r="285" spans="2:2" ht="14.25" customHeight="1" x14ac:dyDescent="0.25">
      <c r="B285" s="134"/>
    </row>
    <row r="286" spans="2:2" ht="14.25" customHeight="1" x14ac:dyDescent="0.25">
      <c r="B286" s="134"/>
    </row>
    <row r="287" spans="2:2" ht="14.25" customHeight="1" x14ac:dyDescent="0.25">
      <c r="B287" s="134"/>
    </row>
    <row r="288" spans="2:2" ht="14.25" customHeight="1" x14ac:dyDescent="0.25">
      <c r="B288" s="134"/>
    </row>
    <row r="289" spans="2:2" ht="14.25" customHeight="1" x14ac:dyDescent="0.25">
      <c r="B289" s="134"/>
    </row>
    <row r="290" spans="2:2" ht="14.25" customHeight="1" x14ac:dyDescent="0.25">
      <c r="B290" s="134"/>
    </row>
    <row r="291" spans="2:2" ht="14.25" customHeight="1" x14ac:dyDescent="0.25">
      <c r="B291" s="134"/>
    </row>
    <row r="292" spans="2:2" ht="14.25" customHeight="1" x14ac:dyDescent="0.25">
      <c r="B292" s="134"/>
    </row>
    <row r="293" spans="2:2" ht="14.25" customHeight="1" x14ac:dyDescent="0.25">
      <c r="B293" s="134"/>
    </row>
    <row r="294" spans="2:2" ht="14.25" customHeight="1" x14ac:dyDescent="0.25">
      <c r="B294" s="134"/>
    </row>
    <row r="295" spans="2:2" ht="14.25" customHeight="1" x14ac:dyDescent="0.25">
      <c r="B295" s="134"/>
    </row>
    <row r="296" spans="2:2" ht="14.25" customHeight="1" x14ac:dyDescent="0.25">
      <c r="B296" s="134"/>
    </row>
    <row r="297" spans="2:2" ht="14.25" customHeight="1" x14ac:dyDescent="0.25">
      <c r="B297" s="134"/>
    </row>
    <row r="298" spans="2:2" ht="14.25" customHeight="1" x14ac:dyDescent="0.25">
      <c r="B298" s="134"/>
    </row>
    <row r="299" spans="2:2" ht="14.25" customHeight="1" x14ac:dyDescent="0.25">
      <c r="B299" s="134"/>
    </row>
    <row r="300" spans="2:2" ht="14.25" customHeight="1" x14ac:dyDescent="0.25">
      <c r="B300" s="134"/>
    </row>
    <row r="301" spans="2:2" ht="14.25" customHeight="1" x14ac:dyDescent="0.25">
      <c r="B301" s="134"/>
    </row>
    <row r="302" spans="2:2" ht="14.25" customHeight="1" x14ac:dyDescent="0.25">
      <c r="B302" s="134"/>
    </row>
    <row r="303" spans="2:2" ht="14.25" customHeight="1" x14ac:dyDescent="0.25">
      <c r="B303" s="134"/>
    </row>
    <row r="304" spans="2:2" ht="14.25" customHeight="1" x14ac:dyDescent="0.25">
      <c r="B304" s="134"/>
    </row>
    <row r="305" spans="2:2" ht="14.25" customHeight="1" x14ac:dyDescent="0.25">
      <c r="B305" s="134"/>
    </row>
    <row r="306" spans="2:2" ht="14.25" customHeight="1" x14ac:dyDescent="0.25">
      <c r="B306" s="134"/>
    </row>
    <row r="307" spans="2:2" ht="14.25" customHeight="1" x14ac:dyDescent="0.25">
      <c r="B307" s="134"/>
    </row>
    <row r="308" spans="2:2" ht="14.25" customHeight="1" x14ac:dyDescent="0.25">
      <c r="B308" s="134"/>
    </row>
    <row r="309" spans="2:2" ht="14.25" customHeight="1" x14ac:dyDescent="0.25">
      <c r="B309" s="134"/>
    </row>
    <row r="310" spans="2:2" ht="14.25" customHeight="1" x14ac:dyDescent="0.25">
      <c r="B310" s="134"/>
    </row>
    <row r="311" spans="2:2" ht="14.25" customHeight="1" x14ac:dyDescent="0.25">
      <c r="B311" s="134"/>
    </row>
    <row r="312" spans="2:2" ht="14.25" customHeight="1" x14ac:dyDescent="0.25">
      <c r="B312" s="134"/>
    </row>
    <row r="313" spans="2:2" ht="14.25" customHeight="1" x14ac:dyDescent="0.25">
      <c r="B313" s="134"/>
    </row>
    <row r="314" spans="2:2" ht="14.25" customHeight="1" x14ac:dyDescent="0.25">
      <c r="B314" s="134"/>
    </row>
    <row r="315" spans="2:2" ht="14.25" customHeight="1" x14ac:dyDescent="0.25">
      <c r="B315" s="134"/>
    </row>
    <row r="316" spans="2:2" ht="14.25" customHeight="1" x14ac:dyDescent="0.25">
      <c r="B316" s="134"/>
    </row>
    <row r="317" spans="2:2" ht="14.25" customHeight="1" x14ac:dyDescent="0.25">
      <c r="B317" s="134"/>
    </row>
    <row r="318" spans="2:2" ht="14.25" customHeight="1" x14ac:dyDescent="0.25">
      <c r="B318" s="134"/>
    </row>
    <row r="319" spans="2:2" ht="14.25" customHeight="1" x14ac:dyDescent="0.25">
      <c r="B319" s="134"/>
    </row>
    <row r="320" spans="2:2" ht="14.25" customHeight="1" x14ac:dyDescent="0.25">
      <c r="B320" s="134"/>
    </row>
    <row r="321" spans="2:2" ht="14.25" customHeight="1" x14ac:dyDescent="0.25">
      <c r="B321" s="134"/>
    </row>
    <row r="322" spans="2:2" ht="14.25" customHeight="1" x14ac:dyDescent="0.25">
      <c r="B322" s="134"/>
    </row>
    <row r="323" spans="2:2" ht="14.25" customHeight="1" x14ac:dyDescent="0.25">
      <c r="B323" s="134"/>
    </row>
    <row r="324" spans="2:2" ht="14.25" customHeight="1" x14ac:dyDescent="0.25">
      <c r="B324" s="134"/>
    </row>
    <row r="325" spans="2:2" ht="14.25" customHeight="1" x14ac:dyDescent="0.25">
      <c r="B325" s="134"/>
    </row>
    <row r="326" spans="2:2" ht="14.25" customHeight="1" x14ac:dyDescent="0.25">
      <c r="B326" s="134"/>
    </row>
    <row r="327" spans="2:2" ht="14.25" customHeight="1" x14ac:dyDescent="0.25">
      <c r="B327" s="134"/>
    </row>
    <row r="328" spans="2:2" ht="14.25" customHeight="1" x14ac:dyDescent="0.25">
      <c r="B328" s="134"/>
    </row>
    <row r="329" spans="2:2" ht="14.25" customHeight="1" x14ac:dyDescent="0.25">
      <c r="B329" s="134"/>
    </row>
    <row r="330" spans="2:2" ht="14.25" customHeight="1" x14ac:dyDescent="0.25">
      <c r="B330" s="134"/>
    </row>
    <row r="331" spans="2:2" ht="14.25" customHeight="1" x14ac:dyDescent="0.25">
      <c r="B331" s="134"/>
    </row>
    <row r="332" spans="2:2" ht="14.25" customHeight="1" x14ac:dyDescent="0.25">
      <c r="B332" s="134"/>
    </row>
    <row r="333" spans="2:2" ht="14.25" customHeight="1" x14ac:dyDescent="0.25">
      <c r="B333" s="134"/>
    </row>
    <row r="334" spans="2:2" ht="14.25" customHeight="1" x14ac:dyDescent="0.25">
      <c r="B334" s="134"/>
    </row>
    <row r="335" spans="2:2" ht="14.25" customHeight="1" x14ac:dyDescent="0.25">
      <c r="B335" s="134"/>
    </row>
    <row r="336" spans="2:2" ht="14.25" customHeight="1" x14ac:dyDescent="0.25">
      <c r="B336" s="134"/>
    </row>
    <row r="337" spans="2:2" ht="14.25" customHeight="1" x14ac:dyDescent="0.25">
      <c r="B337" s="134"/>
    </row>
    <row r="338" spans="2:2" ht="14.25" customHeight="1" x14ac:dyDescent="0.25">
      <c r="B338" s="134"/>
    </row>
    <row r="339" spans="2:2" ht="14.25" customHeight="1" x14ac:dyDescent="0.25">
      <c r="B339" s="134"/>
    </row>
    <row r="340" spans="2:2" ht="14.25" customHeight="1" x14ac:dyDescent="0.25">
      <c r="B340" s="134"/>
    </row>
    <row r="341" spans="2:2" ht="14.25" customHeight="1" x14ac:dyDescent="0.25">
      <c r="B341" s="134"/>
    </row>
    <row r="342" spans="2:2" ht="14.25" customHeight="1" x14ac:dyDescent="0.25">
      <c r="B342" s="134"/>
    </row>
    <row r="343" spans="2:2" ht="14.25" customHeight="1" x14ac:dyDescent="0.25">
      <c r="B343" s="134"/>
    </row>
    <row r="344" spans="2:2" ht="14.25" customHeight="1" x14ac:dyDescent="0.25">
      <c r="B344" s="134"/>
    </row>
    <row r="345" spans="2:2" ht="14.25" customHeight="1" x14ac:dyDescent="0.25">
      <c r="B345" s="134"/>
    </row>
    <row r="346" spans="2:2" ht="14.25" customHeight="1" x14ac:dyDescent="0.25">
      <c r="B346" s="134"/>
    </row>
    <row r="347" spans="2:2" ht="14.25" customHeight="1" x14ac:dyDescent="0.25">
      <c r="B347" s="134"/>
    </row>
    <row r="348" spans="2:2" ht="14.25" customHeight="1" x14ac:dyDescent="0.25">
      <c r="B348" s="134"/>
    </row>
    <row r="349" spans="2:2" ht="14.25" customHeight="1" x14ac:dyDescent="0.25">
      <c r="B349" s="134"/>
    </row>
    <row r="350" spans="2:2" ht="14.25" customHeight="1" x14ac:dyDescent="0.25">
      <c r="B350" s="134"/>
    </row>
    <row r="351" spans="2:2" ht="14.25" customHeight="1" x14ac:dyDescent="0.25">
      <c r="B351" s="134"/>
    </row>
    <row r="352" spans="2:2" ht="14.25" customHeight="1" x14ac:dyDescent="0.25">
      <c r="B352" s="134"/>
    </row>
    <row r="353" spans="2:2" ht="14.25" customHeight="1" x14ac:dyDescent="0.25">
      <c r="B353" s="134"/>
    </row>
    <row r="354" spans="2:2" ht="14.25" customHeight="1" x14ac:dyDescent="0.25">
      <c r="B354" s="134"/>
    </row>
    <row r="355" spans="2:2" ht="14.25" customHeight="1" x14ac:dyDescent="0.25">
      <c r="B355" s="134"/>
    </row>
    <row r="356" spans="2:2" ht="14.25" customHeight="1" x14ac:dyDescent="0.25">
      <c r="B356" s="134"/>
    </row>
    <row r="357" spans="2:2" ht="14.25" customHeight="1" x14ac:dyDescent="0.25">
      <c r="B357" s="134"/>
    </row>
    <row r="358" spans="2:2" ht="14.25" customHeight="1" x14ac:dyDescent="0.25">
      <c r="B358" s="134"/>
    </row>
    <row r="359" spans="2:2" ht="14.25" customHeight="1" x14ac:dyDescent="0.25">
      <c r="B359" s="134"/>
    </row>
    <row r="360" spans="2:2" ht="14.25" customHeight="1" x14ac:dyDescent="0.25">
      <c r="B360" s="134"/>
    </row>
    <row r="361" spans="2:2" ht="14.25" customHeight="1" x14ac:dyDescent="0.25">
      <c r="B361" s="134"/>
    </row>
    <row r="362" spans="2:2" ht="14.25" customHeight="1" x14ac:dyDescent="0.25">
      <c r="B362" s="134"/>
    </row>
    <row r="363" spans="2:2" ht="14.25" customHeight="1" x14ac:dyDescent="0.25">
      <c r="B363" s="134"/>
    </row>
    <row r="364" spans="2:2" ht="14.25" customHeight="1" x14ac:dyDescent="0.25">
      <c r="B364" s="134"/>
    </row>
    <row r="365" spans="2:2" ht="14.25" customHeight="1" x14ac:dyDescent="0.25">
      <c r="B365" s="134"/>
    </row>
    <row r="366" spans="2:2" ht="14.25" customHeight="1" x14ac:dyDescent="0.25">
      <c r="B366" s="134"/>
    </row>
    <row r="367" spans="2:2" ht="14.25" customHeight="1" x14ac:dyDescent="0.25">
      <c r="B367" s="134"/>
    </row>
    <row r="368" spans="2:2" ht="14.25" customHeight="1" x14ac:dyDescent="0.25">
      <c r="B368" s="134"/>
    </row>
    <row r="369" spans="2:2" ht="14.25" customHeight="1" x14ac:dyDescent="0.25">
      <c r="B369" s="134"/>
    </row>
    <row r="370" spans="2:2" ht="14.25" customHeight="1" x14ac:dyDescent="0.25">
      <c r="B370" s="134"/>
    </row>
    <row r="371" spans="2:2" ht="14.25" customHeight="1" x14ac:dyDescent="0.25">
      <c r="B371" s="134"/>
    </row>
    <row r="372" spans="2:2" ht="14.25" customHeight="1" x14ac:dyDescent="0.25">
      <c r="B372" s="134"/>
    </row>
    <row r="373" spans="2:2" ht="14.25" customHeight="1" x14ac:dyDescent="0.25">
      <c r="B373" s="134"/>
    </row>
    <row r="374" spans="2:2" ht="14.25" customHeight="1" x14ac:dyDescent="0.25">
      <c r="B374" s="134"/>
    </row>
    <row r="375" spans="2:2" ht="14.25" customHeight="1" x14ac:dyDescent="0.25">
      <c r="B375" s="134"/>
    </row>
    <row r="376" spans="2:2" ht="14.25" customHeight="1" x14ac:dyDescent="0.25">
      <c r="B376" s="134"/>
    </row>
    <row r="377" spans="2:2" ht="14.25" customHeight="1" x14ac:dyDescent="0.25">
      <c r="B377" s="134"/>
    </row>
    <row r="378" spans="2:2" ht="14.25" customHeight="1" x14ac:dyDescent="0.25">
      <c r="B378" s="134"/>
    </row>
    <row r="379" spans="2:2" ht="14.25" customHeight="1" x14ac:dyDescent="0.25">
      <c r="B379" s="134"/>
    </row>
    <row r="380" spans="2:2" ht="14.25" customHeight="1" x14ac:dyDescent="0.25">
      <c r="B380" s="134"/>
    </row>
    <row r="381" spans="2:2" ht="14.25" customHeight="1" x14ac:dyDescent="0.25">
      <c r="B381" s="134"/>
    </row>
    <row r="382" spans="2:2" ht="14.25" customHeight="1" x14ac:dyDescent="0.25">
      <c r="B382" s="134"/>
    </row>
    <row r="383" spans="2:2" ht="14.25" customHeight="1" x14ac:dyDescent="0.25">
      <c r="B383" s="134"/>
    </row>
    <row r="384" spans="2:2" ht="14.25" customHeight="1" x14ac:dyDescent="0.25">
      <c r="B384" s="134"/>
    </row>
    <row r="385" spans="2:2" ht="14.25" customHeight="1" x14ac:dyDescent="0.25">
      <c r="B385" s="134"/>
    </row>
    <row r="386" spans="2:2" ht="14.25" customHeight="1" x14ac:dyDescent="0.25">
      <c r="B386" s="134"/>
    </row>
    <row r="387" spans="2:2" ht="14.25" customHeight="1" x14ac:dyDescent="0.25">
      <c r="B387" s="134"/>
    </row>
    <row r="388" spans="2:2" ht="14.25" customHeight="1" x14ac:dyDescent="0.25">
      <c r="B388" s="134"/>
    </row>
    <row r="389" spans="2:2" ht="14.25" customHeight="1" x14ac:dyDescent="0.25">
      <c r="B389" s="134"/>
    </row>
    <row r="390" spans="2:2" ht="14.25" customHeight="1" x14ac:dyDescent="0.25">
      <c r="B390" s="134"/>
    </row>
    <row r="391" spans="2:2" ht="14.25" customHeight="1" x14ac:dyDescent="0.25">
      <c r="B391" s="134"/>
    </row>
    <row r="392" spans="2:2" ht="14.25" customHeight="1" x14ac:dyDescent="0.25">
      <c r="B392" s="134"/>
    </row>
    <row r="393" spans="2:2" ht="14.25" customHeight="1" x14ac:dyDescent="0.25">
      <c r="B393" s="134"/>
    </row>
    <row r="394" spans="2:2" ht="14.25" customHeight="1" x14ac:dyDescent="0.25">
      <c r="B394" s="134"/>
    </row>
    <row r="395" spans="2:2" ht="14.25" customHeight="1" x14ac:dyDescent="0.25">
      <c r="B395" s="134"/>
    </row>
    <row r="396" spans="2:2" ht="14.25" customHeight="1" x14ac:dyDescent="0.25">
      <c r="B396" s="134"/>
    </row>
    <row r="397" spans="2:2" ht="14.25" customHeight="1" x14ac:dyDescent="0.25">
      <c r="B397" s="134"/>
    </row>
    <row r="398" spans="2:2" ht="14.25" customHeight="1" x14ac:dyDescent="0.25">
      <c r="B398" s="134"/>
    </row>
    <row r="399" spans="2:2" ht="14.25" customHeight="1" x14ac:dyDescent="0.25">
      <c r="B399" s="134"/>
    </row>
    <row r="400" spans="2:2" ht="14.25" customHeight="1" x14ac:dyDescent="0.25">
      <c r="B400" s="134"/>
    </row>
    <row r="401" spans="2:2" ht="14.25" customHeight="1" x14ac:dyDescent="0.25">
      <c r="B401" s="134"/>
    </row>
    <row r="402" spans="2:2" ht="14.25" customHeight="1" x14ac:dyDescent="0.25">
      <c r="B402" s="134"/>
    </row>
    <row r="403" spans="2:2" ht="14.25" customHeight="1" x14ac:dyDescent="0.25">
      <c r="B403" s="134"/>
    </row>
    <row r="404" spans="2:2" ht="14.25" customHeight="1" x14ac:dyDescent="0.25">
      <c r="B404" s="134"/>
    </row>
    <row r="405" spans="2:2" ht="14.25" customHeight="1" x14ac:dyDescent="0.25">
      <c r="B405" s="134"/>
    </row>
    <row r="406" spans="2:2" ht="14.25" customHeight="1" x14ac:dyDescent="0.25">
      <c r="B406" s="134"/>
    </row>
    <row r="407" spans="2:2" ht="14.25" customHeight="1" x14ac:dyDescent="0.25">
      <c r="B407" s="134"/>
    </row>
    <row r="408" spans="2:2" ht="14.25" customHeight="1" x14ac:dyDescent="0.25">
      <c r="B408" s="134"/>
    </row>
    <row r="409" spans="2:2" ht="14.25" customHeight="1" x14ac:dyDescent="0.25">
      <c r="B409" s="134"/>
    </row>
    <row r="410" spans="2:2" ht="14.25" customHeight="1" x14ac:dyDescent="0.25">
      <c r="B410" s="134"/>
    </row>
    <row r="411" spans="2:2" ht="14.25" customHeight="1" x14ac:dyDescent="0.25">
      <c r="B411" s="134"/>
    </row>
    <row r="412" spans="2:2" ht="14.25" customHeight="1" x14ac:dyDescent="0.25">
      <c r="B412" s="134"/>
    </row>
    <row r="413" spans="2:2" ht="14.25" customHeight="1" x14ac:dyDescent="0.25">
      <c r="B413" s="134"/>
    </row>
    <row r="414" spans="2:2" ht="14.25" customHeight="1" x14ac:dyDescent="0.25">
      <c r="B414" s="134"/>
    </row>
    <row r="415" spans="2:2" ht="14.25" customHeight="1" x14ac:dyDescent="0.25">
      <c r="B415" s="134"/>
    </row>
    <row r="416" spans="2:2" ht="14.25" customHeight="1" x14ac:dyDescent="0.25">
      <c r="B416" s="134"/>
    </row>
    <row r="417" spans="2:2" ht="14.25" customHeight="1" x14ac:dyDescent="0.25">
      <c r="B417" s="134"/>
    </row>
    <row r="418" spans="2:2" ht="14.25" customHeight="1" x14ac:dyDescent="0.25">
      <c r="B418" s="134"/>
    </row>
    <row r="419" spans="2:2" ht="14.25" customHeight="1" x14ac:dyDescent="0.25">
      <c r="B419" s="134"/>
    </row>
    <row r="420" spans="2:2" ht="14.25" customHeight="1" x14ac:dyDescent="0.25">
      <c r="B420" s="134"/>
    </row>
    <row r="421" spans="2:2" ht="14.25" customHeight="1" x14ac:dyDescent="0.25">
      <c r="B421" s="134"/>
    </row>
    <row r="422" spans="2:2" ht="14.25" customHeight="1" x14ac:dyDescent="0.25">
      <c r="B422" s="134"/>
    </row>
    <row r="423" spans="2:2" ht="14.25" customHeight="1" x14ac:dyDescent="0.25">
      <c r="B423" s="134"/>
    </row>
    <row r="424" spans="2:2" ht="14.25" customHeight="1" x14ac:dyDescent="0.25">
      <c r="B424" s="134"/>
    </row>
    <row r="425" spans="2:2" ht="14.25" customHeight="1" x14ac:dyDescent="0.25">
      <c r="B425" s="134"/>
    </row>
    <row r="426" spans="2:2" ht="14.25" customHeight="1" x14ac:dyDescent="0.25">
      <c r="B426" s="134"/>
    </row>
    <row r="427" spans="2:2" ht="14.25" customHeight="1" x14ac:dyDescent="0.25">
      <c r="B427" s="134"/>
    </row>
    <row r="428" spans="2:2" ht="14.25" customHeight="1" x14ac:dyDescent="0.25">
      <c r="B428" s="134"/>
    </row>
    <row r="429" spans="2:2" ht="14.25" customHeight="1" x14ac:dyDescent="0.25">
      <c r="B429" s="134"/>
    </row>
    <row r="430" spans="2:2" ht="14.25" customHeight="1" x14ac:dyDescent="0.25">
      <c r="B430" s="134"/>
    </row>
    <row r="431" spans="2:2" ht="14.25" customHeight="1" x14ac:dyDescent="0.25">
      <c r="B431" s="134"/>
    </row>
    <row r="432" spans="2:2" ht="14.25" customHeight="1" x14ac:dyDescent="0.25">
      <c r="B432" s="134"/>
    </row>
    <row r="433" spans="2:2" ht="14.25" customHeight="1" x14ac:dyDescent="0.25">
      <c r="B433" s="134"/>
    </row>
    <row r="434" spans="2:2" ht="14.25" customHeight="1" x14ac:dyDescent="0.25">
      <c r="B434" s="134"/>
    </row>
    <row r="435" spans="2:2" ht="14.25" customHeight="1" x14ac:dyDescent="0.25">
      <c r="B435" s="134"/>
    </row>
    <row r="436" spans="2:2" ht="14.25" customHeight="1" x14ac:dyDescent="0.25">
      <c r="B436" s="134"/>
    </row>
    <row r="437" spans="2:2" ht="14.25" customHeight="1" x14ac:dyDescent="0.25">
      <c r="B437" s="134"/>
    </row>
    <row r="438" spans="2:2" ht="14.25" customHeight="1" x14ac:dyDescent="0.25">
      <c r="B438" s="134"/>
    </row>
    <row r="439" spans="2:2" ht="14.25" customHeight="1" x14ac:dyDescent="0.25">
      <c r="B439" s="134"/>
    </row>
    <row r="440" spans="2:2" ht="14.25" customHeight="1" x14ac:dyDescent="0.25">
      <c r="B440" s="134"/>
    </row>
    <row r="441" spans="2:2" ht="14.25" customHeight="1" x14ac:dyDescent="0.25">
      <c r="B441" s="134"/>
    </row>
    <row r="442" spans="2:2" ht="14.25" customHeight="1" x14ac:dyDescent="0.25">
      <c r="B442" s="134"/>
    </row>
    <row r="443" spans="2:2" ht="14.25" customHeight="1" x14ac:dyDescent="0.25">
      <c r="B443" s="134"/>
    </row>
    <row r="444" spans="2:2" ht="14.25" customHeight="1" x14ac:dyDescent="0.25">
      <c r="B444" s="134"/>
    </row>
    <row r="445" spans="2:2" ht="14.25" customHeight="1" x14ac:dyDescent="0.25">
      <c r="B445" s="134"/>
    </row>
    <row r="446" spans="2:2" ht="14.25" customHeight="1" x14ac:dyDescent="0.25">
      <c r="B446" s="134"/>
    </row>
    <row r="447" spans="2:2" ht="14.25" customHeight="1" x14ac:dyDescent="0.25">
      <c r="B447" s="134"/>
    </row>
    <row r="448" spans="2:2" ht="14.25" customHeight="1" x14ac:dyDescent="0.25">
      <c r="B448" s="134"/>
    </row>
    <row r="449" spans="2:2" ht="14.25" customHeight="1" x14ac:dyDescent="0.25">
      <c r="B449" s="134"/>
    </row>
    <row r="450" spans="2:2" ht="14.25" customHeight="1" x14ac:dyDescent="0.25">
      <c r="B450" s="134"/>
    </row>
    <row r="451" spans="2:2" ht="14.25" customHeight="1" x14ac:dyDescent="0.25">
      <c r="B451" s="134"/>
    </row>
    <row r="452" spans="2:2" ht="14.25" customHeight="1" x14ac:dyDescent="0.25">
      <c r="B452" s="134"/>
    </row>
    <row r="453" spans="2:2" ht="14.25" customHeight="1" x14ac:dyDescent="0.25">
      <c r="B453" s="134"/>
    </row>
    <row r="454" spans="2:2" ht="14.25" customHeight="1" x14ac:dyDescent="0.25">
      <c r="B454" s="134"/>
    </row>
    <row r="455" spans="2:2" ht="14.25" customHeight="1" x14ac:dyDescent="0.25">
      <c r="B455" s="134"/>
    </row>
    <row r="456" spans="2:2" ht="14.25" customHeight="1" x14ac:dyDescent="0.25">
      <c r="B456" s="134"/>
    </row>
    <row r="457" spans="2:2" ht="14.25" customHeight="1" x14ac:dyDescent="0.25">
      <c r="B457" s="134"/>
    </row>
    <row r="458" spans="2:2" ht="14.25" customHeight="1" x14ac:dyDescent="0.25">
      <c r="B458" s="134"/>
    </row>
    <row r="459" spans="2:2" ht="14.25" customHeight="1" x14ac:dyDescent="0.25">
      <c r="B459" s="134"/>
    </row>
    <row r="460" spans="2:2" ht="14.25" customHeight="1" x14ac:dyDescent="0.25">
      <c r="B460" s="134"/>
    </row>
    <row r="461" spans="2:2" ht="14.25" customHeight="1" x14ac:dyDescent="0.25">
      <c r="B461" s="134"/>
    </row>
    <row r="462" spans="2:2" ht="14.25" customHeight="1" x14ac:dyDescent="0.25">
      <c r="B462" s="134"/>
    </row>
    <row r="463" spans="2:2" ht="14.25" customHeight="1" x14ac:dyDescent="0.25">
      <c r="B463" s="134"/>
    </row>
    <row r="464" spans="2:2" ht="14.25" customHeight="1" x14ac:dyDescent="0.25">
      <c r="B464" s="134"/>
    </row>
    <row r="465" spans="2:2" ht="14.25" customHeight="1" x14ac:dyDescent="0.25">
      <c r="B465" s="134"/>
    </row>
    <row r="466" spans="2:2" ht="14.25" customHeight="1" x14ac:dyDescent="0.25">
      <c r="B466" s="134"/>
    </row>
    <row r="467" spans="2:2" ht="14.25" customHeight="1" x14ac:dyDescent="0.25">
      <c r="B467" s="134"/>
    </row>
    <row r="468" spans="2:2" ht="14.25" customHeight="1" x14ac:dyDescent="0.25">
      <c r="B468" s="134"/>
    </row>
    <row r="469" spans="2:2" ht="14.25" customHeight="1" x14ac:dyDescent="0.25">
      <c r="B469" s="134"/>
    </row>
    <row r="470" spans="2:2" ht="14.25" customHeight="1" x14ac:dyDescent="0.25">
      <c r="B470" s="134"/>
    </row>
    <row r="471" spans="2:2" ht="14.25" customHeight="1" x14ac:dyDescent="0.25">
      <c r="B471" s="134"/>
    </row>
    <row r="472" spans="2:2" ht="14.25" customHeight="1" x14ac:dyDescent="0.25">
      <c r="B472" s="134"/>
    </row>
    <row r="473" spans="2:2" ht="14.25" customHeight="1" x14ac:dyDescent="0.25">
      <c r="B473" s="134"/>
    </row>
    <row r="474" spans="2:2" ht="14.25" customHeight="1" x14ac:dyDescent="0.25">
      <c r="B474" s="134"/>
    </row>
    <row r="475" spans="2:2" ht="14.25" customHeight="1" x14ac:dyDescent="0.25">
      <c r="B475" s="134"/>
    </row>
    <row r="476" spans="2:2" ht="14.25" customHeight="1" x14ac:dyDescent="0.25">
      <c r="B476" s="134"/>
    </row>
    <row r="477" spans="2:2" ht="14.25" customHeight="1" x14ac:dyDescent="0.25">
      <c r="B477" s="134"/>
    </row>
    <row r="478" spans="2:2" ht="14.25" customHeight="1" x14ac:dyDescent="0.25">
      <c r="B478" s="134"/>
    </row>
    <row r="479" spans="2:2" ht="14.25" customHeight="1" x14ac:dyDescent="0.25">
      <c r="B479" s="134"/>
    </row>
    <row r="480" spans="2:2" ht="14.25" customHeight="1" x14ac:dyDescent="0.25">
      <c r="B480" s="134"/>
    </row>
    <row r="481" spans="2:2" ht="14.25" customHeight="1" x14ac:dyDescent="0.25">
      <c r="B481" s="134"/>
    </row>
    <row r="482" spans="2:2" ht="14.25" customHeight="1" x14ac:dyDescent="0.25">
      <c r="B482" s="134"/>
    </row>
    <row r="483" spans="2:2" ht="14.25" customHeight="1" x14ac:dyDescent="0.25">
      <c r="B483" s="134"/>
    </row>
    <row r="484" spans="2:2" ht="14.25" customHeight="1" x14ac:dyDescent="0.25">
      <c r="B484" s="134"/>
    </row>
    <row r="485" spans="2:2" ht="14.25" customHeight="1" x14ac:dyDescent="0.25">
      <c r="B485" s="134"/>
    </row>
    <row r="486" spans="2:2" ht="14.25" customHeight="1" x14ac:dyDescent="0.25">
      <c r="B486" s="134"/>
    </row>
    <row r="487" spans="2:2" ht="14.25" customHeight="1" x14ac:dyDescent="0.25">
      <c r="B487" s="134"/>
    </row>
    <row r="488" spans="2:2" ht="14.25" customHeight="1" x14ac:dyDescent="0.25">
      <c r="B488" s="134"/>
    </row>
    <row r="489" spans="2:2" ht="14.25" customHeight="1" x14ac:dyDescent="0.25">
      <c r="B489" s="134"/>
    </row>
    <row r="490" spans="2:2" ht="14.25" customHeight="1" x14ac:dyDescent="0.25">
      <c r="B490" s="134"/>
    </row>
    <row r="491" spans="2:2" ht="14.25" customHeight="1" x14ac:dyDescent="0.25">
      <c r="B491" s="134"/>
    </row>
    <row r="492" spans="2:2" ht="14.25" customHeight="1" x14ac:dyDescent="0.25">
      <c r="B492" s="134"/>
    </row>
    <row r="493" spans="2:2" ht="14.25" customHeight="1" x14ac:dyDescent="0.25">
      <c r="B493" s="134"/>
    </row>
    <row r="494" spans="2:2" ht="14.25" customHeight="1" x14ac:dyDescent="0.25">
      <c r="B494" s="134"/>
    </row>
    <row r="495" spans="2:2" ht="14.25" customHeight="1" x14ac:dyDescent="0.25">
      <c r="B495" s="134"/>
    </row>
    <row r="496" spans="2:2" ht="14.25" customHeight="1" x14ac:dyDescent="0.25">
      <c r="B496" s="134"/>
    </row>
    <row r="497" spans="2:2" ht="14.25" customHeight="1" x14ac:dyDescent="0.25">
      <c r="B497" s="134"/>
    </row>
    <row r="498" spans="2:2" ht="14.25" customHeight="1" x14ac:dyDescent="0.25">
      <c r="B498" s="134"/>
    </row>
    <row r="499" spans="2:2" ht="14.25" customHeight="1" x14ac:dyDescent="0.25">
      <c r="B499" s="134"/>
    </row>
    <row r="500" spans="2:2" ht="14.25" customHeight="1" x14ac:dyDescent="0.25">
      <c r="B500" s="134"/>
    </row>
    <row r="501" spans="2:2" ht="14.25" customHeight="1" x14ac:dyDescent="0.25">
      <c r="B501" s="134"/>
    </row>
    <row r="502" spans="2:2" ht="14.25" customHeight="1" x14ac:dyDescent="0.25">
      <c r="B502" s="134"/>
    </row>
    <row r="503" spans="2:2" ht="14.25" customHeight="1" x14ac:dyDescent="0.25">
      <c r="B503" s="134"/>
    </row>
    <row r="504" spans="2:2" ht="14.25" customHeight="1" x14ac:dyDescent="0.25">
      <c r="B504" s="134"/>
    </row>
    <row r="505" spans="2:2" ht="14.25" customHeight="1" x14ac:dyDescent="0.25">
      <c r="B505" s="134"/>
    </row>
    <row r="506" spans="2:2" ht="14.25" customHeight="1" x14ac:dyDescent="0.25">
      <c r="B506" s="134"/>
    </row>
    <row r="507" spans="2:2" ht="14.25" customHeight="1" x14ac:dyDescent="0.25">
      <c r="B507" s="134"/>
    </row>
    <row r="508" spans="2:2" ht="14.25" customHeight="1" x14ac:dyDescent="0.25">
      <c r="B508" s="134"/>
    </row>
    <row r="509" spans="2:2" ht="14.25" customHeight="1" x14ac:dyDescent="0.25">
      <c r="B509" s="134"/>
    </row>
    <row r="510" spans="2:2" ht="14.25" customHeight="1" x14ac:dyDescent="0.25">
      <c r="B510" s="134"/>
    </row>
    <row r="511" spans="2:2" ht="14.25" customHeight="1" x14ac:dyDescent="0.25">
      <c r="B511" s="134"/>
    </row>
    <row r="512" spans="2:2" ht="14.25" customHeight="1" x14ac:dyDescent="0.25">
      <c r="B512" s="134"/>
    </row>
    <row r="513" spans="2:2" ht="14.25" customHeight="1" x14ac:dyDescent="0.25">
      <c r="B513" s="134"/>
    </row>
    <row r="514" spans="2:2" ht="14.25" customHeight="1" x14ac:dyDescent="0.25">
      <c r="B514" s="134"/>
    </row>
    <row r="515" spans="2:2" ht="14.25" customHeight="1" x14ac:dyDescent="0.25">
      <c r="B515" s="134"/>
    </row>
    <row r="516" spans="2:2" ht="14.25" customHeight="1" x14ac:dyDescent="0.25">
      <c r="B516" s="134"/>
    </row>
    <row r="517" spans="2:2" ht="14.25" customHeight="1" x14ac:dyDescent="0.25">
      <c r="B517" s="134"/>
    </row>
    <row r="518" spans="2:2" ht="14.25" customHeight="1" x14ac:dyDescent="0.25">
      <c r="B518" s="134"/>
    </row>
    <row r="519" spans="2:2" ht="14.25" customHeight="1" x14ac:dyDescent="0.25">
      <c r="B519" s="134"/>
    </row>
    <row r="520" spans="2:2" ht="14.25" customHeight="1" x14ac:dyDescent="0.25">
      <c r="B520" s="134"/>
    </row>
    <row r="521" spans="2:2" ht="14.25" customHeight="1" x14ac:dyDescent="0.25">
      <c r="B521" s="134"/>
    </row>
    <row r="522" spans="2:2" ht="14.25" customHeight="1" x14ac:dyDescent="0.25">
      <c r="B522" s="134"/>
    </row>
    <row r="523" spans="2:2" ht="14.25" customHeight="1" x14ac:dyDescent="0.25">
      <c r="B523" s="134"/>
    </row>
    <row r="524" spans="2:2" ht="14.25" customHeight="1" x14ac:dyDescent="0.25">
      <c r="B524" s="134"/>
    </row>
    <row r="525" spans="2:2" ht="14.25" customHeight="1" x14ac:dyDescent="0.25">
      <c r="B525" s="134"/>
    </row>
    <row r="526" spans="2:2" ht="14.25" customHeight="1" x14ac:dyDescent="0.25">
      <c r="B526" s="134"/>
    </row>
    <row r="527" spans="2:2" ht="14.25" customHeight="1" x14ac:dyDescent="0.25">
      <c r="B527" s="134"/>
    </row>
    <row r="528" spans="2:2" ht="14.25" customHeight="1" x14ac:dyDescent="0.25">
      <c r="B528" s="134"/>
    </row>
    <row r="529" spans="2:2" ht="14.25" customHeight="1" x14ac:dyDescent="0.25">
      <c r="B529" s="134"/>
    </row>
    <row r="530" spans="2:2" ht="14.25" customHeight="1" x14ac:dyDescent="0.25">
      <c r="B530" s="134"/>
    </row>
    <row r="531" spans="2:2" ht="14.25" customHeight="1" x14ac:dyDescent="0.25">
      <c r="B531" s="134"/>
    </row>
    <row r="532" spans="2:2" ht="14.25" customHeight="1" x14ac:dyDescent="0.25">
      <c r="B532" s="134"/>
    </row>
    <row r="533" spans="2:2" ht="14.25" customHeight="1" x14ac:dyDescent="0.25">
      <c r="B533" s="134"/>
    </row>
    <row r="534" spans="2:2" ht="14.25" customHeight="1" x14ac:dyDescent="0.25">
      <c r="B534" s="134"/>
    </row>
    <row r="535" spans="2:2" ht="14.25" customHeight="1" x14ac:dyDescent="0.25">
      <c r="B535" s="134"/>
    </row>
    <row r="536" spans="2:2" ht="14.25" customHeight="1" x14ac:dyDescent="0.25">
      <c r="B536" s="134"/>
    </row>
    <row r="537" spans="2:2" ht="14.25" customHeight="1" x14ac:dyDescent="0.25">
      <c r="B537" s="134"/>
    </row>
    <row r="538" spans="2:2" ht="14.25" customHeight="1" x14ac:dyDescent="0.25">
      <c r="B538" s="134"/>
    </row>
    <row r="539" spans="2:2" ht="14.25" customHeight="1" x14ac:dyDescent="0.25">
      <c r="B539" s="134"/>
    </row>
    <row r="540" spans="2:2" ht="14.25" customHeight="1" x14ac:dyDescent="0.25">
      <c r="B540" s="134"/>
    </row>
    <row r="541" spans="2:2" ht="14.25" customHeight="1" x14ac:dyDescent="0.25">
      <c r="B541" s="134"/>
    </row>
    <row r="542" spans="2:2" ht="14.25" customHeight="1" x14ac:dyDescent="0.25">
      <c r="B542" s="134"/>
    </row>
    <row r="543" spans="2:2" ht="14.25" customHeight="1" x14ac:dyDescent="0.25">
      <c r="B543" s="134"/>
    </row>
    <row r="544" spans="2:2" ht="14.25" customHeight="1" x14ac:dyDescent="0.25">
      <c r="B544" s="134"/>
    </row>
    <row r="545" spans="2:2" ht="14.25" customHeight="1" x14ac:dyDescent="0.25">
      <c r="B545" s="134"/>
    </row>
    <row r="546" spans="2:2" ht="14.25" customHeight="1" x14ac:dyDescent="0.25">
      <c r="B546" s="134"/>
    </row>
    <row r="547" spans="2:2" ht="14.25" customHeight="1" x14ac:dyDescent="0.25">
      <c r="B547" s="134"/>
    </row>
    <row r="548" spans="2:2" ht="14.25" customHeight="1" x14ac:dyDescent="0.25">
      <c r="B548" s="134"/>
    </row>
    <row r="549" spans="2:2" ht="14.25" customHeight="1" x14ac:dyDescent="0.25">
      <c r="B549" s="134"/>
    </row>
    <row r="550" spans="2:2" ht="14.25" customHeight="1" x14ac:dyDescent="0.25">
      <c r="B550" s="134"/>
    </row>
    <row r="551" spans="2:2" ht="14.25" customHeight="1" x14ac:dyDescent="0.25">
      <c r="B551" s="134"/>
    </row>
    <row r="552" spans="2:2" ht="14.25" customHeight="1" x14ac:dyDescent="0.25">
      <c r="B552" s="134"/>
    </row>
    <row r="553" spans="2:2" ht="14.25" customHeight="1" x14ac:dyDescent="0.25">
      <c r="B553" s="134"/>
    </row>
    <row r="554" spans="2:2" ht="14.25" customHeight="1" x14ac:dyDescent="0.25">
      <c r="B554" s="134"/>
    </row>
    <row r="555" spans="2:2" ht="14.25" customHeight="1" x14ac:dyDescent="0.25">
      <c r="B555" s="134"/>
    </row>
    <row r="556" spans="2:2" ht="14.25" customHeight="1" x14ac:dyDescent="0.25">
      <c r="B556" s="134"/>
    </row>
    <row r="557" spans="2:2" ht="14.25" customHeight="1" x14ac:dyDescent="0.25">
      <c r="B557" s="134"/>
    </row>
    <row r="558" spans="2:2" ht="14.25" customHeight="1" x14ac:dyDescent="0.25">
      <c r="B558" s="134"/>
    </row>
    <row r="559" spans="2:2" ht="14.25" customHeight="1" x14ac:dyDescent="0.25">
      <c r="B559" s="134"/>
    </row>
    <row r="560" spans="2:2" ht="14.25" customHeight="1" x14ac:dyDescent="0.25">
      <c r="B560" s="134"/>
    </row>
    <row r="561" spans="2:2" ht="14.25" customHeight="1" x14ac:dyDescent="0.25">
      <c r="B561" s="134"/>
    </row>
    <row r="562" spans="2:2" ht="14.25" customHeight="1" x14ac:dyDescent="0.25">
      <c r="B562" s="134"/>
    </row>
    <row r="563" spans="2:2" ht="14.25" customHeight="1" x14ac:dyDescent="0.25">
      <c r="B563" s="134"/>
    </row>
    <row r="564" spans="2:2" ht="14.25" customHeight="1" x14ac:dyDescent="0.25">
      <c r="B564" s="134"/>
    </row>
    <row r="565" spans="2:2" ht="14.25" customHeight="1" x14ac:dyDescent="0.25">
      <c r="B565" s="134"/>
    </row>
    <row r="566" spans="2:2" ht="14.25" customHeight="1" x14ac:dyDescent="0.25">
      <c r="B566" s="134"/>
    </row>
    <row r="567" spans="2:2" ht="14.25" customHeight="1" x14ac:dyDescent="0.25">
      <c r="B567" s="134"/>
    </row>
    <row r="568" spans="2:2" ht="14.25" customHeight="1" x14ac:dyDescent="0.25">
      <c r="B568" s="134"/>
    </row>
    <row r="569" spans="2:2" ht="14.25" customHeight="1" x14ac:dyDescent="0.25">
      <c r="B569" s="134"/>
    </row>
    <row r="570" spans="2:2" ht="14.25" customHeight="1" x14ac:dyDescent="0.25">
      <c r="B570" s="134"/>
    </row>
    <row r="571" spans="2:2" ht="14.25" customHeight="1" x14ac:dyDescent="0.25">
      <c r="B571" s="134"/>
    </row>
    <row r="572" spans="2:2" ht="14.25" customHeight="1" x14ac:dyDescent="0.25">
      <c r="B572" s="134"/>
    </row>
    <row r="573" spans="2:2" ht="14.25" customHeight="1" x14ac:dyDescent="0.25">
      <c r="B573" s="134"/>
    </row>
    <row r="574" spans="2:2" ht="14.25" customHeight="1" x14ac:dyDescent="0.25">
      <c r="B574" s="134"/>
    </row>
    <row r="575" spans="2:2" ht="14.25" customHeight="1" x14ac:dyDescent="0.25">
      <c r="B575" s="134"/>
    </row>
    <row r="576" spans="2:2" ht="14.25" customHeight="1" x14ac:dyDescent="0.25">
      <c r="B576" s="134"/>
    </row>
    <row r="577" spans="2:2" ht="14.25" customHeight="1" x14ac:dyDescent="0.25">
      <c r="B577" s="134"/>
    </row>
    <row r="578" spans="2:2" ht="14.25" customHeight="1" x14ac:dyDescent="0.25">
      <c r="B578" s="134"/>
    </row>
    <row r="579" spans="2:2" ht="14.25" customHeight="1" x14ac:dyDescent="0.25">
      <c r="B579" s="134"/>
    </row>
    <row r="580" spans="2:2" ht="14.25" customHeight="1" x14ac:dyDescent="0.25">
      <c r="B580" s="134"/>
    </row>
    <row r="581" spans="2:2" ht="14.25" customHeight="1" x14ac:dyDescent="0.25">
      <c r="B581" s="134"/>
    </row>
    <row r="582" spans="2:2" ht="14.25" customHeight="1" x14ac:dyDescent="0.25">
      <c r="B582" s="134"/>
    </row>
    <row r="583" spans="2:2" ht="14.25" customHeight="1" x14ac:dyDescent="0.25">
      <c r="B583" s="134"/>
    </row>
    <row r="584" spans="2:2" ht="14.25" customHeight="1" x14ac:dyDescent="0.25">
      <c r="B584" s="134"/>
    </row>
    <row r="585" spans="2:2" ht="14.25" customHeight="1" x14ac:dyDescent="0.25">
      <c r="B585" s="134"/>
    </row>
    <row r="586" spans="2:2" ht="14.25" customHeight="1" x14ac:dyDescent="0.25">
      <c r="B586" s="134"/>
    </row>
    <row r="587" spans="2:2" ht="14.25" customHeight="1" x14ac:dyDescent="0.25">
      <c r="B587" s="134"/>
    </row>
    <row r="588" spans="2:2" ht="14.25" customHeight="1" x14ac:dyDescent="0.25">
      <c r="B588" s="134"/>
    </row>
    <row r="589" spans="2:2" ht="14.25" customHeight="1" x14ac:dyDescent="0.25">
      <c r="B589" s="134"/>
    </row>
    <row r="590" spans="2:2" ht="14.25" customHeight="1" x14ac:dyDescent="0.25">
      <c r="B590" s="134"/>
    </row>
    <row r="591" spans="2:2" ht="14.25" customHeight="1" x14ac:dyDescent="0.25">
      <c r="B591" s="134"/>
    </row>
    <row r="592" spans="2:2" ht="14.25" customHeight="1" x14ac:dyDescent="0.25">
      <c r="B592" s="134"/>
    </row>
    <row r="593" spans="2:2" ht="14.25" customHeight="1" x14ac:dyDescent="0.25">
      <c r="B593" s="134"/>
    </row>
    <row r="594" spans="2:2" ht="14.25" customHeight="1" x14ac:dyDescent="0.25">
      <c r="B594" s="134"/>
    </row>
    <row r="595" spans="2:2" ht="14.25" customHeight="1" x14ac:dyDescent="0.25">
      <c r="B595" s="134"/>
    </row>
    <row r="596" spans="2:2" ht="14.25" customHeight="1" x14ac:dyDescent="0.25">
      <c r="B596" s="134"/>
    </row>
    <row r="597" spans="2:2" ht="14.25" customHeight="1" x14ac:dyDescent="0.25">
      <c r="B597" s="134"/>
    </row>
    <row r="598" spans="2:2" ht="14.25" customHeight="1" x14ac:dyDescent="0.25">
      <c r="B598" s="134"/>
    </row>
    <row r="599" spans="2:2" ht="14.25" customHeight="1" x14ac:dyDescent="0.25">
      <c r="B599" s="134"/>
    </row>
    <row r="600" spans="2:2" ht="14.25" customHeight="1" x14ac:dyDescent="0.25">
      <c r="B600" s="134"/>
    </row>
    <row r="601" spans="2:2" ht="14.25" customHeight="1" x14ac:dyDescent="0.25">
      <c r="B601" s="134"/>
    </row>
    <row r="602" spans="2:2" ht="14.25" customHeight="1" x14ac:dyDescent="0.25">
      <c r="B602" s="134"/>
    </row>
    <row r="603" spans="2:2" ht="14.25" customHeight="1" x14ac:dyDescent="0.25">
      <c r="B603" s="134"/>
    </row>
    <row r="604" spans="2:2" ht="14.25" customHeight="1" x14ac:dyDescent="0.25">
      <c r="B604" s="134"/>
    </row>
    <row r="605" spans="2:2" ht="14.25" customHeight="1" x14ac:dyDescent="0.25">
      <c r="B605" s="134"/>
    </row>
    <row r="606" spans="2:2" ht="14.25" customHeight="1" x14ac:dyDescent="0.25">
      <c r="B606" s="134"/>
    </row>
    <row r="607" spans="2:2" ht="14.25" customHeight="1" x14ac:dyDescent="0.25">
      <c r="B607" s="134"/>
    </row>
    <row r="608" spans="2:2" ht="14.25" customHeight="1" x14ac:dyDescent="0.25">
      <c r="B608" s="134"/>
    </row>
    <row r="609" spans="2:2" ht="14.25" customHeight="1" x14ac:dyDescent="0.25">
      <c r="B609" s="134"/>
    </row>
    <row r="610" spans="2:2" ht="14.25" customHeight="1" x14ac:dyDescent="0.25">
      <c r="B610" s="134"/>
    </row>
    <row r="611" spans="2:2" ht="14.25" customHeight="1" x14ac:dyDescent="0.25">
      <c r="B611" s="134"/>
    </row>
    <row r="612" spans="2:2" ht="14.25" customHeight="1" x14ac:dyDescent="0.25">
      <c r="B612" s="134"/>
    </row>
    <row r="613" spans="2:2" ht="14.25" customHeight="1" x14ac:dyDescent="0.25">
      <c r="B613" s="134"/>
    </row>
    <row r="614" spans="2:2" ht="14.25" customHeight="1" x14ac:dyDescent="0.25">
      <c r="B614" s="134"/>
    </row>
    <row r="615" spans="2:2" ht="14.25" customHeight="1" x14ac:dyDescent="0.25">
      <c r="B615" s="134"/>
    </row>
    <row r="616" spans="2:2" ht="14.25" customHeight="1" x14ac:dyDescent="0.25">
      <c r="B616" s="134"/>
    </row>
    <row r="617" spans="2:2" ht="14.25" customHeight="1" x14ac:dyDescent="0.25">
      <c r="B617" s="134"/>
    </row>
    <row r="618" spans="2:2" ht="14.25" customHeight="1" x14ac:dyDescent="0.25">
      <c r="B618" s="134"/>
    </row>
    <row r="619" spans="2:2" ht="14.25" customHeight="1" x14ac:dyDescent="0.25">
      <c r="B619" s="134"/>
    </row>
    <row r="620" spans="2:2" ht="14.25" customHeight="1" x14ac:dyDescent="0.25">
      <c r="B620" s="134"/>
    </row>
    <row r="621" spans="2:2" ht="14.25" customHeight="1" x14ac:dyDescent="0.25">
      <c r="B621" s="134"/>
    </row>
    <row r="622" spans="2:2" ht="14.25" customHeight="1" x14ac:dyDescent="0.25">
      <c r="B622" s="134"/>
    </row>
    <row r="623" spans="2:2" ht="14.25" customHeight="1" x14ac:dyDescent="0.25">
      <c r="B623" s="134"/>
    </row>
    <row r="624" spans="2:2" ht="14.25" customHeight="1" x14ac:dyDescent="0.25">
      <c r="B624" s="134"/>
    </row>
    <row r="625" spans="2:2" ht="14.25" customHeight="1" x14ac:dyDescent="0.25">
      <c r="B625" s="134"/>
    </row>
    <row r="626" spans="2:2" ht="14.25" customHeight="1" x14ac:dyDescent="0.25">
      <c r="B626" s="134"/>
    </row>
    <row r="627" spans="2:2" ht="14.25" customHeight="1" x14ac:dyDescent="0.25">
      <c r="B627" s="134"/>
    </row>
    <row r="628" spans="2:2" ht="14.25" customHeight="1" x14ac:dyDescent="0.25">
      <c r="B628" s="134"/>
    </row>
    <row r="629" spans="2:2" ht="14.25" customHeight="1" x14ac:dyDescent="0.25">
      <c r="B629" s="134"/>
    </row>
    <row r="630" spans="2:2" ht="14.25" customHeight="1" x14ac:dyDescent="0.25">
      <c r="B630" s="134"/>
    </row>
    <row r="631" spans="2:2" ht="14.25" customHeight="1" x14ac:dyDescent="0.25">
      <c r="B631" s="134"/>
    </row>
    <row r="632" spans="2:2" ht="14.25" customHeight="1" x14ac:dyDescent="0.25">
      <c r="B632" s="134"/>
    </row>
    <row r="633" spans="2:2" ht="14.25" customHeight="1" x14ac:dyDescent="0.25">
      <c r="B633" s="134"/>
    </row>
    <row r="634" spans="2:2" ht="14.25" customHeight="1" x14ac:dyDescent="0.25">
      <c r="B634" s="134"/>
    </row>
    <row r="635" spans="2:2" ht="14.25" customHeight="1" x14ac:dyDescent="0.25">
      <c r="B635" s="134"/>
    </row>
    <row r="636" spans="2:2" ht="14.25" customHeight="1" x14ac:dyDescent="0.25">
      <c r="B636" s="134"/>
    </row>
    <row r="637" spans="2:2" ht="14.25" customHeight="1" x14ac:dyDescent="0.25">
      <c r="B637" s="134"/>
    </row>
    <row r="638" spans="2:2" ht="14.25" customHeight="1" x14ac:dyDescent="0.25">
      <c r="B638" s="134"/>
    </row>
    <row r="639" spans="2:2" ht="14.25" customHeight="1" x14ac:dyDescent="0.25">
      <c r="B639" s="134"/>
    </row>
    <row r="640" spans="2:2" ht="14.25" customHeight="1" x14ac:dyDescent="0.25">
      <c r="B640" s="134"/>
    </row>
    <row r="641" spans="2:2" ht="14.25" customHeight="1" x14ac:dyDescent="0.25">
      <c r="B641" s="134"/>
    </row>
    <row r="642" spans="2:2" ht="14.25" customHeight="1" x14ac:dyDescent="0.25">
      <c r="B642" s="134"/>
    </row>
    <row r="643" spans="2:2" ht="14.25" customHeight="1" x14ac:dyDescent="0.25">
      <c r="B643" s="134"/>
    </row>
    <row r="644" spans="2:2" ht="14.25" customHeight="1" x14ac:dyDescent="0.25">
      <c r="B644" s="134"/>
    </row>
    <row r="645" spans="2:2" ht="14.25" customHeight="1" x14ac:dyDescent="0.25">
      <c r="B645" s="134"/>
    </row>
    <row r="646" spans="2:2" ht="14.25" customHeight="1" x14ac:dyDescent="0.25">
      <c r="B646" s="134"/>
    </row>
    <row r="647" spans="2:2" ht="14.25" customHeight="1" x14ac:dyDescent="0.25">
      <c r="B647" s="134"/>
    </row>
    <row r="648" spans="2:2" ht="14.25" customHeight="1" x14ac:dyDescent="0.25">
      <c r="B648" s="134"/>
    </row>
    <row r="649" spans="2:2" ht="14.25" customHeight="1" x14ac:dyDescent="0.25">
      <c r="B649" s="134"/>
    </row>
    <row r="650" spans="2:2" ht="14.25" customHeight="1" x14ac:dyDescent="0.25">
      <c r="B650" s="134"/>
    </row>
    <row r="651" spans="2:2" ht="14.25" customHeight="1" x14ac:dyDescent="0.25">
      <c r="B651" s="134"/>
    </row>
    <row r="652" spans="2:2" ht="14.25" customHeight="1" x14ac:dyDescent="0.25">
      <c r="B652" s="134"/>
    </row>
    <row r="653" spans="2:2" ht="14.25" customHeight="1" x14ac:dyDescent="0.25">
      <c r="B653" s="134"/>
    </row>
    <row r="654" spans="2:2" ht="14.25" customHeight="1" x14ac:dyDescent="0.25">
      <c r="B654" s="134"/>
    </row>
    <row r="655" spans="2:2" ht="14.25" customHeight="1" x14ac:dyDescent="0.25">
      <c r="B655" s="134"/>
    </row>
    <row r="656" spans="2:2" ht="14.25" customHeight="1" x14ac:dyDescent="0.25">
      <c r="B656" s="134"/>
    </row>
    <row r="657" spans="2:2" ht="14.25" customHeight="1" x14ac:dyDescent="0.25">
      <c r="B657" s="134"/>
    </row>
    <row r="658" spans="2:2" ht="14.25" customHeight="1" x14ac:dyDescent="0.25">
      <c r="B658" s="134"/>
    </row>
    <row r="659" spans="2:2" ht="14.25" customHeight="1" x14ac:dyDescent="0.25">
      <c r="B659" s="134"/>
    </row>
    <row r="660" spans="2:2" ht="14.25" customHeight="1" x14ac:dyDescent="0.25">
      <c r="B660" s="134"/>
    </row>
    <row r="661" spans="2:2" ht="14.25" customHeight="1" x14ac:dyDescent="0.25">
      <c r="B661" s="134"/>
    </row>
    <row r="662" spans="2:2" ht="14.25" customHeight="1" x14ac:dyDescent="0.25">
      <c r="B662" s="134"/>
    </row>
    <row r="663" spans="2:2" ht="14.25" customHeight="1" x14ac:dyDescent="0.25">
      <c r="B663" s="134"/>
    </row>
    <row r="664" spans="2:2" ht="14.25" customHeight="1" x14ac:dyDescent="0.25">
      <c r="B664" s="134"/>
    </row>
    <row r="665" spans="2:2" ht="14.25" customHeight="1" x14ac:dyDescent="0.25">
      <c r="B665" s="134"/>
    </row>
    <row r="666" spans="2:2" ht="14.25" customHeight="1" x14ac:dyDescent="0.25">
      <c r="B666" s="134"/>
    </row>
    <row r="667" spans="2:2" ht="14.25" customHeight="1" x14ac:dyDescent="0.25">
      <c r="B667" s="134"/>
    </row>
    <row r="668" spans="2:2" ht="14.25" customHeight="1" x14ac:dyDescent="0.25">
      <c r="B668" s="134"/>
    </row>
    <row r="669" spans="2:2" ht="14.25" customHeight="1" x14ac:dyDescent="0.25">
      <c r="B669" s="134"/>
    </row>
    <row r="670" spans="2:2" ht="14.25" customHeight="1" x14ac:dyDescent="0.25">
      <c r="B670" s="134"/>
    </row>
    <row r="671" spans="2:2" ht="14.25" customHeight="1" x14ac:dyDescent="0.25">
      <c r="B671" s="134"/>
    </row>
    <row r="672" spans="2:2" ht="14.25" customHeight="1" x14ac:dyDescent="0.25">
      <c r="B672" s="134"/>
    </row>
    <row r="673" spans="2:2" ht="14.25" customHeight="1" x14ac:dyDescent="0.25">
      <c r="B673" s="134"/>
    </row>
    <row r="674" spans="2:2" ht="14.25" customHeight="1" x14ac:dyDescent="0.25">
      <c r="B674" s="134"/>
    </row>
    <row r="675" spans="2:2" ht="14.25" customHeight="1" x14ac:dyDescent="0.25">
      <c r="B675" s="134"/>
    </row>
    <row r="676" spans="2:2" ht="14.25" customHeight="1" x14ac:dyDescent="0.25">
      <c r="B676" s="134"/>
    </row>
    <row r="677" spans="2:2" ht="14.25" customHeight="1" x14ac:dyDescent="0.25">
      <c r="B677" s="134"/>
    </row>
    <row r="678" spans="2:2" ht="14.25" customHeight="1" x14ac:dyDescent="0.25">
      <c r="B678" s="134"/>
    </row>
    <row r="679" spans="2:2" ht="14.25" customHeight="1" x14ac:dyDescent="0.25">
      <c r="B679" s="134"/>
    </row>
    <row r="680" spans="2:2" ht="14.25" customHeight="1" x14ac:dyDescent="0.25">
      <c r="B680" s="134"/>
    </row>
    <row r="681" spans="2:2" ht="14.25" customHeight="1" x14ac:dyDescent="0.25">
      <c r="B681" s="134"/>
    </row>
    <row r="682" spans="2:2" ht="14.25" customHeight="1" x14ac:dyDescent="0.25">
      <c r="B682" s="134"/>
    </row>
    <row r="683" spans="2:2" ht="14.25" customHeight="1" x14ac:dyDescent="0.25">
      <c r="B683" s="134"/>
    </row>
    <row r="684" spans="2:2" ht="14.25" customHeight="1" x14ac:dyDescent="0.25">
      <c r="B684" s="134"/>
    </row>
    <row r="685" spans="2:2" ht="14.25" customHeight="1" x14ac:dyDescent="0.25">
      <c r="B685" s="134"/>
    </row>
    <row r="686" spans="2:2" ht="14.25" customHeight="1" x14ac:dyDescent="0.25">
      <c r="B686" s="134"/>
    </row>
    <row r="687" spans="2:2" ht="14.25" customHeight="1" x14ac:dyDescent="0.25">
      <c r="B687" s="134"/>
    </row>
    <row r="688" spans="2:2" ht="14.25" customHeight="1" x14ac:dyDescent="0.25">
      <c r="B688" s="134"/>
    </row>
    <row r="689" spans="2:2" ht="14.25" customHeight="1" x14ac:dyDescent="0.25">
      <c r="B689" s="134"/>
    </row>
    <row r="690" spans="2:2" ht="14.25" customHeight="1" x14ac:dyDescent="0.25">
      <c r="B690" s="134"/>
    </row>
    <row r="691" spans="2:2" ht="14.25" customHeight="1" x14ac:dyDescent="0.25">
      <c r="B691" s="134"/>
    </row>
    <row r="692" spans="2:2" ht="14.25" customHeight="1" x14ac:dyDescent="0.25">
      <c r="B692" s="134"/>
    </row>
    <row r="693" spans="2:2" ht="14.25" customHeight="1" x14ac:dyDescent="0.25">
      <c r="B693" s="134"/>
    </row>
    <row r="694" spans="2:2" ht="14.25" customHeight="1" x14ac:dyDescent="0.25">
      <c r="B694" s="134"/>
    </row>
    <row r="695" spans="2:2" ht="14.25" customHeight="1" x14ac:dyDescent="0.25">
      <c r="B695" s="134"/>
    </row>
    <row r="696" spans="2:2" ht="14.25" customHeight="1" x14ac:dyDescent="0.25">
      <c r="B696" s="134"/>
    </row>
    <row r="697" spans="2:2" ht="14.25" customHeight="1" x14ac:dyDescent="0.25">
      <c r="B697" s="134"/>
    </row>
    <row r="698" spans="2:2" ht="14.25" customHeight="1" x14ac:dyDescent="0.25">
      <c r="B698" s="134"/>
    </row>
    <row r="699" spans="2:2" ht="14.25" customHeight="1" x14ac:dyDescent="0.25">
      <c r="B699" s="134"/>
    </row>
    <row r="700" spans="2:2" ht="14.25" customHeight="1" x14ac:dyDescent="0.25">
      <c r="B700" s="134"/>
    </row>
    <row r="701" spans="2:2" ht="14.25" customHeight="1" x14ac:dyDescent="0.25">
      <c r="B701" s="134"/>
    </row>
    <row r="702" spans="2:2" ht="14.25" customHeight="1" x14ac:dyDescent="0.25">
      <c r="B702" s="134"/>
    </row>
    <row r="703" spans="2:2" ht="14.25" customHeight="1" x14ac:dyDescent="0.25">
      <c r="B703" s="134"/>
    </row>
    <row r="704" spans="2:2" ht="14.25" customHeight="1" x14ac:dyDescent="0.25">
      <c r="B704" s="134"/>
    </row>
    <row r="705" spans="2:2" ht="14.25" customHeight="1" x14ac:dyDescent="0.25">
      <c r="B705" s="134"/>
    </row>
    <row r="706" spans="2:2" ht="14.25" customHeight="1" x14ac:dyDescent="0.25">
      <c r="B706" s="134"/>
    </row>
    <row r="707" spans="2:2" ht="14.25" customHeight="1" x14ac:dyDescent="0.25">
      <c r="B707" s="134"/>
    </row>
    <row r="708" spans="2:2" ht="14.25" customHeight="1" x14ac:dyDescent="0.25">
      <c r="B708" s="134"/>
    </row>
    <row r="709" spans="2:2" ht="14.25" customHeight="1" x14ac:dyDescent="0.25">
      <c r="B709" s="134"/>
    </row>
    <row r="710" spans="2:2" ht="14.25" customHeight="1" x14ac:dyDescent="0.25">
      <c r="B710" s="134"/>
    </row>
    <row r="711" spans="2:2" ht="14.25" customHeight="1" x14ac:dyDescent="0.25">
      <c r="B711" s="134"/>
    </row>
    <row r="712" spans="2:2" ht="14.25" customHeight="1" x14ac:dyDescent="0.25">
      <c r="B712" s="134"/>
    </row>
    <row r="713" spans="2:2" ht="14.25" customHeight="1" x14ac:dyDescent="0.25">
      <c r="B713" s="134"/>
    </row>
    <row r="714" spans="2:2" ht="14.25" customHeight="1" x14ac:dyDescent="0.25">
      <c r="B714" s="134"/>
    </row>
    <row r="715" spans="2:2" ht="14.25" customHeight="1" x14ac:dyDescent="0.25">
      <c r="B715" s="134"/>
    </row>
    <row r="716" spans="2:2" ht="14.25" customHeight="1" x14ac:dyDescent="0.25">
      <c r="B716" s="134"/>
    </row>
    <row r="717" spans="2:2" ht="14.25" customHeight="1" x14ac:dyDescent="0.25">
      <c r="B717" s="134"/>
    </row>
    <row r="718" spans="2:2" ht="14.25" customHeight="1" x14ac:dyDescent="0.25">
      <c r="B718" s="134"/>
    </row>
    <row r="719" spans="2:2" ht="14.25" customHeight="1" x14ac:dyDescent="0.25">
      <c r="B719" s="134"/>
    </row>
    <row r="720" spans="2:2" ht="14.25" customHeight="1" x14ac:dyDescent="0.25">
      <c r="B720" s="134"/>
    </row>
    <row r="721" spans="2:2" ht="14.25" customHeight="1" x14ac:dyDescent="0.25">
      <c r="B721" s="134"/>
    </row>
    <row r="722" spans="2:2" ht="14.25" customHeight="1" x14ac:dyDescent="0.25">
      <c r="B722" s="134"/>
    </row>
    <row r="723" spans="2:2" ht="14.25" customHeight="1" x14ac:dyDescent="0.25">
      <c r="B723" s="134"/>
    </row>
    <row r="724" spans="2:2" ht="14.25" customHeight="1" x14ac:dyDescent="0.25">
      <c r="B724" s="134"/>
    </row>
    <row r="725" spans="2:2" ht="14.25" customHeight="1" x14ac:dyDescent="0.25">
      <c r="B725" s="134"/>
    </row>
    <row r="726" spans="2:2" ht="14.25" customHeight="1" x14ac:dyDescent="0.25">
      <c r="B726" s="134"/>
    </row>
    <row r="727" spans="2:2" ht="14.25" customHeight="1" x14ac:dyDescent="0.25">
      <c r="B727" s="134"/>
    </row>
    <row r="728" spans="2:2" ht="14.25" customHeight="1" x14ac:dyDescent="0.25">
      <c r="B728" s="134"/>
    </row>
    <row r="729" spans="2:2" ht="14.25" customHeight="1" x14ac:dyDescent="0.25">
      <c r="B729" s="134"/>
    </row>
    <row r="730" spans="2:2" ht="14.25" customHeight="1" x14ac:dyDescent="0.25">
      <c r="B730" s="134"/>
    </row>
    <row r="731" spans="2:2" ht="14.25" customHeight="1" x14ac:dyDescent="0.25">
      <c r="B731" s="134"/>
    </row>
    <row r="732" spans="2:2" ht="14.25" customHeight="1" x14ac:dyDescent="0.25">
      <c r="B732" s="134"/>
    </row>
    <row r="733" spans="2:2" ht="14.25" customHeight="1" x14ac:dyDescent="0.25">
      <c r="B733" s="134"/>
    </row>
    <row r="734" spans="2:2" ht="14.25" customHeight="1" x14ac:dyDescent="0.25">
      <c r="B734" s="134"/>
    </row>
    <row r="735" spans="2:2" ht="14.25" customHeight="1" x14ac:dyDescent="0.25">
      <c r="B735" s="134"/>
    </row>
    <row r="736" spans="2:2" ht="14.25" customHeight="1" x14ac:dyDescent="0.25">
      <c r="B736" s="134"/>
    </row>
    <row r="737" spans="2:2" ht="14.25" customHeight="1" x14ac:dyDescent="0.25">
      <c r="B737" s="134"/>
    </row>
    <row r="738" spans="2:2" ht="14.25" customHeight="1" x14ac:dyDescent="0.25">
      <c r="B738" s="134"/>
    </row>
    <row r="739" spans="2:2" ht="14.25" customHeight="1" x14ac:dyDescent="0.25">
      <c r="B739" s="134"/>
    </row>
    <row r="740" spans="2:2" ht="14.25" customHeight="1" x14ac:dyDescent="0.25">
      <c r="B740" s="134"/>
    </row>
    <row r="741" spans="2:2" ht="14.25" customHeight="1" x14ac:dyDescent="0.25">
      <c r="B741" s="134"/>
    </row>
    <row r="742" spans="2:2" ht="14.25" customHeight="1" x14ac:dyDescent="0.25">
      <c r="B742" s="134"/>
    </row>
    <row r="743" spans="2:2" ht="14.25" customHeight="1" x14ac:dyDescent="0.25">
      <c r="B743" s="134"/>
    </row>
    <row r="744" spans="2:2" ht="14.25" customHeight="1" x14ac:dyDescent="0.25">
      <c r="B744" s="134"/>
    </row>
    <row r="745" spans="2:2" ht="14.25" customHeight="1" x14ac:dyDescent="0.25">
      <c r="B745" s="134"/>
    </row>
    <row r="746" spans="2:2" ht="14.25" customHeight="1" x14ac:dyDescent="0.25">
      <c r="B746" s="134"/>
    </row>
    <row r="747" spans="2:2" ht="14.25" customHeight="1" x14ac:dyDescent="0.25">
      <c r="B747" s="134"/>
    </row>
    <row r="748" spans="2:2" ht="14.25" customHeight="1" x14ac:dyDescent="0.25">
      <c r="B748" s="134"/>
    </row>
    <row r="749" spans="2:2" ht="14.25" customHeight="1" x14ac:dyDescent="0.25">
      <c r="B749" s="134"/>
    </row>
    <row r="750" spans="2:2" ht="14.25" customHeight="1" x14ac:dyDescent="0.25">
      <c r="B750" s="134"/>
    </row>
    <row r="751" spans="2:2" ht="14.25" customHeight="1" x14ac:dyDescent="0.25">
      <c r="B751" s="134"/>
    </row>
    <row r="752" spans="2:2" ht="14.25" customHeight="1" x14ac:dyDescent="0.25">
      <c r="B752" s="134"/>
    </row>
    <row r="753" spans="2:2" ht="14.25" customHeight="1" x14ac:dyDescent="0.25">
      <c r="B753" s="134"/>
    </row>
    <row r="754" spans="2:2" ht="14.25" customHeight="1" x14ac:dyDescent="0.25">
      <c r="B754" s="134"/>
    </row>
    <row r="755" spans="2:2" ht="14.25" customHeight="1" x14ac:dyDescent="0.25">
      <c r="B755" s="134"/>
    </row>
    <row r="756" spans="2:2" ht="14.25" customHeight="1" x14ac:dyDescent="0.25">
      <c r="B756" s="134"/>
    </row>
    <row r="757" spans="2:2" ht="14.25" customHeight="1" x14ac:dyDescent="0.25">
      <c r="B757" s="134"/>
    </row>
    <row r="758" spans="2:2" ht="14.25" customHeight="1" x14ac:dyDescent="0.25">
      <c r="B758" s="134"/>
    </row>
    <row r="759" spans="2:2" ht="14.25" customHeight="1" x14ac:dyDescent="0.25">
      <c r="B759" s="134"/>
    </row>
    <row r="760" spans="2:2" ht="14.25" customHeight="1" x14ac:dyDescent="0.25">
      <c r="B760" s="134"/>
    </row>
    <row r="761" spans="2:2" ht="14.25" customHeight="1" x14ac:dyDescent="0.25">
      <c r="B761" s="134"/>
    </row>
    <row r="762" spans="2:2" ht="14.25" customHeight="1" x14ac:dyDescent="0.25">
      <c r="B762" s="134"/>
    </row>
    <row r="763" spans="2:2" ht="14.25" customHeight="1" x14ac:dyDescent="0.25">
      <c r="B763" s="134"/>
    </row>
    <row r="764" spans="2:2" ht="14.25" customHeight="1" x14ac:dyDescent="0.25">
      <c r="B764" s="134"/>
    </row>
    <row r="765" spans="2:2" ht="14.25" customHeight="1" x14ac:dyDescent="0.25">
      <c r="B765" s="134"/>
    </row>
    <row r="766" spans="2:2" ht="14.25" customHeight="1" x14ac:dyDescent="0.25">
      <c r="B766" s="134"/>
    </row>
    <row r="767" spans="2:2" ht="14.25" customHeight="1" x14ac:dyDescent="0.25">
      <c r="B767" s="134"/>
    </row>
    <row r="768" spans="2:2" ht="14.25" customHeight="1" x14ac:dyDescent="0.25">
      <c r="B768" s="134"/>
    </row>
    <row r="769" spans="2:2" ht="14.25" customHeight="1" x14ac:dyDescent="0.25">
      <c r="B769" s="134"/>
    </row>
    <row r="770" spans="2:2" ht="14.25" customHeight="1" x14ac:dyDescent="0.25">
      <c r="B770" s="134"/>
    </row>
    <row r="771" spans="2:2" ht="14.25" customHeight="1" x14ac:dyDescent="0.25">
      <c r="B771" s="134"/>
    </row>
    <row r="772" spans="2:2" ht="14.25" customHeight="1" x14ac:dyDescent="0.25">
      <c r="B772" s="134"/>
    </row>
    <row r="773" spans="2:2" ht="14.25" customHeight="1" x14ac:dyDescent="0.25">
      <c r="B773" s="134"/>
    </row>
    <row r="774" spans="2:2" ht="14.25" customHeight="1" x14ac:dyDescent="0.25">
      <c r="B774" s="134"/>
    </row>
    <row r="775" spans="2:2" ht="14.25" customHeight="1" x14ac:dyDescent="0.25">
      <c r="B775" s="134"/>
    </row>
    <row r="776" spans="2:2" ht="14.25" customHeight="1" x14ac:dyDescent="0.25">
      <c r="B776" s="134"/>
    </row>
    <row r="777" spans="2:2" ht="14.25" customHeight="1" x14ac:dyDescent="0.25">
      <c r="B777" s="134"/>
    </row>
    <row r="778" spans="2:2" ht="14.25" customHeight="1" x14ac:dyDescent="0.25">
      <c r="B778" s="134"/>
    </row>
    <row r="779" spans="2:2" ht="14.25" customHeight="1" x14ac:dyDescent="0.25">
      <c r="B779" s="134"/>
    </row>
    <row r="780" spans="2:2" ht="14.25" customHeight="1" x14ac:dyDescent="0.25">
      <c r="B780" s="134"/>
    </row>
    <row r="781" spans="2:2" ht="14.25" customHeight="1" x14ac:dyDescent="0.25">
      <c r="B781" s="134"/>
    </row>
    <row r="782" spans="2:2" ht="14.25" customHeight="1" x14ac:dyDescent="0.25">
      <c r="B782" s="134"/>
    </row>
    <row r="783" spans="2:2" ht="14.25" customHeight="1" x14ac:dyDescent="0.25">
      <c r="B783" s="134"/>
    </row>
    <row r="784" spans="2:2" ht="14.25" customHeight="1" x14ac:dyDescent="0.25">
      <c r="B784" s="134"/>
    </row>
    <row r="785" spans="2:2" ht="14.25" customHeight="1" x14ac:dyDescent="0.25">
      <c r="B785" s="134"/>
    </row>
    <row r="786" spans="2:2" ht="14.25" customHeight="1" x14ac:dyDescent="0.25">
      <c r="B786" s="134"/>
    </row>
    <row r="787" spans="2:2" ht="14.25" customHeight="1" x14ac:dyDescent="0.25">
      <c r="B787" s="134"/>
    </row>
    <row r="788" spans="2:2" ht="14.25" customHeight="1" x14ac:dyDescent="0.25">
      <c r="B788" s="134"/>
    </row>
    <row r="789" spans="2:2" ht="14.25" customHeight="1" x14ac:dyDescent="0.25">
      <c r="B789" s="134"/>
    </row>
    <row r="790" spans="2:2" ht="14.25" customHeight="1" x14ac:dyDescent="0.25">
      <c r="B790" s="134"/>
    </row>
    <row r="791" spans="2:2" ht="14.25" customHeight="1" x14ac:dyDescent="0.25">
      <c r="B791" s="134"/>
    </row>
    <row r="792" spans="2:2" ht="14.25" customHeight="1" x14ac:dyDescent="0.25">
      <c r="B792" s="134"/>
    </row>
    <row r="793" spans="2:2" ht="14.25" customHeight="1" x14ac:dyDescent="0.25">
      <c r="B793" s="134"/>
    </row>
    <row r="794" spans="2:2" ht="14.25" customHeight="1" x14ac:dyDescent="0.25">
      <c r="B794" s="134"/>
    </row>
    <row r="795" spans="2:2" ht="14.25" customHeight="1" x14ac:dyDescent="0.25">
      <c r="B795" s="134"/>
    </row>
    <row r="796" spans="2:2" ht="14.25" customHeight="1" x14ac:dyDescent="0.25">
      <c r="B796" s="134"/>
    </row>
    <row r="797" spans="2:2" ht="14.25" customHeight="1" x14ac:dyDescent="0.25">
      <c r="B797" s="134"/>
    </row>
    <row r="798" spans="2:2" ht="14.25" customHeight="1" x14ac:dyDescent="0.25">
      <c r="B798" s="134"/>
    </row>
    <row r="799" spans="2:2" ht="14.25" customHeight="1" x14ac:dyDescent="0.25">
      <c r="B799" s="134"/>
    </row>
    <row r="800" spans="2:2" ht="14.25" customHeight="1" x14ac:dyDescent="0.25">
      <c r="B800" s="134"/>
    </row>
    <row r="801" spans="2:2" ht="14.25" customHeight="1" x14ac:dyDescent="0.25">
      <c r="B801" s="134"/>
    </row>
    <row r="802" spans="2:2" ht="14.25" customHeight="1" x14ac:dyDescent="0.25">
      <c r="B802" s="134"/>
    </row>
    <row r="803" spans="2:2" ht="14.25" customHeight="1" x14ac:dyDescent="0.25">
      <c r="B803" s="134"/>
    </row>
    <row r="804" spans="2:2" ht="14.25" customHeight="1" x14ac:dyDescent="0.25">
      <c r="B804" s="134"/>
    </row>
    <row r="805" spans="2:2" ht="14.25" customHeight="1" x14ac:dyDescent="0.25">
      <c r="B805" s="134"/>
    </row>
    <row r="806" spans="2:2" ht="14.25" customHeight="1" x14ac:dyDescent="0.25">
      <c r="B806" s="134"/>
    </row>
    <row r="807" spans="2:2" ht="14.25" customHeight="1" x14ac:dyDescent="0.25">
      <c r="B807" s="134"/>
    </row>
    <row r="808" spans="2:2" ht="14.25" customHeight="1" x14ac:dyDescent="0.25">
      <c r="B808" s="134"/>
    </row>
    <row r="809" spans="2:2" ht="14.25" customHeight="1" x14ac:dyDescent="0.25">
      <c r="B809" s="134"/>
    </row>
    <row r="810" spans="2:2" ht="14.25" customHeight="1" x14ac:dyDescent="0.25">
      <c r="B810" s="134"/>
    </row>
    <row r="811" spans="2:2" ht="14.25" customHeight="1" x14ac:dyDescent="0.25">
      <c r="B811" s="134"/>
    </row>
    <row r="812" spans="2:2" ht="14.25" customHeight="1" x14ac:dyDescent="0.25">
      <c r="B812" s="134"/>
    </row>
    <row r="813" spans="2:2" ht="14.25" customHeight="1" x14ac:dyDescent="0.25">
      <c r="B813" s="134"/>
    </row>
    <row r="814" spans="2:2" ht="14.25" customHeight="1" x14ac:dyDescent="0.25">
      <c r="B814" s="134"/>
    </row>
    <row r="815" spans="2:2" ht="14.25" customHeight="1" x14ac:dyDescent="0.25">
      <c r="B815" s="134"/>
    </row>
    <row r="816" spans="2:2" ht="14.25" customHeight="1" x14ac:dyDescent="0.25">
      <c r="B816" s="134"/>
    </row>
    <row r="817" spans="2:2" ht="14.25" customHeight="1" x14ac:dyDescent="0.25">
      <c r="B817" s="134"/>
    </row>
    <row r="818" spans="2:2" ht="14.25" customHeight="1" x14ac:dyDescent="0.25">
      <c r="B818" s="134"/>
    </row>
    <row r="819" spans="2:2" ht="14.25" customHeight="1" x14ac:dyDescent="0.25">
      <c r="B819" s="134"/>
    </row>
    <row r="820" spans="2:2" ht="14.25" customHeight="1" x14ac:dyDescent="0.25">
      <c r="B820" s="134"/>
    </row>
    <row r="821" spans="2:2" ht="14.25" customHeight="1" x14ac:dyDescent="0.25">
      <c r="B821" s="134"/>
    </row>
    <row r="822" spans="2:2" ht="14.25" customHeight="1" x14ac:dyDescent="0.25">
      <c r="B822" s="134"/>
    </row>
    <row r="823" spans="2:2" ht="14.25" customHeight="1" x14ac:dyDescent="0.25">
      <c r="B823" s="134"/>
    </row>
    <row r="824" spans="2:2" ht="14.25" customHeight="1" x14ac:dyDescent="0.25">
      <c r="B824" s="134"/>
    </row>
    <row r="825" spans="2:2" ht="14.25" customHeight="1" x14ac:dyDescent="0.25">
      <c r="B825" s="134"/>
    </row>
    <row r="826" spans="2:2" ht="14.25" customHeight="1" x14ac:dyDescent="0.25">
      <c r="B826" s="134"/>
    </row>
    <row r="827" spans="2:2" ht="14.25" customHeight="1" x14ac:dyDescent="0.25">
      <c r="B827" s="134"/>
    </row>
    <row r="828" spans="2:2" ht="14.25" customHeight="1" x14ac:dyDescent="0.25">
      <c r="B828" s="134"/>
    </row>
    <row r="829" spans="2:2" ht="14.25" customHeight="1" x14ac:dyDescent="0.25">
      <c r="B829" s="134"/>
    </row>
    <row r="830" spans="2:2" ht="14.25" customHeight="1" x14ac:dyDescent="0.25">
      <c r="B830" s="134"/>
    </row>
    <row r="831" spans="2:2" ht="14.25" customHeight="1" x14ac:dyDescent="0.25">
      <c r="B831" s="134"/>
    </row>
    <row r="832" spans="2:2" ht="14.25" customHeight="1" x14ac:dyDescent="0.25">
      <c r="B832" s="134"/>
    </row>
    <row r="833" spans="2:2" ht="14.25" customHeight="1" x14ac:dyDescent="0.25">
      <c r="B833" s="134"/>
    </row>
    <row r="834" spans="2:2" ht="14.25" customHeight="1" x14ac:dyDescent="0.25">
      <c r="B834" s="134"/>
    </row>
    <row r="835" spans="2:2" ht="14.25" customHeight="1" x14ac:dyDescent="0.25">
      <c r="B835" s="134"/>
    </row>
    <row r="836" spans="2:2" ht="14.25" customHeight="1" x14ac:dyDescent="0.25">
      <c r="B836" s="134"/>
    </row>
    <row r="837" spans="2:2" ht="14.25" customHeight="1" x14ac:dyDescent="0.25">
      <c r="B837" s="134"/>
    </row>
    <row r="838" spans="2:2" ht="14.25" customHeight="1" x14ac:dyDescent="0.25">
      <c r="B838" s="134"/>
    </row>
    <row r="839" spans="2:2" ht="14.25" customHeight="1" x14ac:dyDescent="0.25">
      <c r="B839" s="134"/>
    </row>
    <row r="840" spans="2:2" ht="14.25" customHeight="1" x14ac:dyDescent="0.25">
      <c r="B840" s="134"/>
    </row>
    <row r="841" spans="2:2" ht="14.25" customHeight="1" x14ac:dyDescent="0.25">
      <c r="B841" s="134"/>
    </row>
    <row r="842" spans="2:2" ht="14.25" customHeight="1" x14ac:dyDescent="0.25">
      <c r="B842" s="134"/>
    </row>
    <row r="843" spans="2:2" ht="14.25" customHeight="1" x14ac:dyDescent="0.25">
      <c r="B843" s="134"/>
    </row>
    <row r="844" spans="2:2" ht="14.25" customHeight="1" x14ac:dyDescent="0.25">
      <c r="B844" s="134"/>
    </row>
    <row r="845" spans="2:2" ht="14.25" customHeight="1" x14ac:dyDescent="0.25">
      <c r="B845" s="134"/>
    </row>
    <row r="846" spans="2:2" ht="14.25" customHeight="1" x14ac:dyDescent="0.25">
      <c r="B846" s="134"/>
    </row>
    <row r="847" spans="2:2" ht="14.25" customHeight="1" x14ac:dyDescent="0.25">
      <c r="B847" s="134"/>
    </row>
    <row r="848" spans="2:2" ht="14.25" customHeight="1" x14ac:dyDescent="0.25">
      <c r="B848" s="134"/>
    </row>
    <row r="849" spans="2:2" ht="14.25" customHeight="1" x14ac:dyDescent="0.25">
      <c r="B849" s="134"/>
    </row>
    <row r="850" spans="2:2" ht="14.25" customHeight="1" x14ac:dyDescent="0.25">
      <c r="B850" s="134"/>
    </row>
    <row r="851" spans="2:2" ht="14.25" customHeight="1" x14ac:dyDescent="0.25">
      <c r="B851" s="134"/>
    </row>
    <row r="852" spans="2:2" ht="14.25" customHeight="1" x14ac:dyDescent="0.25">
      <c r="B852" s="134"/>
    </row>
    <row r="853" spans="2:2" ht="14.25" customHeight="1" x14ac:dyDescent="0.25">
      <c r="B853" s="134"/>
    </row>
    <row r="854" spans="2:2" ht="14.25" customHeight="1" x14ac:dyDescent="0.25">
      <c r="B854" s="134"/>
    </row>
    <row r="855" spans="2:2" ht="14.25" customHeight="1" x14ac:dyDescent="0.25">
      <c r="B855" s="134"/>
    </row>
    <row r="856" spans="2:2" ht="14.25" customHeight="1" x14ac:dyDescent="0.25">
      <c r="B856" s="134"/>
    </row>
    <row r="857" spans="2:2" ht="14.25" customHeight="1" x14ac:dyDescent="0.25">
      <c r="B857" s="134"/>
    </row>
    <row r="858" spans="2:2" ht="14.25" customHeight="1" x14ac:dyDescent="0.25">
      <c r="B858" s="134"/>
    </row>
    <row r="859" spans="2:2" ht="14.25" customHeight="1" x14ac:dyDescent="0.25">
      <c r="B859" s="134"/>
    </row>
    <row r="860" spans="2:2" ht="14.25" customHeight="1" x14ac:dyDescent="0.25">
      <c r="B860" s="134"/>
    </row>
    <row r="861" spans="2:2" ht="14.25" customHeight="1" x14ac:dyDescent="0.25">
      <c r="B861" s="134"/>
    </row>
    <row r="862" spans="2:2" ht="14.25" customHeight="1" x14ac:dyDescent="0.25">
      <c r="B862" s="134"/>
    </row>
    <row r="863" spans="2:2" ht="14.25" customHeight="1" x14ac:dyDescent="0.25">
      <c r="B863" s="134"/>
    </row>
    <row r="864" spans="2:2" ht="14.25" customHeight="1" x14ac:dyDescent="0.25">
      <c r="B864" s="134"/>
    </row>
    <row r="865" spans="2:2" ht="14.25" customHeight="1" x14ac:dyDescent="0.25">
      <c r="B865" s="134"/>
    </row>
    <row r="866" spans="2:2" ht="14.25" customHeight="1" x14ac:dyDescent="0.25">
      <c r="B866" s="134"/>
    </row>
    <row r="867" spans="2:2" ht="14.25" customHeight="1" x14ac:dyDescent="0.25">
      <c r="B867" s="134"/>
    </row>
    <row r="868" spans="2:2" ht="14.25" customHeight="1" x14ac:dyDescent="0.25">
      <c r="B868" s="134"/>
    </row>
    <row r="869" spans="2:2" ht="14.25" customHeight="1" x14ac:dyDescent="0.25">
      <c r="B869" s="134"/>
    </row>
    <row r="870" spans="2:2" ht="14.25" customHeight="1" x14ac:dyDescent="0.25">
      <c r="B870" s="134"/>
    </row>
    <row r="871" spans="2:2" ht="14.25" customHeight="1" x14ac:dyDescent="0.25">
      <c r="B871" s="134"/>
    </row>
    <row r="872" spans="2:2" ht="14.25" customHeight="1" x14ac:dyDescent="0.25">
      <c r="B872" s="134"/>
    </row>
    <row r="873" spans="2:2" ht="14.25" customHeight="1" x14ac:dyDescent="0.25">
      <c r="B873" s="134"/>
    </row>
    <row r="874" spans="2:2" ht="14.25" customHeight="1" x14ac:dyDescent="0.25">
      <c r="B874" s="134"/>
    </row>
    <row r="875" spans="2:2" ht="14.25" customHeight="1" x14ac:dyDescent="0.25">
      <c r="B875" s="134"/>
    </row>
    <row r="876" spans="2:2" ht="14.25" customHeight="1" x14ac:dyDescent="0.25">
      <c r="B876" s="134"/>
    </row>
    <row r="877" spans="2:2" ht="14.25" customHeight="1" x14ac:dyDescent="0.25">
      <c r="B877" s="134"/>
    </row>
    <row r="878" spans="2:2" ht="14.25" customHeight="1" x14ac:dyDescent="0.25">
      <c r="B878" s="134"/>
    </row>
    <row r="879" spans="2:2" ht="14.25" customHeight="1" x14ac:dyDescent="0.25">
      <c r="B879" s="134"/>
    </row>
    <row r="880" spans="2:2" ht="14.25" customHeight="1" x14ac:dyDescent="0.25">
      <c r="B880" s="134"/>
    </row>
    <row r="881" spans="2:2" ht="14.25" customHeight="1" x14ac:dyDescent="0.25">
      <c r="B881" s="134"/>
    </row>
    <row r="882" spans="2:2" ht="14.25" customHeight="1" x14ac:dyDescent="0.25">
      <c r="B882" s="134"/>
    </row>
    <row r="883" spans="2:2" ht="14.25" customHeight="1" x14ac:dyDescent="0.25">
      <c r="B883" s="134"/>
    </row>
    <row r="884" spans="2:2" ht="14.25" customHeight="1" x14ac:dyDescent="0.25">
      <c r="B884" s="134"/>
    </row>
    <row r="885" spans="2:2" ht="14.25" customHeight="1" x14ac:dyDescent="0.25">
      <c r="B885" s="134"/>
    </row>
    <row r="886" spans="2:2" ht="14.25" customHeight="1" x14ac:dyDescent="0.25">
      <c r="B886" s="134"/>
    </row>
    <row r="887" spans="2:2" ht="14.25" customHeight="1" x14ac:dyDescent="0.25">
      <c r="B887" s="134"/>
    </row>
    <row r="888" spans="2:2" ht="14.25" customHeight="1" x14ac:dyDescent="0.25">
      <c r="B888" s="134"/>
    </row>
    <row r="889" spans="2:2" ht="14.25" customHeight="1" x14ac:dyDescent="0.25">
      <c r="B889" s="134"/>
    </row>
    <row r="890" spans="2:2" ht="14.25" customHeight="1" x14ac:dyDescent="0.25">
      <c r="B890" s="134"/>
    </row>
    <row r="891" spans="2:2" ht="14.25" customHeight="1" x14ac:dyDescent="0.25">
      <c r="B891" s="134"/>
    </row>
    <row r="892" spans="2:2" ht="14.25" customHeight="1" x14ac:dyDescent="0.25">
      <c r="B892" s="134"/>
    </row>
    <row r="893" spans="2:2" ht="14.25" customHeight="1" x14ac:dyDescent="0.25">
      <c r="B893" s="134"/>
    </row>
    <row r="894" spans="2:2" ht="14.25" customHeight="1" x14ac:dyDescent="0.25">
      <c r="B894" s="134"/>
    </row>
    <row r="895" spans="2:2" ht="14.25" customHeight="1" x14ac:dyDescent="0.25">
      <c r="B895" s="134"/>
    </row>
    <row r="896" spans="2:2" ht="14.25" customHeight="1" x14ac:dyDescent="0.25">
      <c r="B896" s="134"/>
    </row>
    <row r="897" spans="2:2" ht="14.25" customHeight="1" x14ac:dyDescent="0.25">
      <c r="B897" s="134"/>
    </row>
    <row r="898" spans="2:2" ht="14.25" customHeight="1" x14ac:dyDescent="0.25">
      <c r="B898" s="134"/>
    </row>
    <row r="899" spans="2:2" ht="14.25" customHeight="1" x14ac:dyDescent="0.25">
      <c r="B899" s="134"/>
    </row>
    <row r="900" spans="2:2" ht="14.25" customHeight="1" x14ac:dyDescent="0.25">
      <c r="B900" s="134"/>
    </row>
    <row r="901" spans="2:2" ht="14.25" customHeight="1" x14ac:dyDescent="0.25">
      <c r="B901" s="134"/>
    </row>
    <row r="902" spans="2:2" ht="14.25" customHeight="1" x14ac:dyDescent="0.25">
      <c r="B902" s="134"/>
    </row>
    <row r="903" spans="2:2" ht="14.25" customHeight="1" x14ac:dyDescent="0.25">
      <c r="B903" s="134"/>
    </row>
    <row r="904" spans="2:2" ht="14.25" customHeight="1" x14ac:dyDescent="0.25">
      <c r="B904" s="134"/>
    </row>
    <row r="905" spans="2:2" ht="14.25" customHeight="1" x14ac:dyDescent="0.25">
      <c r="B905" s="134"/>
    </row>
    <row r="906" spans="2:2" ht="14.25" customHeight="1" x14ac:dyDescent="0.25">
      <c r="B906" s="134"/>
    </row>
    <row r="907" spans="2:2" ht="14.25" customHeight="1" x14ac:dyDescent="0.25">
      <c r="B907" s="134"/>
    </row>
    <row r="908" spans="2:2" ht="14.25" customHeight="1" x14ac:dyDescent="0.25">
      <c r="B908" s="134"/>
    </row>
    <row r="909" spans="2:2" ht="14.25" customHeight="1" x14ac:dyDescent="0.25">
      <c r="B909" s="134"/>
    </row>
    <row r="910" spans="2:2" ht="14.25" customHeight="1" x14ac:dyDescent="0.25">
      <c r="B910" s="134"/>
    </row>
    <row r="911" spans="2:2" ht="14.25" customHeight="1" x14ac:dyDescent="0.25">
      <c r="B911" s="134"/>
    </row>
    <row r="912" spans="2:2" ht="14.25" customHeight="1" x14ac:dyDescent="0.25">
      <c r="B912" s="134"/>
    </row>
    <row r="913" spans="2:2" ht="14.25" customHeight="1" x14ac:dyDescent="0.25">
      <c r="B913" s="134"/>
    </row>
    <row r="914" spans="2:2" ht="14.25" customHeight="1" x14ac:dyDescent="0.25">
      <c r="B914" s="134"/>
    </row>
    <row r="915" spans="2:2" ht="14.25" customHeight="1" x14ac:dyDescent="0.25">
      <c r="B915" s="134"/>
    </row>
    <row r="916" spans="2:2" ht="14.25" customHeight="1" x14ac:dyDescent="0.25">
      <c r="B916" s="134"/>
    </row>
    <row r="917" spans="2:2" ht="14.25" customHeight="1" x14ac:dyDescent="0.25">
      <c r="B917" s="134"/>
    </row>
    <row r="918" spans="2:2" ht="14.25" customHeight="1" x14ac:dyDescent="0.25">
      <c r="B918" s="134"/>
    </row>
    <row r="919" spans="2:2" ht="14.25" customHeight="1" x14ac:dyDescent="0.25">
      <c r="B919" s="134"/>
    </row>
    <row r="920" spans="2:2" ht="14.25" customHeight="1" x14ac:dyDescent="0.25">
      <c r="B920" s="134"/>
    </row>
    <row r="921" spans="2:2" ht="14.25" customHeight="1" x14ac:dyDescent="0.25">
      <c r="B921" s="134"/>
    </row>
    <row r="922" spans="2:2" ht="14.25" customHeight="1" x14ac:dyDescent="0.25">
      <c r="B922" s="134"/>
    </row>
    <row r="923" spans="2:2" ht="14.25" customHeight="1" x14ac:dyDescent="0.25">
      <c r="B923" s="134"/>
    </row>
    <row r="924" spans="2:2" ht="14.25" customHeight="1" x14ac:dyDescent="0.25">
      <c r="B924" s="134"/>
    </row>
    <row r="925" spans="2:2" ht="14.25" customHeight="1" x14ac:dyDescent="0.25">
      <c r="B925" s="134"/>
    </row>
    <row r="926" spans="2:2" ht="14.25" customHeight="1" x14ac:dyDescent="0.25">
      <c r="B926" s="134"/>
    </row>
    <row r="927" spans="2:2" ht="14.25" customHeight="1" x14ac:dyDescent="0.25">
      <c r="B927" s="134"/>
    </row>
    <row r="928" spans="2:2" ht="14.25" customHeight="1" x14ac:dyDescent="0.25">
      <c r="B928" s="134"/>
    </row>
    <row r="929" spans="2:2" ht="14.25" customHeight="1" x14ac:dyDescent="0.25">
      <c r="B929" s="134"/>
    </row>
    <row r="930" spans="2:2" ht="14.25" customHeight="1" x14ac:dyDescent="0.25">
      <c r="B930" s="134"/>
    </row>
    <row r="931" spans="2:2" ht="14.25" customHeight="1" x14ac:dyDescent="0.25">
      <c r="B931" s="134"/>
    </row>
    <row r="932" spans="2:2" ht="14.25" customHeight="1" x14ac:dyDescent="0.25">
      <c r="B932" s="134"/>
    </row>
    <row r="933" spans="2:2" ht="14.25" customHeight="1" x14ac:dyDescent="0.25">
      <c r="B933" s="134"/>
    </row>
    <row r="934" spans="2:2" ht="14.25" customHeight="1" x14ac:dyDescent="0.25">
      <c r="B934" s="134"/>
    </row>
    <row r="935" spans="2:2" ht="14.25" customHeight="1" x14ac:dyDescent="0.25">
      <c r="B935" s="134"/>
    </row>
    <row r="936" spans="2:2" ht="14.25" customHeight="1" x14ac:dyDescent="0.25">
      <c r="B936" s="134"/>
    </row>
    <row r="937" spans="2:2" ht="14.25" customHeight="1" x14ac:dyDescent="0.25">
      <c r="B937" s="134"/>
    </row>
    <row r="938" spans="2:2" ht="14.25" customHeight="1" x14ac:dyDescent="0.25">
      <c r="B938" s="134"/>
    </row>
    <row r="939" spans="2:2" ht="14.25" customHeight="1" x14ac:dyDescent="0.25">
      <c r="B939" s="134"/>
    </row>
    <row r="940" spans="2:2" ht="14.25" customHeight="1" x14ac:dyDescent="0.25">
      <c r="B940" s="134"/>
    </row>
    <row r="941" spans="2:2" ht="14.25" customHeight="1" x14ac:dyDescent="0.25">
      <c r="B941" s="134"/>
    </row>
    <row r="942" spans="2:2" ht="14.25" customHeight="1" x14ac:dyDescent="0.25">
      <c r="B942" s="134"/>
    </row>
    <row r="943" spans="2:2" ht="14.25" customHeight="1" x14ac:dyDescent="0.25">
      <c r="B943" s="134"/>
    </row>
    <row r="944" spans="2:2" ht="14.25" customHeight="1" x14ac:dyDescent="0.25">
      <c r="B944" s="134"/>
    </row>
    <row r="945" spans="2:2" ht="14.25" customHeight="1" x14ac:dyDescent="0.25">
      <c r="B945" s="134"/>
    </row>
    <row r="946" spans="2:2" ht="14.25" customHeight="1" x14ac:dyDescent="0.25">
      <c r="B946" s="134"/>
    </row>
    <row r="947" spans="2:2" ht="14.25" customHeight="1" x14ac:dyDescent="0.25">
      <c r="B947" s="134"/>
    </row>
    <row r="948" spans="2:2" ht="14.25" customHeight="1" x14ac:dyDescent="0.25">
      <c r="B948" s="134"/>
    </row>
    <row r="949" spans="2:2" ht="14.25" customHeight="1" x14ac:dyDescent="0.25">
      <c r="B949" s="134"/>
    </row>
    <row r="950" spans="2:2" ht="14.25" customHeight="1" x14ac:dyDescent="0.25">
      <c r="B950" s="134"/>
    </row>
    <row r="951" spans="2:2" ht="14.25" customHeight="1" x14ac:dyDescent="0.25">
      <c r="B951" s="134"/>
    </row>
    <row r="952" spans="2:2" ht="14.25" customHeight="1" x14ac:dyDescent="0.25">
      <c r="B952" s="134"/>
    </row>
    <row r="953" spans="2:2" ht="14.25" customHeight="1" x14ac:dyDescent="0.25">
      <c r="B953" s="134"/>
    </row>
    <row r="954" spans="2:2" ht="14.25" customHeight="1" x14ac:dyDescent="0.25">
      <c r="B954" s="134"/>
    </row>
    <row r="955" spans="2:2" ht="14.25" customHeight="1" x14ac:dyDescent="0.25">
      <c r="B955" s="134"/>
    </row>
    <row r="956" spans="2:2" ht="14.25" customHeight="1" x14ac:dyDescent="0.25">
      <c r="B956" s="134"/>
    </row>
    <row r="957" spans="2:2" ht="14.25" customHeight="1" x14ac:dyDescent="0.25">
      <c r="B957" s="134"/>
    </row>
    <row r="958" spans="2:2" ht="14.25" customHeight="1" x14ac:dyDescent="0.25">
      <c r="B958" s="134"/>
    </row>
    <row r="959" spans="2:2" ht="14.25" customHeight="1" x14ac:dyDescent="0.25">
      <c r="B959" s="134"/>
    </row>
    <row r="960" spans="2:2" ht="14.25" customHeight="1" x14ac:dyDescent="0.25">
      <c r="B960" s="134"/>
    </row>
    <row r="961" spans="2:2" ht="14.25" customHeight="1" x14ac:dyDescent="0.25">
      <c r="B961" s="134"/>
    </row>
    <row r="962" spans="2:2" ht="14.25" customHeight="1" x14ac:dyDescent="0.25">
      <c r="B962" s="134"/>
    </row>
    <row r="963" spans="2:2" ht="14.25" customHeight="1" x14ac:dyDescent="0.25">
      <c r="B963" s="134"/>
    </row>
    <row r="964" spans="2:2" ht="14.25" customHeight="1" x14ac:dyDescent="0.25">
      <c r="B964" s="134"/>
    </row>
    <row r="965" spans="2:2" ht="14.25" customHeight="1" x14ac:dyDescent="0.25">
      <c r="B965" s="134"/>
    </row>
    <row r="966" spans="2:2" ht="14.25" customHeight="1" x14ac:dyDescent="0.25">
      <c r="B966" s="134"/>
    </row>
    <row r="967" spans="2:2" ht="14.25" customHeight="1" x14ac:dyDescent="0.25">
      <c r="B967" s="134"/>
    </row>
    <row r="968" spans="2:2" ht="14.25" customHeight="1" x14ac:dyDescent="0.25">
      <c r="B968" s="134"/>
    </row>
    <row r="969" spans="2:2" ht="14.25" customHeight="1" x14ac:dyDescent="0.25">
      <c r="B969" s="134"/>
    </row>
    <row r="970" spans="2:2" ht="14.25" customHeight="1" x14ac:dyDescent="0.25">
      <c r="B970" s="134"/>
    </row>
    <row r="971" spans="2:2" ht="14.25" customHeight="1" x14ac:dyDescent="0.25">
      <c r="B971" s="134"/>
    </row>
    <row r="972" spans="2:2" ht="14.25" customHeight="1" x14ac:dyDescent="0.25">
      <c r="B972" s="134"/>
    </row>
    <row r="973" spans="2:2" ht="14.25" customHeight="1" x14ac:dyDescent="0.25">
      <c r="B973" s="134"/>
    </row>
    <row r="974" spans="2:2" ht="14.25" customHeight="1" x14ac:dyDescent="0.25">
      <c r="B974" s="134"/>
    </row>
    <row r="975" spans="2:2" ht="14.25" customHeight="1" x14ac:dyDescent="0.25">
      <c r="B975" s="134"/>
    </row>
    <row r="976" spans="2:2" ht="14.25" customHeight="1" x14ac:dyDescent="0.25">
      <c r="B976" s="134"/>
    </row>
    <row r="977" spans="2:2" ht="14.25" customHeight="1" x14ac:dyDescent="0.25">
      <c r="B977" s="134"/>
    </row>
    <row r="978" spans="2:2" ht="14.25" customHeight="1" x14ac:dyDescent="0.25">
      <c r="B978" s="134"/>
    </row>
    <row r="979" spans="2:2" ht="14.25" customHeight="1" x14ac:dyDescent="0.25">
      <c r="B979" s="134"/>
    </row>
    <row r="980" spans="2:2" ht="14.25" customHeight="1" x14ac:dyDescent="0.25">
      <c r="B980" s="134"/>
    </row>
    <row r="981" spans="2:2" ht="14.25" customHeight="1" x14ac:dyDescent="0.25">
      <c r="B981" s="134"/>
    </row>
    <row r="982" spans="2:2" ht="14.25" customHeight="1" x14ac:dyDescent="0.25">
      <c r="B982" s="134"/>
    </row>
    <row r="983" spans="2:2" ht="14.25" customHeight="1" x14ac:dyDescent="0.25">
      <c r="B983" s="134"/>
    </row>
    <row r="984" spans="2:2" ht="14.25" customHeight="1" x14ac:dyDescent="0.25">
      <c r="B984" s="134"/>
    </row>
    <row r="985" spans="2:2" ht="14.25" customHeight="1" x14ac:dyDescent="0.25">
      <c r="B985" s="134"/>
    </row>
    <row r="986" spans="2:2" ht="14.25" customHeight="1" x14ac:dyDescent="0.25">
      <c r="B986" s="134"/>
    </row>
    <row r="987" spans="2:2" ht="14.25" customHeight="1" x14ac:dyDescent="0.25">
      <c r="B987" s="134"/>
    </row>
    <row r="988" spans="2:2" ht="14.25" customHeight="1" x14ac:dyDescent="0.25">
      <c r="B988" s="134"/>
    </row>
    <row r="989" spans="2:2" ht="14.25" customHeight="1" x14ac:dyDescent="0.25">
      <c r="B989" s="134"/>
    </row>
    <row r="990" spans="2:2" ht="14.25" customHeight="1" x14ac:dyDescent="0.25">
      <c r="B990" s="134"/>
    </row>
    <row r="991" spans="2:2" ht="14.25" customHeight="1" x14ac:dyDescent="0.25">
      <c r="B991" s="134"/>
    </row>
    <row r="992" spans="2:2" ht="14.25" customHeight="1" x14ac:dyDescent="0.25">
      <c r="B992" s="134"/>
    </row>
    <row r="993" spans="2:2" ht="14.25" customHeight="1" x14ac:dyDescent="0.25">
      <c r="B993" s="134"/>
    </row>
    <row r="994" spans="2:2" ht="14.25" customHeight="1" x14ac:dyDescent="0.25">
      <c r="B994" s="134"/>
    </row>
  </sheetData>
  <pageMargins left="0.7" right="0.7" top="0.75" bottom="0.75" header="0" footer="0"/>
  <pageSetup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000"/>
  <sheetViews>
    <sheetView workbookViewId="0"/>
  </sheetViews>
  <sheetFormatPr defaultColWidth="12.625" defaultRowHeight="15" customHeight="1" x14ac:dyDescent="0.2"/>
  <cols>
    <col min="1" max="1" width="40.625" customWidth="1"/>
    <col min="2" max="3" width="7.625" customWidth="1"/>
    <col min="4" max="4" width="20.5" customWidth="1"/>
    <col min="5" max="9" width="7.625" customWidth="1"/>
    <col min="10" max="10" width="8" customWidth="1"/>
    <col min="11" max="26" width="7.625" customWidth="1"/>
  </cols>
  <sheetData>
    <row r="1" spans="1:12" ht="14.25" customHeight="1" x14ac:dyDescent="0.25">
      <c r="A1" s="135" t="s">
        <v>880</v>
      </c>
      <c r="B1" s="135" t="s">
        <v>64</v>
      </c>
      <c r="D1" s="129" t="s">
        <v>858</v>
      </c>
      <c r="J1" s="140">
        <f t="shared" ref="J1:K1" si="0">SUM(J2:J211)</f>
        <v>0</v>
      </c>
      <c r="K1" s="140">
        <f t="shared" si="0"/>
        <v>6569.2</v>
      </c>
      <c r="L1" s="141">
        <f t="shared" ref="L1:L211" si="1">J1-K1</f>
        <v>-6569.2</v>
      </c>
    </row>
    <row r="2" spans="1:12" ht="14.25" customHeight="1" x14ac:dyDescent="0.25">
      <c r="A2" s="135" t="s">
        <v>881</v>
      </c>
      <c r="B2" s="135" t="s">
        <v>64</v>
      </c>
      <c r="D2" s="130" t="s">
        <v>884</v>
      </c>
      <c r="I2" s="135" t="s">
        <v>705</v>
      </c>
      <c r="J2" s="128">
        <f>IFERROR(SUMIFS(#REF!,#REF!,I2,#REF!,$D$5),0)</f>
        <v>0</v>
      </c>
      <c r="K2" s="128">
        <f>IFERROR(VLOOKUP(I2,'FY22 Distribution Detail'!$A:$AJ,27,FALSE),0)</f>
        <v>1</v>
      </c>
      <c r="L2" s="128">
        <f t="shared" si="1"/>
        <v>-1</v>
      </c>
    </row>
    <row r="3" spans="1:12" ht="14.25" customHeight="1" x14ac:dyDescent="0.25">
      <c r="A3" s="135" t="s">
        <v>883</v>
      </c>
      <c r="B3" s="135" t="s">
        <v>64</v>
      </c>
      <c r="D3" s="131" t="s">
        <v>906</v>
      </c>
      <c r="I3" s="135" t="s">
        <v>157</v>
      </c>
      <c r="J3" s="128">
        <f>IFERROR(SUMIFS(#REF!,#REF!,I3,#REF!,$D$5),0)</f>
        <v>0</v>
      </c>
      <c r="K3" s="128">
        <f>IFERROR(VLOOKUP(I3,'FY22 Distribution Detail'!$A:$AJ,27,FALSE),0)</f>
        <v>64</v>
      </c>
      <c r="L3" s="128">
        <f t="shared" si="1"/>
        <v>-64</v>
      </c>
    </row>
    <row r="4" spans="1:12" ht="14.25" customHeight="1" x14ac:dyDescent="0.25">
      <c r="A4" s="135" t="s">
        <v>882</v>
      </c>
      <c r="B4" s="135" t="s">
        <v>64</v>
      </c>
      <c r="D4" s="131" t="s">
        <v>907</v>
      </c>
      <c r="I4" s="135" t="s">
        <v>765</v>
      </c>
      <c r="J4" s="128">
        <f>IFERROR(SUMIFS(#REF!,#REF!,I4,#REF!,$D$5),0)</f>
        <v>0</v>
      </c>
      <c r="K4" s="128">
        <f>IFERROR(VLOOKUP(I4,'FY22 Distribution Detail'!$A:$AJ,27,FALSE),0)</f>
        <v>0</v>
      </c>
      <c r="L4" s="128">
        <f t="shared" si="1"/>
        <v>0</v>
      </c>
    </row>
    <row r="5" spans="1:12" ht="14.25" customHeight="1" x14ac:dyDescent="0.25">
      <c r="A5" s="135" t="s">
        <v>860</v>
      </c>
      <c r="B5" s="135" t="s">
        <v>36</v>
      </c>
      <c r="D5" s="131" t="s">
        <v>925</v>
      </c>
      <c r="I5" s="135" t="s">
        <v>451</v>
      </c>
      <c r="J5" s="128">
        <f>IFERROR(SUMIFS(#REF!,#REF!,I5,#REF!,$D$5),0)</f>
        <v>0</v>
      </c>
      <c r="K5" s="128">
        <f>IFERROR(VLOOKUP(I5,'FY22 Distribution Detail'!$A:$AJ,27,FALSE),0)</f>
        <v>0</v>
      </c>
      <c r="L5" s="128">
        <f t="shared" si="1"/>
        <v>0</v>
      </c>
    </row>
    <row r="6" spans="1:12" ht="14.25" customHeight="1" x14ac:dyDescent="0.25">
      <c r="A6" s="135" t="s">
        <v>885</v>
      </c>
      <c r="B6" s="135" t="s">
        <v>36</v>
      </c>
      <c r="D6" s="131" t="s">
        <v>927</v>
      </c>
      <c r="I6" s="135" t="s">
        <v>722</v>
      </c>
      <c r="J6" s="128">
        <f>IFERROR(SUMIFS(#REF!,#REF!,I6,#REF!,$D$5),0)</f>
        <v>0</v>
      </c>
      <c r="K6" s="128">
        <f>IFERROR(VLOOKUP(I6,'FY22 Distribution Detail'!$A:$AJ,27,FALSE),0)</f>
        <v>0</v>
      </c>
      <c r="L6" s="128">
        <f t="shared" si="1"/>
        <v>0</v>
      </c>
    </row>
    <row r="7" spans="1:12" ht="14.25" customHeight="1" x14ac:dyDescent="0.25">
      <c r="A7" s="135" t="s">
        <v>857</v>
      </c>
      <c r="B7" s="135" t="s">
        <v>36</v>
      </c>
      <c r="D7" s="131" t="s">
        <v>928</v>
      </c>
      <c r="I7" s="135" t="s">
        <v>262</v>
      </c>
      <c r="J7" s="128">
        <f>IFERROR(SUMIFS(#REF!,#REF!,I7,#REF!,$D$5),0)</f>
        <v>0</v>
      </c>
      <c r="K7" s="128">
        <f>IFERROR(VLOOKUP(I7,'FY22 Distribution Detail'!$A:$AJ,27,FALSE),0)</f>
        <v>0</v>
      </c>
      <c r="L7" s="128">
        <f t="shared" si="1"/>
        <v>0</v>
      </c>
    </row>
    <row r="8" spans="1:12" ht="14.25" customHeight="1" x14ac:dyDescent="0.25">
      <c r="A8" s="135" t="s">
        <v>859</v>
      </c>
      <c r="B8" s="135" t="s">
        <v>36</v>
      </c>
      <c r="D8" s="132" t="s">
        <v>929</v>
      </c>
      <c r="I8" s="135" t="s">
        <v>910</v>
      </c>
      <c r="J8" s="128">
        <f>IFERROR(SUMIFS(#REF!,#REF!,I8,#REF!,$D$5),0)</f>
        <v>0</v>
      </c>
      <c r="K8" s="128">
        <f>IFERROR(VLOOKUP(I8,'FY22 Distribution Detail'!$A:$AJ,27,FALSE),0)</f>
        <v>0</v>
      </c>
      <c r="L8" s="128">
        <f t="shared" si="1"/>
        <v>0</v>
      </c>
    </row>
    <row r="9" spans="1:12" ht="14.25" customHeight="1" x14ac:dyDescent="0.25">
      <c r="A9" s="135" t="s">
        <v>931</v>
      </c>
      <c r="B9" s="135" t="s">
        <v>36</v>
      </c>
      <c r="D9" s="132" t="s">
        <v>930</v>
      </c>
      <c r="I9" s="135" t="s">
        <v>205</v>
      </c>
      <c r="J9" s="128">
        <f>IFERROR(SUMIFS(#REF!,#REF!,I9,#REF!,$D$5),0)</f>
        <v>0</v>
      </c>
      <c r="K9" s="128">
        <f>IFERROR(VLOOKUP(I9,'FY22 Distribution Detail'!$A:$AJ,27,FALSE),0)</f>
        <v>1</v>
      </c>
      <c r="L9" s="128">
        <f t="shared" si="1"/>
        <v>-1</v>
      </c>
    </row>
    <row r="10" spans="1:12" ht="14.25" customHeight="1" x14ac:dyDescent="0.25">
      <c r="A10" s="135" t="s">
        <v>865</v>
      </c>
      <c r="B10" s="135" t="s">
        <v>58</v>
      </c>
      <c r="D10" s="132" t="s">
        <v>937</v>
      </c>
      <c r="I10" s="135" t="s">
        <v>208</v>
      </c>
      <c r="J10" s="128">
        <f>IFERROR(SUMIFS(#REF!,#REF!,I10,#REF!,$D$5),0)</f>
        <v>0</v>
      </c>
      <c r="K10" s="128">
        <f>IFERROR(VLOOKUP(I10,'FY22 Distribution Detail'!$A:$AJ,27,FALSE),0)</f>
        <v>0</v>
      </c>
      <c r="L10" s="128">
        <f t="shared" si="1"/>
        <v>0</v>
      </c>
    </row>
    <row r="11" spans="1:12" ht="14.25" customHeight="1" x14ac:dyDescent="0.25">
      <c r="A11" s="135" t="s">
        <v>867</v>
      </c>
      <c r="B11" s="135" t="s">
        <v>58</v>
      </c>
      <c r="I11" s="135" t="s">
        <v>189</v>
      </c>
      <c r="J11" s="128">
        <f>IFERROR(SUMIFS(#REF!,#REF!,I11,#REF!,$D$5),0)</f>
        <v>0</v>
      </c>
      <c r="K11" s="128">
        <f>IFERROR(VLOOKUP(I11,'FY22 Distribution Detail'!$A:$AJ,27,FALSE),0)</f>
        <v>7</v>
      </c>
      <c r="L11" s="128">
        <f t="shared" si="1"/>
        <v>-7</v>
      </c>
    </row>
    <row r="12" spans="1:12" ht="14.25" customHeight="1" x14ac:dyDescent="0.25">
      <c r="A12" s="135" t="s">
        <v>866</v>
      </c>
      <c r="B12" s="135" t="s">
        <v>58</v>
      </c>
      <c r="I12" s="135" t="s">
        <v>293</v>
      </c>
      <c r="J12" s="128">
        <f>IFERROR(SUMIFS(#REF!,#REF!,I12,#REF!,$D$5),0)</f>
        <v>0</v>
      </c>
      <c r="K12" s="128">
        <f>IFERROR(VLOOKUP(I12,'FY22 Distribution Detail'!$A:$AJ,27,FALSE),0)</f>
        <v>4</v>
      </c>
      <c r="L12" s="128">
        <f t="shared" si="1"/>
        <v>-4</v>
      </c>
    </row>
    <row r="13" spans="1:12" ht="14.25" customHeight="1" x14ac:dyDescent="0.25">
      <c r="A13" s="135" t="s">
        <v>889</v>
      </c>
      <c r="B13" s="135" t="s">
        <v>58</v>
      </c>
      <c r="I13" s="135" t="s">
        <v>210</v>
      </c>
      <c r="J13" s="128">
        <f>IFERROR(SUMIFS(#REF!,#REF!,I13,#REF!,$D$5),0)</f>
        <v>0</v>
      </c>
      <c r="K13" s="128">
        <f>IFERROR(VLOOKUP(I13,'FY22 Distribution Detail'!$A:$AJ,27,FALSE),0)</f>
        <v>2</v>
      </c>
      <c r="L13" s="128">
        <f t="shared" si="1"/>
        <v>-2</v>
      </c>
    </row>
    <row r="14" spans="1:12" ht="14.25" customHeight="1" x14ac:dyDescent="0.25">
      <c r="A14" s="135" t="s">
        <v>896</v>
      </c>
      <c r="B14" s="135" t="s">
        <v>33</v>
      </c>
      <c r="I14" s="135" t="s">
        <v>220</v>
      </c>
      <c r="J14" s="128">
        <f>IFERROR(SUMIFS(#REF!,#REF!,I14,#REF!,$D$5),0)</f>
        <v>0</v>
      </c>
      <c r="K14" s="128">
        <f>IFERROR(VLOOKUP(I14,'FY22 Distribution Detail'!$A:$AJ,27,FALSE),0)</f>
        <v>0</v>
      </c>
      <c r="L14" s="128">
        <f t="shared" si="1"/>
        <v>0</v>
      </c>
    </row>
    <row r="15" spans="1:12" ht="14.25" customHeight="1" x14ac:dyDescent="0.25">
      <c r="A15" s="135" t="s">
        <v>898</v>
      </c>
      <c r="B15" s="135" t="s">
        <v>33</v>
      </c>
      <c r="I15" s="135" t="s">
        <v>483</v>
      </c>
      <c r="J15" s="128">
        <f>IFERROR(SUMIFS(#REF!,#REF!,I15,#REF!,$D$5),0)</f>
        <v>0</v>
      </c>
      <c r="K15" s="128">
        <f>IFERROR(VLOOKUP(I15,'FY22 Distribution Detail'!$A:$AJ,27,FALSE),0)</f>
        <v>0</v>
      </c>
      <c r="L15" s="128">
        <f t="shared" si="1"/>
        <v>0</v>
      </c>
    </row>
    <row r="16" spans="1:12" ht="14.25" customHeight="1" x14ac:dyDescent="0.25">
      <c r="A16" s="135" t="s">
        <v>900</v>
      </c>
      <c r="B16" s="135" t="s">
        <v>33</v>
      </c>
      <c r="I16" s="135" t="s">
        <v>539</v>
      </c>
      <c r="J16" s="128">
        <f>IFERROR(SUMIFS(#REF!,#REF!,I16,#REF!,$D$5),0)</f>
        <v>0</v>
      </c>
      <c r="K16" s="128">
        <f>IFERROR(VLOOKUP(I16,'FY22 Distribution Detail'!$A:$AJ,27,FALSE),0)</f>
        <v>0</v>
      </c>
      <c r="L16" s="128">
        <f t="shared" si="1"/>
        <v>0</v>
      </c>
    </row>
    <row r="17" spans="1:12" ht="14.25" customHeight="1" x14ac:dyDescent="0.25">
      <c r="A17" s="135" t="s">
        <v>897</v>
      </c>
      <c r="B17" s="135" t="s">
        <v>33</v>
      </c>
      <c r="I17" s="135" t="s">
        <v>163</v>
      </c>
      <c r="J17" s="128">
        <f>IFERROR(SUMIFS(#REF!,#REF!,I17,#REF!,$D$5),0)</f>
        <v>0</v>
      </c>
      <c r="K17" s="128">
        <f>IFERROR(VLOOKUP(I17,'FY22 Distribution Detail'!$A:$AJ,27,FALSE),0)</f>
        <v>0</v>
      </c>
      <c r="L17" s="128">
        <f t="shared" si="1"/>
        <v>0</v>
      </c>
    </row>
    <row r="18" spans="1:12" ht="14.25" customHeight="1" x14ac:dyDescent="0.25">
      <c r="A18" s="135" t="s">
        <v>874</v>
      </c>
      <c r="B18" s="135" t="s">
        <v>33</v>
      </c>
      <c r="I18" s="135" t="s">
        <v>375</v>
      </c>
      <c r="J18" s="128">
        <f>IFERROR(SUMIFS(#REF!,#REF!,I18,#REF!,$D$5),0)</f>
        <v>0</v>
      </c>
      <c r="K18" s="128">
        <f>IFERROR(VLOOKUP(I18,'FY22 Distribution Detail'!$A:$AJ,27,FALSE),0)</f>
        <v>0</v>
      </c>
      <c r="L18" s="128">
        <f t="shared" si="1"/>
        <v>0</v>
      </c>
    </row>
    <row r="19" spans="1:12" ht="14.25" customHeight="1" x14ac:dyDescent="0.25">
      <c r="A19" s="135" t="s">
        <v>904</v>
      </c>
      <c r="B19" s="135" t="s">
        <v>33</v>
      </c>
      <c r="I19" s="135" t="s">
        <v>402</v>
      </c>
      <c r="J19" s="128">
        <f>IFERROR(SUMIFS(#REF!,#REF!,I19,#REF!,$D$5),0)</f>
        <v>0</v>
      </c>
      <c r="K19" s="128">
        <f>IFERROR(VLOOKUP(I19,'FY22 Distribution Detail'!$A:$AJ,27,FALSE),0)</f>
        <v>0</v>
      </c>
      <c r="L19" s="128">
        <f t="shared" si="1"/>
        <v>0</v>
      </c>
    </row>
    <row r="20" spans="1:12" ht="14.25" customHeight="1" x14ac:dyDescent="0.25">
      <c r="A20" s="135" t="s">
        <v>875</v>
      </c>
      <c r="B20" s="135" t="s">
        <v>33</v>
      </c>
      <c r="I20" s="135" t="s">
        <v>510</v>
      </c>
      <c r="J20" s="128">
        <f>IFERROR(SUMIFS(#REF!,#REF!,I20,#REF!,$D$5),0)</f>
        <v>0</v>
      </c>
      <c r="K20" s="128">
        <f>IFERROR(VLOOKUP(I20,'FY22 Distribution Detail'!$A:$AJ,27,FALSE),0)</f>
        <v>0</v>
      </c>
      <c r="L20" s="128">
        <f t="shared" si="1"/>
        <v>0</v>
      </c>
    </row>
    <row r="21" spans="1:12" ht="14.25" customHeight="1" x14ac:dyDescent="0.25">
      <c r="A21" s="135" t="s">
        <v>899</v>
      </c>
      <c r="B21" s="135" t="s">
        <v>33</v>
      </c>
      <c r="I21" s="135" t="s">
        <v>298</v>
      </c>
      <c r="J21" s="128">
        <f>IFERROR(SUMIFS(#REF!,#REF!,I21,#REF!,$D$5),0)</f>
        <v>0</v>
      </c>
      <c r="K21" s="128">
        <f>IFERROR(VLOOKUP(I21,'FY22 Distribution Detail'!$A:$AJ,27,FALSE),0)</f>
        <v>1</v>
      </c>
      <c r="L21" s="128">
        <f t="shared" si="1"/>
        <v>-1</v>
      </c>
    </row>
    <row r="22" spans="1:12" ht="14.25" customHeight="1" x14ac:dyDescent="0.25">
      <c r="A22" s="135" t="s">
        <v>903</v>
      </c>
      <c r="B22" s="135" t="s">
        <v>33</v>
      </c>
      <c r="I22" s="135" t="s">
        <v>523</v>
      </c>
      <c r="J22" s="128">
        <f>IFERROR(SUMIFS(#REF!,#REF!,I22,#REF!,$D$5),0)</f>
        <v>0</v>
      </c>
      <c r="K22" s="128">
        <f>IFERROR(VLOOKUP(I22,'FY22 Distribution Detail'!$A:$AJ,27,FALSE),0)</f>
        <v>0</v>
      </c>
      <c r="L22" s="128">
        <f t="shared" si="1"/>
        <v>0</v>
      </c>
    </row>
    <row r="23" spans="1:12" ht="14.25" customHeight="1" x14ac:dyDescent="0.25">
      <c r="A23" s="135" t="s">
        <v>868</v>
      </c>
      <c r="B23" s="135" t="s">
        <v>59</v>
      </c>
      <c r="I23" s="135" t="s">
        <v>212</v>
      </c>
      <c r="J23" s="128">
        <f>IFERROR(SUMIFS(#REF!,#REF!,I23,#REF!,$D$5),0)</f>
        <v>0</v>
      </c>
      <c r="K23" s="128">
        <f>IFERROR(VLOOKUP(I23,'FY22 Distribution Detail'!$A:$AJ,27,FALSE),0)</f>
        <v>0</v>
      </c>
      <c r="L23" s="128">
        <f t="shared" si="1"/>
        <v>0</v>
      </c>
    </row>
    <row r="24" spans="1:12" ht="14.25" customHeight="1" x14ac:dyDescent="0.25">
      <c r="A24" s="135" t="s">
        <v>871</v>
      </c>
      <c r="B24" s="135" t="s">
        <v>59</v>
      </c>
      <c r="I24" s="135" t="s">
        <v>926</v>
      </c>
      <c r="J24" s="128">
        <f>IFERROR(SUMIFS(#REF!,#REF!,I24,#REF!,$D$5),0)</f>
        <v>0</v>
      </c>
      <c r="K24" s="128">
        <f>IFERROR(VLOOKUP(I24,'FY22 Distribution Detail'!$A:$AJ,27,FALSE),0)</f>
        <v>0</v>
      </c>
      <c r="L24" s="128">
        <f t="shared" si="1"/>
        <v>0</v>
      </c>
    </row>
    <row r="25" spans="1:12" ht="14.25" customHeight="1" x14ac:dyDescent="0.25">
      <c r="A25" s="135" t="s">
        <v>870</v>
      </c>
      <c r="B25" s="135" t="s">
        <v>59</v>
      </c>
      <c r="I25" s="135" t="s">
        <v>923</v>
      </c>
      <c r="J25" s="128">
        <f>IFERROR(SUMIFS(#REF!,#REF!,I25,#REF!,$D$5),0)</f>
        <v>0</v>
      </c>
      <c r="K25" s="128">
        <f>IFERROR(VLOOKUP(I25,'FY22 Distribution Detail'!$A:$AJ,27,FALSE),0)</f>
        <v>0</v>
      </c>
      <c r="L25" s="128">
        <f t="shared" si="1"/>
        <v>0</v>
      </c>
    </row>
    <row r="26" spans="1:12" ht="14.25" customHeight="1" x14ac:dyDescent="0.25">
      <c r="A26" s="135" t="s">
        <v>878</v>
      </c>
      <c r="B26" s="135" t="s">
        <v>63</v>
      </c>
      <c r="I26" s="135" t="s">
        <v>428</v>
      </c>
      <c r="J26" s="128">
        <f>IFERROR(SUMIFS(#REF!,#REF!,I26,#REF!,$D$5),0)</f>
        <v>0</v>
      </c>
      <c r="K26" s="128">
        <f>IFERROR(VLOOKUP(I26,'FY22 Distribution Detail'!$A:$AJ,27,FALSE),0)</f>
        <v>0</v>
      </c>
      <c r="L26" s="128">
        <f t="shared" si="1"/>
        <v>0</v>
      </c>
    </row>
    <row r="27" spans="1:12" ht="14.25" customHeight="1" x14ac:dyDescent="0.25">
      <c r="A27" s="135" t="s">
        <v>938</v>
      </c>
      <c r="B27" s="135" t="s">
        <v>63</v>
      </c>
      <c r="I27" s="135" t="s">
        <v>803</v>
      </c>
      <c r="J27" s="128">
        <f>IFERROR(SUMIFS(#REF!,#REF!,I27,#REF!,$D$5),0)</f>
        <v>0</v>
      </c>
      <c r="K27" s="128">
        <f>IFERROR(VLOOKUP(I27,'FY22 Distribution Detail'!$A:$AJ,27,FALSE),0)</f>
        <v>0</v>
      </c>
      <c r="L27" s="128">
        <f t="shared" si="1"/>
        <v>0</v>
      </c>
    </row>
    <row r="28" spans="1:12" ht="14.25" customHeight="1" x14ac:dyDescent="0.25">
      <c r="A28" s="135" t="s">
        <v>924</v>
      </c>
      <c r="B28" s="135" t="s">
        <v>63</v>
      </c>
      <c r="I28" s="135" t="s">
        <v>442</v>
      </c>
      <c r="J28" s="128">
        <f>IFERROR(SUMIFS(#REF!,#REF!,I28,#REF!,$D$5),0)</f>
        <v>0</v>
      </c>
      <c r="K28" s="128">
        <f>IFERROR(VLOOKUP(I28,'FY22 Distribution Detail'!$A:$AJ,27,FALSE),0)</f>
        <v>1</v>
      </c>
      <c r="L28" s="128">
        <f t="shared" si="1"/>
        <v>-1</v>
      </c>
    </row>
    <row r="29" spans="1:12" ht="14.25" customHeight="1" x14ac:dyDescent="0.25">
      <c r="A29" s="135" t="s">
        <v>905</v>
      </c>
      <c r="B29" s="135" t="s">
        <v>63</v>
      </c>
      <c r="I29" s="135" t="s">
        <v>214</v>
      </c>
      <c r="J29" s="128">
        <f>IFERROR(SUMIFS(#REF!,#REF!,I29,#REF!,$D$5),0)</f>
        <v>0</v>
      </c>
      <c r="K29" s="128">
        <f>IFERROR(VLOOKUP(I29,'FY22 Distribution Detail'!$A:$AJ,27,FALSE),0)</f>
        <v>0</v>
      </c>
      <c r="L29" s="128">
        <f t="shared" si="1"/>
        <v>0</v>
      </c>
    </row>
    <row r="30" spans="1:12" ht="14.25" customHeight="1" x14ac:dyDescent="0.25">
      <c r="A30" s="135" t="s">
        <v>877</v>
      </c>
      <c r="B30" s="135" t="s">
        <v>63</v>
      </c>
      <c r="I30" s="135" t="s">
        <v>302</v>
      </c>
      <c r="J30" s="128">
        <f>IFERROR(SUMIFS(#REF!,#REF!,I30,#REF!,$D$5),0)</f>
        <v>0</v>
      </c>
      <c r="K30" s="128">
        <f>IFERROR(VLOOKUP(I30,'FY22 Distribution Detail'!$A:$AJ,27,FALSE),0)</f>
        <v>0</v>
      </c>
      <c r="L30" s="128">
        <f t="shared" si="1"/>
        <v>0</v>
      </c>
    </row>
    <row r="31" spans="1:12" ht="14.25" customHeight="1" x14ac:dyDescent="0.25">
      <c r="A31" s="135" t="s">
        <v>879</v>
      </c>
      <c r="B31" s="135" t="s">
        <v>63</v>
      </c>
      <c r="I31" s="135" t="s">
        <v>768</v>
      </c>
      <c r="J31" s="128">
        <f>IFERROR(SUMIFS(#REF!,#REF!,I31,#REF!,$D$5),0)</f>
        <v>0</v>
      </c>
      <c r="K31" s="128">
        <f>IFERROR(VLOOKUP(I31,'FY22 Distribution Detail'!$A:$AJ,27,FALSE),0)</f>
        <v>0</v>
      </c>
      <c r="L31" s="128">
        <f t="shared" si="1"/>
        <v>0</v>
      </c>
    </row>
    <row r="32" spans="1:12" ht="14.25" customHeight="1" x14ac:dyDescent="0.25">
      <c r="A32" s="135" t="s">
        <v>939</v>
      </c>
      <c r="B32" s="135" t="s">
        <v>60</v>
      </c>
      <c r="I32" s="135" t="s">
        <v>166</v>
      </c>
      <c r="J32" s="128">
        <f>IFERROR(SUMIFS(#REF!,#REF!,I32,#REF!,$D$5),0)</f>
        <v>0</v>
      </c>
      <c r="K32" s="128">
        <f>IFERROR(VLOOKUP(I32,'FY22 Distribution Detail'!$A:$AJ,27,FALSE),0)</f>
        <v>4330</v>
      </c>
      <c r="L32" s="128">
        <f t="shared" si="1"/>
        <v>-4330</v>
      </c>
    </row>
    <row r="33" spans="1:12" ht="14.25" customHeight="1" x14ac:dyDescent="0.25">
      <c r="A33" s="135" t="s">
        <v>872</v>
      </c>
      <c r="B33" s="135" t="s">
        <v>60</v>
      </c>
      <c r="I33" s="135" t="s">
        <v>169</v>
      </c>
      <c r="J33" s="128">
        <f>IFERROR(SUMIFS(#REF!,#REF!,I33,#REF!,$D$5),0)</f>
        <v>0</v>
      </c>
      <c r="K33" s="128">
        <f>IFERROR(VLOOKUP(I33,'FY22 Distribution Detail'!$A:$AJ,27,FALSE),0)</f>
        <v>1</v>
      </c>
      <c r="L33" s="128">
        <f t="shared" si="1"/>
        <v>-1</v>
      </c>
    </row>
    <row r="34" spans="1:12" ht="14.25" customHeight="1" x14ac:dyDescent="0.25">
      <c r="A34" s="135" t="s">
        <v>940</v>
      </c>
      <c r="B34" s="135" t="s">
        <v>60</v>
      </c>
      <c r="I34" s="135" t="s">
        <v>216</v>
      </c>
      <c r="J34" s="128">
        <f>IFERROR(SUMIFS(#REF!,#REF!,I34,#REF!,$D$5),0)</f>
        <v>0</v>
      </c>
      <c r="K34" s="128">
        <f>IFERROR(VLOOKUP(I34,'FY22 Distribution Detail'!$A:$AJ,27,FALSE),0)</f>
        <v>0</v>
      </c>
      <c r="L34" s="128">
        <f t="shared" si="1"/>
        <v>0</v>
      </c>
    </row>
    <row r="35" spans="1:12" ht="14.25" customHeight="1" x14ac:dyDescent="0.25">
      <c r="A35" s="135" t="s">
        <v>873</v>
      </c>
      <c r="B35" s="135" t="s">
        <v>60</v>
      </c>
      <c r="I35" s="135" t="s">
        <v>193</v>
      </c>
      <c r="J35" s="128">
        <f>IFERROR(SUMIFS(#REF!,#REF!,I35,#REF!,$D$5),0)</f>
        <v>0</v>
      </c>
      <c r="K35" s="128">
        <f>IFERROR(VLOOKUP(I35,'FY22 Distribution Detail'!$A:$AJ,27,FALSE),0)</f>
        <v>0</v>
      </c>
      <c r="L35" s="128">
        <f t="shared" si="1"/>
        <v>0</v>
      </c>
    </row>
    <row r="36" spans="1:12" ht="14.25" customHeight="1" x14ac:dyDescent="0.25">
      <c r="A36" s="135" t="s">
        <v>890</v>
      </c>
      <c r="B36" s="135" t="s">
        <v>60</v>
      </c>
      <c r="I36" s="135" t="s">
        <v>578</v>
      </c>
      <c r="J36" s="128">
        <f>IFERROR(SUMIFS(#REF!,#REF!,I36,#REF!,$D$5),0)</f>
        <v>0</v>
      </c>
      <c r="K36" s="128">
        <f>IFERROR(VLOOKUP(I36,'FY22 Distribution Detail'!$A:$AJ,27,FALSE),0)</f>
        <v>0</v>
      </c>
      <c r="L36" s="128">
        <f t="shared" si="1"/>
        <v>0</v>
      </c>
    </row>
    <row r="37" spans="1:12" ht="14.25" customHeight="1" x14ac:dyDescent="0.25">
      <c r="A37" s="135" t="s">
        <v>941</v>
      </c>
      <c r="B37" s="135" t="s">
        <v>57</v>
      </c>
      <c r="I37" s="135" t="s">
        <v>178</v>
      </c>
      <c r="J37" s="128">
        <f>IFERROR(SUMIFS(#REF!,#REF!,I37,#REF!,$D$5),0)</f>
        <v>0</v>
      </c>
      <c r="K37" s="128">
        <f>IFERROR(VLOOKUP(I37,'FY22 Distribution Detail'!$A:$AJ,27,FALSE),0)</f>
        <v>0</v>
      </c>
      <c r="L37" s="128">
        <f t="shared" si="1"/>
        <v>0</v>
      </c>
    </row>
    <row r="38" spans="1:12" ht="14.25" customHeight="1" x14ac:dyDescent="0.25">
      <c r="A38" s="135" t="s">
        <v>909</v>
      </c>
      <c r="B38" s="135" t="s">
        <v>57</v>
      </c>
      <c r="I38" s="135" t="s">
        <v>304</v>
      </c>
      <c r="J38" s="128">
        <f>IFERROR(SUMIFS(#REF!,#REF!,I38,#REF!,$D$5),0)</f>
        <v>0</v>
      </c>
      <c r="K38" s="128">
        <f>IFERROR(VLOOKUP(I38,'FY22 Distribution Detail'!$A:$AJ,27,FALSE),0)</f>
        <v>0</v>
      </c>
      <c r="L38" s="128">
        <f t="shared" si="1"/>
        <v>0</v>
      </c>
    </row>
    <row r="39" spans="1:12" ht="14.25" customHeight="1" x14ac:dyDescent="0.25">
      <c r="A39" s="135" t="s">
        <v>942</v>
      </c>
      <c r="B39" s="135" t="s">
        <v>57</v>
      </c>
      <c r="I39" s="135" t="s">
        <v>223</v>
      </c>
      <c r="J39" s="128">
        <f>IFERROR(SUMIFS(#REF!,#REF!,I39,#REF!,$D$5),0)</f>
        <v>0</v>
      </c>
      <c r="K39" s="128">
        <f>IFERROR(VLOOKUP(I39,'FY22 Distribution Detail'!$A:$AJ,27,FALSE),0)</f>
        <v>1</v>
      </c>
      <c r="L39" s="128">
        <f t="shared" si="1"/>
        <v>-1</v>
      </c>
    </row>
    <row r="40" spans="1:12" ht="14.25" customHeight="1" x14ac:dyDescent="0.25">
      <c r="A40" s="135" t="s">
        <v>864</v>
      </c>
      <c r="B40" s="135" t="s">
        <v>57</v>
      </c>
      <c r="I40" s="135" t="s">
        <v>171</v>
      </c>
      <c r="J40" s="128">
        <f>IFERROR(SUMIFS(#REF!,#REF!,I40,#REF!,$D$5),0)</f>
        <v>0</v>
      </c>
      <c r="K40" s="128">
        <f>IFERROR(VLOOKUP(I40,'FY22 Distribution Detail'!$A:$AJ,27,FALSE),0)</f>
        <v>0</v>
      </c>
      <c r="L40" s="128">
        <f t="shared" si="1"/>
        <v>0</v>
      </c>
    </row>
    <row r="41" spans="1:12" ht="14.25" customHeight="1" x14ac:dyDescent="0.25">
      <c r="A41" s="135" t="s">
        <v>908</v>
      </c>
      <c r="B41" s="135" t="s">
        <v>57</v>
      </c>
      <c r="I41" s="135" t="s">
        <v>869</v>
      </c>
      <c r="J41" s="128">
        <f>IFERROR(SUMIFS(#REF!,#REF!,I41,#REF!,$D$5),0)</f>
        <v>0</v>
      </c>
      <c r="K41" s="128">
        <f>IFERROR(VLOOKUP(I41,'FY22 Distribution Detail'!$A:$AJ,27,FALSE),0)</f>
        <v>0</v>
      </c>
      <c r="L41" s="128">
        <f t="shared" si="1"/>
        <v>0</v>
      </c>
    </row>
    <row r="42" spans="1:12" ht="14.25" customHeight="1" x14ac:dyDescent="0.25">
      <c r="A42" s="135" t="s">
        <v>888</v>
      </c>
      <c r="B42" s="135" t="s">
        <v>57</v>
      </c>
      <c r="I42" s="135" t="s">
        <v>682</v>
      </c>
      <c r="J42" s="128">
        <f>IFERROR(SUMIFS(#REF!,#REF!,I42,#REF!,$D$5),0)</f>
        <v>0</v>
      </c>
      <c r="K42" s="128">
        <f>IFERROR(VLOOKUP(I42,'FY22 Distribution Detail'!$A:$AJ,27,FALSE),0)</f>
        <v>0</v>
      </c>
      <c r="L42" s="128">
        <f t="shared" si="1"/>
        <v>0</v>
      </c>
    </row>
    <row r="43" spans="1:12" ht="14.25" customHeight="1" x14ac:dyDescent="0.25">
      <c r="A43" s="135" t="s">
        <v>862</v>
      </c>
      <c r="B43" s="135" t="s">
        <v>57</v>
      </c>
      <c r="I43" s="135" t="s">
        <v>562</v>
      </c>
      <c r="J43" s="128">
        <f>IFERROR(SUMIFS(#REF!,#REF!,I43,#REF!,$D$5),0)</f>
        <v>0</v>
      </c>
      <c r="K43" s="128">
        <f>IFERROR(VLOOKUP(I43,'FY22 Distribution Detail'!$A:$AJ,27,FALSE),0)</f>
        <v>0</v>
      </c>
      <c r="L43" s="128">
        <f t="shared" si="1"/>
        <v>0</v>
      </c>
    </row>
    <row r="44" spans="1:12" ht="14.25" customHeight="1" x14ac:dyDescent="0.25">
      <c r="A44" s="135" t="s">
        <v>863</v>
      </c>
      <c r="B44" s="135" t="s">
        <v>57</v>
      </c>
      <c r="I44" s="135" t="s">
        <v>234</v>
      </c>
      <c r="J44" s="128">
        <f>IFERROR(SUMIFS(#REF!,#REF!,I44,#REF!,$D$5),0)</f>
        <v>0</v>
      </c>
      <c r="K44" s="128">
        <f>IFERROR(VLOOKUP(I44,'FY22 Distribution Detail'!$A:$AJ,27,FALSE),0)</f>
        <v>0</v>
      </c>
      <c r="L44" s="128">
        <f t="shared" si="1"/>
        <v>0</v>
      </c>
    </row>
    <row r="45" spans="1:12" ht="14.25" customHeight="1" x14ac:dyDescent="0.25">
      <c r="A45" s="135" t="s">
        <v>861</v>
      </c>
      <c r="B45" s="135" t="s">
        <v>57</v>
      </c>
      <c r="I45" s="135" t="s">
        <v>32</v>
      </c>
      <c r="J45" s="128">
        <f>IFERROR(SUMIFS(#REF!,#REF!,I45,#REF!,$D$5),0)</f>
        <v>0</v>
      </c>
      <c r="K45" s="128">
        <f>IFERROR(VLOOKUP(I45,'FY22 Distribution Detail'!$A:$AJ,27,FALSE),0)</f>
        <v>0</v>
      </c>
      <c r="L45" s="128">
        <f t="shared" si="1"/>
        <v>0</v>
      </c>
    </row>
    <row r="46" spans="1:12" ht="14.25" customHeight="1" x14ac:dyDescent="0.25">
      <c r="A46" s="135" t="s">
        <v>876</v>
      </c>
      <c r="B46" s="135" t="s">
        <v>62</v>
      </c>
      <c r="I46" s="135" t="s">
        <v>246</v>
      </c>
      <c r="J46" s="128">
        <f>IFERROR(SUMIFS(#REF!,#REF!,I46,#REF!,$D$5),0)</f>
        <v>0</v>
      </c>
      <c r="K46" s="128">
        <f>IFERROR(VLOOKUP(I46,'FY22 Distribution Detail'!$A:$AJ,27,FALSE),0)</f>
        <v>212</v>
      </c>
      <c r="L46" s="128">
        <f t="shared" si="1"/>
        <v>-212</v>
      </c>
    </row>
    <row r="47" spans="1:12" ht="14.25" customHeight="1" x14ac:dyDescent="0.25">
      <c r="A47" s="135" t="s">
        <v>943</v>
      </c>
      <c r="B47" s="135" t="s">
        <v>62</v>
      </c>
      <c r="I47" s="135" t="s">
        <v>242</v>
      </c>
      <c r="J47" s="128">
        <f>IFERROR(SUMIFS(#REF!,#REF!,I47,#REF!,$D$5),0)</f>
        <v>0</v>
      </c>
      <c r="K47" s="128">
        <f>IFERROR(VLOOKUP(I47,'FY22 Distribution Detail'!$A:$AJ,27,FALSE),0)</f>
        <v>10</v>
      </c>
      <c r="L47" s="128">
        <f t="shared" si="1"/>
        <v>-10</v>
      </c>
    </row>
    <row r="48" spans="1:12" ht="14.25" customHeight="1" x14ac:dyDescent="0.25">
      <c r="A48" s="135" t="s">
        <v>944</v>
      </c>
      <c r="B48" s="135" t="s">
        <v>62</v>
      </c>
      <c r="I48" s="135" t="s">
        <v>769</v>
      </c>
      <c r="J48" s="128">
        <f>IFERROR(SUMIFS(#REF!,#REF!,I48,#REF!,$D$5),0)</f>
        <v>0</v>
      </c>
      <c r="K48" s="128">
        <f>IFERROR(VLOOKUP(I48,'FY22 Distribution Detail'!$A:$AJ,27,FALSE),0)</f>
        <v>6</v>
      </c>
      <c r="L48" s="128">
        <f t="shared" si="1"/>
        <v>-6</v>
      </c>
    </row>
    <row r="49" spans="1:12" ht="14.25" customHeight="1" x14ac:dyDescent="0.25">
      <c r="A49" s="135" t="s">
        <v>892</v>
      </c>
      <c r="B49" s="135" t="s">
        <v>61</v>
      </c>
      <c r="I49" s="135" t="s">
        <v>267</v>
      </c>
      <c r="J49" s="128">
        <f>IFERROR(SUMIFS(#REF!,#REF!,I49,#REF!,$D$5),0)</f>
        <v>0</v>
      </c>
      <c r="K49" s="128">
        <f>IFERROR(VLOOKUP(I49,'FY22 Distribution Detail'!$A:$AJ,27,FALSE),0)</f>
        <v>0</v>
      </c>
      <c r="L49" s="128">
        <f t="shared" si="1"/>
        <v>0</v>
      </c>
    </row>
    <row r="50" spans="1:12" ht="14.25" customHeight="1" x14ac:dyDescent="0.25">
      <c r="A50" s="135" t="s">
        <v>891</v>
      </c>
      <c r="B50" s="135" t="s">
        <v>61</v>
      </c>
      <c r="I50" s="135" t="s">
        <v>250</v>
      </c>
      <c r="J50" s="128">
        <f>IFERROR(SUMIFS(#REF!,#REF!,I50,#REF!,$D$5),0)</f>
        <v>0</v>
      </c>
      <c r="K50" s="128">
        <f>IFERROR(VLOOKUP(I50,'FY22 Distribution Detail'!$A:$AJ,27,FALSE),0)</f>
        <v>233</v>
      </c>
      <c r="L50" s="128">
        <f t="shared" si="1"/>
        <v>-233</v>
      </c>
    </row>
    <row r="51" spans="1:12" ht="14.25" customHeight="1" x14ac:dyDescent="0.25">
      <c r="A51" s="135" t="s">
        <v>895</v>
      </c>
      <c r="B51" s="135" t="s">
        <v>61</v>
      </c>
      <c r="I51" s="135" t="s">
        <v>458</v>
      </c>
      <c r="J51" s="128">
        <f>IFERROR(SUMIFS(#REF!,#REF!,I51,#REF!,$D$5),0)</f>
        <v>0</v>
      </c>
      <c r="K51" s="128">
        <f>IFERROR(VLOOKUP(I51,'FY22 Distribution Detail'!$A:$AJ,27,FALSE),0)</f>
        <v>3</v>
      </c>
      <c r="L51" s="128">
        <f t="shared" si="1"/>
        <v>-3</v>
      </c>
    </row>
    <row r="52" spans="1:12" ht="14.25" customHeight="1" x14ac:dyDescent="0.25">
      <c r="A52" s="135" t="s">
        <v>894</v>
      </c>
      <c r="B52" s="135" t="s">
        <v>61</v>
      </c>
      <c r="I52" s="135" t="s">
        <v>730</v>
      </c>
      <c r="J52" s="128">
        <f>IFERROR(SUMIFS(#REF!,#REF!,I52,#REF!,$D$5),0)</f>
        <v>0</v>
      </c>
      <c r="K52" s="128">
        <f>IFERROR(VLOOKUP(I52,'FY22 Distribution Detail'!$A:$AJ,27,FALSE),0)</f>
        <v>6</v>
      </c>
      <c r="L52" s="128">
        <f t="shared" si="1"/>
        <v>-6</v>
      </c>
    </row>
    <row r="53" spans="1:12" ht="14.25" customHeight="1" x14ac:dyDescent="0.25">
      <c r="A53" s="135" t="s">
        <v>893</v>
      </c>
      <c r="B53" s="135" t="s">
        <v>61</v>
      </c>
      <c r="I53" s="135" t="s">
        <v>422</v>
      </c>
      <c r="J53" s="128">
        <f>IFERROR(SUMIFS(#REF!,#REF!,I53,#REF!,$D$5),0)</f>
        <v>0</v>
      </c>
      <c r="K53" s="128">
        <f>IFERROR(VLOOKUP(I53,'FY22 Distribution Detail'!$A:$AJ,27,FALSE),0)</f>
        <v>98</v>
      </c>
      <c r="L53" s="128">
        <f t="shared" si="1"/>
        <v>-98</v>
      </c>
    </row>
    <row r="54" spans="1:12" ht="14.25" customHeight="1" x14ac:dyDescent="0.25">
      <c r="I54" s="135" t="s">
        <v>733</v>
      </c>
      <c r="J54" s="128">
        <f>IFERROR(SUMIFS(#REF!,#REF!,I54,#REF!,$D$5),0)</f>
        <v>0</v>
      </c>
      <c r="K54" s="128">
        <f>IFERROR(VLOOKUP(I54,'FY22 Distribution Detail'!$A:$AJ,27,FALSE),0)</f>
        <v>126</v>
      </c>
      <c r="L54" s="128">
        <f t="shared" si="1"/>
        <v>-126</v>
      </c>
    </row>
    <row r="55" spans="1:12" ht="14.25" customHeight="1" x14ac:dyDescent="0.25">
      <c r="I55" s="135" t="s">
        <v>385</v>
      </c>
      <c r="J55" s="128">
        <f>IFERROR(SUMIFS(#REF!,#REF!,I55,#REF!,$D$5),0)</f>
        <v>0</v>
      </c>
      <c r="K55" s="128">
        <f>IFERROR(VLOOKUP(I55,'FY22 Distribution Detail'!$A:$AJ,27,FALSE),0)</f>
        <v>8</v>
      </c>
      <c r="L55" s="128">
        <f t="shared" si="1"/>
        <v>-8</v>
      </c>
    </row>
    <row r="56" spans="1:12" ht="14.25" customHeight="1" x14ac:dyDescent="0.25">
      <c r="I56" s="135" t="s">
        <v>464</v>
      </c>
      <c r="J56" s="128">
        <f>IFERROR(SUMIFS(#REF!,#REF!,I56,#REF!,$D$5),0)</f>
        <v>0</v>
      </c>
      <c r="K56" s="128">
        <f>IFERROR(VLOOKUP(I56,'FY22 Distribution Detail'!$A:$AJ,27,FALSE),0)</f>
        <v>35</v>
      </c>
      <c r="L56" s="128">
        <f t="shared" si="1"/>
        <v>-35</v>
      </c>
    </row>
    <row r="57" spans="1:12" ht="14.25" customHeight="1" x14ac:dyDescent="0.25">
      <c r="I57" s="135" t="s">
        <v>736</v>
      </c>
      <c r="J57" s="128">
        <f>IFERROR(SUMIFS(#REF!,#REF!,I57,#REF!,$D$5),0)</f>
        <v>0</v>
      </c>
      <c r="K57" s="128">
        <f>IFERROR(VLOOKUP(I57,'FY22 Distribution Detail'!$A:$AJ,27,FALSE),0)</f>
        <v>31.2</v>
      </c>
      <c r="L57" s="128">
        <f t="shared" si="1"/>
        <v>-31.2</v>
      </c>
    </row>
    <row r="58" spans="1:12" ht="14.25" customHeight="1" x14ac:dyDescent="0.25">
      <c r="I58" s="135" t="s">
        <v>254</v>
      </c>
      <c r="J58" s="128">
        <f>IFERROR(SUMIFS(#REF!,#REF!,I58,#REF!,$D$5),0)</f>
        <v>0</v>
      </c>
      <c r="K58" s="128">
        <f>IFERROR(VLOOKUP(I58,'FY22 Distribution Detail'!$A:$AJ,27,FALSE),0)</f>
        <v>2</v>
      </c>
      <c r="L58" s="128">
        <f t="shared" si="1"/>
        <v>-2</v>
      </c>
    </row>
    <row r="59" spans="1:12" ht="14.25" customHeight="1" x14ac:dyDescent="0.25">
      <c r="I59" s="135" t="s">
        <v>911</v>
      </c>
      <c r="J59" s="128">
        <f>IFERROR(SUMIFS(#REF!,#REF!,I59,#REF!,$D$5),0)</f>
        <v>0</v>
      </c>
      <c r="K59" s="128">
        <f>IFERROR(VLOOKUP(I59,'FY22 Distribution Detail'!$A:$AJ,27,FALSE),0)</f>
        <v>0</v>
      </c>
      <c r="L59" s="128">
        <f t="shared" si="1"/>
        <v>0</v>
      </c>
    </row>
    <row r="60" spans="1:12" ht="14.25" customHeight="1" x14ac:dyDescent="0.25">
      <c r="I60" s="135" t="s">
        <v>912</v>
      </c>
      <c r="J60" s="128">
        <f>IFERROR(SUMIFS(#REF!,#REF!,I60,#REF!,$D$5),0)</f>
        <v>0</v>
      </c>
      <c r="K60" s="128">
        <f>IFERROR(VLOOKUP(I60,'FY22 Distribution Detail'!$A:$AJ,27,FALSE),0)</f>
        <v>0</v>
      </c>
      <c r="L60" s="128">
        <f t="shared" si="1"/>
        <v>0</v>
      </c>
    </row>
    <row r="61" spans="1:12" ht="14.25" customHeight="1" x14ac:dyDescent="0.25">
      <c r="I61" s="135" t="s">
        <v>332</v>
      </c>
      <c r="J61" s="128">
        <f>IFERROR(SUMIFS(#REF!,#REF!,I61,#REF!,$D$5),0)</f>
        <v>0</v>
      </c>
      <c r="K61" s="128">
        <f>IFERROR(VLOOKUP(I61,'FY22 Distribution Detail'!$A:$AJ,27,FALSE),0)</f>
        <v>13</v>
      </c>
      <c r="L61" s="128">
        <f t="shared" si="1"/>
        <v>-13</v>
      </c>
    </row>
    <row r="62" spans="1:12" ht="14.25" customHeight="1" x14ac:dyDescent="0.25">
      <c r="I62" s="135" t="s">
        <v>126</v>
      </c>
      <c r="J62" s="128">
        <f>IFERROR(SUMIFS(#REF!,#REF!,I62,#REF!,$D$5),0)</f>
        <v>0</v>
      </c>
      <c r="K62" s="128">
        <f>IFERROR(VLOOKUP(I62,'FY22 Distribution Detail'!$A:$AJ,27,FALSE),0)</f>
        <v>1</v>
      </c>
      <c r="L62" s="128">
        <f t="shared" si="1"/>
        <v>-1</v>
      </c>
    </row>
    <row r="63" spans="1:12" ht="14.25" customHeight="1" x14ac:dyDescent="0.25">
      <c r="I63" s="135" t="s">
        <v>913</v>
      </c>
      <c r="J63" s="128">
        <f>IFERROR(SUMIFS(#REF!,#REF!,I63,#REF!,$D$5),0)</f>
        <v>0</v>
      </c>
      <c r="K63" s="128">
        <f>IFERROR(VLOOKUP(I63,'FY22 Distribution Detail'!$A:$AJ,27,FALSE),0)</f>
        <v>0</v>
      </c>
      <c r="L63" s="128">
        <f t="shared" si="1"/>
        <v>0</v>
      </c>
    </row>
    <row r="64" spans="1:12" ht="14.25" customHeight="1" x14ac:dyDescent="0.25">
      <c r="I64" s="135" t="s">
        <v>914</v>
      </c>
      <c r="J64" s="128">
        <f>IFERROR(SUMIFS(#REF!,#REF!,I64,#REF!,$D$5),0)</f>
        <v>0</v>
      </c>
      <c r="K64" s="128">
        <f>IFERROR(VLOOKUP(I64,'FY22 Distribution Detail'!$A:$AJ,27,FALSE),0)</f>
        <v>0</v>
      </c>
      <c r="L64" s="128">
        <f t="shared" si="1"/>
        <v>0</v>
      </c>
    </row>
    <row r="65" spans="9:12" ht="14.25" customHeight="1" x14ac:dyDescent="0.25">
      <c r="I65" s="135" t="s">
        <v>915</v>
      </c>
      <c r="J65" s="128">
        <f>IFERROR(SUMIFS(#REF!,#REF!,I65,#REF!,$D$5),0)</f>
        <v>0</v>
      </c>
      <c r="K65" s="128">
        <f>IFERROR(VLOOKUP(I65,'FY22 Distribution Detail'!$A:$AJ,27,FALSE),0)</f>
        <v>0</v>
      </c>
      <c r="L65" s="128">
        <f t="shared" si="1"/>
        <v>0</v>
      </c>
    </row>
    <row r="66" spans="9:12" ht="14.25" customHeight="1" x14ac:dyDescent="0.25">
      <c r="I66" s="135" t="s">
        <v>916</v>
      </c>
      <c r="J66" s="128">
        <f>IFERROR(SUMIFS(#REF!,#REF!,I66,#REF!,$D$5),0)</f>
        <v>0</v>
      </c>
      <c r="K66" s="128">
        <f>IFERROR(VLOOKUP(I66,'FY22 Distribution Detail'!$A:$AJ,27,FALSE),0)</f>
        <v>0</v>
      </c>
      <c r="L66" s="128">
        <f t="shared" si="1"/>
        <v>0</v>
      </c>
    </row>
    <row r="67" spans="9:12" ht="14.25" customHeight="1" x14ac:dyDescent="0.25">
      <c r="I67" s="135" t="s">
        <v>283</v>
      </c>
      <c r="J67" s="128">
        <f>IFERROR(SUMIFS(#REF!,#REF!,I67,#REF!,$D$5),0)</f>
        <v>0</v>
      </c>
      <c r="K67" s="128">
        <f>IFERROR(VLOOKUP(I67,'FY22 Distribution Detail'!$A:$AJ,27,FALSE),0)</f>
        <v>0</v>
      </c>
      <c r="L67" s="128">
        <f t="shared" si="1"/>
        <v>0</v>
      </c>
    </row>
    <row r="68" spans="9:12" ht="14.25" customHeight="1" x14ac:dyDescent="0.25">
      <c r="I68" s="135" t="s">
        <v>307</v>
      </c>
      <c r="J68" s="128">
        <f>IFERROR(SUMIFS(#REF!,#REF!,I68,#REF!,$D$5),0)</f>
        <v>0</v>
      </c>
      <c r="K68" s="128">
        <f>IFERROR(VLOOKUP(I68,'FY22 Distribution Detail'!$A:$AJ,27,FALSE),0)</f>
        <v>3</v>
      </c>
      <c r="L68" s="128">
        <f t="shared" si="1"/>
        <v>-3</v>
      </c>
    </row>
    <row r="69" spans="9:12" ht="14.25" customHeight="1" x14ac:dyDescent="0.25">
      <c r="I69" s="135" t="s">
        <v>348</v>
      </c>
      <c r="J69" s="128">
        <f>IFERROR(SUMIFS(#REF!,#REF!,I69,#REF!,$D$5),0)</f>
        <v>0</v>
      </c>
      <c r="K69" s="128">
        <f>IFERROR(VLOOKUP(I69,'FY22 Distribution Detail'!$A:$AJ,27,FALSE),0)</f>
        <v>1</v>
      </c>
      <c r="L69" s="128">
        <f t="shared" si="1"/>
        <v>-1</v>
      </c>
    </row>
    <row r="70" spans="9:12" ht="14.25" customHeight="1" x14ac:dyDescent="0.25">
      <c r="I70" s="135" t="s">
        <v>674</v>
      </c>
      <c r="J70" s="128">
        <f>IFERROR(SUMIFS(#REF!,#REF!,I70,#REF!,$D$5),0)</f>
        <v>0</v>
      </c>
      <c r="K70" s="128">
        <f>IFERROR(VLOOKUP(I70,'FY22 Distribution Detail'!$A:$AJ,27,FALSE),0)</f>
        <v>0</v>
      </c>
      <c r="L70" s="128">
        <f t="shared" si="1"/>
        <v>0</v>
      </c>
    </row>
    <row r="71" spans="9:12" ht="14.25" customHeight="1" x14ac:dyDescent="0.25">
      <c r="I71" s="135" t="s">
        <v>917</v>
      </c>
      <c r="J71" s="128">
        <f>IFERROR(SUMIFS(#REF!,#REF!,I71,#REF!,$D$5),0)</f>
        <v>0</v>
      </c>
      <c r="K71" s="128">
        <f>IFERROR(VLOOKUP(I71,'FY22 Distribution Detail'!$A:$AJ,27,FALSE),0)</f>
        <v>0</v>
      </c>
      <c r="L71" s="128">
        <f t="shared" si="1"/>
        <v>0</v>
      </c>
    </row>
    <row r="72" spans="9:12" ht="14.25" customHeight="1" x14ac:dyDescent="0.25">
      <c r="I72" s="135" t="s">
        <v>132</v>
      </c>
      <c r="J72" s="128">
        <f>IFERROR(SUMIFS(#REF!,#REF!,I72,#REF!,$D$5),0)</f>
        <v>0</v>
      </c>
      <c r="K72" s="128">
        <f>IFERROR(VLOOKUP(I72,'FY22 Distribution Detail'!$A:$AJ,27,FALSE),0)</f>
        <v>0</v>
      </c>
      <c r="L72" s="128">
        <f t="shared" si="1"/>
        <v>0</v>
      </c>
    </row>
    <row r="73" spans="9:12" ht="14.25" customHeight="1" x14ac:dyDescent="0.25">
      <c r="I73" s="135" t="s">
        <v>286</v>
      </c>
      <c r="J73" s="128">
        <f>IFERROR(SUMIFS(#REF!,#REF!,I73,#REF!,$D$5),0)</f>
        <v>0</v>
      </c>
      <c r="K73" s="128">
        <f>IFERROR(VLOOKUP(I73,'FY22 Distribution Detail'!$A:$AJ,27,FALSE),0)</f>
        <v>294</v>
      </c>
      <c r="L73" s="128">
        <f t="shared" si="1"/>
        <v>-294</v>
      </c>
    </row>
    <row r="74" spans="9:12" ht="14.25" customHeight="1" x14ac:dyDescent="0.25">
      <c r="I74" s="135" t="s">
        <v>31</v>
      </c>
      <c r="J74" s="128">
        <f>IFERROR(SUMIFS(#REF!,#REF!,I74,#REF!,$D$5),0)</f>
        <v>0</v>
      </c>
      <c r="K74" s="128">
        <f>IFERROR(VLOOKUP(I74,'FY22 Distribution Detail'!$A:$AJ,27,FALSE),0)</f>
        <v>65</v>
      </c>
      <c r="L74" s="128">
        <f t="shared" si="1"/>
        <v>-65</v>
      </c>
    </row>
    <row r="75" spans="9:12" ht="14.25" customHeight="1" x14ac:dyDescent="0.25">
      <c r="I75" s="135" t="s">
        <v>886</v>
      </c>
      <c r="J75" s="128">
        <f>IFERROR(SUMIFS(#REF!,#REF!,I75,#REF!,$D$5),0)</f>
        <v>0</v>
      </c>
      <c r="K75" s="128">
        <f>IFERROR(VLOOKUP(I75,'FY22 Distribution Detail'!$A:$AJ,27,FALSE),0)</f>
        <v>0</v>
      </c>
      <c r="L75" s="128">
        <f t="shared" si="1"/>
        <v>0</v>
      </c>
    </row>
    <row r="76" spans="9:12" ht="14.25" customHeight="1" x14ac:dyDescent="0.25">
      <c r="I76" s="135" t="s">
        <v>887</v>
      </c>
      <c r="J76" s="128">
        <f>IFERROR(SUMIFS(#REF!,#REF!,I76,#REF!,$D$5),0)</f>
        <v>0</v>
      </c>
      <c r="K76" s="128">
        <f>IFERROR(VLOOKUP(I76,'FY22 Distribution Detail'!$A:$AJ,27,FALSE),0)</f>
        <v>0</v>
      </c>
      <c r="L76" s="128">
        <f t="shared" si="1"/>
        <v>0</v>
      </c>
    </row>
    <row r="77" spans="9:12" ht="14.25" customHeight="1" x14ac:dyDescent="0.25">
      <c r="I77" s="135" t="s">
        <v>291</v>
      </c>
      <c r="J77" s="128">
        <f>IFERROR(SUMIFS(#REF!,#REF!,I77,#REF!,$D$5),0)</f>
        <v>0</v>
      </c>
      <c r="K77" s="128">
        <f>IFERROR(VLOOKUP(I77,'FY22 Distribution Detail'!$A:$AJ,27,FALSE),0)</f>
        <v>1</v>
      </c>
      <c r="L77" s="128">
        <f t="shared" si="1"/>
        <v>-1</v>
      </c>
    </row>
    <row r="78" spans="9:12" ht="14.25" customHeight="1" x14ac:dyDescent="0.25">
      <c r="I78" s="135" t="s">
        <v>583</v>
      </c>
      <c r="J78" s="128">
        <f>IFERROR(SUMIFS(#REF!,#REF!,I78,#REF!,$D$5),0)</f>
        <v>0</v>
      </c>
      <c r="K78" s="128">
        <f>IFERROR(VLOOKUP(I78,'FY22 Distribution Detail'!$A:$AJ,27,FALSE),0)</f>
        <v>0</v>
      </c>
      <c r="L78" s="128">
        <f t="shared" si="1"/>
        <v>0</v>
      </c>
    </row>
    <row r="79" spans="9:12" ht="14.25" customHeight="1" x14ac:dyDescent="0.25">
      <c r="I79" s="135" t="s">
        <v>341</v>
      </c>
      <c r="J79" s="128">
        <f>IFERROR(SUMIFS(#REF!,#REF!,I79,#REF!,$D$5),0)</f>
        <v>0</v>
      </c>
      <c r="K79" s="128">
        <f>IFERROR(VLOOKUP(I79,'FY22 Distribution Detail'!$A:$AJ,27,FALSE),0)</f>
        <v>26</v>
      </c>
      <c r="L79" s="128">
        <f t="shared" si="1"/>
        <v>-26</v>
      </c>
    </row>
    <row r="80" spans="9:12" ht="14.25" customHeight="1" x14ac:dyDescent="0.25">
      <c r="I80" s="135" t="s">
        <v>257</v>
      </c>
      <c r="J80" s="128">
        <f>IFERROR(SUMIFS(#REF!,#REF!,I80,#REF!,$D$5),0)</f>
        <v>0</v>
      </c>
      <c r="K80" s="128">
        <f>IFERROR(VLOOKUP(I80,'FY22 Distribution Detail'!$A:$AJ,27,FALSE),0)</f>
        <v>0</v>
      </c>
      <c r="L80" s="128">
        <f t="shared" si="1"/>
        <v>0</v>
      </c>
    </row>
    <row r="81" spans="9:12" ht="14.25" customHeight="1" x14ac:dyDescent="0.25">
      <c r="I81" s="135" t="s">
        <v>275</v>
      </c>
      <c r="J81" s="128">
        <f>IFERROR(SUMIFS(#REF!,#REF!,I81,#REF!,$D$5),0)</f>
        <v>0</v>
      </c>
      <c r="K81" s="128">
        <f>IFERROR(VLOOKUP(I81,'FY22 Distribution Detail'!$A:$AJ,27,FALSE),0)</f>
        <v>0</v>
      </c>
      <c r="L81" s="128">
        <f t="shared" si="1"/>
        <v>0</v>
      </c>
    </row>
    <row r="82" spans="9:12" ht="14.25" customHeight="1" x14ac:dyDescent="0.25">
      <c r="I82" s="135" t="s">
        <v>918</v>
      </c>
      <c r="J82" s="128">
        <f>IFERROR(SUMIFS(#REF!,#REF!,I82,#REF!,$D$5),0)</f>
        <v>0</v>
      </c>
      <c r="K82" s="128">
        <f>IFERROR(VLOOKUP(I82,'FY22 Distribution Detail'!$A:$AJ,27,FALSE),0)</f>
        <v>0</v>
      </c>
      <c r="L82" s="128">
        <f t="shared" si="1"/>
        <v>0</v>
      </c>
    </row>
    <row r="83" spans="9:12" ht="14.25" customHeight="1" x14ac:dyDescent="0.25">
      <c r="I83" s="135" t="s">
        <v>152</v>
      </c>
      <c r="J83" s="128">
        <f>IFERROR(SUMIFS(#REF!,#REF!,I83,#REF!,$D$5),0)</f>
        <v>0</v>
      </c>
      <c r="K83" s="128">
        <f>IFERROR(VLOOKUP(I83,'FY22 Distribution Detail'!$A:$AJ,27,FALSE),0)</f>
        <v>48</v>
      </c>
      <c r="L83" s="128">
        <f t="shared" si="1"/>
        <v>-48</v>
      </c>
    </row>
    <row r="84" spans="9:12" ht="14.25" customHeight="1" x14ac:dyDescent="0.25">
      <c r="I84" s="135" t="s">
        <v>453</v>
      </c>
      <c r="J84" s="128">
        <f>IFERROR(SUMIFS(#REF!,#REF!,I84,#REF!,$D$5),0)</f>
        <v>0</v>
      </c>
      <c r="K84" s="128">
        <f>IFERROR(VLOOKUP(I84,'FY22 Distribution Detail'!$A:$AJ,27,FALSE),0)</f>
        <v>10</v>
      </c>
      <c r="L84" s="128">
        <f t="shared" si="1"/>
        <v>-10</v>
      </c>
    </row>
    <row r="85" spans="9:12" ht="14.25" customHeight="1" x14ac:dyDescent="0.25">
      <c r="I85" s="135" t="s">
        <v>919</v>
      </c>
      <c r="J85" s="128">
        <f>IFERROR(SUMIFS(#REF!,#REF!,I85,#REF!,$D$5),0)</f>
        <v>0</v>
      </c>
      <c r="K85" s="128">
        <f>IFERROR(VLOOKUP(I85,'FY22 Distribution Detail'!$A:$AJ,27,FALSE),0)</f>
        <v>0</v>
      </c>
      <c r="L85" s="128">
        <f t="shared" si="1"/>
        <v>0</v>
      </c>
    </row>
    <row r="86" spans="9:12" ht="14.25" customHeight="1" x14ac:dyDescent="0.25">
      <c r="I86" s="135" t="s">
        <v>585</v>
      </c>
      <c r="J86" s="128">
        <f>IFERROR(SUMIFS(#REF!,#REF!,I86,#REF!,$D$5),0)</f>
        <v>0</v>
      </c>
      <c r="K86" s="128">
        <f>IFERROR(VLOOKUP(I86,'FY22 Distribution Detail'!$A:$AJ,27,FALSE),0)</f>
        <v>0</v>
      </c>
      <c r="L86" s="128">
        <f t="shared" si="1"/>
        <v>0</v>
      </c>
    </row>
    <row r="87" spans="9:12" ht="14.25" customHeight="1" x14ac:dyDescent="0.25">
      <c r="I87" s="135" t="s">
        <v>309</v>
      </c>
      <c r="J87" s="128">
        <f>IFERROR(SUMIFS(#REF!,#REF!,I87,#REF!,$D$5),0)</f>
        <v>0</v>
      </c>
      <c r="K87" s="128">
        <f>IFERROR(VLOOKUP(I87,'FY22 Distribution Detail'!$A:$AJ,27,FALSE),0)</f>
        <v>0</v>
      </c>
      <c r="L87" s="128">
        <f t="shared" si="1"/>
        <v>0</v>
      </c>
    </row>
    <row r="88" spans="9:12" ht="14.25" customHeight="1" x14ac:dyDescent="0.25">
      <c r="I88" s="135" t="s">
        <v>772</v>
      </c>
      <c r="J88" s="128">
        <f>IFERROR(SUMIFS(#REF!,#REF!,I88,#REF!,$D$5),0)</f>
        <v>0</v>
      </c>
      <c r="K88" s="128">
        <f>IFERROR(VLOOKUP(I88,'FY22 Distribution Detail'!$A:$AJ,27,FALSE),0)</f>
        <v>0</v>
      </c>
      <c r="L88" s="128">
        <f t="shared" si="1"/>
        <v>0</v>
      </c>
    </row>
    <row r="89" spans="9:12" ht="14.25" customHeight="1" x14ac:dyDescent="0.25">
      <c r="I89" s="135" t="s">
        <v>175</v>
      </c>
      <c r="J89" s="128">
        <f>IFERROR(SUMIFS(#REF!,#REF!,I89,#REF!,$D$5),0)</f>
        <v>0</v>
      </c>
      <c r="K89" s="128">
        <f>IFERROR(VLOOKUP(I89,'FY22 Distribution Detail'!$A:$AJ,27,FALSE),0)</f>
        <v>0</v>
      </c>
      <c r="L89" s="128">
        <f t="shared" si="1"/>
        <v>0</v>
      </c>
    </row>
    <row r="90" spans="9:12" ht="14.25" customHeight="1" x14ac:dyDescent="0.25">
      <c r="I90" s="135" t="s">
        <v>311</v>
      </c>
      <c r="J90" s="128">
        <f>IFERROR(SUMIFS(#REF!,#REF!,I90,#REF!,$D$5),0)</f>
        <v>0</v>
      </c>
      <c r="K90" s="128">
        <f>IFERROR(VLOOKUP(I90,'FY22 Distribution Detail'!$A:$AJ,27,FALSE),0)</f>
        <v>7</v>
      </c>
      <c r="L90" s="128">
        <f t="shared" si="1"/>
        <v>-7</v>
      </c>
    </row>
    <row r="91" spans="9:12" ht="14.25" customHeight="1" x14ac:dyDescent="0.25">
      <c r="I91" s="135" t="s">
        <v>358</v>
      </c>
      <c r="J91" s="128">
        <f>IFERROR(SUMIFS(#REF!,#REF!,I91,#REF!,$D$5),0)</f>
        <v>0</v>
      </c>
      <c r="K91" s="128">
        <f>IFERROR(VLOOKUP(I91,'FY22 Distribution Detail'!$A:$AJ,27,FALSE),0)</f>
        <v>0</v>
      </c>
      <c r="L91" s="128">
        <f t="shared" si="1"/>
        <v>0</v>
      </c>
    </row>
    <row r="92" spans="9:12" ht="14.25" customHeight="1" x14ac:dyDescent="0.25">
      <c r="I92" s="135" t="s">
        <v>473</v>
      </c>
      <c r="J92" s="128">
        <f>IFERROR(SUMIFS(#REF!,#REF!,I92,#REF!,$D$5),0)</f>
        <v>0</v>
      </c>
      <c r="K92" s="128">
        <f>IFERROR(VLOOKUP(I92,'FY22 Distribution Detail'!$A:$AJ,27,FALSE),0)</f>
        <v>0</v>
      </c>
      <c r="L92" s="128">
        <f t="shared" si="1"/>
        <v>0</v>
      </c>
    </row>
    <row r="93" spans="9:12" ht="14.25" customHeight="1" x14ac:dyDescent="0.25">
      <c r="I93" s="135" t="s">
        <v>617</v>
      </c>
      <c r="J93" s="128">
        <f>IFERROR(SUMIFS(#REF!,#REF!,I93,#REF!,$D$5),0)</f>
        <v>0</v>
      </c>
      <c r="K93" s="128">
        <f>IFERROR(VLOOKUP(I93,'FY22 Distribution Detail'!$A:$AJ,27,FALSE),0)</f>
        <v>10</v>
      </c>
      <c r="L93" s="128">
        <f t="shared" si="1"/>
        <v>-10</v>
      </c>
    </row>
    <row r="94" spans="9:12" ht="14.25" customHeight="1" x14ac:dyDescent="0.25">
      <c r="I94" s="135" t="s">
        <v>799</v>
      </c>
      <c r="J94" s="128">
        <f>IFERROR(SUMIFS(#REF!,#REF!,I94,#REF!,$D$5),0)</f>
        <v>0</v>
      </c>
      <c r="K94" s="128">
        <f>IFERROR(VLOOKUP(I94,'FY22 Distribution Detail'!$A:$AJ,27,FALSE),0)</f>
        <v>16</v>
      </c>
      <c r="L94" s="128">
        <f t="shared" si="1"/>
        <v>-16</v>
      </c>
    </row>
    <row r="95" spans="9:12" ht="14.25" customHeight="1" x14ac:dyDescent="0.25">
      <c r="I95" s="135" t="s">
        <v>800</v>
      </c>
      <c r="J95" s="128">
        <f>IFERROR(SUMIFS(#REF!,#REF!,I95,#REF!,$D$5),0)</f>
        <v>0</v>
      </c>
      <c r="K95" s="128">
        <f>IFERROR(VLOOKUP(I95,'FY22 Distribution Detail'!$A:$AJ,27,FALSE),0)</f>
        <v>0</v>
      </c>
      <c r="L95" s="128">
        <f t="shared" si="1"/>
        <v>0</v>
      </c>
    </row>
    <row r="96" spans="9:12" ht="14.25" customHeight="1" x14ac:dyDescent="0.25">
      <c r="I96" s="135" t="s">
        <v>801</v>
      </c>
      <c r="J96" s="128">
        <f>IFERROR(SUMIFS(#REF!,#REF!,I96,#REF!,$D$5),0)</f>
        <v>0</v>
      </c>
      <c r="K96" s="128">
        <f>IFERROR(VLOOKUP(I96,'FY22 Distribution Detail'!$A:$AJ,27,FALSE),0)</f>
        <v>0</v>
      </c>
      <c r="L96" s="128">
        <f t="shared" si="1"/>
        <v>0</v>
      </c>
    </row>
    <row r="97" spans="9:12" ht="14.25" customHeight="1" x14ac:dyDescent="0.25">
      <c r="I97" s="135" t="s">
        <v>590</v>
      </c>
      <c r="J97" s="128">
        <f>IFERROR(SUMIFS(#REF!,#REF!,I97,#REF!,$D$5),0)</f>
        <v>0</v>
      </c>
      <c r="K97" s="128">
        <f>IFERROR(VLOOKUP(I97,'FY22 Distribution Detail'!$A:$AJ,27,FALSE),0)</f>
        <v>0</v>
      </c>
      <c r="L97" s="128">
        <f t="shared" si="1"/>
        <v>0</v>
      </c>
    </row>
    <row r="98" spans="9:12" ht="14.25" customHeight="1" x14ac:dyDescent="0.25">
      <c r="I98" s="135" t="s">
        <v>270</v>
      </c>
      <c r="J98" s="128">
        <f>IFERROR(SUMIFS(#REF!,#REF!,I98,#REF!,$D$5),0)</f>
        <v>0</v>
      </c>
      <c r="K98" s="128">
        <f>IFERROR(VLOOKUP(I98,'FY22 Distribution Detail'!$A:$AJ,27,FALSE),0)</f>
        <v>17</v>
      </c>
      <c r="L98" s="128">
        <f t="shared" si="1"/>
        <v>-17</v>
      </c>
    </row>
    <row r="99" spans="9:12" ht="14.25" customHeight="1" x14ac:dyDescent="0.25">
      <c r="I99" s="135" t="s">
        <v>668</v>
      </c>
      <c r="J99" s="128">
        <f>IFERROR(SUMIFS(#REF!,#REF!,I99,#REF!,$D$5),0)</f>
        <v>0</v>
      </c>
      <c r="K99" s="128">
        <f>IFERROR(VLOOKUP(I99,'FY22 Distribution Detail'!$A:$AJ,27,FALSE),0)</f>
        <v>10</v>
      </c>
      <c r="L99" s="128">
        <f t="shared" si="1"/>
        <v>-10</v>
      </c>
    </row>
    <row r="100" spans="9:12" ht="14.25" customHeight="1" x14ac:dyDescent="0.25">
      <c r="I100" s="135" t="s">
        <v>120</v>
      </c>
      <c r="J100" s="128">
        <f>IFERROR(SUMIFS(#REF!,#REF!,I100,#REF!,$D$5),0)</f>
        <v>0</v>
      </c>
      <c r="K100" s="128">
        <f>IFERROR(VLOOKUP(I100,'FY22 Distribution Detail'!$A:$AJ,27,FALSE),0)</f>
        <v>0</v>
      </c>
      <c r="L100" s="128">
        <f t="shared" si="1"/>
        <v>0</v>
      </c>
    </row>
    <row r="101" spans="9:12" ht="14.25" customHeight="1" x14ac:dyDescent="0.25">
      <c r="I101" s="135" t="s">
        <v>353</v>
      </c>
      <c r="J101" s="128">
        <f>IFERROR(SUMIFS(#REF!,#REF!,I101,#REF!,$D$5),0)</f>
        <v>0</v>
      </c>
      <c r="K101" s="128">
        <f>IFERROR(VLOOKUP(I101,'FY22 Distribution Detail'!$A:$AJ,27,FALSE),0)</f>
        <v>10</v>
      </c>
      <c r="L101" s="128">
        <f t="shared" si="1"/>
        <v>-10</v>
      </c>
    </row>
    <row r="102" spans="9:12" ht="14.25" customHeight="1" x14ac:dyDescent="0.25">
      <c r="I102" s="135" t="s">
        <v>663</v>
      </c>
      <c r="J102" s="128">
        <f>IFERROR(SUMIFS(#REF!,#REF!,I102,#REF!,$D$5),0)</f>
        <v>0</v>
      </c>
      <c r="K102" s="128">
        <f>IFERROR(VLOOKUP(I102,'FY22 Distribution Detail'!$A:$AJ,27,FALSE),0)</f>
        <v>18</v>
      </c>
      <c r="L102" s="128">
        <f t="shared" si="1"/>
        <v>-18</v>
      </c>
    </row>
    <row r="103" spans="9:12" ht="14.25" customHeight="1" x14ac:dyDescent="0.25">
      <c r="I103" s="135" t="s">
        <v>136</v>
      </c>
      <c r="J103" s="128">
        <f>IFERROR(SUMIFS(#REF!,#REF!,I103,#REF!,$D$5),0)</f>
        <v>0</v>
      </c>
      <c r="K103" s="128">
        <f>IFERROR(VLOOKUP(I103,'FY22 Distribution Detail'!$A:$AJ,27,FALSE),0)</f>
        <v>0</v>
      </c>
      <c r="L103" s="128">
        <f t="shared" si="1"/>
        <v>0</v>
      </c>
    </row>
    <row r="104" spans="9:12" ht="14.25" customHeight="1" x14ac:dyDescent="0.25">
      <c r="I104" s="135" t="s">
        <v>144</v>
      </c>
      <c r="J104" s="128">
        <f>IFERROR(SUMIFS(#REF!,#REF!,I104,#REF!,$D$5),0)</f>
        <v>0</v>
      </c>
      <c r="K104" s="128">
        <f>IFERROR(VLOOKUP(I104,'FY22 Distribution Detail'!$A:$AJ,27,FALSE),0)</f>
        <v>0</v>
      </c>
      <c r="L104" s="128">
        <f t="shared" si="1"/>
        <v>0</v>
      </c>
    </row>
    <row r="105" spans="9:12" ht="14.25" customHeight="1" x14ac:dyDescent="0.25">
      <c r="I105" s="135" t="s">
        <v>185</v>
      </c>
      <c r="J105" s="128">
        <f>IFERROR(SUMIFS(#REF!,#REF!,I105,#REF!,$D$5),0)</f>
        <v>0</v>
      </c>
      <c r="K105" s="128">
        <f>IFERROR(VLOOKUP(I105,'FY22 Distribution Detail'!$A:$AJ,27,FALSE),0)</f>
        <v>16</v>
      </c>
      <c r="L105" s="128">
        <f t="shared" si="1"/>
        <v>-16</v>
      </c>
    </row>
    <row r="106" spans="9:12" ht="14.25" customHeight="1" x14ac:dyDescent="0.25">
      <c r="I106" s="135" t="s">
        <v>317</v>
      </c>
      <c r="J106" s="128">
        <f>IFERROR(SUMIFS(#REF!,#REF!,I106,#REF!,$D$5),0)</f>
        <v>0</v>
      </c>
      <c r="K106" s="128">
        <f>IFERROR(VLOOKUP(I106,'FY22 Distribution Detail'!$A:$AJ,27,FALSE),0)</f>
        <v>0</v>
      </c>
      <c r="L106" s="128">
        <f t="shared" si="1"/>
        <v>0</v>
      </c>
    </row>
    <row r="107" spans="9:12" ht="14.25" customHeight="1" x14ac:dyDescent="0.25">
      <c r="I107" s="135" t="s">
        <v>498</v>
      </c>
      <c r="J107" s="128">
        <f>IFERROR(SUMIFS(#REF!,#REF!,I107,#REF!,$D$5),0)</f>
        <v>0</v>
      </c>
      <c r="K107" s="128">
        <f>IFERROR(VLOOKUP(I107,'FY22 Distribution Detail'!$A:$AJ,27,FALSE),0)</f>
        <v>0</v>
      </c>
      <c r="L107" s="128">
        <f t="shared" si="1"/>
        <v>0</v>
      </c>
    </row>
    <row r="108" spans="9:12" ht="14.25" customHeight="1" x14ac:dyDescent="0.25">
      <c r="I108" s="135" t="s">
        <v>313</v>
      </c>
      <c r="J108" s="128">
        <f>IFERROR(SUMIFS(#REF!,#REF!,I108,#REF!,$D$5),0)</f>
        <v>0</v>
      </c>
      <c r="K108" s="128">
        <f>IFERROR(VLOOKUP(I108,'FY22 Distribution Detail'!$A:$AJ,27,FALSE),0)</f>
        <v>0</v>
      </c>
      <c r="L108" s="128">
        <f t="shared" si="1"/>
        <v>0</v>
      </c>
    </row>
    <row r="109" spans="9:12" ht="14.25" customHeight="1" x14ac:dyDescent="0.25">
      <c r="I109" s="135" t="s">
        <v>337</v>
      </c>
      <c r="J109" s="128">
        <f>IFERROR(SUMIFS(#REF!,#REF!,I109,#REF!,$D$5),0)</f>
        <v>0</v>
      </c>
      <c r="K109" s="128">
        <f>IFERROR(VLOOKUP(I109,'FY22 Distribution Detail'!$A:$AJ,27,FALSE),0)</f>
        <v>0</v>
      </c>
      <c r="L109" s="128">
        <f t="shared" si="1"/>
        <v>0</v>
      </c>
    </row>
    <row r="110" spans="9:12" ht="14.25" customHeight="1" x14ac:dyDescent="0.25">
      <c r="I110" s="135" t="s">
        <v>512</v>
      </c>
      <c r="J110" s="128">
        <f>IFERROR(SUMIFS(#REF!,#REF!,I110,#REF!,$D$5),0)</f>
        <v>0</v>
      </c>
      <c r="K110" s="128">
        <f>IFERROR(VLOOKUP(I110,'FY22 Distribution Detail'!$A:$AJ,27,FALSE),0)</f>
        <v>1</v>
      </c>
      <c r="L110" s="128">
        <f t="shared" si="1"/>
        <v>-1</v>
      </c>
    </row>
    <row r="111" spans="9:12" ht="14.25" customHeight="1" x14ac:dyDescent="0.25">
      <c r="I111" s="135" t="s">
        <v>901</v>
      </c>
      <c r="J111" s="128">
        <f>IFERROR(SUMIFS(#REF!,#REF!,I111,#REF!,$D$5),0)</f>
        <v>0</v>
      </c>
      <c r="K111" s="128">
        <f>IFERROR(VLOOKUP(I111,'FY22 Distribution Detail'!$A:$AJ,27,FALSE),0)</f>
        <v>0</v>
      </c>
      <c r="L111" s="128">
        <f t="shared" si="1"/>
        <v>0</v>
      </c>
    </row>
    <row r="112" spans="9:12" ht="14.25" customHeight="1" x14ac:dyDescent="0.25">
      <c r="I112" s="135" t="s">
        <v>902</v>
      </c>
      <c r="J112" s="128">
        <f>IFERROR(SUMIFS(#REF!,#REF!,I112,#REF!,$D$5),0)</f>
        <v>0</v>
      </c>
      <c r="K112" s="128">
        <f>IFERROR(VLOOKUP(I112,'FY22 Distribution Detail'!$A:$AJ,27,FALSE),0)</f>
        <v>0</v>
      </c>
      <c r="L112" s="128">
        <f t="shared" si="1"/>
        <v>0</v>
      </c>
    </row>
    <row r="113" spans="9:12" ht="14.25" customHeight="1" x14ac:dyDescent="0.25">
      <c r="I113" s="135" t="s">
        <v>328</v>
      </c>
      <c r="J113" s="128">
        <f>IFERROR(SUMIFS(#REF!,#REF!,I113,#REF!,$D$5),0)</f>
        <v>0</v>
      </c>
      <c r="K113" s="128">
        <f>IFERROR(VLOOKUP(I113,'FY22 Distribution Detail'!$A:$AJ,27,FALSE),0)</f>
        <v>0</v>
      </c>
      <c r="L113" s="128">
        <f t="shared" si="1"/>
        <v>0</v>
      </c>
    </row>
    <row r="114" spans="9:12" ht="14.25" customHeight="1" x14ac:dyDescent="0.25">
      <c r="I114" s="135" t="s">
        <v>559</v>
      </c>
      <c r="J114" s="128">
        <f>IFERROR(SUMIFS(#REF!,#REF!,I114,#REF!,$D$5),0)</f>
        <v>0</v>
      </c>
      <c r="K114" s="128">
        <f>IFERROR(VLOOKUP(I114,'FY22 Distribution Detail'!$A:$AJ,27,FALSE),0)</f>
        <v>0</v>
      </c>
      <c r="L114" s="128">
        <f t="shared" si="1"/>
        <v>0</v>
      </c>
    </row>
    <row r="115" spans="9:12" ht="14.25" customHeight="1" x14ac:dyDescent="0.25">
      <c r="I115" s="135" t="s">
        <v>528</v>
      </c>
      <c r="J115" s="128">
        <f>IFERROR(SUMIFS(#REF!,#REF!,I115,#REF!,$D$5),0)</f>
        <v>0</v>
      </c>
      <c r="K115" s="128">
        <f>IFERROR(VLOOKUP(I115,'FY22 Distribution Detail'!$A:$AJ,27,FALSE),0)</f>
        <v>2</v>
      </c>
      <c r="L115" s="128">
        <f t="shared" si="1"/>
        <v>-2</v>
      </c>
    </row>
    <row r="116" spans="9:12" ht="14.25" customHeight="1" x14ac:dyDescent="0.25">
      <c r="I116" s="135" t="s">
        <v>195</v>
      </c>
      <c r="J116" s="128">
        <f>IFERROR(SUMIFS(#REF!,#REF!,I116,#REF!,$D$5),0)</f>
        <v>0</v>
      </c>
      <c r="K116" s="128">
        <f>IFERROR(VLOOKUP(I116,'FY22 Distribution Detail'!$A:$AJ,27,FALSE),0)</f>
        <v>36</v>
      </c>
      <c r="L116" s="128">
        <f t="shared" si="1"/>
        <v>-36</v>
      </c>
    </row>
    <row r="117" spans="9:12" ht="14.25" customHeight="1" x14ac:dyDescent="0.25">
      <c r="I117" s="135" t="s">
        <v>377</v>
      </c>
      <c r="J117" s="128">
        <f>IFERROR(SUMIFS(#REF!,#REF!,I117,#REF!,$D$5),0)</f>
        <v>0</v>
      </c>
      <c r="K117" s="128">
        <f>IFERROR(VLOOKUP(I117,'FY22 Distribution Detail'!$A:$AJ,27,FALSE),0)</f>
        <v>0</v>
      </c>
      <c r="L117" s="128">
        <f t="shared" si="1"/>
        <v>0</v>
      </c>
    </row>
    <row r="118" spans="9:12" ht="14.25" customHeight="1" x14ac:dyDescent="0.25">
      <c r="I118" s="135" t="s">
        <v>382</v>
      </c>
      <c r="J118" s="128">
        <f>IFERROR(SUMIFS(#REF!,#REF!,I118,#REF!,$D$5),0)</f>
        <v>0</v>
      </c>
      <c r="K118" s="128">
        <f>IFERROR(VLOOKUP(I118,'FY22 Distribution Detail'!$A:$AJ,27,FALSE),0)</f>
        <v>2</v>
      </c>
      <c r="L118" s="128">
        <f t="shared" si="1"/>
        <v>-2</v>
      </c>
    </row>
    <row r="119" spans="9:12" ht="14.25" customHeight="1" x14ac:dyDescent="0.25">
      <c r="I119" s="135" t="s">
        <v>783</v>
      </c>
      <c r="J119" s="128">
        <f>IFERROR(SUMIFS(#REF!,#REF!,I119,#REF!,$D$5),0)</f>
        <v>0</v>
      </c>
      <c r="K119" s="128">
        <f>IFERROR(VLOOKUP(I119,'FY22 Distribution Detail'!$A:$AJ,27,FALSE),0)</f>
        <v>0</v>
      </c>
      <c r="L119" s="128">
        <f t="shared" si="1"/>
        <v>0</v>
      </c>
    </row>
    <row r="120" spans="9:12" ht="14.25" customHeight="1" x14ac:dyDescent="0.25">
      <c r="I120" s="135" t="s">
        <v>181</v>
      </c>
      <c r="J120" s="128">
        <f>IFERROR(SUMIFS(#REF!,#REF!,I120,#REF!,$D$5),0)</f>
        <v>0</v>
      </c>
      <c r="K120" s="128">
        <f>IFERROR(VLOOKUP(I120,'FY22 Distribution Detail'!$A:$AJ,27,FALSE),0)</f>
        <v>0</v>
      </c>
      <c r="L120" s="128">
        <f t="shared" si="1"/>
        <v>0</v>
      </c>
    </row>
    <row r="121" spans="9:12" ht="14.25" customHeight="1" x14ac:dyDescent="0.25">
      <c r="I121" s="135" t="s">
        <v>541</v>
      </c>
      <c r="J121" s="128">
        <f>IFERROR(SUMIFS(#REF!,#REF!,I121,#REF!,$D$5),0)</f>
        <v>0</v>
      </c>
      <c r="K121" s="128">
        <f>IFERROR(VLOOKUP(I121,'FY22 Distribution Detail'!$A:$AJ,27,FALSE),0)</f>
        <v>0</v>
      </c>
      <c r="L121" s="128">
        <f t="shared" si="1"/>
        <v>0</v>
      </c>
    </row>
    <row r="122" spans="9:12" ht="14.25" customHeight="1" x14ac:dyDescent="0.25">
      <c r="I122" s="135" t="s">
        <v>485</v>
      </c>
      <c r="J122" s="128">
        <f>IFERROR(SUMIFS(#REF!,#REF!,I122,#REF!,$D$5),0)</f>
        <v>0</v>
      </c>
      <c r="K122" s="128">
        <f>IFERROR(VLOOKUP(I122,'FY22 Distribution Detail'!$A:$AJ,27,FALSE),0)</f>
        <v>1</v>
      </c>
      <c r="L122" s="128">
        <f t="shared" si="1"/>
        <v>-1</v>
      </c>
    </row>
    <row r="123" spans="9:12" ht="14.25" customHeight="1" x14ac:dyDescent="0.25">
      <c r="I123" s="135" t="s">
        <v>569</v>
      </c>
      <c r="J123" s="128">
        <f>IFERROR(SUMIFS(#REF!,#REF!,I123,#REF!,$D$5),0)</f>
        <v>0</v>
      </c>
      <c r="K123" s="128">
        <f>IFERROR(VLOOKUP(I123,'FY22 Distribution Detail'!$A:$AJ,27,FALSE),0)</f>
        <v>12</v>
      </c>
      <c r="L123" s="128">
        <f t="shared" si="1"/>
        <v>-12</v>
      </c>
    </row>
    <row r="124" spans="9:12" ht="14.25" customHeight="1" x14ac:dyDescent="0.25">
      <c r="I124" s="135" t="s">
        <v>491</v>
      </c>
      <c r="J124" s="128">
        <f>IFERROR(SUMIFS(#REF!,#REF!,I124,#REF!,$D$5),0)</f>
        <v>0</v>
      </c>
      <c r="K124" s="128">
        <f>IFERROR(VLOOKUP(I124,'FY22 Distribution Detail'!$A:$AJ,27,FALSE),0)</f>
        <v>18</v>
      </c>
      <c r="L124" s="128">
        <f t="shared" si="1"/>
        <v>-18</v>
      </c>
    </row>
    <row r="125" spans="9:12" ht="14.25" customHeight="1" x14ac:dyDescent="0.25">
      <c r="I125" s="135" t="s">
        <v>548</v>
      </c>
      <c r="J125" s="128">
        <f>IFERROR(SUMIFS(#REF!,#REF!,I125,#REF!,$D$5),0)</f>
        <v>0</v>
      </c>
      <c r="K125" s="128">
        <f>IFERROR(VLOOKUP(I125,'FY22 Distribution Detail'!$A:$AJ,27,FALSE),0)</f>
        <v>3</v>
      </c>
      <c r="L125" s="128">
        <f t="shared" si="1"/>
        <v>-3</v>
      </c>
    </row>
    <row r="126" spans="9:12" ht="14.25" customHeight="1" x14ac:dyDescent="0.25">
      <c r="I126" s="135" t="s">
        <v>741</v>
      </c>
      <c r="J126" s="128">
        <f>IFERROR(SUMIFS(#REF!,#REF!,I126,#REF!,$D$5),0)</f>
        <v>0</v>
      </c>
      <c r="K126" s="128">
        <f>IFERROR(VLOOKUP(I126,'FY22 Distribution Detail'!$A:$AJ,27,FALSE),0)</f>
        <v>4</v>
      </c>
      <c r="L126" s="128">
        <f t="shared" si="1"/>
        <v>-4</v>
      </c>
    </row>
    <row r="127" spans="9:12" ht="14.25" customHeight="1" x14ac:dyDescent="0.25">
      <c r="I127" s="135" t="s">
        <v>633</v>
      </c>
      <c r="J127" s="128">
        <f>IFERROR(SUMIFS(#REF!,#REF!,I127,#REF!,$D$5),0)</f>
        <v>0</v>
      </c>
      <c r="K127" s="128">
        <f>IFERROR(VLOOKUP(I127,'FY22 Distribution Detail'!$A:$AJ,27,FALSE),0)</f>
        <v>60</v>
      </c>
      <c r="L127" s="128">
        <f t="shared" si="1"/>
        <v>-60</v>
      </c>
    </row>
    <row r="128" spans="9:12" ht="14.25" customHeight="1" x14ac:dyDescent="0.25">
      <c r="I128" s="135" t="s">
        <v>592</v>
      </c>
      <c r="J128" s="128">
        <f>IFERROR(SUMIFS(#REF!,#REF!,I128,#REF!,$D$5),0)</f>
        <v>0</v>
      </c>
      <c r="K128" s="128">
        <f>IFERROR(VLOOKUP(I128,'FY22 Distribution Detail'!$A:$AJ,27,FALSE),0)</f>
        <v>0</v>
      </c>
      <c r="L128" s="128">
        <f t="shared" si="1"/>
        <v>0</v>
      </c>
    </row>
    <row r="129" spans="9:12" ht="14.25" customHeight="1" x14ac:dyDescent="0.25">
      <c r="I129" s="135" t="s">
        <v>707</v>
      </c>
      <c r="J129" s="128">
        <f>IFERROR(SUMIFS(#REF!,#REF!,I129,#REF!,$D$5),0)</f>
        <v>0</v>
      </c>
      <c r="K129" s="128">
        <f>IFERROR(VLOOKUP(I129,'FY22 Distribution Detail'!$A:$AJ,27,FALSE),0)</f>
        <v>10</v>
      </c>
      <c r="L129" s="128">
        <f t="shared" si="1"/>
        <v>-10</v>
      </c>
    </row>
    <row r="130" spans="9:12" ht="14.25" customHeight="1" x14ac:dyDescent="0.25">
      <c r="I130" s="135" t="s">
        <v>790</v>
      </c>
      <c r="J130" s="128">
        <f>IFERROR(SUMIFS(#REF!,#REF!,I130,#REF!,$D$5),0)</f>
        <v>0</v>
      </c>
      <c r="K130" s="128">
        <f>IFERROR(VLOOKUP(I130,'FY22 Distribution Detail'!$A:$AJ,27,FALSE),0)</f>
        <v>0</v>
      </c>
      <c r="L130" s="128">
        <f t="shared" si="1"/>
        <v>0</v>
      </c>
    </row>
    <row r="131" spans="9:12" ht="14.25" customHeight="1" x14ac:dyDescent="0.25">
      <c r="I131" s="135" t="s">
        <v>176</v>
      </c>
      <c r="J131" s="128">
        <f>IFERROR(SUMIFS(#REF!,#REF!,I131,#REF!,$D$5),0)</f>
        <v>0</v>
      </c>
      <c r="K131" s="128">
        <f>IFERROR(VLOOKUP(I131,'FY22 Distribution Detail'!$A:$AJ,27,FALSE),0)</f>
        <v>0</v>
      </c>
      <c r="L131" s="128">
        <f t="shared" si="1"/>
        <v>0</v>
      </c>
    </row>
    <row r="132" spans="9:12" ht="14.25" customHeight="1" x14ac:dyDescent="0.25">
      <c r="I132" s="135" t="s">
        <v>480</v>
      </c>
      <c r="J132" s="128">
        <f>IFERROR(SUMIFS(#REF!,#REF!,I132,#REF!,$D$5),0)</f>
        <v>0</v>
      </c>
      <c r="K132" s="128">
        <f>IFERROR(VLOOKUP(I132,'FY22 Distribution Detail'!$A:$AJ,27,FALSE),0)</f>
        <v>1</v>
      </c>
      <c r="L132" s="128">
        <f t="shared" si="1"/>
        <v>-1</v>
      </c>
    </row>
    <row r="133" spans="9:12" ht="14.25" customHeight="1" x14ac:dyDescent="0.25">
      <c r="I133" s="135" t="s">
        <v>218</v>
      </c>
      <c r="J133" s="128">
        <f>IFERROR(SUMIFS(#REF!,#REF!,I133,#REF!,$D$5),0)</f>
        <v>0</v>
      </c>
      <c r="K133" s="128">
        <f>IFERROR(VLOOKUP(I133,'FY22 Distribution Detail'!$A:$AJ,27,FALSE),0)</f>
        <v>0</v>
      </c>
      <c r="L133" s="128">
        <f t="shared" si="1"/>
        <v>0</v>
      </c>
    </row>
    <row r="134" spans="9:12" ht="14.25" customHeight="1" x14ac:dyDescent="0.25">
      <c r="I134" s="135" t="s">
        <v>687</v>
      </c>
      <c r="J134" s="128">
        <f>IFERROR(SUMIFS(#REF!,#REF!,I134,#REF!,$D$5),0)</f>
        <v>0</v>
      </c>
      <c r="K134" s="128">
        <f>IFERROR(VLOOKUP(I134,'FY22 Distribution Detail'!$A:$AJ,27,FALSE),0)</f>
        <v>0</v>
      </c>
      <c r="L134" s="128">
        <f t="shared" si="1"/>
        <v>0</v>
      </c>
    </row>
    <row r="135" spans="9:12" ht="14.25" customHeight="1" x14ac:dyDescent="0.25">
      <c r="I135" s="135" t="s">
        <v>433</v>
      </c>
      <c r="J135" s="128">
        <f>IFERROR(SUMIFS(#REF!,#REF!,I135,#REF!,$D$5),0)</f>
        <v>0</v>
      </c>
      <c r="K135" s="128">
        <f>IFERROR(VLOOKUP(I135,'FY22 Distribution Detail'!$A:$AJ,27,FALSE),0)</f>
        <v>0</v>
      </c>
      <c r="L135" s="128">
        <f t="shared" si="1"/>
        <v>0</v>
      </c>
    </row>
    <row r="136" spans="9:12" ht="14.25" customHeight="1" x14ac:dyDescent="0.25">
      <c r="I136" s="135" t="s">
        <v>535</v>
      </c>
      <c r="J136" s="128">
        <f>IFERROR(SUMIFS(#REF!,#REF!,I136,#REF!,$D$5),0)</f>
        <v>0</v>
      </c>
      <c r="K136" s="128">
        <f>IFERROR(VLOOKUP(I136,'FY22 Distribution Detail'!$A:$AJ,27,FALSE),0)</f>
        <v>4</v>
      </c>
      <c r="L136" s="128">
        <f t="shared" si="1"/>
        <v>-4</v>
      </c>
    </row>
    <row r="137" spans="9:12" ht="14.25" customHeight="1" x14ac:dyDescent="0.25">
      <c r="I137" s="135" t="s">
        <v>531</v>
      </c>
      <c r="J137" s="128">
        <f>IFERROR(SUMIFS(#REF!,#REF!,I137,#REF!,$D$5),0)</f>
        <v>0</v>
      </c>
      <c r="K137" s="128">
        <f>IFERROR(VLOOKUP(I137,'FY22 Distribution Detail'!$A:$AJ,27,FALSE),0)</f>
        <v>4</v>
      </c>
      <c r="L137" s="128">
        <f t="shared" si="1"/>
        <v>-4</v>
      </c>
    </row>
    <row r="138" spans="9:12" ht="14.25" customHeight="1" x14ac:dyDescent="0.25">
      <c r="I138" s="135" t="s">
        <v>364</v>
      </c>
      <c r="J138" s="128">
        <f>IFERROR(SUMIFS(#REF!,#REF!,I138,#REF!,$D$5),0)</f>
        <v>0</v>
      </c>
      <c r="K138" s="128">
        <f>IFERROR(VLOOKUP(I138,'FY22 Distribution Detail'!$A:$AJ,27,FALSE),0)</f>
        <v>0</v>
      </c>
      <c r="L138" s="128">
        <f t="shared" si="1"/>
        <v>0</v>
      </c>
    </row>
    <row r="139" spans="9:12" ht="14.25" customHeight="1" x14ac:dyDescent="0.25">
      <c r="I139" s="135" t="s">
        <v>369</v>
      </c>
      <c r="J139" s="128">
        <f>IFERROR(SUMIFS(#REF!,#REF!,I139,#REF!,$D$5),0)</f>
        <v>0</v>
      </c>
      <c r="K139" s="128">
        <f>IFERROR(VLOOKUP(I139,'FY22 Distribution Detail'!$A:$AJ,27,FALSE),0)</f>
        <v>10</v>
      </c>
      <c r="L139" s="128">
        <f t="shared" si="1"/>
        <v>-10</v>
      </c>
    </row>
    <row r="140" spans="9:12" ht="14.25" customHeight="1" x14ac:dyDescent="0.25">
      <c r="I140" s="135" t="s">
        <v>816</v>
      </c>
      <c r="J140" s="128">
        <f>IFERROR(SUMIFS(#REF!,#REF!,I140,#REF!,$D$5),0)</f>
        <v>0</v>
      </c>
      <c r="K140" s="128">
        <f>IFERROR(VLOOKUP(I140,'FY22 Distribution Detail'!$A:$AJ,27,FALSE),0)</f>
        <v>2</v>
      </c>
      <c r="L140" s="128">
        <f t="shared" si="1"/>
        <v>-2</v>
      </c>
    </row>
    <row r="141" spans="9:12" ht="14.25" customHeight="1" x14ac:dyDescent="0.25">
      <c r="I141" s="135" t="s">
        <v>371</v>
      </c>
      <c r="J141" s="128">
        <f>IFERROR(SUMIFS(#REF!,#REF!,I141,#REF!,$D$5),0)</f>
        <v>0</v>
      </c>
      <c r="K141" s="128">
        <f>IFERROR(VLOOKUP(I141,'FY22 Distribution Detail'!$A:$AJ,27,FALSE),0)</f>
        <v>0</v>
      </c>
      <c r="L141" s="128">
        <f t="shared" si="1"/>
        <v>0</v>
      </c>
    </row>
    <row r="142" spans="9:12" ht="14.25" customHeight="1" x14ac:dyDescent="0.25">
      <c r="I142" s="135" t="s">
        <v>447</v>
      </c>
      <c r="J142" s="128">
        <f>IFERROR(SUMIFS(#REF!,#REF!,I142,#REF!,$D$5),0)</f>
        <v>0</v>
      </c>
      <c r="K142" s="128">
        <f>IFERROR(VLOOKUP(I142,'FY22 Distribution Detail'!$A:$AJ,27,FALSE),0)</f>
        <v>0</v>
      </c>
      <c r="L142" s="128">
        <f t="shared" si="1"/>
        <v>0</v>
      </c>
    </row>
    <row r="143" spans="9:12" ht="14.25" customHeight="1" x14ac:dyDescent="0.25">
      <c r="I143" s="135" t="s">
        <v>396</v>
      </c>
      <c r="J143" s="128">
        <f>IFERROR(SUMIFS(#REF!,#REF!,I143,#REF!,$D$5),0)</f>
        <v>0</v>
      </c>
      <c r="K143" s="128">
        <f>IFERROR(VLOOKUP(I143,'FY22 Distribution Detail'!$A:$AJ,27,FALSE),0)</f>
        <v>5</v>
      </c>
      <c r="L143" s="128">
        <f t="shared" si="1"/>
        <v>-5</v>
      </c>
    </row>
    <row r="144" spans="9:12" ht="14.25" customHeight="1" x14ac:dyDescent="0.25">
      <c r="I144" s="135" t="s">
        <v>533</v>
      </c>
      <c r="J144" s="128">
        <f>IFERROR(SUMIFS(#REF!,#REF!,I144,#REF!,$D$5),0)</f>
        <v>0</v>
      </c>
      <c r="K144" s="128">
        <f>IFERROR(VLOOKUP(I144,'FY22 Distribution Detail'!$A:$AJ,27,FALSE),0)</f>
        <v>0</v>
      </c>
      <c r="L144" s="128">
        <f t="shared" si="1"/>
        <v>0</v>
      </c>
    </row>
    <row r="145" spans="9:12" ht="14.25" customHeight="1" x14ac:dyDescent="0.25">
      <c r="I145" s="135" t="s">
        <v>701</v>
      </c>
      <c r="J145" s="128">
        <f>IFERROR(SUMIFS(#REF!,#REF!,I145,#REF!,$D$5),0)</f>
        <v>0</v>
      </c>
      <c r="K145" s="128">
        <f>IFERROR(VLOOKUP(I145,'FY22 Distribution Detail'!$A:$AJ,27,FALSE),0)</f>
        <v>0</v>
      </c>
      <c r="L145" s="128">
        <f t="shared" si="1"/>
        <v>0</v>
      </c>
    </row>
    <row r="146" spans="9:12" ht="14.25" customHeight="1" x14ac:dyDescent="0.25">
      <c r="I146" s="135" t="s">
        <v>599</v>
      </c>
      <c r="J146" s="128">
        <f>IFERROR(SUMIFS(#REF!,#REF!,I146,#REF!,$D$5),0)</f>
        <v>0</v>
      </c>
      <c r="K146" s="128">
        <f>IFERROR(VLOOKUP(I146,'FY22 Distribution Detail'!$A:$AJ,27,FALSE),0)</f>
        <v>0</v>
      </c>
      <c r="L146" s="128">
        <f t="shared" si="1"/>
        <v>0</v>
      </c>
    </row>
    <row r="147" spans="9:12" ht="14.25" customHeight="1" x14ac:dyDescent="0.25">
      <c r="I147" s="135" t="s">
        <v>553</v>
      </c>
      <c r="J147" s="128">
        <f>IFERROR(SUMIFS(#REF!,#REF!,I147,#REF!,$D$5),0)</f>
        <v>0</v>
      </c>
      <c r="K147" s="128">
        <f>IFERROR(VLOOKUP(I147,'FY22 Distribution Detail'!$A:$AJ,27,FALSE),0)</f>
        <v>2</v>
      </c>
      <c r="L147" s="128">
        <f t="shared" si="1"/>
        <v>-2</v>
      </c>
    </row>
    <row r="148" spans="9:12" ht="14.25" customHeight="1" x14ac:dyDescent="0.25">
      <c r="I148" s="135" t="s">
        <v>231</v>
      </c>
      <c r="J148" s="128">
        <f>IFERROR(SUMIFS(#REF!,#REF!,I148,#REF!,$D$5),0)</f>
        <v>0</v>
      </c>
      <c r="K148" s="128">
        <f>IFERROR(VLOOKUP(I148,'FY22 Distribution Detail'!$A:$AJ,27,FALSE),0)</f>
        <v>199</v>
      </c>
      <c r="L148" s="128">
        <f t="shared" si="1"/>
        <v>-199</v>
      </c>
    </row>
    <row r="149" spans="9:12" ht="14.25" customHeight="1" x14ac:dyDescent="0.25">
      <c r="I149" s="135" t="s">
        <v>502</v>
      </c>
      <c r="J149" s="128">
        <f>IFERROR(SUMIFS(#REF!,#REF!,I149,#REF!,$D$5),0)</f>
        <v>0</v>
      </c>
      <c r="K149" s="128">
        <f>IFERROR(VLOOKUP(I149,'FY22 Distribution Detail'!$A:$AJ,27,FALSE),0)</f>
        <v>4</v>
      </c>
      <c r="L149" s="128">
        <f t="shared" si="1"/>
        <v>-4</v>
      </c>
    </row>
    <row r="150" spans="9:12" ht="14.25" customHeight="1" x14ac:dyDescent="0.25">
      <c r="I150" s="135" t="s">
        <v>197</v>
      </c>
      <c r="J150" s="128">
        <f>IFERROR(SUMIFS(#REF!,#REF!,I150,#REF!,$D$5),0)</f>
        <v>0</v>
      </c>
      <c r="K150" s="128">
        <f>IFERROR(VLOOKUP(I150,'FY22 Distribution Detail'!$A:$AJ,27,FALSE),0)</f>
        <v>0</v>
      </c>
      <c r="L150" s="128">
        <f t="shared" si="1"/>
        <v>0</v>
      </c>
    </row>
    <row r="151" spans="9:12" ht="14.25" customHeight="1" x14ac:dyDescent="0.25">
      <c r="I151" s="135" t="s">
        <v>437</v>
      </c>
      <c r="J151" s="128">
        <f>IFERROR(SUMIFS(#REF!,#REF!,I151,#REF!,$D$5),0)</f>
        <v>0</v>
      </c>
      <c r="K151" s="128">
        <f>IFERROR(VLOOKUP(I151,'FY22 Distribution Detail'!$A:$AJ,27,FALSE),0)</f>
        <v>6</v>
      </c>
      <c r="L151" s="128">
        <f t="shared" si="1"/>
        <v>-6</v>
      </c>
    </row>
    <row r="152" spans="9:12" ht="14.25" customHeight="1" x14ac:dyDescent="0.25">
      <c r="I152" s="135" t="s">
        <v>621</v>
      </c>
      <c r="J152" s="128">
        <f>IFERROR(SUMIFS(#REF!,#REF!,I152,#REF!,$D$5),0)</f>
        <v>0</v>
      </c>
      <c r="K152" s="128">
        <f>IFERROR(VLOOKUP(I152,'FY22 Distribution Detail'!$A:$AJ,27,FALSE),0)</f>
        <v>0</v>
      </c>
      <c r="L152" s="128">
        <f t="shared" si="1"/>
        <v>0</v>
      </c>
    </row>
    <row r="153" spans="9:12" ht="14.25" customHeight="1" x14ac:dyDescent="0.25">
      <c r="I153" s="135" t="s">
        <v>574</v>
      </c>
      <c r="J153" s="128">
        <f>IFERROR(SUMIFS(#REF!,#REF!,I153,#REF!,$D$5),0)</f>
        <v>0</v>
      </c>
      <c r="K153" s="128">
        <f>IFERROR(VLOOKUP(I153,'FY22 Distribution Detail'!$A:$AJ,27,FALSE),0)</f>
        <v>1</v>
      </c>
      <c r="L153" s="128">
        <f t="shared" si="1"/>
        <v>-1</v>
      </c>
    </row>
    <row r="154" spans="9:12" ht="14.25" customHeight="1" x14ac:dyDescent="0.25">
      <c r="I154" s="135" t="s">
        <v>794</v>
      </c>
      <c r="J154" s="128">
        <f>IFERROR(SUMIFS(#REF!,#REF!,I154,#REF!,$D$5),0)</f>
        <v>0</v>
      </c>
      <c r="K154" s="128">
        <f>IFERROR(VLOOKUP(I154,'FY22 Distribution Detail'!$A:$AJ,27,FALSE),0)</f>
        <v>0</v>
      </c>
      <c r="L154" s="128">
        <f t="shared" si="1"/>
        <v>0</v>
      </c>
    </row>
    <row r="155" spans="9:12" ht="14.25" customHeight="1" x14ac:dyDescent="0.25">
      <c r="I155" s="135" t="s">
        <v>416</v>
      </c>
      <c r="J155" s="128">
        <f>IFERROR(SUMIFS(#REF!,#REF!,I155,#REF!,$D$5),0)</f>
        <v>0</v>
      </c>
      <c r="K155" s="128">
        <f>IFERROR(VLOOKUP(I155,'FY22 Distribution Detail'!$A:$AJ,27,FALSE),0)</f>
        <v>1</v>
      </c>
      <c r="L155" s="128">
        <f t="shared" si="1"/>
        <v>-1</v>
      </c>
    </row>
    <row r="156" spans="9:12" ht="14.25" customHeight="1" x14ac:dyDescent="0.25">
      <c r="I156" s="135" t="s">
        <v>797</v>
      </c>
      <c r="J156" s="128">
        <f>IFERROR(SUMIFS(#REF!,#REF!,I156,#REF!,$D$5),0)</f>
        <v>0</v>
      </c>
      <c r="K156" s="128">
        <f>IFERROR(VLOOKUP(I156,'FY22 Distribution Detail'!$A:$AJ,27,FALSE),0)</f>
        <v>10</v>
      </c>
      <c r="L156" s="128">
        <f t="shared" si="1"/>
        <v>-10</v>
      </c>
    </row>
    <row r="157" spans="9:12" ht="14.25" customHeight="1" x14ac:dyDescent="0.25">
      <c r="I157" s="135" t="s">
        <v>517</v>
      </c>
      <c r="J157" s="128">
        <f>IFERROR(SUMIFS(#REF!,#REF!,I157,#REF!,$D$5),0)</f>
        <v>0</v>
      </c>
      <c r="K157" s="128">
        <f>IFERROR(VLOOKUP(I157,'FY22 Distribution Detail'!$A:$AJ,27,FALSE),0)</f>
        <v>114</v>
      </c>
      <c r="L157" s="128">
        <f t="shared" si="1"/>
        <v>-114</v>
      </c>
    </row>
    <row r="158" spans="9:12" ht="14.25" customHeight="1" x14ac:dyDescent="0.25">
      <c r="I158" s="135" t="s">
        <v>745</v>
      </c>
      <c r="J158" s="128">
        <f>IFERROR(SUMIFS(#REF!,#REF!,I158,#REF!,$D$5),0)</f>
        <v>0</v>
      </c>
      <c r="K158" s="128">
        <f>IFERROR(VLOOKUP(I158,'FY22 Distribution Detail'!$A:$AJ,27,FALSE),0)</f>
        <v>0</v>
      </c>
      <c r="L158" s="128">
        <f t="shared" si="1"/>
        <v>0</v>
      </c>
    </row>
    <row r="159" spans="9:12" ht="14.25" customHeight="1" x14ac:dyDescent="0.25">
      <c r="I159" s="135" t="s">
        <v>624</v>
      </c>
      <c r="J159" s="128">
        <f>IFERROR(SUMIFS(#REF!,#REF!,I159,#REF!,$D$5),0)</f>
        <v>0</v>
      </c>
      <c r="K159" s="128">
        <f>IFERROR(VLOOKUP(I159,'FY22 Distribution Detail'!$A:$AJ,27,FALSE),0)</f>
        <v>0</v>
      </c>
      <c r="L159" s="128">
        <f t="shared" si="1"/>
        <v>0</v>
      </c>
    </row>
    <row r="160" spans="9:12" ht="14.25" customHeight="1" x14ac:dyDescent="0.25">
      <c r="I160" s="135" t="s">
        <v>709</v>
      </c>
      <c r="J160" s="128">
        <f>IFERROR(SUMIFS(#REF!,#REF!,I160,#REF!,$D$5),0)</f>
        <v>0</v>
      </c>
      <c r="K160" s="128">
        <f>IFERROR(VLOOKUP(I160,'FY22 Distribution Detail'!$A:$AJ,27,FALSE),0)</f>
        <v>0</v>
      </c>
      <c r="L160" s="128">
        <f t="shared" si="1"/>
        <v>0</v>
      </c>
    </row>
    <row r="161" spans="9:12" ht="14.25" customHeight="1" x14ac:dyDescent="0.25">
      <c r="I161" s="135" t="s">
        <v>601</v>
      </c>
      <c r="J161" s="128">
        <f>IFERROR(SUMIFS(#REF!,#REF!,I161,#REF!,$D$5),0)</f>
        <v>0</v>
      </c>
      <c r="K161" s="128">
        <f>IFERROR(VLOOKUP(I161,'FY22 Distribution Detail'!$A:$AJ,27,FALSE),0)</f>
        <v>0</v>
      </c>
      <c r="L161" s="128">
        <f t="shared" si="1"/>
        <v>0</v>
      </c>
    </row>
    <row r="162" spans="9:12" ht="14.25" customHeight="1" x14ac:dyDescent="0.25">
      <c r="I162" s="135" t="s">
        <v>630</v>
      </c>
      <c r="J162" s="128">
        <f>IFERROR(SUMIFS(#REF!,#REF!,I162,#REF!,$D$5),0)</f>
        <v>0</v>
      </c>
      <c r="K162" s="128">
        <f>IFERROR(VLOOKUP(I162,'FY22 Distribution Detail'!$A:$AJ,27,FALSE),0)</f>
        <v>1</v>
      </c>
      <c r="L162" s="128">
        <f t="shared" si="1"/>
        <v>-1</v>
      </c>
    </row>
    <row r="163" spans="9:12" ht="14.25" customHeight="1" x14ac:dyDescent="0.25">
      <c r="I163" s="135" t="s">
        <v>747</v>
      </c>
      <c r="J163" s="128">
        <f>IFERROR(SUMIFS(#REF!,#REF!,I163,#REF!,$D$5),0)</f>
        <v>0</v>
      </c>
      <c r="K163" s="128">
        <f>IFERROR(VLOOKUP(I163,'FY22 Distribution Detail'!$A:$AJ,27,FALSE),0)</f>
        <v>1</v>
      </c>
      <c r="L163" s="128">
        <f t="shared" si="1"/>
        <v>-1</v>
      </c>
    </row>
    <row r="164" spans="9:12" ht="14.25" customHeight="1" x14ac:dyDescent="0.25">
      <c r="I164" s="135" t="s">
        <v>749</v>
      </c>
      <c r="J164" s="128">
        <f>IFERROR(SUMIFS(#REF!,#REF!,I164,#REF!,$D$5),0)</f>
        <v>0</v>
      </c>
      <c r="K164" s="128">
        <f>IFERROR(VLOOKUP(I164,'FY22 Distribution Detail'!$A:$AJ,27,FALSE),0)</f>
        <v>0</v>
      </c>
      <c r="L164" s="128">
        <f t="shared" si="1"/>
        <v>0</v>
      </c>
    </row>
    <row r="165" spans="9:12" ht="14.25" customHeight="1" x14ac:dyDescent="0.25">
      <c r="I165" s="135" t="s">
        <v>751</v>
      </c>
      <c r="J165" s="128">
        <f>IFERROR(SUMIFS(#REF!,#REF!,I165,#REF!,$D$5),0)</f>
        <v>0</v>
      </c>
      <c r="K165" s="128">
        <f>IFERROR(VLOOKUP(I165,'FY22 Distribution Detail'!$A:$AJ,27,FALSE),0)</f>
        <v>1</v>
      </c>
      <c r="L165" s="128">
        <f t="shared" si="1"/>
        <v>-1</v>
      </c>
    </row>
    <row r="166" spans="9:12" ht="14.25" customHeight="1" x14ac:dyDescent="0.25">
      <c r="I166" s="135" t="s">
        <v>753</v>
      </c>
      <c r="J166" s="128">
        <f>IFERROR(SUMIFS(#REF!,#REF!,I166,#REF!,$D$5),0)</f>
        <v>0</v>
      </c>
      <c r="K166" s="128">
        <f>IFERROR(VLOOKUP(I166,'FY22 Distribution Detail'!$A:$AJ,27,FALSE),0)</f>
        <v>0</v>
      </c>
      <c r="L166" s="128">
        <f t="shared" si="1"/>
        <v>0</v>
      </c>
    </row>
    <row r="167" spans="9:12" ht="14.25" customHeight="1" x14ac:dyDescent="0.25">
      <c r="I167" s="135" t="s">
        <v>754</v>
      </c>
      <c r="J167" s="128">
        <f>IFERROR(SUMIFS(#REF!,#REF!,I167,#REF!,$D$5),0)</f>
        <v>0</v>
      </c>
      <c r="K167" s="128">
        <f>IFERROR(VLOOKUP(I167,'FY22 Distribution Detail'!$A:$AJ,27,FALSE),0)</f>
        <v>0</v>
      </c>
      <c r="L167" s="128">
        <f t="shared" si="1"/>
        <v>0</v>
      </c>
    </row>
    <row r="168" spans="9:12" ht="14.25" customHeight="1" x14ac:dyDescent="0.25">
      <c r="I168" s="135" t="s">
        <v>755</v>
      </c>
      <c r="J168" s="128">
        <f>IFERROR(SUMIFS(#REF!,#REF!,I168,#REF!,$D$5),0)</f>
        <v>0</v>
      </c>
      <c r="K168" s="128">
        <f>IFERROR(VLOOKUP(I168,'FY22 Distribution Detail'!$A:$AJ,27,FALSE),0)</f>
        <v>0</v>
      </c>
      <c r="L168" s="128">
        <f t="shared" si="1"/>
        <v>0</v>
      </c>
    </row>
    <row r="169" spans="9:12" ht="14.25" customHeight="1" x14ac:dyDescent="0.25">
      <c r="I169" s="135" t="s">
        <v>613</v>
      </c>
      <c r="J169" s="128">
        <f>IFERROR(SUMIFS(#REF!,#REF!,I169,#REF!,$D$5),0)</f>
        <v>0</v>
      </c>
      <c r="K169" s="128">
        <f>IFERROR(VLOOKUP(I169,'FY22 Distribution Detail'!$A:$AJ,27,FALSE),0)</f>
        <v>0</v>
      </c>
      <c r="L169" s="128">
        <f t="shared" si="1"/>
        <v>0</v>
      </c>
    </row>
    <row r="170" spans="9:12" ht="14.25" customHeight="1" x14ac:dyDescent="0.25">
      <c r="I170" s="135" t="s">
        <v>603</v>
      </c>
      <c r="J170" s="128">
        <f>IFERROR(SUMIFS(#REF!,#REF!,I170,#REF!,$D$5),0)</f>
        <v>0</v>
      </c>
      <c r="K170" s="128">
        <f>IFERROR(VLOOKUP(I170,'FY22 Distribution Detail'!$A:$AJ,27,FALSE),0)</f>
        <v>0</v>
      </c>
      <c r="L170" s="128">
        <f t="shared" si="1"/>
        <v>0</v>
      </c>
    </row>
    <row r="171" spans="9:12" ht="14.25" customHeight="1" x14ac:dyDescent="0.25">
      <c r="I171" s="135" t="s">
        <v>605</v>
      </c>
      <c r="J171" s="128">
        <f>IFERROR(SUMIFS(#REF!,#REF!,I171,#REF!,$D$5),0)</f>
        <v>0</v>
      </c>
      <c r="K171" s="128">
        <f>IFERROR(VLOOKUP(I171,'FY22 Distribution Detail'!$A:$AJ,27,FALSE),0)</f>
        <v>88</v>
      </c>
      <c r="L171" s="128">
        <f t="shared" si="1"/>
        <v>-88</v>
      </c>
    </row>
    <row r="172" spans="9:12" ht="14.25" customHeight="1" x14ac:dyDescent="0.25">
      <c r="I172" s="135" t="s">
        <v>607</v>
      </c>
      <c r="J172" s="128">
        <f>IFERROR(SUMIFS(#REF!,#REF!,I172,#REF!,$D$5),0)</f>
        <v>0</v>
      </c>
      <c r="K172" s="128">
        <f>IFERROR(VLOOKUP(I172,'FY22 Distribution Detail'!$A:$AJ,27,FALSE),0)</f>
        <v>3</v>
      </c>
      <c r="L172" s="128">
        <f t="shared" si="1"/>
        <v>-3</v>
      </c>
    </row>
    <row r="173" spans="9:12" ht="14.25" customHeight="1" x14ac:dyDescent="0.25">
      <c r="I173" s="135" t="s">
        <v>609</v>
      </c>
      <c r="J173" s="128">
        <f>IFERROR(SUMIFS(#REF!,#REF!,I173,#REF!,$D$5),0)</f>
        <v>0</v>
      </c>
      <c r="K173" s="128">
        <f>IFERROR(VLOOKUP(I173,'FY22 Distribution Detail'!$A:$AJ,27,FALSE),0)</f>
        <v>10</v>
      </c>
      <c r="L173" s="128">
        <f t="shared" si="1"/>
        <v>-10</v>
      </c>
    </row>
    <row r="174" spans="9:12" ht="14.25" customHeight="1" x14ac:dyDescent="0.25">
      <c r="I174" s="135" t="s">
        <v>494</v>
      </c>
      <c r="J174" s="128">
        <f>IFERROR(SUMIFS(#REF!,#REF!,I174,#REF!,$D$5),0)</f>
        <v>0</v>
      </c>
      <c r="K174" s="128">
        <f>IFERROR(VLOOKUP(I174,'FY22 Distribution Detail'!$A:$AJ,27,FALSE),0)</f>
        <v>0</v>
      </c>
      <c r="L174" s="128">
        <f t="shared" si="1"/>
        <v>0</v>
      </c>
    </row>
    <row r="175" spans="9:12" ht="14.25" customHeight="1" x14ac:dyDescent="0.25">
      <c r="I175" s="135" t="s">
        <v>611</v>
      </c>
      <c r="J175" s="128">
        <f>IFERROR(SUMIFS(#REF!,#REF!,I175,#REF!,$D$5),0)</f>
        <v>0</v>
      </c>
      <c r="K175" s="128">
        <f>IFERROR(VLOOKUP(I175,'FY22 Distribution Detail'!$A:$AJ,27,FALSE),0)</f>
        <v>0</v>
      </c>
      <c r="L175" s="128">
        <f t="shared" si="1"/>
        <v>0</v>
      </c>
    </row>
    <row r="176" spans="9:12" ht="14.25" customHeight="1" x14ac:dyDescent="0.25">
      <c r="I176" s="135" t="s">
        <v>467</v>
      </c>
      <c r="J176" s="128">
        <f>IFERROR(SUMIFS(#REF!,#REF!,I176,#REF!,$D$5),0)</f>
        <v>0</v>
      </c>
      <c r="K176" s="128">
        <f>IFERROR(VLOOKUP(I176,'FY22 Distribution Detail'!$A:$AJ,27,FALSE),0)</f>
        <v>5</v>
      </c>
      <c r="L176" s="128">
        <f t="shared" si="1"/>
        <v>-5</v>
      </c>
    </row>
    <row r="177" spans="9:12" ht="14.25" customHeight="1" x14ac:dyDescent="0.25">
      <c r="I177" s="135" t="s">
        <v>921</v>
      </c>
      <c r="J177" s="128">
        <f>IFERROR(SUMIFS(#REF!,#REF!,I177,#REF!,$D$5),0)</f>
        <v>0</v>
      </c>
      <c r="K177" s="128">
        <f>IFERROR(VLOOKUP(I177,'FY22 Distribution Detail'!$A:$AJ,27,FALSE),0)</f>
        <v>0</v>
      </c>
      <c r="L177" s="128">
        <f t="shared" si="1"/>
        <v>0</v>
      </c>
    </row>
    <row r="178" spans="9:12" ht="14.25" customHeight="1" x14ac:dyDescent="0.25">
      <c r="I178" s="135" t="s">
        <v>812</v>
      </c>
      <c r="J178" s="128">
        <f>IFERROR(SUMIFS(#REF!,#REF!,I178,#REF!,$D$5),0)</f>
        <v>0</v>
      </c>
      <c r="K178" s="128">
        <f>IFERROR(VLOOKUP(I178,'FY22 Distribution Detail'!$A:$AJ,27,FALSE),0)</f>
        <v>0</v>
      </c>
      <c r="L178" s="128">
        <f t="shared" si="1"/>
        <v>0</v>
      </c>
    </row>
    <row r="179" spans="9:12" ht="14.25" customHeight="1" x14ac:dyDescent="0.25">
      <c r="I179" s="135" t="s">
        <v>922</v>
      </c>
      <c r="J179" s="128">
        <f>IFERROR(SUMIFS(#REF!,#REF!,I179,#REF!,$D$5),0)</f>
        <v>0</v>
      </c>
      <c r="K179" s="128">
        <f>IFERROR(VLOOKUP(I179,'FY22 Distribution Detail'!$A:$AJ,27,FALSE),0)</f>
        <v>0</v>
      </c>
      <c r="L179" s="128">
        <f t="shared" si="1"/>
        <v>0</v>
      </c>
    </row>
    <row r="180" spans="9:12" ht="14.25" customHeight="1" x14ac:dyDescent="0.25">
      <c r="I180" s="135" t="s">
        <v>712</v>
      </c>
      <c r="J180" s="128">
        <f>IFERROR(SUMIFS(#REF!,#REF!,I180,#REF!,$D$5),0)</f>
        <v>0</v>
      </c>
      <c r="K180" s="128">
        <f>IFERROR(VLOOKUP(I180,'FY22 Distribution Detail'!$A:$AJ,27,FALSE),0)</f>
        <v>0</v>
      </c>
      <c r="L180" s="128">
        <f t="shared" si="1"/>
        <v>0</v>
      </c>
    </row>
    <row r="181" spans="9:12" ht="14.25" customHeight="1" x14ac:dyDescent="0.25">
      <c r="I181" s="135" t="s">
        <v>715</v>
      </c>
      <c r="J181" s="128">
        <f>IFERROR(SUMIFS(#REF!,#REF!,I181,#REF!,$D$5),0)</f>
        <v>0</v>
      </c>
      <c r="K181" s="128">
        <f>IFERROR(VLOOKUP(I181,'FY22 Distribution Detail'!$A:$AJ,27,FALSE),0)</f>
        <v>2</v>
      </c>
      <c r="L181" s="128">
        <f t="shared" si="1"/>
        <v>-2</v>
      </c>
    </row>
    <row r="182" spans="9:12" ht="14.25" customHeight="1" x14ac:dyDescent="0.25">
      <c r="I182" s="135" t="s">
        <v>321</v>
      </c>
      <c r="J182" s="128">
        <f>IFERROR(SUMIFS(#REF!,#REF!,I182,#REF!,$D$5),0)</f>
        <v>0</v>
      </c>
      <c r="K182" s="128">
        <f>IFERROR(VLOOKUP(I182,'FY22 Distribution Detail'!$A:$AJ,27,FALSE),0)</f>
        <v>0</v>
      </c>
      <c r="L182" s="128">
        <f t="shared" si="1"/>
        <v>0</v>
      </c>
    </row>
    <row r="183" spans="9:12" ht="14.25" customHeight="1" x14ac:dyDescent="0.25">
      <c r="I183" s="135" t="s">
        <v>719</v>
      </c>
      <c r="J183" s="128">
        <f>IFERROR(SUMIFS(#REF!,#REF!,I183,#REF!,$D$5),0)</f>
        <v>0</v>
      </c>
      <c r="K183" s="128">
        <f>IFERROR(VLOOKUP(I183,'FY22 Distribution Detail'!$A:$AJ,27,FALSE),0)</f>
        <v>0</v>
      </c>
      <c r="L183" s="128">
        <f t="shared" si="1"/>
        <v>0</v>
      </c>
    </row>
    <row r="184" spans="9:12" ht="14.25" customHeight="1" x14ac:dyDescent="0.25">
      <c r="I184" s="135" t="s">
        <v>627</v>
      </c>
      <c r="J184" s="128">
        <f>IFERROR(SUMIFS(#REF!,#REF!,I184,#REF!,$D$5),0)</f>
        <v>0</v>
      </c>
      <c r="K184" s="128">
        <f>IFERROR(VLOOKUP(I184,'FY22 Distribution Detail'!$A:$AJ,27,FALSE),0)</f>
        <v>1</v>
      </c>
      <c r="L184" s="128">
        <f t="shared" si="1"/>
        <v>-1</v>
      </c>
    </row>
    <row r="185" spans="9:12" ht="14.25" customHeight="1" x14ac:dyDescent="0.25">
      <c r="I185" s="135" t="s">
        <v>478</v>
      </c>
      <c r="J185" s="128">
        <f>IFERROR(SUMIFS(#REF!,#REF!,I185,#REF!,$D$5),0)</f>
        <v>0</v>
      </c>
      <c r="K185" s="128">
        <f>IFERROR(VLOOKUP(I185,'FY22 Distribution Detail'!$A:$AJ,27,FALSE),0)</f>
        <v>0</v>
      </c>
      <c r="L185" s="128">
        <f t="shared" si="1"/>
        <v>0</v>
      </c>
    </row>
    <row r="186" spans="9:12" ht="14.25" customHeight="1" x14ac:dyDescent="0.25">
      <c r="I186" s="135" t="s">
        <v>147</v>
      </c>
      <c r="J186" s="128">
        <f>IFERROR(SUMIFS(#REF!,#REF!,I186,#REF!,$D$5),0)</f>
        <v>0</v>
      </c>
      <c r="K186" s="128">
        <f>IFERROR(VLOOKUP(I186,'FY22 Distribution Detail'!$A:$AJ,27,FALSE),0)</f>
        <v>0</v>
      </c>
      <c r="L186" s="128">
        <f t="shared" si="1"/>
        <v>0</v>
      </c>
    </row>
    <row r="187" spans="9:12" ht="14.25" customHeight="1" x14ac:dyDescent="0.25">
      <c r="I187" s="135" t="s">
        <v>555</v>
      </c>
      <c r="J187" s="128">
        <f>IFERROR(SUMIFS(#REF!,#REF!,I187,#REF!,$D$5),0)</f>
        <v>0</v>
      </c>
      <c r="K187" s="128">
        <f>IFERROR(VLOOKUP(I187,'FY22 Distribution Detail'!$A:$AJ,27,FALSE),0)</f>
        <v>0</v>
      </c>
      <c r="L187" s="128">
        <f t="shared" si="1"/>
        <v>0</v>
      </c>
    </row>
    <row r="188" spans="9:12" ht="14.25" customHeight="1" x14ac:dyDescent="0.25">
      <c r="I188" s="135" t="s">
        <v>507</v>
      </c>
      <c r="J188" s="128">
        <f>IFERROR(SUMIFS(#REF!,#REF!,I188,#REF!,$D$5),0)</f>
        <v>0</v>
      </c>
      <c r="K188" s="128">
        <f>IFERROR(VLOOKUP(I188,'FY22 Distribution Detail'!$A:$AJ,27,FALSE),0)</f>
        <v>0</v>
      </c>
      <c r="L188" s="128">
        <f t="shared" si="1"/>
        <v>0</v>
      </c>
    </row>
    <row r="189" spans="9:12" ht="14.25" customHeight="1" x14ac:dyDescent="0.25">
      <c r="I189" s="135" t="s">
        <v>576</v>
      </c>
      <c r="J189" s="128">
        <f>IFERROR(SUMIFS(#REF!,#REF!,I189,#REF!,$D$5),0)</f>
        <v>0</v>
      </c>
      <c r="K189" s="128">
        <f>IFERROR(VLOOKUP(I189,'FY22 Distribution Detail'!$A:$AJ,27,FALSE),0)</f>
        <v>0</v>
      </c>
      <c r="L189" s="128">
        <f t="shared" si="1"/>
        <v>0</v>
      </c>
    </row>
    <row r="190" spans="9:12" ht="14.25" customHeight="1" x14ac:dyDescent="0.25">
      <c r="I190" s="135" t="s">
        <v>449</v>
      </c>
      <c r="J190" s="128">
        <f>IFERROR(SUMIFS(#REF!,#REF!,I190,#REF!,$D$5),0)</f>
        <v>0</v>
      </c>
      <c r="K190" s="128">
        <f>IFERROR(VLOOKUP(I190,'FY22 Distribution Detail'!$A:$AJ,27,FALSE),0)</f>
        <v>0</v>
      </c>
      <c r="L190" s="128">
        <f t="shared" si="1"/>
        <v>0</v>
      </c>
    </row>
    <row r="191" spans="9:12" ht="14.25" customHeight="1" x14ac:dyDescent="0.25">
      <c r="I191" s="135" t="s">
        <v>229</v>
      </c>
      <c r="J191" s="128">
        <f>IFERROR(SUMIFS(#REF!,#REF!,I191,#REF!,$D$5),0)</f>
        <v>0</v>
      </c>
      <c r="K191" s="128">
        <f>IFERROR(VLOOKUP(I191,'FY22 Distribution Detail'!$A:$AJ,27,FALSE),0)</f>
        <v>0</v>
      </c>
      <c r="L191" s="128">
        <f t="shared" si="1"/>
        <v>0</v>
      </c>
    </row>
    <row r="192" spans="9:12" ht="14.25" customHeight="1" x14ac:dyDescent="0.25">
      <c r="I192" s="135" t="s">
        <v>225</v>
      </c>
      <c r="J192" s="128">
        <f>IFERROR(SUMIFS(#REF!,#REF!,I192,#REF!,$D$5),0)</f>
        <v>0</v>
      </c>
      <c r="K192" s="128">
        <f>IFERROR(VLOOKUP(I192,'FY22 Distribution Detail'!$A:$AJ,27,FALSE),0)</f>
        <v>0</v>
      </c>
      <c r="L192" s="128">
        <f t="shared" si="1"/>
        <v>0</v>
      </c>
    </row>
    <row r="193" spans="9:12" ht="14.25" customHeight="1" x14ac:dyDescent="0.25">
      <c r="I193" s="135" t="s">
        <v>200</v>
      </c>
      <c r="J193" s="128">
        <f>IFERROR(SUMIFS(#REF!,#REF!,I193,#REF!,$D$5),0)</f>
        <v>0</v>
      </c>
      <c r="K193" s="128">
        <f>IFERROR(VLOOKUP(I193,'FY22 Distribution Detail'!$A:$AJ,27,FALSE),0)</f>
        <v>0</v>
      </c>
      <c r="L193" s="128">
        <f t="shared" si="1"/>
        <v>0</v>
      </c>
    </row>
    <row r="194" spans="9:12" ht="14.25" customHeight="1" x14ac:dyDescent="0.25">
      <c r="I194" s="135" t="s">
        <v>920</v>
      </c>
      <c r="J194" s="128">
        <f>IFERROR(SUMIFS(#REF!,#REF!,I194,#REF!,$D$5),0)</f>
        <v>0</v>
      </c>
      <c r="K194" s="128">
        <f>IFERROR(VLOOKUP(I194,'FY22 Distribution Detail'!$A:$AJ,27,FALSE),0)</f>
        <v>0</v>
      </c>
      <c r="L194" s="128">
        <f t="shared" si="1"/>
        <v>0</v>
      </c>
    </row>
    <row r="195" spans="9:12" ht="14.25" customHeight="1" x14ac:dyDescent="0.25">
      <c r="I195" s="135" t="s">
        <v>203</v>
      </c>
      <c r="J195" s="128">
        <f>IFERROR(SUMIFS(#REF!,#REF!,I195,#REF!,$D$5),0)</f>
        <v>0</v>
      </c>
      <c r="K195" s="128">
        <f>IFERROR(VLOOKUP(I195,'FY22 Distribution Detail'!$A:$AJ,27,FALSE),0)</f>
        <v>0</v>
      </c>
      <c r="L195" s="128">
        <f t="shared" si="1"/>
        <v>0</v>
      </c>
    </row>
    <row r="196" spans="9:12" ht="14.25" customHeight="1" x14ac:dyDescent="0.25">
      <c r="I196" s="135" t="s">
        <v>390</v>
      </c>
      <c r="J196" s="128">
        <f>IFERROR(SUMIFS(#REF!,#REF!,I196,#REF!,$D$5),0)</f>
        <v>0</v>
      </c>
      <c r="K196" s="128">
        <f>IFERROR(VLOOKUP(I196,'FY22 Distribution Detail'!$A:$AJ,27,FALSE),0)</f>
        <v>94</v>
      </c>
      <c r="L196" s="128">
        <f t="shared" si="1"/>
        <v>-94</v>
      </c>
    </row>
    <row r="197" spans="9:12" ht="14.25" customHeight="1" x14ac:dyDescent="0.25">
      <c r="I197" s="135" t="s">
        <v>677</v>
      </c>
      <c r="J197" s="128">
        <f>IFERROR(SUMIFS(#REF!,#REF!,I197,#REF!,$D$5),0)</f>
        <v>0</v>
      </c>
      <c r="K197" s="128">
        <f>IFERROR(VLOOKUP(I197,'FY22 Distribution Detail'!$A:$AJ,27,FALSE),0)</f>
        <v>0</v>
      </c>
      <c r="L197" s="128">
        <f t="shared" si="1"/>
        <v>0</v>
      </c>
    </row>
    <row r="198" spans="9:12" ht="14.25" customHeight="1" x14ac:dyDescent="0.25">
      <c r="I198" s="135" t="s">
        <v>637</v>
      </c>
      <c r="J198" s="128">
        <f>IFERROR(SUMIFS(#REF!,#REF!,I198,#REF!,$D$5),0)</f>
        <v>0</v>
      </c>
      <c r="K198" s="128">
        <f>IFERROR(VLOOKUP(I198,'FY22 Distribution Detail'!$A:$AJ,27,FALSE),0)</f>
        <v>0</v>
      </c>
      <c r="L198" s="128">
        <f t="shared" si="1"/>
        <v>0</v>
      </c>
    </row>
    <row r="199" spans="9:12" ht="14.25" customHeight="1" x14ac:dyDescent="0.25">
      <c r="I199" s="135" t="s">
        <v>640</v>
      </c>
      <c r="J199" s="128">
        <f>IFERROR(SUMIFS(#REF!,#REF!,I199,#REF!,$D$5),0)</f>
        <v>0</v>
      </c>
      <c r="K199" s="128">
        <f>IFERROR(VLOOKUP(I199,'FY22 Distribution Detail'!$A:$AJ,27,FALSE),0)</f>
        <v>0</v>
      </c>
      <c r="L199" s="128">
        <f t="shared" si="1"/>
        <v>0</v>
      </c>
    </row>
    <row r="200" spans="9:12" ht="14.25" customHeight="1" x14ac:dyDescent="0.25">
      <c r="I200" s="135" t="s">
        <v>808</v>
      </c>
      <c r="J200" s="128">
        <f>IFERROR(SUMIFS(#REF!,#REF!,I200,#REF!,$D$5),0)</f>
        <v>0</v>
      </c>
      <c r="K200" s="128">
        <f>IFERROR(VLOOKUP(I200,'FY22 Distribution Detail'!$A:$AJ,27,FALSE),0)</f>
        <v>91</v>
      </c>
      <c r="L200" s="128">
        <f t="shared" si="1"/>
        <v>-91</v>
      </c>
    </row>
    <row r="201" spans="9:12" ht="14.25" customHeight="1" x14ac:dyDescent="0.25">
      <c r="I201" s="135" t="s">
        <v>643</v>
      </c>
      <c r="J201" s="128">
        <f>IFERROR(SUMIFS(#REF!,#REF!,I201,#REF!,$D$5),0)</f>
        <v>0</v>
      </c>
      <c r="K201" s="128">
        <f>IFERROR(VLOOKUP(I201,'FY22 Distribution Detail'!$A:$AJ,27,FALSE),0)</f>
        <v>0</v>
      </c>
      <c r="L201" s="128">
        <f t="shared" si="1"/>
        <v>0</v>
      </c>
    </row>
    <row r="202" spans="9:12" ht="14.25" customHeight="1" x14ac:dyDescent="0.25">
      <c r="I202" s="135" t="s">
        <v>646</v>
      </c>
      <c r="J202" s="128">
        <f>IFERROR(SUMIFS(#REF!,#REF!,I202,#REF!,$D$5),0)</f>
        <v>0</v>
      </c>
      <c r="K202" s="128">
        <f>IFERROR(VLOOKUP(I202,'FY22 Distribution Detail'!$A:$AJ,27,FALSE),0)</f>
        <v>0</v>
      </c>
      <c r="L202" s="128">
        <f t="shared" si="1"/>
        <v>0</v>
      </c>
    </row>
    <row r="203" spans="9:12" ht="14.25" customHeight="1" x14ac:dyDescent="0.25">
      <c r="I203" s="135" t="s">
        <v>649</v>
      </c>
      <c r="J203" s="128">
        <f>IFERROR(SUMIFS(#REF!,#REF!,I203,#REF!,$D$5),0)</f>
        <v>0</v>
      </c>
      <c r="K203" s="128">
        <f>IFERROR(VLOOKUP(I203,'FY22 Distribution Detail'!$A:$AJ,27,FALSE),0)</f>
        <v>0</v>
      </c>
      <c r="L203" s="128">
        <f t="shared" si="1"/>
        <v>0</v>
      </c>
    </row>
    <row r="204" spans="9:12" ht="14.25" customHeight="1" x14ac:dyDescent="0.25">
      <c r="I204" s="135" t="s">
        <v>652</v>
      </c>
      <c r="J204" s="128">
        <f>IFERROR(SUMIFS(#REF!,#REF!,I204,#REF!,$D$5),0)</f>
        <v>0</v>
      </c>
      <c r="K204" s="128">
        <f>IFERROR(VLOOKUP(I204,'FY22 Distribution Detail'!$A:$AJ,27,FALSE),0)</f>
        <v>0</v>
      </c>
      <c r="L204" s="128">
        <f t="shared" si="1"/>
        <v>0</v>
      </c>
    </row>
    <row r="205" spans="9:12" ht="14.25" customHeight="1" x14ac:dyDescent="0.25">
      <c r="I205" s="135" t="s">
        <v>655</v>
      </c>
      <c r="J205" s="128">
        <f>IFERROR(SUMIFS(#REF!,#REF!,I205,#REF!,$D$5),0)</f>
        <v>0</v>
      </c>
      <c r="K205" s="128">
        <f>IFERROR(VLOOKUP(I205,'FY22 Distribution Detail'!$A:$AJ,27,FALSE),0)</f>
        <v>0</v>
      </c>
      <c r="L205" s="128">
        <f t="shared" si="1"/>
        <v>0</v>
      </c>
    </row>
    <row r="206" spans="9:12" ht="14.25" customHeight="1" x14ac:dyDescent="0.25">
      <c r="I206" s="135" t="s">
        <v>658</v>
      </c>
      <c r="J206" s="128">
        <f>IFERROR(SUMIFS(#REF!,#REF!,I206,#REF!,$D$5),0)</f>
        <v>0</v>
      </c>
      <c r="K206" s="128">
        <f>IFERROR(VLOOKUP(I206,'FY22 Distribution Detail'!$A:$AJ,27,FALSE),0)</f>
        <v>0</v>
      </c>
      <c r="L206" s="128">
        <f t="shared" si="1"/>
        <v>0</v>
      </c>
    </row>
    <row r="207" spans="9:12" ht="14.25" customHeight="1" x14ac:dyDescent="0.25">
      <c r="I207" s="135" t="s">
        <v>818</v>
      </c>
      <c r="J207" s="128">
        <f>IFERROR(SUMIFS(#REF!,#REF!,I207,#REF!,$D$5),0)</f>
        <v>0</v>
      </c>
      <c r="K207" s="128">
        <f>IFERROR(VLOOKUP(I207,'FY22 Distribution Detail'!$A:$AJ,27,FALSE),0)</f>
        <v>0</v>
      </c>
      <c r="L207" s="128">
        <f t="shared" si="1"/>
        <v>0</v>
      </c>
    </row>
    <row r="208" spans="9:12" ht="14.25" customHeight="1" x14ac:dyDescent="0.25">
      <c r="I208" s="135" t="s">
        <v>661</v>
      </c>
      <c r="J208" s="128">
        <f>IFERROR(SUMIFS(#REF!,#REF!,I208,#REF!,$D$5),0)</f>
        <v>0</v>
      </c>
      <c r="K208" s="128">
        <f>IFERROR(VLOOKUP(I208,'FY22 Distribution Detail'!$A:$AJ,27,FALSE),0)</f>
        <v>0</v>
      </c>
      <c r="L208" s="128">
        <f t="shared" si="1"/>
        <v>0</v>
      </c>
    </row>
    <row r="209" spans="9:12" ht="14.25" customHeight="1" x14ac:dyDescent="0.25">
      <c r="I209" s="135" t="s">
        <v>140</v>
      </c>
      <c r="J209" s="128">
        <f>IFERROR(SUMIFS(#REF!,#REF!,I209,#REF!,$D$5),0)</f>
        <v>0</v>
      </c>
      <c r="K209" s="128">
        <f>IFERROR(VLOOKUP(I209,'FY22 Distribution Detail'!$A:$AJ,27,FALSE),0)</f>
        <v>0</v>
      </c>
      <c r="L209" s="128">
        <f t="shared" si="1"/>
        <v>0</v>
      </c>
    </row>
    <row r="210" spans="9:12" ht="14.25" customHeight="1" x14ac:dyDescent="0.25">
      <c r="I210" s="135" t="s">
        <v>344</v>
      </c>
      <c r="J210" s="128">
        <f>IFERROR(SUMIFS(#REF!,#REF!,I210,#REF!,$D$5),0)</f>
        <v>0</v>
      </c>
      <c r="K210" s="128">
        <f>IFERROR(VLOOKUP(I210,'FY22 Distribution Detail'!$A:$AJ,27,FALSE),0)</f>
        <v>0</v>
      </c>
      <c r="L210" s="128">
        <f t="shared" si="1"/>
        <v>0</v>
      </c>
    </row>
    <row r="211" spans="9:12" ht="14.25" customHeight="1" x14ac:dyDescent="0.25">
      <c r="I211" s="135" t="s">
        <v>798</v>
      </c>
      <c r="J211" s="128">
        <f>IFERROR(SUMIFS(#REF!,#REF!,I211,#REF!,$D$5),0)</f>
        <v>0</v>
      </c>
      <c r="K211" s="128">
        <f>IFERROR(VLOOKUP(I211,'FY22 Distribution Detail'!$A:$AJ,27,FALSE),0)</f>
        <v>11</v>
      </c>
      <c r="L211" s="128">
        <f t="shared" si="1"/>
        <v>-11</v>
      </c>
    </row>
    <row r="212" spans="9:12" ht="14.25" customHeight="1" x14ac:dyDescent="0.2"/>
    <row r="213" spans="9:12" ht="14.25" customHeight="1" x14ac:dyDescent="0.2"/>
    <row r="214" spans="9:12" ht="14.25" customHeight="1" x14ac:dyDescent="0.2"/>
    <row r="215" spans="9:12" ht="14.25" customHeight="1" x14ac:dyDescent="0.2"/>
    <row r="216" spans="9:12" ht="14.25" customHeight="1" x14ac:dyDescent="0.2"/>
    <row r="217" spans="9:12" ht="14.25" customHeight="1" x14ac:dyDescent="0.2"/>
    <row r="218" spans="9:12" ht="14.25" customHeight="1" x14ac:dyDescent="0.2"/>
    <row r="219" spans="9:12" ht="14.25" customHeight="1" x14ac:dyDescent="0.2"/>
    <row r="220" spans="9:12" ht="14.25" customHeight="1" x14ac:dyDescent="0.2"/>
    <row r="221" spans="9:12" ht="14.25" customHeight="1" x14ac:dyDescent="0.2"/>
    <row r="222" spans="9:12" ht="14.25" customHeight="1" x14ac:dyDescent="0.2"/>
    <row r="223" spans="9:12" ht="14.25" customHeight="1" x14ac:dyDescent="0.2"/>
    <row r="224" spans="9:12" ht="14.25" customHeight="1" x14ac:dyDescent="0.2"/>
    <row r="225" ht="14.25" customHeight="1" x14ac:dyDescent="0.2"/>
    <row r="226" ht="14.25" customHeight="1" x14ac:dyDescent="0.2"/>
    <row r="227" ht="14.25" customHeight="1" x14ac:dyDescent="0.2"/>
    <row r="228" ht="14.25" customHeight="1" x14ac:dyDescent="0.2"/>
    <row r="229" ht="14.25" customHeight="1" x14ac:dyDescent="0.2"/>
    <row r="230" ht="14.25" customHeight="1" x14ac:dyDescent="0.2"/>
    <row r="231" ht="14.25" customHeight="1" x14ac:dyDescent="0.2"/>
    <row r="232" ht="14.25" customHeight="1" x14ac:dyDescent="0.2"/>
    <row r="233" ht="14.25" customHeight="1" x14ac:dyDescent="0.2"/>
    <row r="234" ht="14.25" customHeight="1" x14ac:dyDescent="0.2"/>
    <row r="235" ht="14.25" customHeight="1" x14ac:dyDescent="0.2"/>
    <row r="236" ht="14.25" customHeight="1" x14ac:dyDescent="0.2"/>
    <row r="237" ht="14.25" customHeight="1" x14ac:dyDescent="0.2"/>
    <row r="238" ht="14.25" customHeight="1" x14ac:dyDescent="0.2"/>
    <row r="239" ht="14.25" customHeight="1" x14ac:dyDescent="0.2"/>
    <row r="240" ht="14.25" customHeight="1" x14ac:dyDescent="0.2"/>
    <row r="241" ht="14.25" customHeight="1" x14ac:dyDescent="0.2"/>
    <row r="242" ht="14.25" customHeight="1" x14ac:dyDescent="0.2"/>
    <row r="243" ht="14.25" customHeight="1" x14ac:dyDescent="0.2"/>
    <row r="244" ht="14.25" customHeight="1" x14ac:dyDescent="0.2"/>
    <row r="245" ht="14.25" customHeight="1" x14ac:dyDescent="0.2"/>
    <row r="246" ht="14.25" customHeight="1" x14ac:dyDescent="0.2"/>
    <row r="247" ht="14.25" customHeight="1" x14ac:dyDescent="0.2"/>
    <row r="248" ht="14.25" customHeight="1" x14ac:dyDescent="0.2"/>
    <row r="249" ht="14.25" customHeight="1" x14ac:dyDescent="0.2"/>
    <row r="250" ht="14.25" customHeight="1" x14ac:dyDescent="0.2"/>
    <row r="251" ht="14.25" customHeight="1" x14ac:dyDescent="0.2"/>
    <row r="252" ht="14.25" customHeight="1" x14ac:dyDescent="0.2"/>
    <row r="253" ht="14.25" customHeight="1" x14ac:dyDescent="0.2"/>
    <row r="254" ht="14.25" customHeight="1" x14ac:dyDescent="0.2"/>
    <row r="255" ht="14.25" customHeight="1" x14ac:dyDescent="0.2"/>
    <row r="256" ht="14.25" customHeight="1" x14ac:dyDescent="0.2"/>
    <row r="257" ht="14.25" customHeight="1" x14ac:dyDescent="0.2"/>
    <row r="258" ht="14.25" customHeight="1" x14ac:dyDescent="0.2"/>
    <row r="259" ht="14.25" customHeight="1" x14ac:dyDescent="0.2"/>
    <row r="260" ht="14.25" customHeight="1" x14ac:dyDescent="0.2"/>
    <row r="261" ht="14.25" customHeight="1" x14ac:dyDescent="0.2"/>
    <row r="262" ht="14.25" customHeight="1" x14ac:dyDescent="0.2"/>
    <row r="263" ht="14.25" customHeight="1" x14ac:dyDescent="0.2"/>
    <row r="264" ht="14.25" customHeight="1" x14ac:dyDescent="0.2"/>
    <row r="265" ht="14.25" customHeight="1" x14ac:dyDescent="0.2"/>
    <row r="266" ht="14.25" customHeight="1" x14ac:dyDescent="0.2"/>
    <row r="267" ht="14.25" customHeight="1" x14ac:dyDescent="0.2"/>
    <row r="268" ht="14.25" customHeight="1" x14ac:dyDescent="0.2"/>
    <row r="269" ht="14.25" customHeight="1" x14ac:dyDescent="0.2"/>
    <row r="270" ht="14.25" customHeight="1" x14ac:dyDescent="0.2"/>
    <row r="271" ht="14.25" customHeight="1" x14ac:dyDescent="0.2"/>
    <row r="272" ht="14.25" customHeight="1" x14ac:dyDescent="0.2"/>
    <row r="273" ht="14.25" customHeight="1" x14ac:dyDescent="0.2"/>
    <row r="274" ht="14.25" customHeight="1" x14ac:dyDescent="0.2"/>
    <row r="275" ht="14.25" customHeight="1" x14ac:dyDescent="0.2"/>
    <row r="276" ht="14.25" customHeight="1" x14ac:dyDescent="0.2"/>
    <row r="277" ht="14.25" customHeight="1" x14ac:dyDescent="0.2"/>
    <row r="278" ht="14.25" customHeight="1" x14ac:dyDescent="0.2"/>
    <row r="279" ht="14.25" customHeight="1" x14ac:dyDescent="0.2"/>
    <row r="280" ht="14.25" customHeight="1" x14ac:dyDescent="0.2"/>
    <row r="281" ht="14.25" customHeight="1" x14ac:dyDescent="0.2"/>
    <row r="282" ht="14.25" customHeight="1" x14ac:dyDescent="0.2"/>
    <row r="283" ht="14.25" customHeight="1" x14ac:dyDescent="0.2"/>
    <row r="284" ht="14.25" customHeight="1" x14ac:dyDescent="0.2"/>
    <row r="285" ht="14.25" customHeight="1" x14ac:dyDescent="0.2"/>
    <row r="286" ht="14.25" customHeight="1" x14ac:dyDescent="0.2"/>
    <row r="287" ht="14.25" customHeight="1" x14ac:dyDescent="0.2"/>
    <row r="288" ht="14.25" customHeight="1" x14ac:dyDescent="0.2"/>
    <row r="289" ht="14.25" customHeight="1" x14ac:dyDescent="0.2"/>
    <row r="290" ht="14.25" customHeight="1" x14ac:dyDescent="0.2"/>
    <row r="291" ht="14.25" customHeight="1" x14ac:dyDescent="0.2"/>
    <row r="292" ht="14.25" customHeight="1" x14ac:dyDescent="0.2"/>
    <row r="293" ht="14.25" customHeight="1" x14ac:dyDescent="0.2"/>
    <row r="294" ht="14.25" customHeight="1" x14ac:dyDescent="0.2"/>
    <row r="295" ht="14.25" customHeight="1" x14ac:dyDescent="0.2"/>
    <row r="296" ht="14.25" customHeight="1" x14ac:dyDescent="0.2"/>
    <row r="297" ht="14.25" customHeight="1" x14ac:dyDescent="0.2"/>
    <row r="298" ht="14.25" customHeight="1" x14ac:dyDescent="0.2"/>
    <row r="299" ht="14.25" customHeight="1" x14ac:dyDescent="0.2"/>
    <row r="300" ht="14.25" customHeight="1" x14ac:dyDescent="0.2"/>
    <row r="301" ht="14.25" customHeight="1" x14ac:dyDescent="0.2"/>
    <row r="302" ht="14.25" customHeight="1" x14ac:dyDescent="0.2"/>
    <row r="303" ht="14.25" customHeight="1" x14ac:dyDescent="0.2"/>
    <row r="304" ht="14.25" customHeight="1" x14ac:dyDescent="0.2"/>
    <row r="305" ht="14.25" customHeight="1" x14ac:dyDescent="0.2"/>
    <row r="306" ht="14.25" customHeight="1" x14ac:dyDescent="0.2"/>
    <row r="307" ht="14.25" customHeight="1" x14ac:dyDescent="0.2"/>
    <row r="308" ht="14.25" customHeight="1" x14ac:dyDescent="0.2"/>
    <row r="309" ht="14.25" customHeight="1" x14ac:dyDescent="0.2"/>
    <row r="310" ht="14.25" customHeight="1" x14ac:dyDescent="0.2"/>
    <row r="311" ht="14.25" customHeight="1" x14ac:dyDescent="0.2"/>
    <row r="312" ht="14.25" customHeight="1" x14ac:dyDescent="0.2"/>
    <row r="313" ht="14.25" customHeight="1" x14ac:dyDescent="0.2"/>
    <row r="314" ht="14.25" customHeight="1" x14ac:dyDescent="0.2"/>
    <row r="315" ht="14.25" customHeight="1" x14ac:dyDescent="0.2"/>
    <row r="316" ht="14.25" customHeight="1" x14ac:dyDescent="0.2"/>
    <row r="317" ht="14.25" customHeight="1" x14ac:dyDescent="0.2"/>
    <row r="318" ht="14.25" customHeight="1" x14ac:dyDescent="0.2"/>
    <row r="319" ht="14.25" customHeight="1" x14ac:dyDescent="0.2"/>
    <row r="320" ht="14.25" customHeight="1" x14ac:dyDescent="0.2"/>
    <row r="321" ht="14.25" customHeight="1" x14ac:dyDescent="0.2"/>
    <row r="322" ht="14.25" customHeight="1" x14ac:dyDescent="0.2"/>
    <row r="323" ht="14.25" customHeight="1" x14ac:dyDescent="0.2"/>
    <row r="324" ht="14.25" customHeight="1" x14ac:dyDescent="0.2"/>
    <row r="325" ht="14.25" customHeight="1" x14ac:dyDescent="0.2"/>
    <row r="326" ht="14.25" customHeight="1" x14ac:dyDescent="0.2"/>
    <row r="327" ht="14.25" customHeight="1" x14ac:dyDescent="0.2"/>
    <row r="328" ht="14.25" customHeight="1" x14ac:dyDescent="0.2"/>
    <row r="329" ht="14.25" customHeight="1" x14ac:dyDescent="0.2"/>
    <row r="330" ht="14.25" customHeight="1" x14ac:dyDescent="0.2"/>
    <row r="331" ht="14.25" customHeight="1" x14ac:dyDescent="0.2"/>
    <row r="332" ht="14.25" customHeight="1" x14ac:dyDescent="0.2"/>
    <row r="333" ht="14.25" customHeight="1" x14ac:dyDescent="0.2"/>
    <row r="334" ht="14.25" customHeight="1" x14ac:dyDescent="0.2"/>
    <row r="335" ht="14.25" customHeight="1" x14ac:dyDescent="0.2"/>
    <row r="336" ht="14.25" customHeight="1" x14ac:dyDescent="0.2"/>
    <row r="337" ht="14.25" customHeight="1" x14ac:dyDescent="0.2"/>
    <row r="338" ht="14.25" customHeight="1" x14ac:dyDescent="0.2"/>
    <row r="339" ht="14.25" customHeight="1" x14ac:dyDescent="0.2"/>
    <row r="340" ht="14.25" customHeight="1" x14ac:dyDescent="0.2"/>
    <row r="341" ht="14.25" customHeight="1" x14ac:dyDescent="0.2"/>
    <row r="342" ht="14.25" customHeight="1" x14ac:dyDescent="0.2"/>
    <row r="343" ht="14.25" customHeight="1" x14ac:dyDescent="0.2"/>
    <row r="344" ht="14.25" customHeight="1" x14ac:dyDescent="0.2"/>
    <row r="345" ht="14.25" customHeight="1" x14ac:dyDescent="0.2"/>
    <row r="346" ht="14.25" customHeight="1" x14ac:dyDescent="0.2"/>
    <row r="347" ht="14.25" customHeight="1" x14ac:dyDescent="0.2"/>
    <row r="348" ht="14.25" customHeight="1" x14ac:dyDescent="0.2"/>
    <row r="349" ht="14.25" customHeight="1" x14ac:dyDescent="0.2"/>
    <row r="350" ht="14.25" customHeight="1" x14ac:dyDescent="0.2"/>
    <row r="351" ht="14.25" customHeight="1" x14ac:dyDescent="0.2"/>
    <row r="352" ht="14.25" customHeight="1" x14ac:dyDescent="0.2"/>
    <row r="353" ht="14.25" customHeight="1" x14ac:dyDescent="0.2"/>
    <row r="354" ht="14.25" customHeight="1" x14ac:dyDescent="0.2"/>
    <row r="355" ht="14.25" customHeight="1" x14ac:dyDescent="0.2"/>
    <row r="356" ht="14.25" customHeight="1" x14ac:dyDescent="0.2"/>
    <row r="357" ht="14.25" customHeight="1" x14ac:dyDescent="0.2"/>
    <row r="358" ht="14.25" customHeight="1" x14ac:dyDescent="0.2"/>
    <row r="359" ht="14.25" customHeight="1" x14ac:dyDescent="0.2"/>
    <row r="360" ht="14.25" customHeight="1" x14ac:dyDescent="0.2"/>
    <row r="361" ht="14.25" customHeight="1" x14ac:dyDescent="0.2"/>
    <row r="362" ht="14.25" customHeight="1" x14ac:dyDescent="0.2"/>
    <row r="363" ht="14.25" customHeight="1" x14ac:dyDescent="0.2"/>
    <row r="364" ht="14.25" customHeight="1" x14ac:dyDescent="0.2"/>
    <row r="365" ht="14.25" customHeight="1" x14ac:dyDescent="0.2"/>
    <row r="366" ht="14.25" customHeight="1" x14ac:dyDescent="0.2"/>
    <row r="367" ht="14.25" customHeight="1" x14ac:dyDescent="0.2"/>
    <row r="368" ht="14.25" customHeight="1" x14ac:dyDescent="0.2"/>
    <row r="369" ht="14.25" customHeight="1" x14ac:dyDescent="0.2"/>
    <row r="370" ht="14.25" customHeight="1" x14ac:dyDescent="0.2"/>
    <row r="371" ht="14.25" customHeight="1" x14ac:dyDescent="0.2"/>
    <row r="372" ht="14.25" customHeight="1" x14ac:dyDescent="0.2"/>
    <row r="373" ht="14.25" customHeight="1" x14ac:dyDescent="0.2"/>
    <row r="374" ht="14.25" customHeight="1" x14ac:dyDescent="0.2"/>
    <row r="375" ht="14.25" customHeight="1" x14ac:dyDescent="0.2"/>
    <row r="376" ht="14.25" customHeight="1" x14ac:dyDescent="0.2"/>
    <row r="377" ht="14.25" customHeight="1" x14ac:dyDescent="0.2"/>
    <row r="378" ht="14.25" customHeight="1" x14ac:dyDescent="0.2"/>
    <row r="379" ht="14.25" customHeight="1" x14ac:dyDescent="0.2"/>
    <row r="380" ht="14.25" customHeight="1" x14ac:dyDescent="0.2"/>
    <row r="381" ht="14.25" customHeight="1" x14ac:dyDescent="0.2"/>
    <row r="382" ht="14.25" customHeight="1" x14ac:dyDescent="0.2"/>
    <row r="383" ht="14.25" customHeight="1" x14ac:dyDescent="0.2"/>
    <row r="384" ht="14.25" customHeight="1" x14ac:dyDescent="0.2"/>
    <row r="385" ht="14.25" customHeight="1" x14ac:dyDescent="0.2"/>
    <row r="386" ht="14.25" customHeight="1" x14ac:dyDescent="0.2"/>
    <row r="387" ht="14.25" customHeight="1" x14ac:dyDescent="0.2"/>
    <row r="388" ht="14.25" customHeight="1" x14ac:dyDescent="0.2"/>
    <row r="389" ht="14.25" customHeight="1" x14ac:dyDescent="0.2"/>
    <row r="390" ht="14.25" customHeight="1" x14ac:dyDescent="0.2"/>
    <row r="391" ht="14.25" customHeight="1" x14ac:dyDescent="0.2"/>
    <row r="392" ht="14.25" customHeight="1" x14ac:dyDescent="0.2"/>
    <row r="393" ht="14.25" customHeight="1" x14ac:dyDescent="0.2"/>
    <row r="394" ht="14.25" customHeight="1" x14ac:dyDescent="0.2"/>
    <row r="395" ht="14.25" customHeight="1" x14ac:dyDescent="0.2"/>
    <row r="396" ht="14.25" customHeight="1" x14ac:dyDescent="0.2"/>
    <row r="397" ht="14.25" customHeight="1" x14ac:dyDescent="0.2"/>
    <row r="398" ht="14.25" customHeight="1" x14ac:dyDescent="0.2"/>
    <row r="399" ht="14.25" customHeight="1" x14ac:dyDescent="0.2"/>
    <row r="400" ht="14.25" customHeight="1" x14ac:dyDescent="0.2"/>
    <row r="401" ht="14.25" customHeight="1" x14ac:dyDescent="0.2"/>
    <row r="402" ht="14.25" customHeight="1" x14ac:dyDescent="0.2"/>
    <row r="403" ht="14.25" customHeight="1" x14ac:dyDescent="0.2"/>
    <row r="404" ht="14.25" customHeight="1" x14ac:dyDescent="0.2"/>
    <row r="405" ht="14.25" customHeight="1" x14ac:dyDescent="0.2"/>
    <row r="406" ht="14.25" customHeight="1" x14ac:dyDescent="0.2"/>
    <row r="407" ht="14.25" customHeight="1" x14ac:dyDescent="0.2"/>
    <row r="408" ht="14.25" customHeight="1" x14ac:dyDescent="0.2"/>
    <row r="409" ht="14.25" customHeight="1" x14ac:dyDescent="0.2"/>
    <row r="410" ht="14.25" customHeight="1" x14ac:dyDescent="0.2"/>
    <row r="411" ht="14.25" customHeight="1" x14ac:dyDescent="0.2"/>
    <row r="412" ht="14.25" customHeight="1" x14ac:dyDescent="0.2"/>
    <row r="413" ht="14.25" customHeight="1" x14ac:dyDescent="0.2"/>
    <row r="414" ht="14.25" customHeight="1" x14ac:dyDescent="0.2"/>
    <row r="415" ht="14.25" customHeight="1" x14ac:dyDescent="0.2"/>
    <row r="416" ht="14.25" customHeight="1" x14ac:dyDescent="0.2"/>
    <row r="417" ht="14.25" customHeight="1" x14ac:dyDescent="0.2"/>
    <row r="418" ht="14.25" customHeight="1" x14ac:dyDescent="0.2"/>
    <row r="419" ht="14.25" customHeight="1" x14ac:dyDescent="0.2"/>
    <row r="420" ht="14.25" customHeight="1" x14ac:dyDescent="0.2"/>
    <row r="421" ht="14.25" customHeight="1" x14ac:dyDescent="0.2"/>
    <row r="422" ht="14.25" customHeight="1" x14ac:dyDescent="0.2"/>
    <row r="423" ht="14.25" customHeight="1" x14ac:dyDescent="0.2"/>
    <row r="424" ht="14.25" customHeight="1" x14ac:dyDescent="0.2"/>
    <row r="425" ht="14.25" customHeight="1" x14ac:dyDescent="0.2"/>
    <row r="426" ht="14.25" customHeight="1" x14ac:dyDescent="0.2"/>
    <row r="427" ht="14.25" customHeight="1" x14ac:dyDescent="0.2"/>
    <row r="428" ht="14.25" customHeight="1" x14ac:dyDescent="0.2"/>
    <row r="429" ht="14.25" customHeight="1" x14ac:dyDescent="0.2"/>
    <row r="430" ht="14.25" customHeight="1" x14ac:dyDescent="0.2"/>
    <row r="431" ht="14.25" customHeight="1" x14ac:dyDescent="0.2"/>
    <row r="432" ht="14.25" customHeight="1" x14ac:dyDescent="0.2"/>
    <row r="433" ht="14.25" customHeight="1" x14ac:dyDescent="0.2"/>
    <row r="434" ht="14.25" customHeight="1" x14ac:dyDescent="0.2"/>
    <row r="435" ht="14.25" customHeight="1" x14ac:dyDescent="0.2"/>
    <row r="436" ht="14.25" customHeight="1" x14ac:dyDescent="0.2"/>
    <row r="437" ht="14.25" customHeight="1" x14ac:dyDescent="0.2"/>
    <row r="438" ht="14.25" customHeight="1" x14ac:dyDescent="0.2"/>
    <row r="439" ht="14.25" customHeight="1" x14ac:dyDescent="0.2"/>
    <row r="440" ht="14.25" customHeight="1" x14ac:dyDescent="0.2"/>
    <row r="441" ht="14.25" customHeight="1" x14ac:dyDescent="0.2"/>
    <row r="442" ht="14.25" customHeight="1" x14ac:dyDescent="0.2"/>
    <row r="443" ht="14.25" customHeight="1" x14ac:dyDescent="0.2"/>
    <row r="444" ht="14.25" customHeight="1" x14ac:dyDescent="0.2"/>
    <row r="445" ht="14.25" customHeight="1" x14ac:dyDescent="0.2"/>
    <row r="446" ht="14.25" customHeight="1" x14ac:dyDescent="0.2"/>
    <row r="447" ht="14.25" customHeight="1" x14ac:dyDescent="0.2"/>
    <row r="448" ht="14.25" customHeight="1" x14ac:dyDescent="0.2"/>
    <row r="449" ht="14.25" customHeight="1" x14ac:dyDescent="0.2"/>
    <row r="450" ht="14.25" customHeight="1" x14ac:dyDescent="0.2"/>
    <row r="451" ht="14.25" customHeight="1" x14ac:dyDescent="0.2"/>
    <row r="452" ht="14.25" customHeight="1" x14ac:dyDescent="0.2"/>
    <row r="453" ht="14.25" customHeight="1" x14ac:dyDescent="0.2"/>
    <row r="454" ht="14.25" customHeight="1" x14ac:dyDescent="0.2"/>
    <row r="455" ht="14.25" customHeight="1" x14ac:dyDescent="0.2"/>
    <row r="456" ht="14.25" customHeight="1" x14ac:dyDescent="0.2"/>
    <row r="457" ht="14.25" customHeight="1" x14ac:dyDescent="0.2"/>
    <row r="458" ht="14.25" customHeight="1" x14ac:dyDescent="0.2"/>
    <row r="459" ht="14.25" customHeight="1" x14ac:dyDescent="0.2"/>
    <row r="460" ht="14.25" customHeight="1" x14ac:dyDescent="0.2"/>
    <row r="461" ht="14.25" customHeight="1" x14ac:dyDescent="0.2"/>
    <row r="462" ht="14.25" customHeight="1" x14ac:dyDescent="0.2"/>
    <row r="463" ht="14.25" customHeight="1" x14ac:dyDescent="0.2"/>
    <row r="464" ht="14.25" customHeight="1" x14ac:dyDescent="0.2"/>
    <row r="465" ht="14.25" customHeight="1" x14ac:dyDescent="0.2"/>
    <row r="466" ht="14.25" customHeight="1" x14ac:dyDescent="0.2"/>
    <row r="467" ht="14.25" customHeight="1" x14ac:dyDescent="0.2"/>
    <row r="468" ht="14.25" customHeight="1" x14ac:dyDescent="0.2"/>
    <row r="469" ht="14.25" customHeight="1" x14ac:dyDescent="0.2"/>
    <row r="470" ht="14.25" customHeight="1" x14ac:dyDescent="0.2"/>
    <row r="471" ht="14.25" customHeight="1" x14ac:dyDescent="0.2"/>
    <row r="472" ht="14.25" customHeight="1" x14ac:dyDescent="0.2"/>
    <row r="473" ht="14.25" customHeight="1" x14ac:dyDescent="0.2"/>
    <row r="474" ht="14.25" customHeight="1" x14ac:dyDescent="0.2"/>
    <row r="475" ht="14.25" customHeight="1" x14ac:dyDescent="0.2"/>
    <row r="476" ht="14.25" customHeight="1" x14ac:dyDescent="0.2"/>
    <row r="477" ht="14.25" customHeight="1" x14ac:dyDescent="0.2"/>
    <row r="478" ht="14.25" customHeight="1" x14ac:dyDescent="0.2"/>
    <row r="479" ht="14.25" customHeight="1" x14ac:dyDescent="0.2"/>
    <row r="480" ht="14.25" customHeight="1" x14ac:dyDescent="0.2"/>
    <row r="481" ht="14.25" customHeight="1" x14ac:dyDescent="0.2"/>
    <row r="482" ht="14.25" customHeight="1" x14ac:dyDescent="0.2"/>
    <row r="483" ht="14.25" customHeight="1" x14ac:dyDescent="0.2"/>
    <row r="484" ht="14.25" customHeight="1" x14ac:dyDescent="0.2"/>
    <row r="485" ht="14.25" customHeight="1" x14ac:dyDescent="0.2"/>
    <row r="486" ht="14.25" customHeight="1" x14ac:dyDescent="0.2"/>
    <row r="487" ht="14.25" customHeight="1" x14ac:dyDescent="0.2"/>
    <row r="488" ht="14.25" customHeight="1" x14ac:dyDescent="0.2"/>
    <row r="489" ht="14.25" customHeight="1" x14ac:dyDescent="0.2"/>
    <row r="490" ht="14.25" customHeight="1" x14ac:dyDescent="0.2"/>
    <row r="491" ht="14.25" customHeight="1" x14ac:dyDescent="0.2"/>
    <row r="492" ht="14.25" customHeight="1" x14ac:dyDescent="0.2"/>
    <row r="493" ht="14.25" customHeight="1" x14ac:dyDescent="0.2"/>
    <row r="494" ht="14.25" customHeight="1" x14ac:dyDescent="0.2"/>
    <row r="495" ht="14.25" customHeight="1" x14ac:dyDescent="0.2"/>
    <row r="496" ht="14.25" customHeight="1" x14ac:dyDescent="0.2"/>
    <row r="497" ht="14.25" customHeight="1" x14ac:dyDescent="0.2"/>
    <row r="498" ht="14.25" customHeight="1" x14ac:dyDescent="0.2"/>
    <row r="499" ht="14.25" customHeight="1" x14ac:dyDescent="0.2"/>
    <row r="500" ht="14.25" customHeight="1" x14ac:dyDescent="0.2"/>
    <row r="501" ht="14.25" customHeight="1" x14ac:dyDescent="0.2"/>
    <row r="502" ht="14.25" customHeight="1" x14ac:dyDescent="0.2"/>
    <row r="503" ht="14.25" customHeight="1" x14ac:dyDescent="0.2"/>
    <row r="504" ht="14.25" customHeight="1" x14ac:dyDescent="0.2"/>
    <row r="505" ht="14.25" customHeight="1" x14ac:dyDescent="0.2"/>
    <row r="506" ht="14.25" customHeight="1" x14ac:dyDescent="0.2"/>
    <row r="507" ht="14.25" customHeight="1" x14ac:dyDescent="0.2"/>
    <row r="508" ht="14.25" customHeight="1" x14ac:dyDescent="0.2"/>
    <row r="509" ht="14.25" customHeight="1" x14ac:dyDescent="0.2"/>
    <row r="510" ht="14.25" customHeight="1" x14ac:dyDescent="0.2"/>
    <row r="511" ht="14.25" customHeight="1" x14ac:dyDescent="0.2"/>
    <row r="512" ht="14.25" customHeight="1" x14ac:dyDescent="0.2"/>
    <row r="513" ht="14.25" customHeight="1" x14ac:dyDescent="0.2"/>
    <row r="514" ht="14.25" customHeight="1" x14ac:dyDescent="0.2"/>
    <row r="515" ht="14.25" customHeight="1" x14ac:dyDescent="0.2"/>
    <row r="516" ht="14.25" customHeight="1" x14ac:dyDescent="0.2"/>
    <row r="517" ht="14.25" customHeight="1" x14ac:dyDescent="0.2"/>
    <row r="518" ht="14.25" customHeight="1" x14ac:dyDescent="0.2"/>
    <row r="519" ht="14.25" customHeight="1" x14ac:dyDescent="0.2"/>
    <row r="520" ht="14.25" customHeight="1" x14ac:dyDescent="0.2"/>
    <row r="521" ht="14.25" customHeight="1" x14ac:dyDescent="0.2"/>
    <row r="522" ht="14.25" customHeight="1" x14ac:dyDescent="0.2"/>
    <row r="523" ht="14.25" customHeight="1" x14ac:dyDescent="0.2"/>
    <row r="524" ht="14.25" customHeight="1" x14ac:dyDescent="0.2"/>
    <row r="525" ht="14.25" customHeight="1" x14ac:dyDescent="0.2"/>
    <row r="526" ht="14.25" customHeight="1" x14ac:dyDescent="0.2"/>
    <row r="527" ht="14.25" customHeight="1" x14ac:dyDescent="0.2"/>
    <row r="528" ht="14.25" customHeight="1" x14ac:dyDescent="0.2"/>
    <row r="529" ht="14.25" customHeight="1" x14ac:dyDescent="0.2"/>
    <row r="530" ht="14.25" customHeight="1" x14ac:dyDescent="0.2"/>
    <row r="531" ht="14.25" customHeight="1" x14ac:dyDescent="0.2"/>
    <row r="532" ht="14.25" customHeight="1" x14ac:dyDescent="0.2"/>
    <row r="533" ht="14.25" customHeight="1" x14ac:dyDescent="0.2"/>
    <row r="534" ht="14.25" customHeight="1" x14ac:dyDescent="0.2"/>
    <row r="535" ht="14.25" customHeight="1" x14ac:dyDescent="0.2"/>
    <row r="536" ht="14.25" customHeight="1" x14ac:dyDescent="0.2"/>
    <row r="537" ht="14.25" customHeight="1" x14ac:dyDescent="0.2"/>
    <row r="538" ht="14.25" customHeight="1" x14ac:dyDescent="0.2"/>
    <row r="539" ht="14.25" customHeight="1" x14ac:dyDescent="0.2"/>
    <row r="540" ht="14.25" customHeight="1" x14ac:dyDescent="0.2"/>
    <row r="541" ht="14.25" customHeight="1" x14ac:dyDescent="0.2"/>
    <row r="542" ht="14.25" customHeight="1" x14ac:dyDescent="0.2"/>
    <row r="543" ht="14.25" customHeight="1" x14ac:dyDescent="0.2"/>
    <row r="544" ht="14.25" customHeight="1" x14ac:dyDescent="0.2"/>
    <row r="545" ht="14.25" customHeight="1" x14ac:dyDescent="0.2"/>
    <row r="546" ht="14.25" customHeight="1" x14ac:dyDescent="0.2"/>
    <row r="547" ht="14.25" customHeight="1" x14ac:dyDescent="0.2"/>
    <row r="548" ht="14.25" customHeight="1" x14ac:dyDescent="0.2"/>
    <row r="549" ht="14.25" customHeight="1" x14ac:dyDescent="0.2"/>
    <row r="550" ht="14.25" customHeight="1" x14ac:dyDescent="0.2"/>
    <row r="551" ht="14.25" customHeight="1" x14ac:dyDescent="0.2"/>
    <row r="552" ht="14.25" customHeight="1" x14ac:dyDescent="0.2"/>
    <row r="553" ht="14.25" customHeight="1" x14ac:dyDescent="0.2"/>
    <row r="554" ht="14.25" customHeight="1" x14ac:dyDescent="0.2"/>
    <row r="555" ht="14.25" customHeight="1" x14ac:dyDescent="0.2"/>
    <row r="556" ht="14.25" customHeight="1" x14ac:dyDescent="0.2"/>
    <row r="557" ht="14.25" customHeight="1" x14ac:dyDescent="0.2"/>
    <row r="558" ht="14.25" customHeight="1" x14ac:dyDescent="0.2"/>
    <row r="559" ht="14.25" customHeight="1" x14ac:dyDescent="0.2"/>
    <row r="560" ht="14.25" customHeight="1" x14ac:dyDescent="0.2"/>
    <row r="561" ht="14.25" customHeight="1" x14ac:dyDescent="0.2"/>
    <row r="562" ht="14.25" customHeight="1" x14ac:dyDescent="0.2"/>
    <row r="563" ht="14.25" customHeight="1" x14ac:dyDescent="0.2"/>
    <row r="564" ht="14.25" customHeight="1" x14ac:dyDescent="0.2"/>
    <row r="565" ht="14.25" customHeight="1" x14ac:dyDescent="0.2"/>
    <row r="566" ht="14.25" customHeight="1" x14ac:dyDescent="0.2"/>
    <row r="567" ht="14.25" customHeight="1" x14ac:dyDescent="0.2"/>
    <row r="568" ht="14.25" customHeight="1" x14ac:dyDescent="0.2"/>
    <row r="569" ht="14.25" customHeight="1" x14ac:dyDescent="0.2"/>
    <row r="570" ht="14.25" customHeight="1" x14ac:dyDescent="0.2"/>
    <row r="571" ht="14.25" customHeight="1" x14ac:dyDescent="0.2"/>
    <row r="572" ht="14.25" customHeight="1" x14ac:dyDescent="0.2"/>
    <row r="573" ht="14.25" customHeight="1" x14ac:dyDescent="0.2"/>
    <row r="574" ht="14.25" customHeight="1" x14ac:dyDescent="0.2"/>
    <row r="575" ht="14.25" customHeight="1" x14ac:dyDescent="0.2"/>
    <row r="576" ht="14.25" customHeight="1" x14ac:dyDescent="0.2"/>
    <row r="577" ht="14.25" customHeight="1" x14ac:dyDescent="0.2"/>
    <row r="578" ht="14.25" customHeight="1" x14ac:dyDescent="0.2"/>
    <row r="579" ht="14.25" customHeight="1" x14ac:dyDescent="0.2"/>
    <row r="580" ht="14.25" customHeight="1" x14ac:dyDescent="0.2"/>
    <row r="581" ht="14.25" customHeight="1" x14ac:dyDescent="0.2"/>
    <row r="582" ht="14.25" customHeight="1" x14ac:dyDescent="0.2"/>
    <row r="583" ht="14.25" customHeight="1" x14ac:dyDescent="0.2"/>
    <row r="584" ht="14.25" customHeight="1" x14ac:dyDescent="0.2"/>
    <row r="585" ht="14.25" customHeight="1" x14ac:dyDescent="0.2"/>
    <row r="586" ht="14.25" customHeight="1" x14ac:dyDescent="0.2"/>
    <row r="587" ht="14.25" customHeight="1" x14ac:dyDescent="0.2"/>
    <row r="588" ht="14.25" customHeight="1" x14ac:dyDescent="0.2"/>
    <row r="589" ht="14.25" customHeight="1" x14ac:dyDescent="0.2"/>
    <row r="590" ht="14.25" customHeight="1" x14ac:dyDescent="0.2"/>
    <row r="591" ht="14.25" customHeight="1" x14ac:dyDescent="0.2"/>
    <row r="592" ht="14.25" customHeight="1" x14ac:dyDescent="0.2"/>
    <row r="593" ht="14.25" customHeight="1" x14ac:dyDescent="0.2"/>
    <row r="594" ht="14.25" customHeight="1" x14ac:dyDescent="0.2"/>
    <row r="595" ht="14.25" customHeight="1" x14ac:dyDescent="0.2"/>
    <row r="596" ht="14.25" customHeight="1" x14ac:dyDescent="0.2"/>
    <row r="597" ht="14.25" customHeight="1" x14ac:dyDescent="0.2"/>
    <row r="598" ht="14.25" customHeight="1" x14ac:dyDescent="0.2"/>
    <row r="599" ht="14.25" customHeight="1" x14ac:dyDescent="0.2"/>
    <row r="600" ht="14.25" customHeight="1" x14ac:dyDescent="0.2"/>
    <row r="601" ht="14.25" customHeight="1" x14ac:dyDescent="0.2"/>
    <row r="602" ht="14.25" customHeight="1" x14ac:dyDescent="0.2"/>
    <row r="603" ht="14.25" customHeight="1" x14ac:dyDescent="0.2"/>
    <row r="604" ht="14.25" customHeight="1" x14ac:dyDescent="0.2"/>
    <row r="605" ht="14.25" customHeight="1" x14ac:dyDescent="0.2"/>
    <row r="606" ht="14.25" customHeight="1" x14ac:dyDescent="0.2"/>
    <row r="607" ht="14.25" customHeight="1" x14ac:dyDescent="0.2"/>
    <row r="608" ht="14.25" customHeight="1" x14ac:dyDescent="0.2"/>
    <row r="609" ht="14.25" customHeight="1" x14ac:dyDescent="0.2"/>
    <row r="610" ht="14.25" customHeight="1" x14ac:dyDescent="0.2"/>
    <row r="611" ht="14.25" customHeight="1" x14ac:dyDescent="0.2"/>
    <row r="612" ht="14.25" customHeight="1" x14ac:dyDescent="0.2"/>
    <row r="613" ht="14.25" customHeight="1" x14ac:dyDescent="0.2"/>
    <row r="614" ht="14.25" customHeight="1" x14ac:dyDescent="0.2"/>
    <row r="615" ht="14.25" customHeight="1" x14ac:dyDescent="0.2"/>
    <row r="616" ht="14.25" customHeight="1" x14ac:dyDescent="0.2"/>
    <row r="617" ht="14.25" customHeight="1" x14ac:dyDescent="0.2"/>
    <row r="618" ht="14.25" customHeight="1" x14ac:dyDescent="0.2"/>
    <row r="619" ht="14.25" customHeight="1" x14ac:dyDescent="0.2"/>
    <row r="620" ht="14.25" customHeight="1" x14ac:dyDescent="0.2"/>
    <row r="621" ht="14.25" customHeight="1" x14ac:dyDescent="0.2"/>
    <row r="622" ht="14.25" customHeight="1" x14ac:dyDescent="0.2"/>
    <row r="623" ht="14.25" customHeight="1" x14ac:dyDescent="0.2"/>
    <row r="624" ht="14.25" customHeight="1" x14ac:dyDescent="0.2"/>
    <row r="625" ht="14.25" customHeight="1" x14ac:dyDescent="0.2"/>
    <row r="626" ht="14.25" customHeight="1" x14ac:dyDescent="0.2"/>
    <row r="627" ht="14.25" customHeight="1" x14ac:dyDescent="0.2"/>
    <row r="628" ht="14.25" customHeight="1" x14ac:dyDescent="0.2"/>
    <row r="629" ht="14.25" customHeight="1" x14ac:dyDescent="0.2"/>
    <row r="630" ht="14.25" customHeight="1" x14ac:dyDescent="0.2"/>
    <row r="631" ht="14.25" customHeight="1" x14ac:dyDescent="0.2"/>
    <row r="632" ht="14.25" customHeight="1" x14ac:dyDescent="0.2"/>
    <row r="633" ht="14.25" customHeight="1" x14ac:dyDescent="0.2"/>
    <row r="634" ht="14.25" customHeight="1" x14ac:dyDescent="0.2"/>
    <row r="635" ht="14.25" customHeight="1" x14ac:dyDescent="0.2"/>
    <row r="636" ht="14.25" customHeight="1" x14ac:dyDescent="0.2"/>
    <row r="637" ht="14.25" customHeight="1" x14ac:dyDescent="0.2"/>
    <row r="638" ht="14.25" customHeight="1" x14ac:dyDescent="0.2"/>
    <row r="639" ht="14.25" customHeight="1" x14ac:dyDescent="0.2"/>
    <row r="640" ht="14.25" customHeight="1" x14ac:dyDescent="0.2"/>
    <row r="641" ht="14.25" customHeight="1" x14ac:dyDescent="0.2"/>
    <row r="642" ht="14.25" customHeight="1" x14ac:dyDescent="0.2"/>
    <row r="643" ht="14.25" customHeight="1" x14ac:dyDescent="0.2"/>
    <row r="644" ht="14.25" customHeight="1" x14ac:dyDescent="0.2"/>
    <row r="645" ht="14.25" customHeight="1" x14ac:dyDescent="0.2"/>
    <row r="646" ht="14.25" customHeight="1" x14ac:dyDescent="0.2"/>
    <row r="647" ht="14.25" customHeight="1" x14ac:dyDescent="0.2"/>
    <row r="648" ht="14.25" customHeight="1" x14ac:dyDescent="0.2"/>
    <row r="649" ht="14.25" customHeight="1" x14ac:dyDescent="0.2"/>
    <row r="650" ht="14.25" customHeight="1" x14ac:dyDescent="0.2"/>
    <row r="651" ht="14.25" customHeight="1" x14ac:dyDescent="0.2"/>
    <row r="652" ht="14.25" customHeight="1" x14ac:dyDescent="0.2"/>
    <row r="653" ht="14.25" customHeight="1" x14ac:dyDescent="0.2"/>
    <row r="654" ht="14.25" customHeight="1" x14ac:dyDescent="0.2"/>
    <row r="655" ht="14.25" customHeight="1" x14ac:dyDescent="0.2"/>
    <row r="656" ht="14.25" customHeight="1" x14ac:dyDescent="0.2"/>
    <row r="657" ht="14.25" customHeight="1" x14ac:dyDescent="0.2"/>
    <row r="658" ht="14.25" customHeight="1" x14ac:dyDescent="0.2"/>
    <row r="659" ht="14.25" customHeight="1" x14ac:dyDescent="0.2"/>
    <row r="660" ht="14.25" customHeight="1" x14ac:dyDescent="0.2"/>
    <row r="661" ht="14.25" customHeight="1" x14ac:dyDescent="0.2"/>
    <row r="662" ht="14.25" customHeight="1" x14ac:dyDescent="0.2"/>
    <row r="663" ht="14.25" customHeight="1" x14ac:dyDescent="0.2"/>
    <row r="664" ht="14.25" customHeight="1" x14ac:dyDescent="0.2"/>
    <row r="665" ht="14.25" customHeight="1" x14ac:dyDescent="0.2"/>
    <row r="666" ht="14.25" customHeight="1" x14ac:dyDescent="0.2"/>
    <row r="667" ht="14.25" customHeight="1" x14ac:dyDescent="0.2"/>
    <row r="668" ht="14.25" customHeight="1" x14ac:dyDescent="0.2"/>
    <row r="669" ht="14.25" customHeight="1" x14ac:dyDescent="0.2"/>
    <row r="670" ht="14.25" customHeight="1" x14ac:dyDescent="0.2"/>
    <row r="671" ht="14.25" customHeight="1" x14ac:dyDescent="0.2"/>
    <row r="672" ht="14.25" customHeight="1" x14ac:dyDescent="0.2"/>
    <row r="673" ht="14.25" customHeight="1" x14ac:dyDescent="0.2"/>
    <row r="674" ht="14.25" customHeight="1" x14ac:dyDescent="0.2"/>
    <row r="675" ht="14.25" customHeight="1" x14ac:dyDescent="0.2"/>
    <row r="676" ht="14.25" customHeight="1" x14ac:dyDescent="0.2"/>
    <row r="677" ht="14.25" customHeight="1" x14ac:dyDescent="0.2"/>
    <row r="678" ht="14.25" customHeight="1" x14ac:dyDescent="0.2"/>
    <row r="679" ht="14.25" customHeight="1" x14ac:dyDescent="0.2"/>
    <row r="680" ht="14.25" customHeight="1" x14ac:dyDescent="0.2"/>
    <row r="681" ht="14.25" customHeight="1" x14ac:dyDescent="0.2"/>
    <row r="682" ht="14.25" customHeight="1" x14ac:dyDescent="0.2"/>
    <row r="683" ht="14.25" customHeight="1" x14ac:dyDescent="0.2"/>
    <row r="684" ht="14.25" customHeight="1" x14ac:dyDescent="0.2"/>
    <row r="685" ht="14.25" customHeight="1" x14ac:dyDescent="0.2"/>
    <row r="686" ht="14.25" customHeight="1" x14ac:dyDescent="0.2"/>
    <row r="687" ht="14.25" customHeight="1" x14ac:dyDescent="0.2"/>
    <row r="688" ht="14.25" customHeight="1" x14ac:dyDescent="0.2"/>
    <row r="689" ht="14.25" customHeight="1" x14ac:dyDescent="0.2"/>
    <row r="690" ht="14.25" customHeight="1" x14ac:dyDescent="0.2"/>
    <row r="691" ht="14.25" customHeight="1" x14ac:dyDescent="0.2"/>
    <row r="692" ht="14.25" customHeight="1" x14ac:dyDescent="0.2"/>
    <row r="693" ht="14.25" customHeight="1" x14ac:dyDescent="0.2"/>
    <row r="694" ht="14.25" customHeight="1" x14ac:dyDescent="0.2"/>
    <row r="695" ht="14.25" customHeight="1" x14ac:dyDescent="0.2"/>
    <row r="696" ht="14.25" customHeight="1" x14ac:dyDescent="0.2"/>
    <row r="697" ht="14.25" customHeight="1" x14ac:dyDescent="0.2"/>
    <row r="698" ht="14.25" customHeight="1" x14ac:dyDescent="0.2"/>
    <row r="699" ht="14.25" customHeight="1" x14ac:dyDescent="0.2"/>
    <row r="700" ht="14.25" customHeight="1" x14ac:dyDescent="0.2"/>
    <row r="701" ht="14.25" customHeight="1" x14ac:dyDescent="0.2"/>
    <row r="702" ht="14.25" customHeight="1" x14ac:dyDescent="0.2"/>
    <row r="703" ht="14.25" customHeight="1" x14ac:dyDescent="0.2"/>
    <row r="704" ht="14.25" customHeight="1" x14ac:dyDescent="0.2"/>
    <row r="705" ht="14.25" customHeight="1" x14ac:dyDescent="0.2"/>
    <row r="706" ht="14.25" customHeight="1" x14ac:dyDescent="0.2"/>
    <row r="707" ht="14.25" customHeight="1" x14ac:dyDescent="0.2"/>
    <row r="708" ht="14.25" customHeight="1" x14ac:dyDescent="0.2"/>
    <row r="709" ht="14.25" customHeight="1" x14ac:dyDescent="0.2"/>
    <row r="710" ht="14.25" customHeight="1" x14ac:dyDescent="0.2"/>
    <row r="711" ht="14.25" customHeight="1" x14ac:dyDescent="0.2"/>
    <row r="712" ht="14.25" customHeight="1" x14ac:dyDescent="0.2"/>
    <row r="713" ht="14.25" customHeight="1" x14ac:dyDescent="0.2"/>
    <row r="714" ht="14.25" customHeight="1" x14ac:dyDescent="0.2"/>
    <row r="715" ht="14.25" customHeight="1" x14ac:dyDescent="0.2"/>
    <row r="716" ht="14.25" customHeight="1" x14ac:dyDescent="0.2"/>
    <row r="717" ht="14.25" customHeight="1" x14ac:dyDescent="0.2"/>
    <row r="718" ht="14.25" customHeight="1" x14ac:dyDescent="0.2"/>
    <row r="719" ht="14.25" customHeight="1" x14ac:dyDescent="0.2"/>
    <row r="720" ht="14.25" customHeight="1" x14ac:dyDescent="0.2"/>
    <row r="721" ht="14.25" customHeight="1" x14ac:dyDescent="0.2"/>
    <row r="722" ht="14.25" customHeight="1" x14ac:dyDescent="0.2"/>
    <row r="723" ht="14.25" customHeight="1" x14ac:dyDescent="0.2"/>
    <row r="724" ht="14.25" customHeight="1" x14ac:dyDescent="0.2"/>
    <row r="725" ht="14.25" customHeight="1" x14ac:dyDescent="0.2"/>
    <row r="726" ht="14.25" customHeight="1" x14ac:dyDescent="0.2"/>
    <row r="727" ht="14.25" customHeight="1" x14ac:dyDescent="0.2"/>
    <row r="728" ht="14.25" customHeight="1" x14ac:dyDescent="0.2"/>
    <row r="729" ht="14.25" customHeight="1" x14ac:dyDescent="0.2"/>
    <row r="730" ht="14.25" customHeight="1" x14ac:dyDescent="0.2"/>
    <row r="731" ht="14.25" customHeight="1" x14ac:dyDescent="0.2"/>
    <row r="732" ht="14.25" customHeight="1" x14ac:dyDescent="0.2"/>
    <row r="733" ht="14.25" customHeight="1" x14ac:dyDescent="0.2"/>
    <row r="734" ht="14.25" customHeight="1" x14ac:dyDescent="0.2"/>
    <row r="735" ht="14.25" customHeight="1" x14ac:dyDescent="0.2"/>
    <row r="736" ht="14.25" customHeight="1" x14ac:dyDescent="0.2"/>
    <row r="737" ht="14.25" customHeight="1" x14ac:dyDescent="0.2"/>
    <row r="738" ht="14.25" customHeight="1" x14ac:dyDescent="0.2"/>
    <row r="739" ht="14.25" customHeight="1" x14ac:dyDescent="0.2"/>
    <row r="740" ht="14.25" customHeight="1" x14ac:dyDescent="0.2"/>
    <row r="741" ht="14.25" customHeight="1" x14ac:dyDescent="0.2"/>
    <row r="742" ht="14.25" customHeight="1" x14ac:dyDescent="0.2"/>
    <row r="743" ht="14.25" customHeight="1" x14ac:dyDescent="0.2"/>
    <row r="744" ht="14.25" customHeight="1" x14ac:dyDescent="0.2"/>
    <row r="745" ht="14.25" customHeight="1" x14ac:dyDescent="0.2"/>
    <row r="746" ht="14.25" customHeight="1" x14ac:dyDescent="0.2"/>
    <row r="747" ht="14.25" customHeight="1" x14ac:dyDescent="0.2"/>
    <row r="748" ht="14.25" customHeight="1" x14ac:dyDescent="0.2"/>
    <row r="749" ht="14.25" customHeight="1" x14ac:dyDescent="0.2"/>
    <row r="750" ht="14.25" customHeight="1" x14ac:dyDescent="0.2"/>
    <row r="751" ht="14.25" customHeight="1" x14ac:dyDescent="0.2"/>
    <row r="752" ht="14.25" customHeight="1" x14ac:dyDescent="0.2"/>
    <row r="753" ht="14.25" customHeight="1" x14ac:dyDescent="0.2"/>
    <row r="754" ht="14.25" customHeight="1" x14ac:dyDescent="0.2"/>
    <row r="755" ht="14.25" customHeight="1" x14ac:dyDescent="0.2"/>
    <row r="756" ht="14.25" customHeight="1" x14ac:dyDescent="0.2"/>
    <row r="757" ht="14.25" customHeight="1" x14ac:dyDescent="0.2"/>
    <row r="758" ht="14.25" customHeight="1" x14ac:dyDescent="0.2"/>
    <row r="759" ht="14.25" customHeight="1" x14ac:dyDescent="0.2"/>
    <row r="760" ht="14.25" customHeight="1" x14ac:dyDescent="0.2"/>
    <row r="761" ht="14.25" customHeight="1" x14ac:dyDescent="0.2"/>
    <row r="762" ht="14.25" customHeight="1" x14ac:dyDescent="0.2"/>
    <row r="763" ht="14.25" customHeight="1" x14ac:dyDescent="0.2"/>
    <row r="764" ht="14.25" customHeight="1" x14ac:dyDescent="0.2"/>
    <row r="765" ht="14.25" customHeight="1" x14ac:dyDescent="0.2"/>
    <row r="766" ht="14.25" customHeight="1" x14ac:dyDescent="0.2"/>
    <row r="767" ht="14.25" customHeight="1" x14ac:dyDescent="0.2"/>
    <row r="768" ht="14.25" customHeight="1" x14ac:dyDescent="0.2"/>
    <row r="769" ht="14.25" customHeight="1" x14ac:dyDescent="0.2"/>
    <row r="770" ht="14.25" customHeight="1" x14ac:dyDescent="0.2"/>
    <row r="771" ht="14.25" customHeight="1" x14ac:dyDescent="0.2"/>
    <row r="772" ht="14.25" customHeight="1" x14ac:dyDescent="0.2"/>
    <row r="773" ht="14.25" customHeight="1" x14ac:dyDescent="0.2"/>
    <row r="774" ht="14.25" customHeight="1" x14ac:dyDescent="0.2"/>
    <row r="775" ht="14.25" customHeight="1" x14ac:dyDescent="0.2"/>
    <row r="776" ht="14.25" customHeight="1" x14ac:dyDescent="0.2"/>
    <row r="777" ht="14.25" customHeight="1" x14ac:dyDescent="0.2"/>
    <row r="778" ht="14.25" customHeight="1" x14ac:dyDescent="0.2"/>
    <row r="779" ht="14.25" customHeight="1" x14ac:dyDescent="0.2"/>
    <row r="780" ht="14.25" customHeight="1" x14ac:dyDescent="0.2"/>
    <row r="781" ht="14.25" customHeight="1" x14ac:dyDescent="0.2"/>
    <row r="782" ht="14.25" customHeight="1" x14ac:dyDescent="0.2"/>
    <row r="783" ht="14.25" customHeight="1" x14ac:dyDescent="0.2"/>
    <row r="784" ht="14.25" customHeight="1" x14ac:dyDescent="0.2"/>
    <row r="785" ht="14.25" customHeight="1" x14ac:dyDescent="0.2"/>
    <row r="786" ht="14.25" customHeight="1" x14ac:dyDescent="0.2"/>
    <row r="787" ht="14.25" customHeight="1" x14ac:dyDescent="0.2"/>
    <row r="788" ht="14.25" customHeight="1" x14ac:dyDescent="0.2"/>
    <row r="789" ht="14.25" customHeight="1" x14ac:dyDescent="0.2"/>
    <row r="790" ht="14.25" customHeight="1" x14ac:dyDescent="0.2"/>
    <row r="791" ht="14.25" customHeight="1" x14ac:dyDescent="0.2"/>
    <row r="792" ht="14.25" customHeight="1" x14ac:dyDescent="0.2"/>
    <row r="793" ht="14.25" customHeight="1" x14ac:dyDescent="0.2"/>
    <row r="794" ht="14.25" customHeight="1" x14ac:dyDescent="0.2"/>
    <row r="795" ht="14.25" customHeight="1" x14ac:dyDescent="0.2"/>
    <row r="796" ht="14.25" customHeight="1" x14ac:dyDescent="0.2"/>
    <row r="797" ht="14.25" customHeight="1" x14ac:dyDescent="0.2"/>
    <row r="798" ht="14.25" customHeight="1" x14ac:dyDescent="0.2"/>
    <row r="799" ht="14.25" customHeight="1" x14ac:dyDescent="0.2"/>
    <row r="800" ht="14.25" customHeight="1" x14ac:dyDescent="0.2"/>
    <row r="801" ht="14.25" customHeight="1" x14ac:dyDescent="0.2"/>
    <row r="802" ht="14.25" customHeight="1" x14ac:dyDescent="0.2"/>
    <row r="803" ht="14.25" customHeight="1" x14ac:dyDescent="0.2"/>
    <row r="804" ht="14.25" customHeight="1" x14ac:dyDescent="0.2"/>
    <row r="805" ht="14.25" customHeight="1" x14ac:dyDescent="0.2"/>
    <row r="806" ht="14.25" customHeight="1" x14ac:dyDescent="0.2"/>
    <row r="807" ht="14.25" customHeight="1" x14ac:dyDescent="0.2"/>
    <row r="808" ht="14.25" customHeight="1" x14ac:dyDescent="0.2"/>
    <row r="809" ht="14.25" customHeight="1" x14ac:dyDescent="0.2"/>
    <row r="810" ht="14.25" customHeight="1" x14ac:dyDescent="0.2"/>
    <row r="811" ht="14.25" customHeight="1" x14ac:dyDescent="0.2"/>
    <row r="812" ht="14.25" customHeight="1" x14ac:dyDescent="0.2"/>
    <row r="813" ht="14.25" customHeight="1" x14ac:dyDescent="0.2"/>
    <row r="814" ht="14.25" customHeight="1" x14ac:dyDescent="0.2"/>
    <row r="815" ht="14.25" customHeight="1" x14ac:dyDescent="0.2"/>
    <row r="816" ht="14.25" customHeight="1" x14ac:dyDescent="0.2"/>
    <row r="817" ht="14.25" customHeight="1" x14ac:dyDescent="0.2"/>
    <row r="818" ht="14.25" customHeight="1" x14ac:dyDescent="0.2"/>
    <row r="819" ht="14.25" customHeight="1" x14ac:dyDescent="0.2"/>
    <row r="820" ht="14.25" customHeight="1" x14ac:dyDescent="0.2"/>
    <row r="821" ht="14.25" customHeight="1" x14ac:dyDescent="0.2"/>
    <row r="822" ht="14.25" customHeight="1" x14ac:dyDescent="0.2"/>
    <row r="823" ht="14.25" customHeight="1" x14ac:dyDescent="0.2"/>
    <row r="824" ht="14.25" customHeight="1" x14ac:dyDescent="0.2"/>
    <row r="825" ht="14.25" customHeight="1" x14ac:dyDescent="0.2"/>
    <row r="826" ht="14.25" customHeight="1" x14ac:dyDescent="0.2"/>
    <row r="827" ht="14.25" customHeight="1" x14ac:dyDescent="0.2"/>
    <row r="828" ht="14.25" customHeight="1" x14ac:dyDescent="0.2"/>
    <row r="829" ht="14.25" customHeight="1" x14ac:dyDescent="0.2"/>
    <row r="830" ht="14.25" customHeight="1" x14ac:dyDescent="0.2"/>
    <row r="831" ht="14.25" customHeight="1" x14ac:dyDescent="0.2"/>
    <row r="832" ht="14.25" customHeight="1" x14ac:dyDescent="0.2"/>
    <row r="833" ht="14.25" customHeight="1" x14ac:dyDescent="0.2"/>
    <row r="834" ht="14.25" customHeight="1" x14ac:dyDescent="0.2"/>
    <row r="835" ht="14.25" customHeight="1" x14ac:dyDescent="0.2"/>
    <row r="836" ht="14.25" customHeight="1" x14ac:dyDescent="0.2"/>
    <row r="837" ht="14.25" customHeight="1" x14ac:dyDescent="0.2"/>
    <row r="838" ht="14.25" customHeight="1" x14ac:dyDescent="0.2"/>
    <row r="839" ht="14.25" customHeight="1" x14ac:dyDescent="0.2"/>
    <row r="840" ht="14.25" customHeight="1" x14ac:dyDescent="0.2"/>
    <row r="841" ht="14.25" customHeight="1" x14ac:dyDescent="0.2"/>
    <row r="842" ht="14.25" customHeight="1" x14ac:dyDescent="0.2"/>
    <row r="843" ht="14.25" customHeight="1" x14ac:dyDescent="0.2"/>
    <row r="844" ht="14.25" customHeight="1" x14ac:dyDescent="0.2"/>
    <row r="845" ht="14.25" customHeight="1" x14ac:dyDescent="0.2"/>
    <row r="846" ht="14.25" customHeight="1" x14ac:dyDescent="0.2"/>
    <row r="847" ht="14.25" customHeight="1" x14ac:dyDescent="0.2"/>
    <row r="848" ht="14.25" customHeight="1" x14ac:dyDescent="0.2"/>
    <row r="849" ht="14.25" customHeight="1" x14ac:dyDescent="0.2"/>
    <row r="850" ht="14.25" customHeight="1" x14ac:dyDescent="0.2"/>
    <row r="851" ht="14.25" customHeight="1" x14ac:dyDescent="0.2"/>
    <row r="852" ht="14.25" customHeight="1" x14ac:dyDescent="0.2"/>
    <row r="853" ht="14.25" customHeight="1" x14ac:dyDescent="0.2"/>
    <row r="854" ht="14.25" customHeight="1" x14ac:dyDescent="0.2"/>
    <row r="855" ht="14.25" customHeight="1" x14ac:dyDescent="0.2"/>
    <row r="856" ht="14.25" customHeight="1" x14ac:dyDescent="0.2"/>
    <row r="857" ht="14.25" customHeight="1" x14ac:dyDescent="0.2"/>
    <row r="858" ht="14.25" customHeight="1" x14ac:dyDescent="0.2"/>
    <row r="859" ht="14.25" customHeight="1" x14ac:dyDescent="0.2"/>
    <row r="860" ht="14.25" customHeight="1" x14ac:dyDescent="0.2"/>
    <row r="861" ht="14.25" customHeight="1" x14ac:dyDescent="0.2"/>
    <row r="862" ht="14.25" customHeight="1" x14ac:dyDescent="0.2"/>
    <row r="863" ht="14.25" customHeight="1" x14ac:dyDescent="0.2"/>
    <row r="864" ht="14.25" customHeight="1" x14ac:dyDescent="0.2"/>
    <row r="865" ht="14.25" customHeight="1" x14ac:dyDescent="0.2"/>
    <row r="866" ht="14.25" customHeight="1" x14ac:dyDescent="0.2"/>
    <row r="867" ht="14.25" customHeight="1" x14ac:dyDescent="0.2"/>
    <row r="868" ht="14.25" customHeight="1" x14ac:dyDescent="0.2"/>
    <row r="869" ht="14.25" customHeight="1" x14ac:dyDescent="0.2"/>
    <row r="870" ht="14.25" customHeight="1" x14ac:dyDescent="0.2"/>
    <row r="871" ht="14.25" customHeight="1" x14ac:dyDescent="0.2"/>
    <row r="872" ht="14.25" customHeight="1" x14ac:dyDescent="0.2"/>
    <row r="873" ht="14.25" customHeight="1" x14ac:dyDescent="0.2"/>
    <row r="874" ht="14.25" customHeight="1" x14ac:dyDescent="0.2"/>
    <row r="875" ht="14.25" customHeight="1" x14ac:dyDescent="0.2"/>
    <row r="876" ht="14.25" customHeight="1" x14ac:dyDescent="0.2"/>
    <row r="877" ht="14.25" customHeight="1" x14ac:dyDescent="0.2"/>
    <row r="878" ht="14.25" customHeight="1" x14ac:dyDescent="0.2"/>
    <row r="879" ht="14.25" customHeight="1" x14ac:dyDescent="0.2"/>
    <row r="880" ht="14.25" customHeight="1" x14ac:dyDescent="0.2"/>
    <row r="881" ht="14.25" customHeight="1" x14ac:dyDescent="0.2"/>
    <row r="882" ht="14.25" customHeight="1" x14ac:dyDescent="0.2"/>
    <row r="883" ht="14.25" customHeight="1" x14ac:dyDescent="0.2"/>
    <row r="884" ht="14.25" customHeight="1" x14ac:dyDescent="0.2"/>
    <row r="885" ht="14.25" customHeight="1" x14ac:dyDescent="0.2"/>
    <row r="886" ht="14.25" customHeight="1" x14ac:dyDescent="0.2"/>
    <row r="887" ht="14.25" customHeight="1" x14ac:dyDescent="0.2"/>
    <row r="888" ht="14.25" customHeight="1" x14ac:dyDescent="0.2"/>
    <row r="889" ht="14.25" customHeight="1" x14ac:dyDescent="0.2"/>
    <row r="890" ht="14.25" customHeight="1" x14ac:dyDescent="0.2"/>
    <row r="891" ht="14.25" customHeight="1" x14ac:dyDescent="0.2"/>
    <row r="892" ht="14.25" customHeight="1" x14ac:dyDescent="0.2"/>
    <row r="893" ht="14.25" customHeight="1" x14ac:dyDescent="0.2"/>
    <row r="894" ht="14.25" customHeight="1" x14ac:dyDescent="0.2"/>
    <row r="895" ht="14.25" customHeight="1" x14ac:dyDescent="0.2"/>
    <row r="896" ht="14.25" customHeight="1" x14ac:dyDescent="0.2"/>
    <row r="897" ht="14.25" customHeight="1" x14ac:dyDescent="0.2"/>
    <row r="898" ht="14.25" customHeight="1" x14ac:dyDescent="0.2"/>
    <row r="899" ht="14.25" customHeight="1" x14ac:dyDescent="0.2"/>
    <row r="900" ht="14.25" customHeight="1" x14ac:dyDescent="0.2"/>
    <row r="901" ht="14.25" customHeight="1" x14ac:dyDescent="0.2"/>
    <row r="902" ht="14.25" customHeight="1" x14ac:dyDescent="0.2"/>
    <row r="903" ht="14.25" customHeight="1" x14ac:dyDescent="0.2"/>
    <row r="904" ht="14.25" customHeight="1" x14ac:dyDescent="0.2"/>
    <row r="905" ht="14.25" customHeight="1" x14ac:dyDescent="0.2"/>
    <row r="906" ht="14.25" customHeight="1" x14ac:dyDescent="0.2"/>
    <row r="907" ht="14.25" customHeight="1" x14ac:dyDescent="0.2"/>
    <row r="908" ht="14.25" customHeight="1" x14ac:dyDescent="0.2"/>
    <row r="909" ht="14.25" customHeight="1" x14ac:dyDescent="0.2"/>
    <row r="910" ht="14.25" customHeight="1" x14ac:dyDescent="0.2"/>
    <row r="911" ht="14.25" customHeight="1" x14ac:dyDescent="0.2"/>
    <row r="912" ht="14.25" customHeight="1" x14ac:dyDescent="0.2"/>
    <row r="913" ht="14.25" customHeight="1" x14ac:dyDescent="0.2"/>
    <row r="914" ht="14.25" customHeight="1" x14ac:dyDescent="0.2"/>
    <row r="915" ht="14.25" customHeight="1" x14ac:dyDescent="0.2"/>
    <row r="916" ht="14.25" customHeight="1" x14ac:dyDescent="0.2"/>
    <row r="917" ht="14.25" customHeight="1" x14ac:dyDescent="0.2"/>
    <row r="918" ht="14.25" customHeight="1" x14ac:dyDescent="0.2"/>
    <row r="919" ht="14.25" customHeight="1" x14ac:dyDescent="0.2"/>
    <row r="920" ht="14.25" customHeight="1" x14ac:dyDescent="0.2"/>
    <row r="921" ht="14.25" customHeight="1" x14ac:dyDescent="0.2"/>
    <row r="922" ht="14.25" customHeight="1" x14ac:dyDescent="0.2"/>
    <row r="923" ht="14.25" customHeight="1" x14ac:dyDescent="0.2"/>
    <row r="924" ht="14.25" customHeight="1" x14ac:dyDescent="0.2"/>
    <row r="925" ht="14.25" customHeight="1" x14ac:dyDescent="0.2"/>
    <row r="926" ht="14.25" customHeight="1" x14ac:dyDescent="0.2"/>
    <row r="927" ht="14.25" customHeight="1" x14ac:dyDescent="0.2"/>
    <row r="928" ht="14.25" customHeight="1" x14ac:dyDescent="0.2"/>
    <row r="929" ht="14.25" customHeight="1" x14ac:dyDescent="0.2"/>
    <row r="930" ht="14.25" customHeight="1" x14ac:dyDescent="0.2"/>
    <row r="931" ht="14.25" customHeight="1" x14ac:dyDescent="0.2"/>
    <row r="932" ht="14.25" customHeight="1" x14ac:dyDescent="0.2"/>
    <row r="933" ht="14.25" customHeight="1" x14ac:dyDescent="0.2"/>
    <row r="934" ht="14.25" customHeight="1" x14ac:dyDescent="0.2"/>
    <row r="935" ht="14.25" customHeight="1" x14ac:dyDescent="0.2"/>
    <row r="936" ht="14.25" customHeight="1" x14ac:dyDescent="0.2"/>
    <row r="937" ht="14.25" customHeight="1" x14ac:dyDescent="0.2"/>
    <row r="938" ht="14.25" customHeight="1" x14ac:dyDescent="0.2"/>
    <row r="939" ht="14.25" customHeight="1" x14ac:dyDescent="0.2"/>
    <row r="940" ht="14.25" customHeight="1" x14ac:dyDescent="0.2"/>
    <row r="941" ht="14.25" customHeight="1" x14ac:dyDescent="0.2"/>
    <row r="942" ht="14.25" customHeight="1" x14ac:dyDescent="0.2"/>
    <row r="943" ht="14.25" customHeight="1" x14ac:dyDescent="0.2"/>
    <row r="944" ht="14.25" customHeight="1" x14ac:dyDescent="0.2"/>
    <row r="945" ht="14.25" customHeight="1" x14ac:dyDescent="0.2"/>
    <row r="946" ht="14.25" customHeight="1" x14ac:dyDescent="0.2"/>
    <row r="947" ht="14.25" customHeight="1" x14ac:dyDescent="0.2"/>
    <row r="948" ht="14.25" customHeight="1" x14ac:dyDescent="0.2"/>
    <row r="949" ht="14.25" customHeight="1" x14ac:dyDescent="0.2"/>
    <row r="950" ht="14.25" customHeight="1" x14ac:dyDescent="0.2"/>
    <row r="951" ht="14.25" customHeight="1" x14ac:dyDescent="0.2"/>
    <row r="952" ht="14.25" customHeight="1" x14ac:dyDescent="0.2"/>
    <row r="953" ht="14.25" customHeight="1" x14ac:dyDescent="0.2"/>
    <row r="954" ht="14.25" customHeight="1" x14ac:dyDescent="0.2"/>
    <row r="955" ht="14.25" customHeight="1" x14ac:dyDescent="0.2"/>
    <row r="956" ht="14.25" customHeight="1" x14ac:dyDescent="0.2"/>
    <row r="957" ht="14.25" customHeight="1" x14ac:dyDescent="0.2"/>
    <row r="958" ht="14.25" customHeight="1" x14ac:dyDescent="0.2"/>
    <row r="959" ht="14.25" customHeight="1" x14ac:dyDescent="0.2"/>
    <row r="960" ht="14.25" customHeight="1" x14ac:dyDescent="0.2"/>
    <row r="961" ht="14.25" customHeight="1" x14ac:dyDescent="0.2"/>
    <row r="962" ht="14.25" customHeight="1" x14ac:dyDescent="0.2"/>
    <row r="963" ht="14.25" customHeight="1" x14ac:dyDescent="0.2"/>
    <row r="964" ht="14.25" customHeight="1" x14ac:dyDescent="0.2"/>
    <row r="965" ht="14.25" customHeight="1" x14ac:dyDescent="0.2"/>
    <row r="966" ht="14.25" customHeight="1" x14ac:dyDescent="0.2"/>
    <row r="967" ht="14.25" customHeight="1" x14ac:dyDescent="0.2"/>
    <row r="968" ht="14.25" customHeight="1" x14ac:dyDescent="0.2"/>
    <row r="969" ht="14.25" customHeight="1" x14ac:dyDescent="0.2"/>
    <row r="970" ht="14.25" customHeight="1" x14ac:dyDescent="0.2"/>
    <row r="971" ht="14.25" customHeight="1" x14ac:dyDescent="0.2"/>
    <row r="972" ht="14.25" customHeight="1" x14ac:dyDescent="0.2"/>
    <row r="973" ht="14.25" customHeight="1" x14ac:dyDescent="0.2"/>
    <row r="974" ht="14.25" customHeight="1" x14ac:dyDescent="0.2"/>
    <row r="975" ht="14.25" customHeight="1" x14ac:dyDescent="0.2"/>
    <row r="976" ht="14.25" customHeight="1" x14ac:dyDescent="0.2"/>
    <row r="977" ht="14.25" customHeight="1" x14ac:dyDescent="0.2"/>
    <row r="978" ht="14.25" customHeight="1" x14ac:dyDescent="0.2"/>
    <row r="979" ht="14.25" customHeight="1" x14ac:dyDescent="0.2"/>
    <row r="980" ht="14.25" customHeight="1" x14ac:dyDescent="0.2"/>
    <row r="981" ht="14.25" customHeight="1" x14ac:dyDescent="0.2"/>
    <row r="982" ht="14.25" customHeight="1" x14ac:dyDescent="0.2"/>
    <row r="983" ht="14.25" customHeight="1" x14ac:dyDescent="0.2"/>
    <row r="984" ht="14.25" customHeight="1" x14ac:dyDescent="0.2"/>
    <row r="985" ht="14.25" customHeight="1" x14ac:dyDescent="0.2"/>
    <row r="986" ht="14.25" customHeight="1" x14ac:dyDescent="0.2"/>
    <row r="987" ht="14.25" customHeight="1" x14ac:dyDescent="0.2"/>
    <row r="988" ht="14.25" customHeight="1" x14ac:dyDescent="0.2"/>
    <row r="989" ht="14.25" customHeight="1" x14ac:dyDescent="0.2"/>
    <row r="990" ht="14.25" customHeight="1" x14ac:dyDescent="0.2"/>
    <row r="991" ht="14.25" customHeight="1" x14ac:dyDescent="0.2"/>
    <row r="992" ht="14.25" customHeight="1" x14ac:dyDescent="0.2"/>
    <row r="993" ht="14.25" customHeight="1" x14ac:dyDescent="0.2"/>
    <row r="994" ht="14.25" customHeight="1" x14ac:dyDescent="0.2"/>
    <row r="995" ht="14.25" customHeight="1" x14ac:dyDescent="0.2"/>
    <row r="996" ht="14.25" customHeight="1" x14ac:dyDescent="0.2"/>
    <row r="997" ht="14.25" customHeight="1" x14ac:dyDescent="0.2"/>
    <row r="998" ht="14.25" customHeight="1" x14ac:dyDescent="0.2"/>
    <row r="999" ht="14.25" customHeight="1" x14ac:dyDescent="0.2"/>
    <row r="1000" ht="14.25" customHeight="1" x14ac:dyDescent="0.2"/>
  </sheetData>
  <pageMargins left="0.7" right="0.7" top="0.75" bottom="0.75" header="0" footer="0"/>
  <pageSetup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Overview</vt:lpstr>
      <vt:lpstr>SUMMARY</vt:lpstr>
      <vt:lpstr>FY22 Distribution Detail</vt:lpstr>
      <vt:lpstr>Detailed Summary</vt:lpstr>
      <vt:lpstr>Distribution Rates</vt:lpstr>
      <vt:lpstr>Dist BWC BuyDown Method</vt:lpstr>
      <vt:lpstr>Sheet2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 Brower</dc:creator>
  <cp:lastModifiedBy>WHEDON Lisa</cp:lastModifiedBy>
  <dcterms:created xsi:type="dcterms:W3CDTF">2020-12-03T23:37:40Z</dcterms:created>
  <dcterms:modified xsi:type="dcterms:W3CDTF">2020-12-08T18:38:14Z</dcterms:modified>
</cp:coreProperties>
</file>