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4\Rate Setting\FY24 Published ISR\"/>
    </mc:Choice>
  </mc:AlternateContent>
  <bookViews>
    <workbookView xWindow="0" yWindow="0" windowWidth="28800" windowHeight="13500"/>
  </bookViews>
  <sheets>
    <sheet name="Summar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3A2___EBS_Billing_IGA">[1]_3A2___EBS_Billing_IGA!#REF!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hidden="1">[2]DOH!#REF!</definedName>
    <definedName name="Budget">#REF!</definedName>
    <definedName name="CCGroup">#REF!</definedName>
    <definedName name="CE">[3]Sheet2!$A$1:$A$2</definedName>
    <definedName name="Circuit">#REF!</definedName>
    <definedName name="Codes">#REF!</definedName>
    <definedName name="Cost_Center">'[4]Drop Down Lists'!$A$1:$A$19</definedName>
    <definedName name="Cost_Centers">#REF!</definedName>
    <definedName name="CostCenter">'[5]Look Ups &amp; Drop Downs'!$D$1:$D$20</definedName>
    <definedName name="Costcenters">'[6]IT Cost Centers'!$A$1:$L$135</definedName>
    <definedName name="CYE">#REF!</definedName>
    <definedName name="DATA1">#REF!</definedName>
    <definedName name="DATA10">[7]Interest.50270!#REF!</definedName>
    <definedName name="DATA11">'[8]SAP download'!#REF!</definedName>
    <definedName name="DATA12">'[9]WBS Recon'!#REF!</definedName>
    <definedName name="DATA13">'[9]WBS Recon'!#REF!</definedName>
    <definedName name="DATA14">'[9]WBS Recon'!#REF!</definedName>
    <definedName name="DATA15">'[9]WBS Recon'!#REF!</definedName>
    <definedName name="DATA2">#REF!</definedName>
    <definedName name="DATA3">#REF!</definedName>
    <definedName name="DATA4">#REF!</definedName>
    <definedName name="DATA5">#REF!</definedName>
    <definedName name="DATA6">#REF!</definedName>
    <definedName name="DATA7">[7]Interest.50270!#REF!</definedName>
    <definedName name="DATA8">[7]Interest.50270!#REF!</definedName>
    <definedName name="DATA9">'[8]SAP download'!#REF!</definedName>
    <definedName name="DHS">#REF!</definedName>
    <definedName name="DHSS">#REF!</definedName>
    <definedName name="DHSSUR">#REF!</definedName>
    <definedName name="EmpDetails">#REF!</definedName>
    <definedName name="ExpBud">#REF!</definedName>
    <definedName name="FTE">#REF!</definedName>
    <definedName name="JCN">'[5]Look Ups &amp; Drop Downs'!$G$1:$G$61</definedName>
    <definedName name="JCN_List">'[4]Drop Down Lists'!$D$1:$D$340</definedName>
    <definedName name="list">#REF!</definedName>
    <definedName name="MCSO1" hidden="1">[10]DOH!#REF!</definedName>
    <definedName name="MCSO2" hidden="1">[11]DOH!#REF!</definedName>
    <definedName name="P1_">#REF!</definedName>
    <definedName name="P2_">#REF!</definedName>
    <definedName name="PARK">'[12]119'!#REF!</definedName>
    <definedName name="park1">'[12]119'!#REF!</definedName>
    <definedName name="PDX">#REF!</definedName>
    <definedName name="Position_Numbers">'[4]Drop Down Lists'!$G$1:$G$101</definedName>
    <definedName name="PosNum">'[5]Look Ups &amp; Drop Downs'!$J$1:$J$110</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'[13]SAP DATA (PIVOT TABLE)'!$A$1:$L$500</definedName>
    <definedName name="Steps">'[14]10 Wage'!$A$1:$M$406</definedName>
    <definedName name="Temp709175">#REF!</definedName>
    <definedName name="Temp709616">#REF!</definedName>
    <definedName name="TEST0">#REF!</definedName>
    <definedName name="TEST1">#REF!</definedName>
    <definedName name="TEST2">#REF!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[15]Sheet1!$A$1:$A$4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 i="1" l="1"/>
  <c r="K4" i="1"/>
  <c r="I4" i="1"/>
  <c r="H4" i="1"/>
  <c r="G4" i="1"/>
  <c r="F4" i="1"/>
  <c r="E4" i="1"/>
  <c r="D4" i="1"/>
  <c r="C4" i="1"/>
  <c r="I5" i="1" l="1"/>
  <c r="O35" i="1" l="1"/>
  <c r="N35" i="1"/>
  <c r="M35" i="1"/>
  <c r="L35" i="1"/>
  <c r="L46" i="1" s="1"/>
  <c r="K35" i="1"/>
  <c r="K46" i="1" s="1"/>
  <c r="J35" i="1"/>
  <c r="J46" i="1" s="1"/>
  <c r="I35" i="1"/>
  <c r="I46" i="1" s="1"/>
  <c r="H35" i="1"/>
  <c r="H46" i="1" s="1"/>
  <c r="G35" i="1"/>
  <c r="G46" i="1" s="1"/>
  <c r="F35" i="1"/>
  <c r="F46" i="1" s="1"/>
  <c r="E35" i="1"/>
  <c r="E46" i="1" s="1"/>
  <c r="D35" i="1"/>
  <c r="D46" i="1" s="1"/>
  <c r="C35" i="1"/>
  <c r="C46" i="1" s="1"/>
  <c r="B35" i="1"/>
  <c r="O34" i="1"/>
  <c r="N34" i="1"/>
  <c r="M34" i="1"/>
  <c r="L34" i="1"/>
  <c r="L45" i="1" s="1"/>
  <c r="K34" i="1"/>
  <c r="K45" i="1" s="1"/>
  <c r="J34" i="1"/>
  <c r="J45" i="1" s="1"/>
  <c r="I34" i="1"/>
  <c r="I45" i="1" s="1"/>
  <c r="H34" i="1"/>
  <c r="H45" i="1" s="1"/>
  <c r="G34" i="1"/>
  <c r="G45" i="1" s="1"/>
  <c r="F34" i="1"/>
  <c r="F45" i="1" s="1"/>
  <c r="E34" i="1"/>
  <c r="E45" i="1" s="1"/>
  <c r="D34" i="1"/>
  <c r="D45" i="1" s="1"/>
  <c r="C34" i="1"/>
  <c r="C45" i="1" s="1"/>
  <c r="B34" i="1"/>
  <c r="B45" i="1" s="1"/>
  <c r="O33" i="1"/>
  <c r="N33" i="1"/>
  <c r="M33" i="1"/>
  <c r="L33" i="1"/>
  <c r="K33" i="1"/>
  <c r="K44" i="1" s="1"/>
  <c r="J33" i="1"/>
  <c r="J44" i="1" s="1"/>
  <c r="I33" i="1"/>
  <c r="I44" i="1" s="1"/>
  <c r="H33" i="1"/>
  <c r="H44" i="1" s="1"/>
  <c r="G33" i="1"/>
  <c r="G44" i="1" s="1"/>
  <c r="F33" i="1"/>
  <c r="F44" i="1" s="1"/>
  <c r="E33" i="1"/>
  <c r="E44" i="1" s="1"/>
  <c r="D33" i="1"/>
  <c r="D44" i="1" s="1"/>
  <c r="C33" i="1"/>
  <c r="C44" i="1" s="1"/>
  <c r="B33" i="1"/>
  <c r="O32" i="1"/>
  <c r="M32" i="1"/>
  <c r="I32" i="1"/>
  <c r="I43" i="1" s="1"/>
  <c r="H32" i="1"/>
  <c r="H43" i="1" s="1"/>
  <c r="G32" i="1"/>
  <c r="G43" i="1" s="1"/>
  <c r="O31" i="1"/>
  <c r="N31" i="1"/>
  <c r="M31" i="1"/>
  <c r="L31" i="1"/>
  <c r="L42" i="1" s="1"/>
  <c r="K31" i="1"/>
  <c r="K42" i="1" s="1"/>
  <c r="J31" i="1"/>
  <c r="J42" i="1" s="1"/>
  <c r="I31" i="1"/>
  <c r="I42" i="1" s="1"/>
  <c r="H31" i="1"/>
  <c r="H42" i="1" s="1"/>
  <c r="G31" i="1"/>
  <c r="G42" i="1" s="1"/>
  <c r="F31" i="1"/>
  <c r="F42" i="1" s="1"/>
  <c r="E31" i="1"/>
  <c r="E42" i="1" s="1"/>
  <c r="D31" i="1"/>
  <c r="D42" i="1" s="1"/>
  <c r="C31" i="1"/>
  <c r="C42" i="1" s="1"/>
  <c r="B31" i="1"/>
  <c r="B42" i="1" s="1"/>
  <c r="O30" i="1"/>
  <c r="N30" i="1"/>
  <c r="M30" i="1"/>
  <c r="L30" i="1"/>
  <c r="K30" i="1"/>
  <c r="K41" i="1" s="1"/>
  <c r="J30" i="1"/>
  <c r="J41" i="1" s="1"/>
  <c r="I30" i="1"/>
  <c r="I41" i="1" s="1"/>
  <c r="H30" i="1"/>
  <c r="H41" i="1" s="1"/>
  <c r="G30" i="1"/>
  <c r="G41" i="1" s="1"/>
  <c r="F30" i="1"/>
  <c r="E30" i="1"/>
  <c r="E41" i="1" s="1"/>
  <c r="D30" i="1"/>
  <c r="D41" i="1" s="1"/>
  <c r="C30" i="1"/>
  <c r="C41" i="1" s="1"/>
  <c r="B30" i="1"/>
  <c r="B41" i="1" s="1"/>
  <c r="O29" i="1"/>
  <c r="N29" i="1"/>
  <c r="M29" i="1"/>
  <c r="M40" i="1" s="1"/>
  <c r="O28" i="1"/>
  <c r="N28" i="1"/>
  <c r="M28" i="1"/>
  <c r="O24" i="1"/>
  <c r="M24" i="1"/>
  <c r="P23" i="1"/>
  <c r="P22" i="1"/>
  <c r="P21" i="1"/>
  <c r="N32" i="1"/>
  <c r="N43" i="1" s="1"/>
  <c r="L32" i="1"/>
  <c r="L43" i="1" s="1"/>
  <c r="J32" i="1"/>
  <c r="J43" i="1" s="1"/>
  <c r="F32" i="1"/>
  <c r="F43" i="1" s="1"/>
  <c r="E32" i="1"/>
  <c r="E43" i="1" s="1"/>
  <c r="B32" i="1"/>
  <c r="P19" i="1"/>
  <c r="P18" i="1"/>
  <c r="L17" i="1"/>
  <c r="L29" i="1" s="1"/>
  <c r="L40" i="1" s="1"/>
  <c r="K17" i="1"/>
  <c r="K29" i="1" s="1"/>
  <c r="K40" i="1" s="1"/>
  <c r="J17" i="1"/>
  <c r="I17" i="1"/>
  <c r="I29" i="1" s="1"/>
  <c r="I40" i="1" s="1"/>
  <c r="H17" i="1"/>
  <c r="H29" i="1" s="1"/>
  <c r="H40" i="1" s="1"/>
  <c r="G17" i="1"/>
  <c r="G29" i="1" s="1"/>
  <c r="G40" i="1" s="1"/>
  <c r="F17" i="1"/>
  <c r="F29" i="1" s="1"/>
  <c r="F40" i="1" s="1"/>
  <c r="E17" i="1"/>
  <c r="E29" i="1" s="1"/>
  <c r="E40" i="1" s="1"/>
  <c r="D17" i="1"/>
  <c r="D29" i="1" s="1"/>
  <c r="D40" i="1" s="1"/>
  <c r="C17" i="1"/>
  <c r="C29" i="1" s="1"/>
  <c r="C40" i="1" s="1"/>
  <c r="B17" i="1"/>
  <c r="L16" i="1"/>
  <c r="L28" i="1" s="1"/>
  <c r="L39" i="1" s="1"/>
  <c r="K16" i="1"/>
  <c r="K28" i="1" s="1"/>
  <c r="J16" i="1"/>
  <c r="J28" i="1" s="1"/>
  <c r="I16" i="1"/>
  <c r="I24" i="1" s="1"/>
  <c r="H16" i="1"/>
  <c r="H28" i="1" s="1"/>
  <c r="G16" i="1"/>
  <c r="G24" i="1" s="1"/>
  <c r="F16" i="1"/>
  <c r="F28" i="1" s="1"/>
  <c r="E16" i="1"/>
  <c r="E28" i="1" s="1"/>
  <c r="D16" i="1"/>
  <c r="D28" i="1" s="1"/>
  <c r="D39" i="1" s="1"/>
  <c r="C16" i="1"/>
  <c r="B16" i="1"/>
  <c r="B28" i="1" s="1"/>
  <c r="O12" i="1"/>
  <c r="N12" i="1"/>
  <c r="M12" i="1"/>
  <c r="K12" i="1"/>
  <c r="J12" i="1"/>
  <c r="I12" i="1"/>
  <c r="G12" i="1"/>
  <c r="F12" i="1"/>
  <c r="E12" i="1"/>
  <c r="D12" i="1"/>
  <c r="C12" i="1"/>
  <c r="B12" i="1"/>
  <c r="P11" i="1"/>
  <c r="P10" i="1"/>
  <c r="P9" i="1"/>
  <c r="P8" i="1"/>
  <c r="P7" i="1"/>
  <c r="P6" i="1"/>
  <c r="P5" i="1"/>
  <c r="P4" i="1"/>
  <c r="C24" i="1" l="1"/>
  <c r="B24" i="1"/>
  <c r="J24" i="1"/>
  <c r="P16" i="1"/>
  <c r="D24" i="1"/>
  <c r="M36" i="1"/>
  <c r="M47" i="1" s="1"/>
  <c r="P35" i="1"/>
  <c r="P46" i="1" s="1"/>
  <c r="K24" i="1"/>
  <c r="C28" i="1"/>
  <c r="C39" i="1" s="1"/>
  <c r="P33" i="1"/>
  <c r="P44" i="1" s="1"/>
  <c r="O36" i="1"/>
  <c r="O47" i="1" s="1"/>
  <c r="O39" i="1"/>
  <c r="B46" i="1"/>
  <c r="P30" i="1"/>
  <c r="P41" i="1" s="1"/>
  <c r="P12" i="1"/>
  <c r="E36" i="1"/>
  <c r="E39" i="1"/>
  <c r="F36" i="1"/>
  <c r="F39" i="1"/>
  <c r="H36" i="1"/>
  <c r="H39" i="1"/>
  <c r="N36" i="1"/>
  <c r="B39" i="1"/>
  <c r="J39" i="1"/>
  <c r="B43" i="1"/>
  <c r="L36" i="1"/>
  <c r="P20" i="1"/>
  <c r="F24" i="1"/>
  <c r="C32" i="1"/>
  <c r="C43" i="1" s="1"/>
  <c r="K32" i="1"/>
  <c r="K43" i="1" s="1"/>
  <c r="D32" i="1"/>
  <c r="D43" i="1" s="1"/>
  <c r="H24" i="1"/>
  <c r="I28" i="1"/>
  <c r="B29" i="1"/>
  <c r="B36" i="1" s="1"/>
  <c r="B47" i="1" s="1"/>
  <c r="J29" i="1"/>
  <c r="J40" i="1" s="1"/>
  <c r="L24" i="1"/>
  <c r="P31" i="1"/>
  <c r="P42" i="1" s="1"/>
  <c r="E24" i="1"/>
  <c r="N24" i="1"/>
  <c r="G28" i="1"/>
  <c r="B44" i="1"/>
  <c r="P17" i="1"/>
  <c r="P34" i="1"/>
  <c r="P45" i="1" s="1"/>
  <c r="K39" i="1"/>
  <c r="K36" i="1" l="1"/>
  <c r="K47" i="1" s="1"/>
  <c r="P28" i="1"/>
  <c r="P39" i="1" s="1"/>
  <c r="E47" i="1"/>
  <c r="P32" i="1"/>
  <c r="P43" i="1" s="1"/>
  <c r="D36" i="1"/>
  <c r="D47" i="1" s="1"/>
  <c r="P24" i="1"/>
  <c r="C36" i="1"/>
  <c r="C47" i="1" s="1"/>
  <c r="N47" i="1"/>
  <c r="H47" i="1"/>
  <c r="J36" i="1"/>
  <c r="J47" i="1" s="1"/>
  <c r="P29" i="1"/>
  <c r="P40" i="1" s="1"/>
  <c r="B40" i="1"/>
  <c r="F47" i="1"/>
  <c r="G39" i="1"/>
  <c r="G36" i="1"/>
  <c r="G47" i="1" s="1"/>
  <c r="I39" i="1"/>
  <c r="I36" i="1"/>
  <c r="I47" i="1" s="1"/>
  <c r="L47" i="1"/>
  <c r="P36" i="1" l="1"/>
  <c r="P47" i="1" s="1"/>
</calcChain>
</file>

<file path=xl/sharedStrings.xml><?xml version="1.0" encoding="utf-8"?>
<sst xmlns="http://schemas.openxmlformats.org/spreadsheetml/2006/main" count="108" uniqueCount="35">
  <si>
    <t>FY 2024 Published DCA Internal Service Charges</t>
  </si>
  <si>
    <t>FY 2024 Published Internal Service Charges by General Ledger Account</t>
  </si>
  <si>
    <t>DA</t>
  </si>
  <si>
    <t>DCA</t>
  </si>
  <si>
    <t>DCHS</t>
  </si>
  <si>
    <t>DCJ</t>
  </si>
  <si>
    <t>DCM</t>
  </si>
  <si>
    <t>DCS</t>
  </si>
  <si>
    <t>HD</t>
  </si>
  <si>
    <t>LIB</t>
  </si>
  <si>
    <t>MCSO</t>
  </si>
  <si>
    <t>NOND</t>
  </si>
  <si>
    <t>JOHS</t>
  </si>
  <si>
    <t>DSS-J</t>
  </si>
  <si>
    <t>DBCS-Mid County Service District</t>
  </si>
  <si>
    <t>External</t>
  </si>
  <si>
    <t>Total</t>
  </si>
  <si>
    <t>60370 - Intl Svc Tele</t>
  </si>
  <si>
    <t>60380 - Intl Svc Data Processing</t>
  </si>
  <si>
    <t>60411 - Intl Svc Fleet Services</t>
  </si>
  <si>
    <t>60412 - Intl Svc Motor Pool</t>
  </si>
  <si>
    <t>60430 - Intl Svc Bldg Mgt</t>
  </si>
  <si>
    <t>60432 - Intl Srv Enhanced Bldg Srv</t>
  </si>
  <si>
    <t>60461 - Intl Svc Distribution</t>
  </si>
  <si>
    <t>60462 - Intl Svc Records</t>
  </si>
  <si>
    <t>FY 2023 Adopted DCA Internal Service Charges</t>
  </si>
  <si>
    <t>FY 2023 Adopted Internal Service Charges by General Ledger Account</t>
  </si>
  <si>
    <t>*60462 - Intl Svc Records</t>
  </si>
  <si>
    <t>*Note:  The District Attorney’s Office Internal Service Rates received a one-time reduction of $100K due to the significant increase to the department due to the shift of services during the pandemic.  Records will use Beginning Working Capital to subsidize this one-time reduction.</t>
  </si>
  <si>
    <t>FY 2024 YoY FY 2023 Adopted Internal Service Charges by General Ledger Account</t>
  </si>
  <si>
    <t>This workbook consists of four tables.  The FY 2024 published DCA Internal Service Charges, FY 2023 AdoptedDCA Internal Service Charges, Year over Year dollar variance, and Year over Year percentage variance.</t>
  </si>
  <si>
    <t>End table 1</t>
  </si>
  <si>
    <t>End Table 2</t>
  </si>
  <si>
    <t>End Table 3</t>
  </si>
  <si>
    <t>End table 4 and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</si>
</sst>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12" x14ac:knownFonts="1">
    <font>
      <sz val="11"/>
      <color theme="1"/>
      <name val="Calibri"/>
      <family val="2"/>
      <scheme val="minor"/>
    </font>
    <font>
      <sz val="11"/>
      <color theme="1"/>
      <name val="Calibri"/>
      <family val="2"/>
      <scheme val="minor"/>
    </font>
    <font>
      <sz val="10"/>
      <color theme="1"/>
      <name val="Arial"/>
      <family val="2"/>
    </font>
    <font>
      <sz val="12"/>
      <color rgb="FF000000"/>
      <name val="Arial"/>
      <family val="2"/>
    </font>
    <font>
      <b/>
      <sz val="12"/>
      <color rgb="FF000000"/>
      <name val="Arial"/>
      <family val="2"/>
    </font>
    <font>
      <sz val="12"/>
      <color theme="1"/>
      <name val="Arial"/>
      <family val="2"/>
    </font>
    <font>
      <b/>
      <sz val="12"/>
      <name val="Arial"/>
      <family val="2"/>
    </font>
    <font>
      <sz val="16"/>
      <color theme="1"/>
      <name val="Calibri"/>
      <family val="2"/>
      <scheme val="minor"/>
    </font>
    <font>
      <b/>
      <sz val="20"/>
      <name val="Arial"/>
      <family val="2"/>
    </font>
    <font>
      <sz val="10"/>
      <name val="Arial"/>
      <family val="2"/>
    </font>
    <font>
      <sz val="11"/>
      <name val="Calibri"/>
      <family val="2"/>
      <scheme val="minor"/>
    </font>
    <font>
      <b/>
      <sz val="14"/>
      <name val="Arial"/>
      <family val="2"/>
    </font>
  </fonts>
  <fills count="3">
    <fill>
      <patternFill patternType="none"/>
    </fill>
    <fill>
      <patternFill patternType="gray125"/>
    </fill>
    <fill>
      <patternFill patternType="solid">
        <fgColor theme="0" tint="-0.499984740745262"/>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2" fillId="0" borderId="0" xfId="0" applyFont="1" applyFill="1" applyBorder="1" applyAlignment="1">
      <alignment wrapText="1"/>
    </xf>
    <xf numFmtId="0" fontId="0" fillId="0" borderId="0" xfId="0" applyFill="1" applyBorder="1"/>
    <xf numFmtId="164" fontId="2" fillId="0" borderId="0" xfId="2" applyNumberFormat="1" applyFont="1" applyFill="1" applyBorder="1" applyAlignment="1">
      <alignment horizontal="center" wrapText="1"/>
    </xf>
    <xf numFmtId="6" fontId="2" fillId="0" borderId="0" xfId="0" applyNumberFormat="1" applyFont="1" applyFill="1" applyBorder="1" applyAlignment="1">
      <alignment wrapText="1"/>
    </xf>
    <xf numFmtId="0" fontId="2" fillId="0" borderId="0" xfId="0" applyFont="1" applyBorder="1" applyAlignment="1">
      <alignment wrapText="1"/>
    </xf>
    <xf numFmtId="6" fontId="2" fillId="0" borderId="0" xfId="0" applyNumberFormat="1" applyFont="1" applyBorder="1" applyAlignment="1">
      <alignment wrapText="1"/>
    </xf>
    <xf numFmtId="0" fontId="0" fillId="0" borderId="0" xfId="0" applyFill="1"/>
    <xf numFmtId="165" fontId="5" fillId="0" borderId="0" xfId="1" applyNumberFormat="1" applyFont="1" applyBorder="1"/>
    <xf numFmtId="9" fontId="5" fillId="0" borderId="0" xfId="3" applyFont="1" applyBorder="1"/>
    <xf numFmtId="164" fontId="5" fillId="0" borderId="0" xfId="2" applyNumberFormat="1" applyFont="1" applyBorder="1"/>
    <xf numFmtId="164" fontId="5" fillId="0" borderId="0" xfId="2" applyNumberFormat="1" applyFont="1" applyFill="1" applyBorder="1"/>
    <xf numFmtId="0" fontId="5" fillId="0" borderId="0" xfId="0" applyFont="1" applyFill="1" applyBorder="1"/>
    <xf numFmtId="0" fontId="5" fillId="0" borderId="0" xfId="0" applyFont="1" applyBorder="1"/>
    <xf numFmtId="0" fontId="0" fillId="0" borderId="0" xfId="0" applyBorder="1"/>
    <xf numFmtId="164" fontId="2" fillId="0" borderId="0" xfId="0" applyNumberFormat="1" applyFont="1" applyFill="1" applyBorder="1" applyAlignment="1">
      <alignment wrapText="1"/>
    </xf>
    <xf numFmtId="0" fontId="7" fillId="0" borderId="0" xfId="0" applyFont="1"/>
    <xf numFmtId="0" fontId="9" fillId="0" borderId="0" xfId="0" applyFont="1" applyFill="1" applyBorder="1" applyAlignment="1">
      <alignment horizontal="center" vertical="center" wrapText="1"/>
    </xf>
    <xf numFmtId="0" fontId="9" fillId="0" borderId="0" xfId="0" applyFont="1" applyFill="1" applyBorder="1" applyAlignment="1">
      <alignment wrapText="1"/>
    </xf>
    <xf numFmtId="0" fontId="10" fillId="0" borderId="0" xfId="0" applyFont="1" applyFill="1" applyBorder="1"/>
    <xf numFmtId="0" fontId="8" fillId="0" borderId="0" xfId="0" applyFont="1" applyFill="1" applyBorder="1" applyAlignment="1">
      <alignment wrapText="1"/>
    </xf>
    <xf numFmtId="0" fontId="3" fillId="0" borderId="0" xfId="0" applyFont="1" applyFill="1" applyBorder="1" applyAlignment="1">
      <alignment wrapText="1"/>
    </xf>
    <xf numFmtId="6" fontId="3" fillId="0" borderId="0" xfId="0" applyNumberFormat="1" applyFont="1" applyFill="1" applyBorder="1" applyAlignment="1">
      <alignment horizontal="right" wrapText="1"/>
    </xf>
    <xf numFmtId="0" fontId="4" fillId="0" borderId="0" xfId="0" applyFont="1" applyBorder="1" applyAlignment="1">
      <alignment wrapText="1"/>
    </xf>
    <xf numFmtId="6" fontId="4" fillId="0" borderId="0" xfId="0" applyNumberFormat="1" applyFont="1" applyBorder="1" applyAlignment="1">
      <alignment horizontal="right" wrapText="1"/>
    </xf>
    <xf numFmtId="164" fontId="3" fillId="0" borderId="0" xfId="2" applyNumberFormat="1" applyFont="1" applyBorder="1" applyAlignment="1">
      <alignment wrapText="1"/>
    </xf>
    <xf numFmtId="5" fontId="6" fillId="0" borderId="0" xfId="0" applyNumberFormat="1" applyFont="1" applyBorder="1" applyAlignment="1">
      <alignment horizontal="right" wrapText="1"/>
    </xf>
    <xf numFmtId="166" fontId="3" fillId="0" borderId="0" xfId="3" applyNumberFormat="1" applyFont="1" applyBorder="1" applyAlignment="1">
      <alignment horizontal="right" wrapText="1"/>
    </xf>
    <xf numFmtId="166" fontId="4" fillId="0" borderId="0" xfId="3" applyNumberFormat="1" applyFont="1" applyBorder="1" applyAlignment="1">
      <alignment horizontal="right" wrapText="1"/>
    </xf>
    <xf numFmtId="0" fontId="11" fillId="2" borderId="0" xfId="0" applyFont="1" applyFill="1" applyBorder="1" applyAlignment="1">
      <alignment horizontal="left" wrapText="1"/>
    </xf>
    <xf numFmtId="0" fontId="11" fillId="2" borderId="0" xfId="0" applyFont="1" applyFill="1" applyBorder="1" applyAlignment="1">
      <alignment horizontal="center" wrapText="1"/>
    </xf>
    <xf numFmtId="0" fontId="9" fillId="2" borderId="0" xfId="0" applyFont="1" applyFill="1" applyBorder="1" applyAlignment="1">
      <alignment horizontal="center" wrapText="1"/>
    </xf>
    <xf numFmtId="0" fontId="9" fillId="2" borderId="0" xfId="0" applyFont="1" applyFill="1" applyBorder="1" applyAlignment="1">
      <alignment wrapText="1"/>
    </xf>
    <xf numFmtId="0" fontId="10" fillId="2" borderId="0" xfId="0" applyFont="1" applyFill="1" applyBorder="1"/>
    <xf numFmtId="0" fontId="9" fillId="0" borderId="0" xfId="0" applyFont="1" applyFill="1" applyBorder="1" applyAlignment="1">
      <alignment horizontal="center" wrapText="1"/>
    </xf>
    <xf numFmtId="0" fontId="11" fillId="0" borderId="0" xfId="0" applyFont="1" applyFill="1" applyBorder="1" applyAlignment="1">
      <alignment horizontal="left" wrapText="1"/>
    </xf>
    <xf numFmtId="0" fontId="11" fillId="0" borderId="0" xfId="0" applyFont="1" applyFill="1" applyBorder="1" applyAlignment="1">
      <alignment horizontal="center" wrapText="1"/>
    </xf>
    <xf numFmtId="5" fontId="4" fillId="0" borderId="0" xfId="0" applyNumberFormat="1" applyFont="1" applyBorder="1" applyAlignment="1">
      <alignment horizontal="right" wrapText="1"/>
    </xf>
  </cellXfs>
  <cellStyles count="4">
    <cellStyle name="Comma" xfId="1" builtinId="3"/>
    <cellStyle name="Currency" xfId="2" builtinId="4"/>
    <cellStyle name="Normal" xfId="0" builtinId="0"/>
    <cellStyle name="Percent" xfId="3" builtinId="5"/>
  </cellStyles>
  <dxfs count="72">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0" formatCode="&quot;$&quot;#,##0_);[Red]\(&quot;$&quot;#,##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4"/>
        <color auto="1"/>
        <name val="Arial"/>
        <scheme val="none"/>
      </font>
      <fill>
        <patternFill patternType="solid">
          <fgColor indexed="64"/>
          <bgColor theme="0" tint="-0.49998474074526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3\yeonshared\Freds\MGARDNER\Fleet\Fleet%20FYE02\Billings%20FYE02\Sep%202001%20County%20Fleet%20Bill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yeonshared\Freds\mgardner\Fleet\Fleet%20FYE05\Billings%20FY05\Jul%202002%20County%20Fleet%20Bill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MS1\VOL1\USERS\deirdre\Building_Revenue\1.2%20New%20JULY%2001%20Space%20Allocations%20bill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3\Data\ITLT\Budget\FY12\05_FY12%20IT%20Mgr%20Submissions\Mgr%20Submissions%20by%20Cost%20Center\FY12%20-%20709000%20rev3.1213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as3\Data\ITLT\Budget\FY12\Beginning%20Working%20Capital%20and%20WBS\FY12%20BWC%20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 val="MOD"/>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tables/table1.xml><?xml version="1.0" encoding="utf-8"?>
<table xmlns="http://schemas.openxmlformats.org/spreadsheetml/2006/main" id="1" name="Table1" displayName="Table1" ref="A3:P12" totalsRowShown="0" headerRowDxfId="71" dataDxfId="70">
  <autoFilter ref="A3:P12"/>
  <tableColumns count="16">
    <tableColumn id="1" name="FY 2024 Published Internal Service Charges by General Ledger Account" dataDxfId="69"/>
    <tableColumn id="2" name="DA" dataDxfId="68"/>
    <tableColumn id="3" name="DCA" dataDxfId="67"/>
    <tableColumn id="4" name="DCHS" dataDxfId="66"/>
    <tableColumn id="5" name="DCJ" dataDxfId="65"/>
    <tableColumn id="6" name="DCM" dataDxfId="64"/>
    <tableColumn id="7" name="DCS" dataDxfId="63"/>
    <tableColumn id="8" name="HD" dataDxfId="62"/>
    <tableColumn id="9" name="LIB" dataDxfId="61"/>
    <tableColumn id="10" name="MCSO" dataDxfId="60"/>
    <tableColumn id="11" name="NOND" dataDxfId="59"/>
    <tableColumn id="12" name="JOHS" dataDxfId="58"/>
    <tableColumn id="13" name="DSS-J" dataDxfId="57"/>
    <tableColumn id="14" name="DBCS-Mid County Service District" dataDxfId="56"/>
    <tableColumn id="15" name="External" dataDxfId="55"/>
    <tableColumn id="16" name="Total" dataDxfId="54"/>
  </tableColumns>
  <tableStyleInfo name="TableStyleMedium11" showFirstColumn="0" showLastColumn="0" showRowStripes="1" showColumnStripes="0"/>
</table>
</file>

<file path=xl/tables/table2.xml><?xml version="1.0" encoding="utf-8"?>
<table xmlns="http://schemas.openxmlformats.org/spreadsheetml/2006/main" id="2" name="Table2" displayName="Table2" ref="A15:P24" totalsRowShown="0" headerRowDxfId="53" dataDxfId="52">
  <autoFilter ref="A15:P24"/>
  <tableColumns count="16">
    <tableColumn id="1" name="FY 2023 Adopted Internal Service Charges by General Ledger Account" dataDxfId="51"/>
    <tableColumn id="2" name="DA" dataDxfId="50"/>
    <tableColumn id="3" name="DCA" dataDxfId="49"/>
    <tableColumn id="4" name="DCHS" dataDxfId="48"/>
    <tableColumn id="5" name="DCJ" dataDxfId="47"/>
    <tableColumn id="6" name="DCM" dataDxfId="46"/>
    <tableColumn id="7" name="DCS" dataDxfId="45"/>
    <tableColumn id="8" name="HD" dataDxfId="44"/>
    <tableColumn id="9" name="LIB" dataDxfId="43"/>
    <tableColumn id="10" name="MCSO" dataDxfId="42"/>
    <tableColumn id="11" name="NOND" dataDxfId="41"/>
    <tableColumn id="12" name="JOHS" dataDxfId="40"/>
    <tableColumn id="13" name="DSS-J" dataDxfId="39"/>
    <tableColumn id="14" name="DBCS-Mid County Service District" dataDxfId="38"/>
    <tableColumn id="15" name="External" dataDxfId="37"/>
    <tableColumn id="16" name="Total" dataDxfId="36"/>
  </tableColumns>
  <tableStyleInfo name="TableStyleMedium11" showFirstColumn="0" showLastColumn="0" showRowStripes="1" showColumnStripes="0"/>
</table>
</file>

<file path=xl/tables/table3.xml><?xml version="1.0" encoding="utf-8"?>
<table xmlns="http://schemas.openxmlformats.org/spreadsheetml/2006/main" id="3" name="Table3" displayName="Table3" ref="A27:P36" totalsRowShown="0" headerRowDxfId="35" dataDxfId="34" dataCellStyle="Currency">
  <autoFilter ref="A27:P36"/>
  <tableColumns count="16">
    <tableColumn id="1" name="FY 2024 YoY FY 2023 Adopted Internal Service Charges by General Ledger Account" dataDxfId="33"/>
    <tableColumn id="2" name="DA" dataDxfId="32" dataCellStyle="Currency"/>
    <tableColumn id="3" name="DCA" dataDxfId="31" dataCellStyle="Currency"/>
    <tableColumn id="4" name="DCHS" dataDxfId="30" dataCellStyle="Currency"/>
    <tableColumn id="5" name="DCJ" dataDxfId="29" dataCellStyle="Currency"/>
    <tableColumn id="6" name="DCM" dataDxfId="28" dataCellStyle="Currency"/>
    <tableColumn id="7" name="DCS" dataDxfId="27" dataCellStyle="Currency"/>
    <tableColumn id="8" name="HD" dataDxfId="26" dataCellStyle="Currency"/>
    <tableColumn id="9" name="LIB" dataDxfId="25" dataCellStyle="Currency"/>
    <tableColumn id="10" name="MCSO" dataDxfId="24" dataCellStyle="Currency"/>
    <tableColumn id="11" name="NOND" dataDxfId="23" dataCellStyle="Currency"/>
    <tableColumn id="12" name="JOHS" dataDxfId="22" dataCellStyle="Currency"/>
    <tableColumn id="13" name="DSS-J" dataDxfId="21" dataCellStyle="Currency"/>
    <tableColumn id="14" name="DBCS-Mid County Service District" dataDxfId="20" dataCellStyle="Currency"/>
    <tableColumn id="15" name="External" dataDxfId="19" dataCellStyle="Currency"/>
    <tableColumn id="16" name="Total" dataDxfId="18" dataCellStyle="Currency"/>
  </tableColumns>
  <tableStyleInfo name="TableStyleMedium11" showFirstColumn="0" showLastColumn="0" showRowStripes="1" showColumnStripes="0"/>
</table>
</file>

<file path=xl/tables/table4.xml><?xml version="1.0" encoding="utf-8"?>
<table xmlns="http://schemas.openxmlformats.org/spreadsheetml/2006/main" id="4" name="Table4" displayName="Table4" ref="A38:P47" totalsRowShown="0" headerRowDxfId="17" dataDxfId="16" dataCellStyle="Percent">
  <autoFilter ref="A38:P47"/>
  <tableColumns count="16">
    <tableColumn id="1" name="FY 2024 YoY FY 2023 Adopted Internal Service Charges by General Ledger Account" dataDxfId="15"/>
    <tableColumn id="2" name="DA" dataDxfId="14" dataCellStyle="Percent"/>
    <tableColumn id="3" name="DCA" dataDxfId="13" dataCellStyle="Percent"/>
    <tableColumn id="4" name="DCHS" dataDxfId="12" dataCellStyle="Percent"/>
    <tableColumn id="5" name="DCJ" dataDxfId="11" dataCellStyle="Percent"/>
    <tableColumn id="6" name="DCM" dataDxfId="10" dataCellStyle="Percent"/>
    <tableColumn id="7" name="DCS" dataDxfId="9" dataCellStyle="Percent"/>
    <tableColumn id="8" name="HD" dataDxfId="8" dataCellStyle="Percent"/>
    <tableColumn id="9" name="LIB" dataDxfId="7" dataCellStyle="Percent"/>
    <tableColumn id="10" name="MCSO" dataDxfId="6" dataCellStyle="Percent"/>
    <tableColumn id="11" name="NOND" dataDxfId="5" dataCellStyle="Percent"/>
    <tableColumn id="12" name="JOHS" dataDxfId="4" dataCellStyle="Percent">
      <calculatedColumnFormula>IFERROR(L28/L16,"")</calculatedColumnFormula>
    </tableColumn>
    <tableColumn id="13" name="DSS-J" dataDxfId="3" dataCellStyle="Percent"/>
    <tableColumn id="14" name="DBCS-Mid County Service District" dataDxfId="2" dataCellStyle="Percent"/>
    <tableColumn id="15" name="External" dataDxfId="1" dataCellStyle="Percent"/>
    <tableColumn id="16" name="Total" dataDxfId="0" dataCellStyle="Percent">
      <calculatedColumnFormula>P28/P16</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263"/>
  <sheetViews>
    <sheetView showGridLines="0" tabSelected="1" zoomScale="80" zoomScaleNormal="80" workbookViewId="0">
      <selection activeCell="K10" sqref="K10"/>
    </sheetView>
  </sheetViews>
  <sheetFormatPr defaultRowHeight="15" x14ac:dyDescent="0.25"/>
  <cols>
    <col min="1" max="1" width="91.85546875" customWidth="1"/>
    <col min="2" max="2" width="17.5703125" customWidth="1"/>
    <col min="3" max="3" width="15.140625" customWidth="1"/>
    <col min="4" max="4" width="14.7109375" customWidth="1"/>
    <col min="5" max="5" width="14.85546875" customWidth="1"/>
    <col min="6" max="6" width="14.7109375" customWidth="1"/>
    <col min="7" max="7" width="14.85546875" customWidth="1"/>
    <col min="8" max="8" width="16.85546875" customWidth="1"/>
    <col min="9" max="9" width="15.85546875" customWidth="1"/>
    <col min="10" max="10" width="16.7109375" customWidth="1"/>
    <col min="11" max="12" width="16.5703125" customWidth="1"/>
    <col min="13" max="13" width="17.5703125" customWidth="1"/>
    <col min="14" max="14" width="17.140625" customWidth="1"/>
    <col min="15" max="15" width="17.5703125" customWidth="1"/>
    <col min="16" max="16" width="18.85546875" bestFit="1" customWidth="1"/>
    <col min="17" max="17" width="17" style="2" customWidth="1"/>
    <col min="18" max="18" width="2.28515625" style="2" customWidth="1"/>
    <col min="19" max="19" width="18" style="2" customWidth="1"/>
    <col min="20" max="20" width="12.7109375" style="2" customWidth="1"/>
    <col min="21" max="21" width="9.140625" style="2"/>
    <col min="22" max="22" width="9.7109375" style="2" bestFit="1" customWidth="1"/>
    <col min="23" max="179" width="9.140625" style="2"/>
    <col min="180" max="262" width="9.140625" style="7"/>
  </cols>
  <sheetData>
    <row r="1" spans="1:28" ht="42.75" customHeight="1" x14ac:dyDescent="0.35">
      <c r="A1" s="16" t="s">
        <v>30</v>
      </c>
    </row>
    <row r="2" spans="1:28" s="19" customFormat="1" ht="30.75" customHeight="1" x14ac:dyDescent="0.4">
      <c r="A2" s="20" t="s">
        <v>0</v>
      </c>
      <c r="B2" s="20"/>
      <c r="C2" s="20"/>
      <c r="D2" s="20"/>
      <c r="E2" s="20"/>
      <c r="F2" s="20"/>
      <c r="G2" s="20"/>
      <c r="H2" s="20"/>
      <c r="I2" s="20"/>
      <c r="J2" s="20"/>
      <c r="K2" s="20"/>
      <c r="L2" s="20"/>
      <c r="M2" s="20"/>
      <c r="N2" s="20"/>
      <c r="O2" s="20"/>
      <c r="P2" s="20"/>
      <c r="Q2" s="17"/>
      <c r="R2" s="17"/>
      <c r="S2" s="17"/>
      <c r="T2" s="18"/>
      <c r="U2" s="18"/>
      <c r="V2" s="18"/>
      <c r="W2" s="18"/>
      <c r="X2" s="18"/>
      <c r="Y2" s="18"/>
      <c r="Z2" s="18"/>
      <c r="AA2" s="18"/>
      <c r="AB2" s="18"/>
    </row>
    <row r="3" spans="1:28" s="33" customFormat="1" ht="82.5" customHeight="1" x14ac:dyDescent="0.25">
      <c r="A3" s="29" t="s">
        <v>1</v>
      </c>
      <c r="B3" s="30" t="s">
        <v>2</v>
      </c>
      <c r="C3" s="30" t="s">
        <v>3</v>
      </c>
      <c r="D3" s="30" t="s">
        <v>4</v>
      </c>
      <c r="E3" s="30" t="s">
        <v>5</v>
      </c>
      <c r="F3" s="30" t="s">
        <v>6</v>
      </c>
      <c r="G3" s="30" t="s">
        <v>7</v>
      </c>
      <c r="H3" s="30" t="s">
        <v>8</v>
      </c>
      <c r="I3" s="30" t="s">
        <v>9</v>
      </c>
      <c r="J3" s="30" t="s">
        <v>10</v>
      </c>
      <c r="K3" s="30" t="s">
        <v>11</v>
      </c>
      <c r="L3" s="30" t="s">
        <v>12</v>
      </c>
      <c r="M3" s="30" t="s">
        <v>13</v>
      </c>
      <c r="N3" s="30" t="s">
        <v>14</v>
      </c>
      <c r="O3" s="30" t="s">
        <v>15</v>
      </c>
      <c r="P3" s="30" t="s">
        <v>16</v>
      </c>
      <c r="Q3" s="31"/>
      <c r="R3" s="31"/>
      <c r="S3" s="31"/>
      <c r="T3" s="32"/>
      <c r="U3" s="32"/>
      <c r="V3" s="32"/>
      <c r="W3" s="32"/>
      <c r="X3" s="32"/>
      <c r="Y3" s="32"/>
      <c r="Z3" s="32"/>
      <c r="AA3" s="32"/>
      <c r="AB3" s="32"/>
    </row>
    <row r="4" spans="1:28" s="2" customFormat="1" ht="30" customHeight="1" x14ac:dyDescent="0.25">
      <c r="A4" s="21" t="s">
        <v>17</v>
      </c>
      <c r="B4" s="22">
        <v>183685</v>
      </c>
      <c r="C4" s="22">
        <f>184054+95780</f>
        <v>279834</v>
      </c>
      <c r="D4" s="22">
        <f>770635+532198</f>
        <v>1302833</v>
      </c>
      <c r="E4" s="22">
        <f>380908+329824</f>
        <v>710732</v>
      </c>
      <c r="F4" s="22">
        <f>161314+98097</f>
        <v>259411</v>
      </c>
      <c r="G4" s="22">
        <f>133733+98097</f>
        <v>231830</v>
      </c>
      <c r="H4" s="22">
        <f>1378982+848891</f>
        <v>2227873</v>
      </c>
      <c r="I4" s="22">
        <f>268092+140581</f>
        <v>408673</v>
      </c>
      <c r="J4" s="22">
        <v>324872</v>
      </c>
      <c r="K4" s="22">
        <f>60821+47890</f>
        <v>108711</v>
      </c>
      <c r="L4" s="22">
        <f>8545+46345</f>
        <v>54890</v>
      </c>
      <c r="M4" s="22">
        <v>0</v>
      </c>
      <c r="N4" s="22">
        <v>0</v>
      </c>
      <c r="O4" s="22">
        <v>14902</v>
      </c>
      <c r="P4" s="22">
        <f>SUM(B4:O4)</f>
        <v>6108246</v>
      </c>
      <c r="Q4" s="3"/>
      <c r="R4" s="3"/>
      <c r="S4" s="3"/>
      <c r="T4" s="1"/>
      <c r="U4" s="1"/>
      <c r="V4" s="1"/>
      <c r="W4" s="1"/>
      <c r="X4" s="1"/>
      <c r="Y4" s="1"/>
      <c r="Z4" s="1"/>
      <c r="AA4" s="1"/>
      <c r="AB4" s="1"/>
    </row>
    <row r="5" spans="1:28" s="2" customFormat="1" ht="30" customHeight="1" x14ac:dyDescent="0.25">
      <c r="A5" s="21" t="s">
        <v>18</v>
      </c>
      <c r="B5" s="22">
        <v>1233621</v>
      </c>
      <c r="C5" s="22">
        <v>3056969</v>
      </c>
      <c r="D5" s="22">
        <v>10025184</v>
      </c>
      <c r="E5" s="22">
        <v>7748449</v>
      </c>
      <c r="F5" s="22">
        <v>3905390</v>
      </c>
      <c r="G5" s="22">
        <v>3126163</v>
      </c>
      <c r="H5" s="22">
        <v>18133843</v>
      </c>
      <c r="I5" s="22">
        <f>7154521+1168938</f>
        <v>8323459</v>
      </c>
      <c r="J5" s="22">
        <v>4506386</v>
      </c>
      <c r="K5" s="22">
        <v>1289976</v>
      </c>
      <c r="L5" s="22">
        <v>1196029</v>
      </c>
      <c r="M5" s="22">
        <v>748052</v>
      </c>
      <c r="N5" s="22">
        <v>0</v>
      </c>
      <c r="O5" s="22">
        <v>0</v>
      </c>
      <c r="P5" s="22">
        <f t="shared" ref="P5:P11" si="0">SUM(B5:O5)</f>
        <v>63293521</v>
      </c>
      <c r="Q5" s="3"/>
      <c r="R5" s="3"/>
      <c r="S5" s="3"/>
      <c r="T5" s="1"/>
      <c r="U5" s="1"/>
      <c r="V5" s="1"/>
      <c r="W5" s="1"/>
      <c r="X5" s="1"/>
      <c r="Y5" s="1"/>
      <c r="Z5" s="1"/>
      <c r="AA5" s="1"/>
      <c r="AB5" s="1"/>
    </row>
    <row r="6" spans="1:28" s="2" customFormat="1" ht="30" customHeight="1" x14ac:dyDescent="0.25">
      <c r="A6" s="21" t="s">
        <v>19</v>
      </c>
      <c r="B6" s="22">
        <v>215469</v>
      </c>
      <c r="C6" s="22">
        <v>1338263</v>
      </c>
      <c r="D6" s="22">
        <v>337502</v>
      </c>
      <c r="E6" s="22">
        <v>766723</v>
      </c>
      <c r="F6" s="22">
        <v>0</v>
      </c>
      <c r="G6" s="22">
        <v>2021235</v>
      </c>
      <c r="H6" s="22">
        <v>505329</v>
      </c>
      <c r="I6" s="22">
        <v>268249</v>
      </c>
      <c r="J6" s="22">
        <v>3586376</v>
      </c>
      <c r="K6" s="22">
        <v>74587</v>
      </c>
      <c r="L6" s="22">
        <v>0</v>
      </c>
      <c r="M6" s="22">
        <v>0</v>
      </c>
      <c r="N6" s="22">
        <v>0</v>
      </c>
      <c r="O6" s="22">
        <v>0</v>
      </c>
      <c r="P6" s="22">
        <f t="shared" si="0"/>
        <v>9113733</v>
      </c>
      <c r="Q6" s="3"/>
      <c r="R6" s="3"/>
      <c r="S6" s="3"/>
      <c r="T6" s="1"/>
      <c r="U6" s="1"/>
      <c r="V6" s="1"/>
      <c r="W6" s="1"/>
      <c r="X6" s="1"/>
      <c r="Y6" s="1"/>
      <c r="Z6" s="1"/>
      <c r="AA6" s="1"/>
      <c r="AB6" s="1"/>
    </row>
    <row r="7" spans="1:28" s="2" customFormat="1" ht="30" customHeight="1" x14ac:dyDescent="0.25">
      <c r="A7" s="21" t="s">
        <v>20</v>
      </c>
      <c r="B7" s="22">
        <v>8128</v>
      </c>
      <c r="C7" s="22">
        <v>9668</v>
      </c>
      <c r="D7" s="22">
        <v>633690</v>
      </c>
      <c r="E7" s="22">
        <v>226</v>
      </c>
      <c r="F7" s="22">
        <v>8427</v>
      </c>
      <c r="G7" s="22">
        <v>84097</v>
      </c>
      <c r="H7" s="22">
        <v>443558</v>
      </c>
      <c r="I7" s="22">
        <v>719</v>
      </c>
      <c r="J7" s="22">
        <v>347</v>
      </c>
      <c r="K7" s="22">
        <v>67506</v>
      </c>
      <c r="L7" s="22">
        <v>369</v>
      </c>
      <c r="M7" s="22">
        <v>0</v>
      </c>
      <c r="N7" s="22">
        <v>0</v>
      </c>
      <c r="O7" s="22">
        <v>0</v>
      </c>
      <c r="P7" s="22">
        <f t="shared" si="0"/>
        <v>1256735</v>
      </c>
      <c r="Q7" s="3"/>
      <c r="R7" s="3"/>
      <c r="S7" s="3"/>
      <c r="T7" s="1"/>
      <c r="U7" s="1"/>
      <c r="V7" s="1"/>
      <c r="W7" s="1"/>
      <c r="X7" s="1"/>
      <c r="Y7" s="1"/>
      <c r="Z7" s="1"/>
      <c r="AA7" s="1"/>
      <c r="AB7" s="1"/>
    </row>
    <row r="8" spans="1:28" s="2" customFormat="1" ht="30" customHeight="1" x14ac:dyDescent="0.25">
      <c r="A8" s="21" t="s">
        <v>21</v>
      </c>
      <c r="B8" s="22">
        <v>2493766</v>
      </c>
      <c r="C8" s="22">
        <v>2417094</v>
      </c>
      <c r="D8" s="22">
        <v>5834190</v>
      </c>
      <c r="E8" s="22">
        <v>6017983</v>
      </c>
      <c r="F8" s="22">
        <v>1254423</v>
      </c>
      <c r="G8" s="22">
        <v>3284194</v>
      </c>
      <c r="H8" s="22">
        <v>12832780</v>
      </c>
      <c r="I8" s="22">
        <v>9124460</v>
      </c>
      <c r="J8" s="22">
        <v>13945570</v>
      </c>
      <c r="K8" s="22">
        <v>12826168</v>
      </c>
      <c r="L8" s="22">
        <v>3378828</v>
      </c>
      <c r="M8" s="22">
        <v>0</v>
      </c>
      <c r="N8" s="22">
        <v>15812</v>
      </c>
      <c r="O8" s="22">
        <v>0</v>
      </c>
      <c r="P8" s="22">
        <f t="shared" si="0"/>
        <v>73425268</v>
      </c>
      <c r="Q8" s="3"/>
      <c r="R8" s="3"/>
      <c r="S8" s="3"/>
      <c r="T8" s="1"/>
      <c r="U8" s="1"/>
      <c r="V8" s="1"/>
      <c r="W8" s="1"/>
      <c r="X8" s="1"/>
      <c r="Y8" s="1"/>
      <c r="Z8" s="1"/>
      <c r="AA8" s="1"/>
      <c r="AB8" s="1"/>
    </row>
    <row r="9" spans="1:28" s="2" customFormat="1" ht="30" customHeight="1" x14ac:dyDescent="0.25">
      <c r="A9" s="21" t="s">
        <v>22</v>
      </c>
      <c r="B9" s="22">
        <v>52615</v>
      </c>
      <c r="C9" s="22">
        <v>67428</v>
      </c>
      <c r="D9" s="22">
        <v>717641</v>
      </c>
      <c r="E9" s="22">
        <v>674443</v>
      </c>
      <c r="F9" s="22">
        <v>98237</v>
      </c>
      <c r="G9" s="22">
        <v>42077</v>
      </c>
      <c r="H9" s="22">
        <v>4980285</v>
      </c>
      <c r="I9" s="22">
        <v>497530</v>
      </c>
      <c r="J9" s="22">
        <v>272570</v>
      </c>
      <c r="K9" s="22">
        <v>514256</v>
      </c>
      <c r="L9" s="22">
        <v>0</v>
      </c>
      <c r="M9" s="22">
        <v>0</v>
      </c>
      <c r="N9" s="22">
        <v>55</v>
      </c>
      <c r="O9" s="22">
        <v>0</v>
      </c>
      <c r="P9" s="22">
        <f t="shared" si="0"/>
        <v>7917137</v>
      </c>
      <c r="Q9" s="3"/>
      <c r="R9" s="3"/>
      <c r="S9" s="3"/>
      <c r="T9" s="1"/>
      <c r="U9" s="1"/>
      <c r="V9" s="1"/>
      <c r="W9" s="1"/>
      <c r="X9" s="1"/>
      <c r="Y9" s="1"/>
      <c r="Z9" s="1"/>
      <c r="AA9" s="1"/>
      <c r="AB9" s="1"/>
    </row>
    <row r="10" spans="1:28" s="2" customFormat="1" ht="30" customHeight="1" x14ac:dyDescent="0.25">
      <c r="A10" s="21" t="s">
        <v>23</v>
      </c>
      <c r="B10" s="22">
        <v>114209</v>
      </c>
      <c r="C10" s="22">
        <v>78733</v>
      </c>
      <c r="D10" s="22">
        <v>182070</v>
      </c>
      <c r="E10" s="22">
        <v>80368</v>
      </c>
      <c r="F10" s="22">
        <v>416278</v>
      </c>
      <c r="G10" s="22">
        <v>129027</v>
      </c>
      <c r="H10" s="22">
        <v>822637</v>
      </c>
      <c r="I10" s="22">
        <v>9806</v>
      </c>
      <c r="J10" s="22">
        <v>141869</v>
      </c>
      <c r="K10" s="22">
        <v>48076</v>
      </c>
      <c r="L10" s="22">
        <v>8218</v>
      </c>
      <c r="M10" s="22">
        <v>0</v>
      </c>
      <c r="N10" s="22">
        <v>0</v>
      </c>
      <c r="O10" s="22">
        <v>0</v>
      </c>
      <c r="P10" s="22">
        <f t="shared" si="0"/>
        <v>2031291</v>
      </c>
      <c r="Q10" s="3"/>
      <c r="R10" s="3"/>
      <c r="S10" s="3"/>
      <c r="T10" s="1"/>
      <c r="U10" s="1"/>
      <c r="V10" s="4"/>
      <c r="W10" s="1"/>
      <c r="X10" s="1"/>
      <c r="Y10" s="1"/>
      <c r="Z10" s="1"/>
      <c r="AA10" s="1"/>
      <c r="AB10" s="1"/>
    </row>
    <row r="11" spans="1:28" s="2" customFormat="1" ht="30" customHeight="1" x14ac:dyDescent="0.25">
      <c r="A11" s="21" t="s">
        <v>24</v>
      </c>
      <c r="B11" s="22">
        <v>605424</v>
      </c>
      <c r="C11" s="22">
        <v>35701</v>
      </c>
      <c r="D11" s="22">
        <v>429336</v>
      </c>
      <c r="E11" s="22">
        <v>416337</v>
      </c>
      <c r="F11" s="22">
        <v>115241</v>
      </c>
      <c r="G11" s="22">
        <v>64686</v>
      </c>
      <c r="H11" s="22">
        <v>424010</v>
      </c>
      <c r="I11" s="22">
        <v>34427</v>
      </c>
      <c r="J11" s="22">
        <v>213019</v>
      </c>
      <c r="K11" s="22">
        <v>68861</v>
      </c>
      <c r="L11" s="22">
        <v>808</v>
      </c>
      <c r="M11" s="22">
        <v>0</v>
      </c>
      <c r="N11" s="22">
        <v>0</v>
      </c>
      <c r="O11" s="22">
        <v>0</v>
      </c>
      <c r="P11" s="22">
        <f t="shared" si="0"/>
        <v>2407850</v>
      </c>
      <c r="Q11" s="3"/>
      <c r="R11" s="3"/>
      <c r="S11" s="3"/>
      <c r="T11" s="1"/>
      <c r="U11" s="1"/>
      <c r="V11" s="4"/>
      <c r="W11" s="1"/>
      <c r="X11" s="1"/>
      <c r="Y11" s="1"/>
      <c r="Z11" s="1"/>
      <c r="AA11" s="1"/>
      <c r="AB11" s="1"/>
    </row>
    <row r="12" spans="1:28" s="2" customFormat="1" ht="30" customHeight="1" x14ac:dyDescent="0.25">
      <c r="A12" s="23" t="s">
        <v>16</v>
      </c>
      <c r="B12" s="24">
        <f t="shared" ref="B12:P12" si="1">SUM(B4:B11)</f>
        <v>4906917</v>
      </c>
      <c r="C12" s="24">
        <f t="shared" si="1"/>
        <v>7283690</v>
      </c>
      <c r="D12" s="24">
        <f t="shared" si="1"/>
        <v>19462446</v>
      </c>
      <c r="E12" s="24">
        <f t="shared" si="1"/>
        <v>16415261</v>
      </c>
      <c r="F12" s="24">
        <f t="shared" si="1"/>
        <v>6057407</v>
      </c>
      <c r="G12" s="24">
        <f t="shared" si="1"/>
        <v>8983309</v>
      </c>
      <c r="H12" s="24">
        <v>40352671</v>
      </c>
      <c r="I12" s="24">
        <f t="shared" si="1"/>
        <v>18667323</v>
      </c>
      <c r="J12" s="24">
        <f t="shared" si="1"/>
        <v>22991009</v>
      </c>
      <c r="K12" s="24">
        <f t="shared" si="1"/>
        <v>14998141</v>
      </c>
      <c r="L12" s="24">
        <v>4638700</v>
      </c>
      <c r="M12" s="24">
        <f t="shared" si="1"/>
        <v>748052</v>
      </c>
      <c r="N12" s="24">
        <f t="shared" si="1"/>
        <v>15867</v>
      </c>
      <c r="O12" s="24">
        <f t="shared" si="1"/>
        <v>14902</v>
      </c>
      <c r="P12" s="24">
        <f t="shared" si="1"/>
        <v>165553781</v>
      </c>
      <c r="Q12" s="3"/>
      <c r="R12" s="3"/>
      <c r="S12" s="3"/>
      <c r="T12" s="1"/>
      <c r="U12" s="1"/>
      <c r="V12" s="1"/>
      <c r="W12" s="1"/>
      <c r="X12" s="1"/>
      <c r="Y12" s="1"/>
      <c r="Z12" s="1"/>
      <c r="AA12" s="1"/>
      <c r="AB12" s="1"/>
    </row>
    <row r="13" spans="1:28" s="2" customFormat="1" ht="27.75" customHeight="1" x14ac:dyDescent="0.25">
      <c r="A13" s="21" t="s">
        <v>31</v>
      </c>
      <c r="B13" s="5"/>
      <c r="C13" s="5"/>
      <c r="D13" s="5"/>
      <c r="E13" s="5"/>
      <c r="F13" s="5"/>
      <c r="G13" s="5"/>
      <c r="H13" s="5"/>
      <c r="I13" s="5"/>
      <c r="J13" s="5"/>
      <c r="K13" s="5"/>
      <c r="L13" s="5"/>
      <c r="M13" s="5"/>
      <c r="N13" s="5"/>
      <c r="O13" s="5"/>
      <c r="P13" s="5"/>
      <c r="Q13" s="1"/>
      <c r="R13" s="1"/>
      <c r="S13" s="1"/>
      <c r="T13" s="1"/>
      <c r="U13" s="1"/>
      <c r="V13" s="1"/>
      <c r="W13" s="1"/>
      <c r="X13" s="1"/>
      <c r="Y13" s="1"/>
      <c r="Z13" s="1"/>
      <c r="AA13" s="1"/>
      <c r="AB13" s="1"/>
    </row>
    <row r="14" spans="1:28" s="19" customFormat="1" ht="35.25" customHeight="1" x14ac:dyDescent="0.4">
      <c r="A14" s="20" t="s">
        <v>25</v>
      </c>
      <c r="B14" s="20"/>
      <c r="C14" s="20"/>
      <c r="D14" s="20"/>
      <c r="E14" s="20"/>
      <c r="F14" s="20"/>
      <c r="G14" s="20"/>
      <c r="H14" s="20"/>
      <c r="I14" s="20"/>
      <c r="J14" s="20"/>
      <c r="K14" s="20"/>
      <c r="L14" s="20"/>
      <c r="M14" s="20"/>
      <c r="N14" s="20"/>
      <c r="O14" s="20"/>
      <c r="P14" s="20"/>
      <c r="Q14" s="18"/>
      <c r="R14" s="18"/>
      <c r="S14" s="18"/>
      <c r="T14" s="18"/>
      <c r="U14" s="18"/>
      <c r="V14" s="18"/>
      <c r="W14" s="18"/>
      <c r="X14" s="18"/>
      <c r="Y14" s="18"/>
      <c r="Z14" s="18"/>
      <c r="AA14" s="18"/>
      <c r="AB14" s="18"/>
    </row>
    <row r="15" spans="1:28" s="19" customFormat="1" ht="84" customHeight="1" x14ac:dyDescent="0.25">
      <c r="A15" s="35" t="s">
        <v>26</v>
      </c>
      <c r="B15" s="36" t="s">
        <v>2</v>
      </c>
      <c r="C15" s="36" t="s">
        <v>3</v>
      </c>
      <c r="D15" s="36" t="s">
        <v>4</v>
      </c>
      <c r="E15" s="36" t="s">
        <v>5</v>
      </c>
      <c r="F15" s="36" t="s">
        <v>6</v>
      </c>
      <c r="G15" s="36" t="s">
        <v>7</v>
      </c>
      <c r="H15" s="36" t="s">
        <v>8</v>
      </c>
      <c r="I15" s="36" t="s">
        <v>9</v>
      </c>
      <c r="J15" s="36" t="s">
        <v>10</v>
      </c>
      <c r="K15" s="36" t="s">
        <v>11</v>
      </c>
      <c r="L15" s="36" t="s">
        <v>12</v>
      </c>
      <c r="M15" s="36" t="s">
        <v>13</v>
      </c>
      <c r="N15" s="36" t="s">
        <v>14</v>
      </c>
      <c r="O15" s="36" t="s">
        <v>15</v>
      </c>
      <c r="P15" s="36" t="s">
        <v>16</v>
      </c>
      <c r="Q15" s="34"/>
      <c r="R15" s="34"/>
      <c r="S15" s="34"/>
      <c r="T15" s="18"/>
      <c r="U15" s="18"/>
      <c r="V15" s="18"/>
      <c r="W15" s="18"/>
      <c r="X15" s="18"/>
      <c r="Y15" s="18"/>
      <c r="Z15" s="18"/>
      <c r="AA15" s="18"/>
      <c r="AB15" s="18"/>
    </row>
    <row r="16" spans="1:28" s="2" customFormat="1" ht="27" customHeight="1" x14ac:dyDescent="0.25">
      <c r="A16" s="21" t="s">
        <v>17</v>
      </c>
      <c r="B16" s="22">
        <f>168867</f>
        <v>168867</v>
      </c>
      <c r="C16" s="22">
        <f>191612+110925</f>
        <v>302537</v>
      </c>
      <c r="D16" s="22">
        <f>651660+478123</f>
        <v>1129783</v>
      </c>
      <c r="E16" s="22">
        <f>373075+337922</f>
        <v>710997</v>
      </c>
      <c r="F16" s="22">
        <f>123109+86997</f>
        <v>210106</v>
      </c>
      <c r="G16" s="22">
        <f>123923+96344</f>
        <v>220267</v>
      </c>
      <c r="H16" s="22">
        <f>1192782+857243</f>
        <v>2050025</v>
      </c>
      <c r="I16" s="22">
        <f>247889+117913</f>
        <v>365802</v>
      </c>
      <c r="J16" s="22">
        <f>335486</f>
        <v>335486</v>
      </c>
      <c r="K16" s="22">
        <f>75650+49857</f>
        <v>125507</v>
      </c>
      <c r="L16" s="22">
        <f>16055+45830</f>
        <v>61885</v>
      </c>
      <c r="M16" s="22">
        <v>0</v>
      </c>
      <c r="N16" s="22">
        <v>0</v>
      </c>
      <c r="O16" s="22">
        <v>14408.491472305426</v>
      </c>
      <c r="P16" s="22">
        <f>SUM(B16:O16)</f>
        <v>5695670.4914723057</v>
      </c>
      <c r="Q16" s="3"/>
      <c r="R16" s="3"/>
      <c r="S16" s="3"/>
      <c r="T16" s="15"/>
      <c r="U16" s="1"/>
      <c r="V16" s="1"/>
      <c r="W16" s="1"/>
      <c r="X16" s="1"/>
      <c r="Y16" s="1"/>
      <c r="Z16" s="1"/>
      <c r="AA16" s="1"/>
      <c r="AB16" s="1"/>
    </row>
    <row r="17" spans="1:262" s="14" customFormat="1" ht="30.75" customHeight="1" x14ac:dyDescent="0.25">
      <c r="A17" s="21" t="s">
        <v>18</v>
      </c>
      <c r="B17" s="22">
        <f>1104640+291071</f>
        <v>1395711</v>
      </c>
      <c r="C17" s="22">
        <f>2838203+65178</f>
        <v>2903381</v>
      </c>
      <c r="D17" s="22">
        <f>8825514+940133</f>
        <v>9765647</v>
      </c>
      <c r="E17" s="22">
        <f>7264227+739447</f>
        <v>8003674</v>
      </c>
      <c r="F17" s="22">
        <f>3696126+352142</f>
        <v>4048268</v>
      </c>
      <c r="G17" s="22">
        <f>2957612+293858</f>
        <v>3251470</v>
      </c>
      <c r="H17" s="22">
        <f>18222935+2079601</f>
        <v>20302536</v>
      </c>
      <c r="I17" s="22">
        <f>7664349+745367</f>
        <v>8409716</v>
      </c>
      <c r="J17" s="22">
        <f>4412464+1117296</f>
        <v>5529760</v>
      </c>
      <c r="K17" s="22">
        <f>1285761+100281</f>
        <v>1386042</v>
      </c>
      <c r="L17" s="22">
        <f>879497+61376</f>
        <v>940873</v>
      </c>
      <c r="M17" s="22">
        <v>792632.49569627934</v>
      </c>
      <c r="N17" s="22">
        <v>0</v>
      </c>
      <c r="O17" s="22">
        <v>0</v>
      </c>
      <c r="P17" s="22">
        <f t="shared" ref="P17:P23" si="2">SUM(B17:O17)</f>
        <v>66729710.495696276</v>
      </c>
      <c r="Q17" s="3"/>
      <c r="R17" s="3"/>
      <c r="S17" s="3"/>
      <c r="T17" s="15"/>
      <c r="U17" s="1"/>
      <c r="V17" s="1"/>
      <c r="W17" s="1"/>
      <c r="X17" s="1"/>
      <c r="Y17" s="1"/>
      <c r="Z17" s="1"/>
      <c r="AA17" s="1"/>
      <c r="AB17" s="1"/>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row>
    <row r="18" spans="1:262" s="14" customFormat="1" ht="30" customHeight="1" x14ac:dyDescent="0.25">
      <c r="A18" s="21" t="s">
        <v>19</v>
      </c>
      <c r="B18" s="22">
        <v>102051</v>
      </c>
      <c r="C18" s="22">
        <v>1191773</v>
      </c>
      <c r="D18" s="22">
        <v>308621</v>
      </c>
      <c r="E18" s="22">
        <v>773677</v>
      </c>
      <c r="F18" s="22">
        <v>0</v>
      </c>
      <c r="G18" s="22">
        <v>1887266</v>
      </c>
      <c r="H18" s="22">
        <v>424501</v>
      </c>
      <c r="I18" s="22">
        <v>150372</v>
      </c>
      <c r="J18" s="22">
        <v>3391051</v>
      </c>
      <c r="K18" s="22">
        <v>68994</v>
      </c>
      <c r="L18" s="22">
        <v>0</v>
      </c>
      <c r="M18" s="22">
        <v>0</v>
      </c>
      <c r="N18" s="22">
        <v>0</v>
      </c>
      <c r="O18" s="22">
        <v>0</v>
      </c>
      <c r="P18" s="22">
        <f t="shared" si="2"/>
        <v>8298306</v>
      </c>
      <c r="Q18" s="3"/>
      <c r="R18" s="3"/>
      <c r="S18" s="3"/>
      <c r="T18" s="15"/>
      <c r="U18" s="1"/>
      <c r="V18" s="1"/>
      <c r="W18" s="1"/>
      <c r="X18" s="1"/>
      <c r="Y18" s="1"/>
      <c r="Z18" s="1"/>
      <c r="AA18" s="1"/>
      <c r="AB18" s="1"/>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row>
    <row r="19" spans="1:262" s="14" customFormat="1" ht="30" customHeight="1" x14ac:dyDescent="0.25">
      <c r="A19" s="21" t="s">
        <v>20</v>
      </c>
      <c r="B19" s="22">
        <v>15412</v>
      </c>
      <c r="C19" s="22">
        <v>26700</v>
      </c>
      <c r="D19" s="22">
        <v>727534</v>
      </c>
      <c r="E19" s="22">
        <v>16663</v>
      </c>
      <c r="F19" s="22">
        <v>30130</v>
      </c>
      <c r="G19" s="22">
        <v>43080</v>
      </c>
      <c r="H19" s="22">
        <v>337568</v>
      </c>
      <c r="I19" s="22">
        <v>2215</v>
      </c>
      <c r="J19" s="22">
        <v>2782</v>
      </c>
      <c r="K19" s="22">
        <v>54832</v>
      </c>
      <c r="L19" s="22">
        <v>2934</v>
      </c>
      <c r="M19" s="22">
        <v>0</v>
      </c>
      <c r="N19" s="22">
        <v>0</v>
      </c>
      <c r="O19" s="22">
        <v>0</v>
      </c>
      <c r="P19" s="22">
        <f t="shared" si="2"/>
        <v>1259850</v>
      </c>
      <c r="Q19" s="3"/>
      <c r="R19" s="3"/>
      <c r="S19" s="3"/>
      <c r="T19" s="15"/>
      <c r="U19" s="1"/>
      <c r="V19" s="1"/>
      <c r="W19" s="1"/>
      <c r="X19" s="1"/>
      <c r="Y19" s="1"/>
      <c r="Z19" s="1"/>
      <c r="AA19" s="1"/>
      <c r="AB19" s="1"/>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row>
    <row r="20" spans="1:262" s="14" customFormat="1" ht="29.25" customHeight="1" x14ac:dyDescent="0.25">
      <c r="A20" s="21" t="s">
        <v>21</v>
      </c>
      <c r="B20" s="22">
        <v>2320931.2464847998</v>
      </c>
      <c r="C20" s="22">
        <v>2547232.7441987325</v>
      </c>
      <c r="D20" s="22">
        <v>5236224.2075214004</v>
      </c>
      <c r="E20" s="22">
        <v>5464376.8908810038</v>
      </c>
      <c r="F20" s="22">
        <v>1440736.4610742098</v>
      </c>
      <c r="G20" s="22">
        <v>2681636.2761890101</v>
      </c>
      <c r="H20" s="22">
        <v>11904075.702251423</v>
      </c>
      <c r="I20" s="22">
        <v>8827502.724362148</v>
      </c>
      <c r="J20" s="22">
        <v>12623318.895593587</v>
      </c>
      <c r="K20" s="22">
        <v>11810639.372719441</v>
      </c>
      <c r="L20" s="22">
        <v>2766996.2156777512</v>
      </c>
      <c r="M20" s="22">
        <v>0</v>
      </c>
      <c r="N20" s="22">
        <v>14361.017437513314</v>
      </c>
      <c r="O20" s="22">
        <v>0</v>
      </c>
      <c r="P20" s="22">
        <f t="shared" si="2"/>
        <v>67638031.754391029</v>
      </c>
      <c r="Q20" s="3"/>
      <c r="R20" s="3"/>
      <c r="S20" s="3"/>
      <c r="T20" s="15"/>
      <c r="U20" s="1"/>
      <c r="V20" s="1"/>
      <c r="W20" s="1"/>
      <c r="X20" s="1"/>
      <c r="Y20" s="1"/>
      <c r="Z20" s="1"/>
      <c r="AA20" s="1"/>
      <c r="AB20" s="1"/>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row>
    <row r="21" spans="1:262" s="14" customFormat="1" ht="32.25" customHeight="1" x14ac:dyDescent="0.25">
      <c r="A21" s="21" t="s">
        <v>22</v>
      </c>
      <c r="B21" s="22">
        <v>50416.080408568479</v>
      </c>
      <c r="C21" s="22">
        <v>78598.180177136848</v>
      </c>
      <c r="D21" s="22">
        <v>675085.47485781752</v>
      </c>
      <c r="E21" s="22">
        <v>714270</v>
      </c>
      <c r="F21" s="22">
        <v>119984.24164570177</v>
      </c>
      <c r="G21" s="22">
        <v>26159.446201000439</v>
      </c>
      <c r="H21" s="22">
        <v>3838252</v>
      </c>
      <c r="I21" s="22">
        <v>525566.64</v>
      </c>
      <c r="J21" s="22">
        <v>233190.23686501628</v>
      </c>
      <c r="K21" s="22">
        <v>466644</v>
      </c>
      <c r="L21" s="22">
        <v>0</v>
      </c>
      <c r="M21" s="22">
        <v>0</v>
      </c>
      <c r="N21" s="22">
        <v>52.898014544933261</v>
      </c>
      <c r="O21" s="22">
        <v>0</v>
      </c>
      <c r="P21" s="22">
        <f t="shared" si="2"/>
        <v>6728219.1981697856</v>
      </c>
      <c r="Q21" s="3"/>
      <c r="R21" s="3"/>
      <c r="S21" s="3"/>
      <c r="T21" s="15"/>
      <c r="U21" s="1"/>
      <c r="V21" s="1"/>
      <c r="W21" s="1"/>
      <c r="X21" s="1"/>
      <c r="Y21" s="1"/>
      <c r="Z21" s="1"/>
      <c r="AA21" s="1"/>
      <c r="AB21" s="1"/>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row>
    <row r="22" spans="1:262" s="14" customFormat="1" ht="27.75" customHeight="1" x14ac:dyDescent="0.25">
      <c r="A22" s="21" t="s">
        <v>23</v>
      </c>
      <c r="B22" s="22">
        <v>119312.19538861749</v>
      </c>
      <c r="C22" s="22">
        <v>78008</v>
      </c>
      <c r="D22" s="22">
        <v>160985</v>
      </c>
      <c r="E22" s="22">
        <v>75155</v>
      </c>
      <c r="F22" s="22">
        <v>316647</v>
      </c>
      <c r="G22" s="22">
        <v>103849.49820708923</v>
      </c>
      <c r="H22" s="22">
        <v>761702</v>
      </c>
      <c r="I22" s="22">
        <v>8591.844872195079</v>
      </c>
      <c r="J22" s="22">
        <v>116100.3066720775</v>
      </c>
      <c r="K22" s="22">
        <v>36570</v>
      </c>
      <c r="L22" s="22">
        <v>114095.50341619509</v>
      </c>
      <c r="M22" s="22">
        <v>0</v>
      </c>
      <c r="N22" s="22">
        <v>0</v>
      </c>
      <c r="O22" s="22">
        <v>0</v>
      </c>
      <c r="P22" s="22">
        <f t="shared" si="2"/>
        <v>1891016.3485561742</v>
      </c>
      <c r="Q22" s="3"/>
      <c r="R22" s="3"/>
      <c r="S22" s="3"/>
      <c r="T22" s="15"/>
      <c r="U22" s="1"/>
      <c r="V22" s="1"/>
      <c r="W22" s="1"/>
      <c r="X22" s="1"/>
      <c r="Y22" s="1"/>
      <c r="Z22" s="1"/>
      <c r="AA22" s="1"/>
      <c r="AB22" s="1"/>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row>
    <row r="23" spans="1:262" s="14" customFormat="1" ht="27.75" customHeight="1" x14ac:dyDescent="0.25">
      <c r="A23" s="21" t="s">
        <v>27</v>
      </c>
      <c r="B23" s="22">
        <v>373197</v>
      </c>
      <c r="C23" s="22">
        <v>33835</v>
      </c>
      <c r="D23" s="22">
        <v>387459</v>
      </c>
      <c r="E23" s="22">
        <v>444313</v>
      </c>
      <c r="F23" s="22">
        <v>89670</v>
      </c>
      <c r="G23" s="22">
        <v>53221</v>
      </c>
      <c r="H23" s="22">
        <v>417910</v>
      </c>
      <c r="I23" s="22">
        <v>38583</v>
      </c>
      <c r="J23" s="22">
        <v>198016</v>
      </c>
      <c r="K23" s="22">
        <v>60239</v>
      </c>
      <c r="L23" s="22">
        <v>1616</v>
      </c>
      <c r="M23" s="22">
        <v>0</v>
      </c>
      <c r="N23" s="22">
        <v>0</v>
      </c>
      <c r="O23" s="22">
        <v>0</v>
      </c>
      <c r="P23" s="22">
        <f t="shared" si="2"/>
        <v>2098059</v>
      </c>
      <c r="Q23" s="3"/>
      <c r="R23" s="3"/>
      <c r="S23" s="3"/>
      <c r="T23" s="15"/>
      <c r="U23" s="1"/>
      <c r="V23" s="1"/>
      <c r="W23" s="1"/>
      <c r="X23" s="1"/>
      <c r="Y23" s="1"/>
      <c r="Z23" s="1"/>
      <c r="AA23" s="1"/>
      <c r="AB23" s="1"/>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row>
    <row r="24" spans="1:262" s="14" customFormat="1" ht="30" customHeight="1" x14ac:dyDescent="0.25">
      <c r="A24" s="23" t="s">
        <v>16</v>
      </c>
      <c r="B24" s="24">
        <f t="shared" ref="B24:P24" si="3">SUM(B16:B23)</f>
        <v>4545897.5222819857</v>
      </c>
      <c r="C24" s="24">
        <f t="shared" si="3"/>
        <v>7162064.9243758693</v>
      </c>
      <c r="D24" s="24">
        <f t="shared" si="3"/>
        <v>18391338.68237922</v>
      </c>
      <c r="E24" s="24">
        <f t="shared" si="3"/>
        <v>16203125.890881004</v>
      </c>
      <c r="F24" s="24">
        <f t="shared" si="3"/>
        <v>6255541.7027199119</v>
      </c>
      <c r="G24" s="24">
        <f t="shared" si="3"/>
        <v>8266949.2205971004</v>
      </c>
      <c r="H24" s="24">
        <f t="shared" si="3"/>
        <v>40036569.702251419</v>
      </c>
      <c r="I24" s="24">
        <f t="shared" si="3"/>
        <v>18328349.209234346</v>
      </c>
      <c r="J24" s="24">
        <f t="shared" si="3"/>
        <v>22429704.439130682</v>
      </c>
      <c r="K24" s="24">
        <f t="shared" si="3"/>
        <v>14009467.372719441</v>
      </c>
      <c r="L24" s="24">
        <f t="shared" si="3"/>
        <v>3888399.7190939463</v>
      </c>
      <c r="M24" s="24">
        <f t="shared" si="3"/>
        <v>792632.49569627934</v>
      </c>
      <c r="N24" s="24">
        <f t="shared" si="3"/>
        <v>14413.915452058247</v>
      </c>
      <c r="O24" s="24">
        <f t="shared" si="3"/>
        <v>14408.491472305426</v>
      </c>
      <c r="P24" s="24">
        <f t="shared" si="3"/>
        <v>160338863.28828558</v>
      </c>
      <c r="Q24" s="3"/>
      <c r="R24" s="3"/>
      <c r="S24" s="3"/>
      <c r="T24" s="15"/>
      <c r="U24" s="1"/>
      <c r="V24" s="1"/>
      <c r="W24" s="1"/>
      <c r="X24" s="1"/>
      <c r="Y24" s="1"/>
      <c r="Z24" s="1"/>
      <c r="AA24" s="1"/>
      <c r="AB24" s="1"/>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row>
    <row r="25" spans="1:262" s="13" customFormat="1" ht="51.75" customHeight="1" x14ac:dyDescent="0.2">
      <c r="A25" s="5" t="s">
        <v>28</v>
      </c>
      <c r="B25" s="8"/>
      <c r="C25" s="8"/>
      <c r="D25" s="9"/>
      <c r="E25" s="10"/>
      <c r="F25" s="10"/>
      <c r="G25" s="10"/>
      <c r="H25" s="10"/>
      <c r="I25" s="10"/>
      <c r="J25" s="10"/>
      <c r="K25" s="10"/>
      <c r="L25" s="10"/>
      <c r="M25" s="10"/>
      <c r="N25" s="10"/>
      <c r="O25" s="10"/>
      <c r="P25" s="10"/>
      <c r="Q25" s="11"/>
      <c r="R25" s="11"/>
      <c r="S25" s="11"/>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row>
    <row r="26" spans="1:262" s="14" customFormat="1" x14ac:dyDescent="0.25">
      <c r="A26" s="5" t="s">
        <v>32</v>
      </c>
      <c r="B26" s="5"/>
      <c r="C26" s="5"/>
      <c r="D26" s="5"/>
      <c r="E26" s="5"/>
      <c r="F26" s="5"/>
      <c r="G26" s="5"/>
      <c r="H26" s="5"/>
      <c r="I26" s="5"/>
      <c r="J26" s="5"/>
      <c r="K26" s="6"/>
      <c r="L26" s="6"/>
      <c r="M26" s="5"/>
      <c r="N26" s="5"/>
      <c r="O26" s="6"/>
      <c r="P26" s="5"/>
      <c r="Q26" s="1"/>
      <c r="R26" s="1"/>
      <c r="S26" s="1"/>
      <c r="T26" s="1"/>
      <c r="U26" s="1"/>
      <c r="V26" s="1"/>
      <c r="W26" s="1"/>
      <c r="X26" s="1"/>
      <c r="Y26" s="1"/>
      <c r="Z26" s="1"/>
      <c r="AA26" s="1"/>
      <c r="AB26" s="1"/>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row>
    <row r="27" spans="1:262" s="19" customFormat="1" ht="83.25" customHeight="1" x14ac:dyDescent="0.25">
      <c r="A27" s="36" t="s">
        <v>29</v>
      </c>
      <c r="B27" s="36" t="s">
        <v>2</v>
      </c>
      <c r="C27" s="36" t="s">
        <v>3</v>
      </c>
      <c r="D27" s="36" t="s">
        <v>4</v>
      </c>
      <c r="E27" s="36" t="s">
        <v>5</v>
      </c>
      <c r="F27" s="36" t="s">
        <v>6</v>
      </c>
      <c r="G27" s="36" t="s">
        <v>7</v>
      </c>
      <c r="H27" s="36" t="s">
        <v>8</v>
      </c>
      <c r="I27" s="36" t="s">
        <v>9</v>
      </c>
      <c r="J27" s="36" t="s">
        <v>10</v>
      </c>
      <c r="K27" s="36" t="s">
        <v>11</v>
      </c>
      <c r="L27" s="36" t="s">
        <v>12</v>
      </c>
      <c r="M27" s="36" t="s">
        <v>13</v>
      </c>
      <c r="N27" s="36" t="s">
        <v>14</v>
      </c>
      <c r="O27" s="36" t="s">
        <v>15</v>
      </c>
      <c r="P27" s="36" t="s">
        <v>16</v>
      </c>
      <c r="Q27" s="34"/>
      <c r="R27" s="18"/>
      <c r="S27" s="18"/>
      <c r="T27" s="18"/>
      <c r="U27" s="18"/>
      <c r="V27" s="18"/>
      <c r="W27" s="18"/>
      <c r="X27" s="18"/>
      <c r="Y27" s="18"/>
      <c r="Z27" s="18"/>
      <c r="AA27" s="18"/>
      <c r="AB27" s="18"/>
    </row>
    <row r="28" spans="1:262" s="14" customFormat="1" ht="30" customHeight="1" x14ac:dyDescent="0.25">
      <c r="A28" s="21" t="s">
        <v>17</v>
      </c>
      <c r="B28" s="25">
        <f t="shared" ref="B28:O28" si="4">B4-B16</f>
        <v>14818</v>
      </c>
      <c r="C28" s="25">
        <f t="shared" si="4"/>
        <v>-22703</v>
      </c>
      <c r="D28" s="25">
        <f t="shared" si="4"/>
        <v>173050</v>
      </c>
      <c r="E28" s="25">
        <f t="shared" si="4"/>
        <v>-265</v>
      </c>
      <c r="F28" s="25">
        <f t="shared" si="4"/>
        <v>49305</v>
      </c>
      <c r="G28" s="25">
        <f t="shared" si="4"/>
        <v>11563</v>
      </c>
      <c r="H28" s="25">
        <f t="shared" si="4"/>
        <v>177848</v>
      </c>
      <c r="I28" s="25">
        <f t="shared" si="4"/>
        <v>42871</v>
      </c>
      <c r="J28" s="25">
        <f t="shared" si="4"/>
        <v>-10614</v>
      </c>
      <c r="K28" s="25">
        <f t="shared" si="4"/>
        <v>-16796</v>
      </c>
      <c r="L28" s="25">
        <f t="shared" si="4"/>
        <v>-6995</v>
      </c>
      <c r="M28" s="25">
        <f t="shared" si="4"/>
        <v>0</v>
      </c>
      <c r="N28" s="25">
        <f t="shared" si="4"/>
        <v>0</v>
      </c>
      <c r="O28" s="25">
        <f t="shared" si="4"/>
        <v>493.50852769457379</v>
      </c>
      <c r="P28" s="25">
        <f>SUM(B28:O28)</f>
        <v>412575.50852769456</v>
      </c>
      <c r="Q28" s="15"/>
      <c r="R28" s="1"/>
      <c r="S28" s="1"/>
      <c r="T28" s="1"/>
      <c r="U28" s="1"/>
      <c r="V28" s="1"/>
      <c r="W28" s="1"/>
      <c r="X28" s="1"/>
      <c r="Y28" s="1"/>
      <c r="Z28" s="1"/>
      <c r="AA28" s="1"/>
      <c r="AB28" s="1"/>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row>
    <row r="29" spans="1:262" s="14" customFormat="1" ht="30" customHeight="1" x14ac:dyDescent="0.25">
      <c r="A29" s="21" t="s">
        <v>18</v>
      </c>
      <c r="B29" s="25">
        <f t="shared" ref="B29:O29" si="5">B5-B17</f>
        <v>-162090</v>
      </c>
      <c r="C29" s="25">
        <f t="shared" si="5"/>
        <v>153588</v>
      </c>
      <c r="D29" s="25">
        <f t="shared" si="5"/>
        <v>259537</v>
      </c>
      <c r="E29" s="25">
        <f t="shared" si="5"/>
        <v>-255225</v>
      </c>
      <c r="F29" s="25">
        <f t="shared" si="5"/>
        <v>-142878</v>
      </c>
      <c r="G29" s="25">
        <f t="shared" si="5"/>
        <v>-125307</v>
      </c>
      <c r="H29" s="25">
        <f t="shared" si="5"/>
        <v>-2168693</v>
      </c>
      <c r="I29" s="25">
        <f t="shared" si="5"/>
        <v>-86257</v>
      </c>
      <c r="J29" s="25">
        <f t="shared" si="5"/>
        <v>-1023374</v>
      </c>
      <c r="K29" s="25">
        <f t="shared" si="5"/>
        <v>-96066</v>
      </c>
      <c r="L29" s="25">
        <f t="shared" si="5"/>
        <v>255156</v>
      </c>
      <c r="M29" s="25">
        <f t="shared" si="5"/>
        <v>-44580.495696279337</v>
      </c>
      <c r="N29" s="25">
        <f t="shared" si="5"/>
        <v>0</v>
      </c>
      <c r="O29" s="25">
        <f t="shared" si="5"/>
        <v>0</v>
      </c>
      <c r="P29" s="25">
        <f t="shared" ref="P29:P35" si="6">SUM(B29:O29)</f>
        <v>-3436189.4956962792</v>
      </c>
      <c r="Q29" s="15"/>
      <c r="R29" s="1"/>
      <c r="S29" s="1"/>
      <c r="T29" s="1"/>
      <c r="U29" s="1"/>
      <c r="V29" s="1"/>
      <c r="W29" s="1"/>
      <c r="X29" s="1"/>
      <c r="Y29" s="1"/>
      <c r="Z29" s="1"/>
      <c r="AA29" s="1"/>
      <c r="AB29" s="1"/>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row>
    <row r="30" spans="1:262" s="14" customFormat="1" ht="30" customHeight="1" x14ac:dyDescent="0.25">
      <c r="A30" s="21" t="s">
        <v>19</v>
      </c>
      <c r="B30" s="25">
        <f t="shared" ref="B30:O30" si="7">B6-B18</f>
        <v>113418</v>
      </c>
      <c r="C30" s="25">
        <f t="shared" si="7"/>
        <v>146490</v>
      </c>
      <c r="D30" s="25">
        <f t="shared" si="7"/>
        <v>28881</v>
      </c>
      <c r="E30" s="25">
        <f t="shared" si="7"/>
        <v>-6954</v>
      </c>
      <c r="F30" s="25">
        <f t="shared" si="7"/>
        <v>0</v>
      </c>
      <c r="G30" s="25">
        <f t="shared" si="7"/>
        <v>133969</v>
      </c>
      <c r="H30" s="25">
        <f t="shared" si="7"/>
        <v>80828</v>
      </c>
      <c r="I30" s="25">
        <f t="shared" si="7"/>
        <v>117877</v>
      </c>
      <c r="J30" s="25">
        <f t="shared" si="7"/>
        <v>195325</v>
      </c>
      <c r="K30" s="25">
        <f t="shared" si="7"/>
        <v>5593</v>
      </c>
      <c r="L30" s="25">
        <f t="shared" si="7"/>
        <v>0</v>
      </c>
      <c r="M30" s="25">
        <f t="shared" si="7"/>
        <v>0</v>
      </c>
      <c r="N30" s="25">
        <f t="shared" si="7"/>
        <v>0</v>
      </c>
      <c r="O30" s="25">
        <f t="shared" si="7"/>
        <v>0</v>
      </c>
      <c r="P30" s="25">
        <f t="shared" si="6"/>
        <v>815427</v>
      </c>
      <c r="Q30" s="15"/>
      <c r="R30" s="1"/>
      <c r="S30" s="1"/>
      <c r="T30" s="1"/>
      <c r="U30" s="1"/>
      <c r="V30" s="1"/>
      <c r="W30" s="1"/>
      <c r="X30" s="1"/>
      <c r="Y30" s="1"/>
      <c r="Z30" s="1"/>
      <c r="AA30" s="1"/>
      <c r="AB30" s="1"/>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row>
    <row r="31" spans="1:262" s="14" customFormat="1" ht="30" customHeight="1" x14ac:dyDescent="0.25">
      <c r="A31" s="21" t="s">
        <v>20</v>
      </c>
      <c r="B31" s="25">
        <f t="shared" ref="B31:O31" si="8">B7-B19</f>
        <v>-7284</v>
      </c>
      <c r="C31" s="25">
        <f t="shared" si="8"/>
        <v>-17032</v>
      </c>
      <c r="D31" s="25">
        <f t="shared" si="8"/>
        <v>-93844</v>
      </c>
      <c r="E31" s="25">
        <f t="shared" si="8"/>
        <v>-16437</v>
      </c>
      <c r="F31" s="25">
        <f t="shared" si="8"/>
        <v>-21703</v>
      </c>
      <c r="G31" s="25">
        <f t="shared" si="8"/>
        <v>41017</v>
      </c>
      <c r="H31" s="25">
        <f t="shared" si="8"/>
        <v>105990</v>
      </c>
      <c r="I31" s="25">
        <f t="shared" si="8"/>
        <v>-1496</v>
      </c>
      <c r="J31" s="25">
        <f t="shared" si="8"/>
        <v>-2435</v>
      </c>
      <c r="K31" s="25">
        <f t="shared" si="8"/>
        <v>12674</v>
      </c>
      <c r="L31" s="25">
        <f t="shared" si="8"/>
        <v>-2565</v>
      </c>
      <c r="M31" s="25">
        <f t="shared" si="8"/>
        <v>0</v>
      </c>
      <c r="N31" s="25">
        <f t="shared" si="8"/>
        <v>0</v>
      </c>
      <c r="O31" s="25">
        <f t="shared" si="8"/>
        <v>0</v>
      </c>
      <c r="P31" s="25">
        <f t="shared" si="6"/>
        <v>-3115</v>
      </c>
      <c r="Q31" s="15"/>
      <c r="R31" s="1"/>
      <c r="S31" s="1"/>
      <c r="T31" s="1"/>
      <c r="U31" s="1"/>
      <c r="V31" s="1"/>
      <c r="W31" s="1"/>
      <c r="X31" s="1"/>
      <c r="Y31" s="1"/>
      <c r="Z31" s="1"/>
      <c r="AA31" s="1"/>
      <c r="AB31" s="1"/>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row>
    <row r="32" spans="1:262" s="14" customFormat="1" ht="30" customHeight="1" x14ac:dyDescent="0.25">
      <c r="A32" s="21" t="s">
        <v>21</v>
      </c>
      <c r="B32" s="25">
        <f t="shared" ref="B32:O32" si="9">B8-B20</f>
        <v>172834.75351520022</v>
      </c>
      <c r="C32" s="25">
        <f t="shared" si="9"/>
        <v>-130138.74419873254</v>
      </c>
      <c r="D32" s="25">
        <f t="shared" si="9"/>
        <v>597965.79247859959</v>
      </c>
      <c r="E32" s="25">
        <f t="shared" si="9"/>
        <v>553606.10911899619</v>
      </c>
      <c r="F32" s="25">
        <f t="shared" si="9"/>
        <v>-186313.46107420977</v>
      </c>
      <c r="G32" s="25">
        <f t="shared" si="9"/>
        <v>602557.72381098988</v>
      </c>
      <c r="H32" s="25">
        <f t="shared" si="9"/>
        <v>928704.29774857685</v>
      </c>
      <c r="I32" s="25">
        <f t="shared" si="9"/>
        <v>296957.27563785203</v>
      </c>
      <c r="J32" s="25">
        <f t="shared" si="9"/>
        <v>1322251.1044064127</v>
      </c>
      <c r="K32" s="25">
        <f t="shared" si="9"/>
        <v>1015528.6272805594</v>
      </c>
      <c r="L32" s="25">
        <f t="shared" si="9"/>
        <v>611831.78432224877</v>
      </c>
      <c r="M32" s="25">
        <f t="shared" si="9"/>
        <v>0</v>
      </c>
      <c r="N32" s="25">
        <f t="shared" si="9"/>
        <v>1450.9825624866862</v>
      </c>
      <c r="O32" s="25">
        <f t="shared" si="9"/>
        <v>0</v>
      </c>
      <c r="P32" s="25">
        <f t="shared" si="6"/>
        <v>5787236.2456089808</v>
      </c>
      <c r="Q32" s="15"/>
      <c r="R32" s="1"/>
      <c r="S32" s="1"/>
      <c r="T32" s="1"/>
      <c r="U32" s="1"/>
      <c r="V32" s="1"/>
      <c r="W32" s="1"/>
      <c r="X32" s="1"/>
      <c r="Y32" s="1"/>
      <c r="Z32" s="1"/>
      <c r="AA32" s="1"/>
      <c r="AB32" s="1"/>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row>
    <row r="33" spans="1:262" s="14" customFormat="1" ht="30" customHeight="1" x14ac:dyDescent="0.25">
      <c r="A33" s="21" t="s">
        <v>22</v>
      </c>
      <c r="B33" s="25">
        <f t="shared" ref="B33:O33" si="10">B9-B21</f>
        <v>2198.9195914315205</v>
      </c>
      <c r="C33" s="25">
        <f t="shared" si="10"/>
        <v>-11170.180177136848</v>
      </c>
      <c r="D33" s="25">
        <f t="shared" si="10"/>
        <v>42555.52514218248</v>
      </c>
      <c r="E33" s="25">
        <f t="shared" si="10"/>
        <v>-39827</v>
      </c>
      <c r="F33" s="25">
        <f t="shared" si="10"/>
        <v>-21747.241645701768</v>
      </c>
      <c r="G33" s="25">
        <f t="shared" si="10"/>
        <v>15917.553798999561</v>
      </c>
      <c r="H33" s="25">
        <f t="shared" si="10"/>
        <v>1142033</v>
      </c>
      <c r="I33" s="25">
        <f t="shared" si="10"/>
        <v>-28036.640000000014</v>
      </c>
      <c r="J33" s="25">
        <f t="shared" si="10"/>
        <v>39379.763134983717</v>
      </c>
      <c r="K33" s="25">
        <f t="shared" si="10"/>
        <v>47612</v>
      </c>
      <c r="L33" s="25">
        <f t="shared" si="10"/>
        <v>0</v>
      </c>
      <c r="M33" s="25">
        <f t="shared" si="10"/>
        <v>0</v>
      </c>
      <c r="N33" s="25">
        <f t="shared" si="10"/>
        <v>2.101985455066739</v>
      </c>
      <c r="O33" s="25">
        <f t="shared" si="10"/>
        <v>0</v>
      </c>
      <c r="P33" s="25">
        <f t="shared" si="6"/>
        <v>1188917.801830214</v>
      </c>
      <c r="Q33" s="15"/>
      <c r="R33" s="1"/>
      <c r="S33" s="1"/>
      <c r="T33" s="1"/>
      <c r="U33" s="1"/>
      <c r="V33" s="1"/>
      <c r="W33" s="1"/>
      <c r="X33" s="1"/>
      <c r="Y33" s="1"/>
      <c r="Z33" s="1"/>
      <c r="AA33" s="1"/>
      <c r="AB33" s="1"/>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row>
    <row r="34" spans="1:262" s="14" customFormat="1" ht="30" customHeight="1" x14ac:dyDescent="0.25">
      <c r="A34" s="21" t="s">
        <v>23</v>
      </c>
      <c r="B34" s="25">
        <f t="shared" ref="B34:O34" si="11">B10-B22</f>
        <v>-5103.1953886174888</v>
      </c>
      <c r="C34" s="25">
        <f t="shared" si="11"/>
        <v>725</v>
      </c>
      <c r="D34" s="25">
        <f t="shared" si="11"/>
        <v>21085</v>
      </c>
      <c r="E34" s="25">
        <f t="shared" si="11"/>
        <v>5213</v>
      </c>
      <c r="F34" s="25">
        <f t="shared" si="11"/>
        <v>99631</v>
      </c>
      <c r="G34" s="25">
        <f t="shared" si="11"/>
        <v>25177.501792910771</v>
      </c>
      <c r="H34" s="25">
        <f t="shared" si="11"/>
        <v>60935</v>
      </c>
      <c r="I34" s="25">
        <f t="shared" si="11"/>
        <v>1214.155127804921</v>
      </c>
      <c r="J34" s="25">
        <f t="shared" si="11"/>
        <v>25768.693327922505</v>
      </c>
      <c r="K34" s="25">
        <f t="shared" si="11"/>
        <v>11506</v>
      </c>
      <c r="L34" s="25">
        <f t="shared" si="11"/>
        <v>-105877.50341619509</v>
      </c>
      <c r="M34" s="25">
        <f t="shared" si="11"/>
        <v>0</v>
      </c>
      <c r="N34" s="25">
        <f t="shared" si="11"/>
        <v>0</v>
      </c>
      <c r="O34" s="25">
        <f t="shared" si="11"/>
        <v>0</v>
      </c>
      <c r="P34" s="25">
        <f t="shared" si="6"/>
        <v>140274.65144382563</v>
      </c>
      <c r="Q34" s="15"/>
      <c r="R34" s="1"/>
      <c r="S34" s="1"/>
      <c r="T34" s="1"/>
      <c r="U34" s="1"/>
      <c r="V34" s="1"/>
      <c r="W34" s="1"/>
      <c r="X34" s="1"/>
      <c r="Y34" s="1"/>
      <c r="Z34" s="1"/>
      <c r="AA34" s="1"/>
      <c r="AB34" s="1"/>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row>
    <row r="35" spans="1:262" s="14" customFormat="1" ht="30" customHeight="1" x14ac:dyDescent="0.25">
      <c r="A35" s="21" t="s">
        <v>24</v>
      </c>
      <c r="B35" s="25">
        <f t="shared" ref="B35:O35" si="12">B11-B23</f>
        <v>232227</v>
      </c>
      <c r="C35" s="25">
        <f t="shared" si="12"/>
        <v>1866</v>
      </c>
      <c r="D35" s="25">
        <f t="shared" si="12"/>
        <v>41877</v>
      </c>
      <c r="E35" s="25">
        <f t="shared" si="12"/>
        <v>-27976</v>
      </c>
      <c r="F35" s="25">
        <f t="shared" si="12"/>
        <v>25571</v>
      </c>
      <c r="G35" s="25">
        <f t="shared" si="12"/>
        <v>11465</v>
      </c>
      <c r="H35" s="25">
        <f t="shared" si="12"/>
        <v>6100</v>
      </c>
      <c r="I35" s="25">
        <f t="shared" si="12"/>
        <v>-4156</v>
      </c>
      <c r="J35" s="25">
        <f t="shared" si="12"/>
        <v>15003</v>
      </c>
      <c r="K35" s="25">
        <f t="shared" si="12"/>
        <v>8622</v>
      </c>
      <c r="L35" s="25">
        <f t="shared" si="12"/>
        <v>-808</v>
      </c>
      <c r="M35" s="25">
        <f t="shared" si="12"/>
        <v>0</v>
      </c>
      <c r="N35" s="25">
        <f t="shared" si="12"/>
        <v>0</v>
      </c>
      <c r="O35" s="25">
        <f t="shared" si="12"/>
        <v>0</v>
      </c>
      <c r="P35" s="25">
        <f t="shared" si="6"/>
        <v>309791</v>
      </c>
      <c r="Q35" s="15"/>
      <c r="R35" s="1"/>
      <c r="S35" s="1"/>
      <c r="T35" s="1"/>
      <c r="U35" s="1"/>
      <c r="V35" s="1"/>
      <c r="W35" s="1"/>
      <c r="X35" s="1"/>
      <c r="Y35" s="1"/>
      <c r="Z35" s="1"/>
      <c r="AA35" s="1"/>
      <c r="AB35" s="1"/>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row>
    <row r="36" spans="1:262" s="14" customFormat="1" ht="30" customHeight="1" x14ac:dyDescent="0.25">
      <c r="A36" s="23" t="s">
        <v>16</v>
      </c>
      <c r="B36" s="24">
        <f t="shared" ref="B36:P36" si="13">SUM(B28:B35)</f>
        <v>361019.47771801427</v>
      </c>
      <c r="C36" s="24">
        <f t="shared" si="13"/>
        <v>121625.07562413061</v>
      </c>
      <c r="D36" s="24">
        <f t="shared" si="13"/>
        <v>1071107.3176207822</v>
      </c>
      <c r="E36" s="24">
        <f t="shared" si="13"/>
        <v>212135.10911899619</v>
      </c>
      <c r="F36" s="37">
        <f t="shared" si="13"/>
        <v>-198134.70271991153</v>
      </c>
      <c r="G36" s="24">
        <f t="shared" si="13"/>
        <v>716359.77940290014</v>
      </c>
      <c r="H36" s="24">
        <f t="shared" si="13"/>
        <v>333745.29774857685</v>
      </c>
      <c r="I36" s="24">
        <f t="shared" si="13"/>
        <v>338973.79076565692</v>
      </c>
      <c r="J36" s="24">
        <f t="shared" si="13"/>
        <v>561304.5608693189</v>
      </c>
      <c r="K36" s="24">
        <f t="shared" si="13"/>
        <v>988673.62728055939</v>
      </c>
      <c r="L36" s="24">
        <f t="shared" si="13"/>
        <v>750742.28090605373</v>
      </c>
      <c r="M36" s="26">
        <f t="shared" si="13"/>
        <v>-44580.495696279337</v>
      </c>
      <c r="N36" s="24">
        <f t="shared" si="13"/>
        <v>1453.084547941753</v>
      </c>
      <c r="O36" s="24">
        <f t="shared" si="13"/>
        <v>493.50852769457379</v>
      </c>
      <c r="P36" s="24">
        <f t="shared" si="13"/>
        <v>5214917.7117144363</v>
      </c>
      <c r="Q36" s="3"/>
      <c r="R36" s="3"/>
      <c r="S36" s="3"/>
      <c r="T36" s="1"/>
      <c r="U36" s="1"/>
      <c r="V36" s="1"/>
      <c r="W36" s="1"/>
      <c r="X36" s="1"/>
      <c r="Y36" s="1"/>
      <c r="Z36" s="1"/>
      <c r="AA36" s="1"/>
      <c r="AB36" s="1"/>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row>
    <row r="37" spans="1:262" s="14" customFormat="1" x14ac:dyDescent="0.25">
      <c r="A37" s="5" t="s">
        <v>33</v>
      </c>
      <c r="B37" s="5"/>
      <c r="C37" s="5"/>
      <c r="D37" s="5"/>
      <c r="E37" s="5"/>
      <c r="F37" s="5"/>
      <c r="G37" s="5"/>
      <c r="H37" s="5"/>
      <c r="I37" s="5"/>
      <c r="J37" s="5"/>
      <c r="K37" s="5"/>
      <c r="L37" s="5"/>
      <c r="M37" s="5"/>
      <c r="N37" s="5"/>
      <c r="O37" s="5"/>
      <c r="P37" s="6"/>
      <c r="Q37" s="1"/>
      <c r="R37" s="1"/>
      <c r="S37" s="1"/>
      <c r="T37" s="1"/>
      <c r="U37" s="1"/>
      <c r="V37" s="1"/>
      <c r="W37" s="1"/>
      <c r="X37" s="1"/>
      <c r="Y37" s="1"/>
      <c r="Z37" s="1"/>
      <c r="AA37" s="1"/>
      <c r="AB37" s="1"/>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row>
    <row r="38" spans="1:262" s="19" customFormat="1" ht="84.75" customHeight="1" x14ac:dyDescent="0.25">
      <c r="A38" s="36" t="s">
        <v>29</v>
      </c>
      <c r="B38" s="36" t="s">
        <v>2</v>
      </c>
      <c r="C38" s="36" t="s">
        <v>3</v>
      </c>
      <c r="D38" s="36" t="s">
        <v>4</v>
      </c>
      <c r="E38" s="36" t="s">
        <v>5</v>
      </c>
      <c r="F38" s="36" t="s">
        <v>6</v>
      </c>
      <c r="G38" s="36" t="s">
        <v>7</v>
      </c>
      <c r="H38" s="36" t="s">
        <v>8</v>
      </c>
      <c r="I38" s="36" t="s">
        <v>9</v>
      </c>
      <c r="J38" s="36" t="s">
        <v>10</v>
      </c>
      <c r="K38" s="36" t="s">
        <v>11</v>
      </c>
      <c r="L38" s="36" t="s">
        <v>12</v>
      </c>
      <c r="M38" s="36" t="s">
        <v>13</v>
      </c>
      <c r="N38" s="36" t="s">
        <v>14</v>
      </c>
      <c r="O38" s="36" t="s">
        <v>15</v>
      </c>
      <c r="P38" s="36" t="s">
        <v>16</v>
      </c>
      <c r="Q38" s="18"/>
      <c r="R38" s="18"/>
      <c r="S38" s="18"/>
      <c r="T38" s="18"/>
      <c r="U38" s="18"/>
      <c r="V38" s="18"/>
      <c r="W38" s="18"/>
      <c r="X38" s="18"/>
      <c r="Y38" s="18"/>
      <c r="Z38" s="18"/>
      <c r="AA38" s="18"/>
      <c r="AB38" s="18"/>
    </row>
    <row r="39" spans="1:262" s="14" customFormat="1" ht="30" customHeight="1" x14ac:dyDescent="0.25">
      <c r="A39" s="21" t="s">
        <v>17</v>
      </c>
      <c r="B39" s="27">
        <f t="shared" ref="B39:L39" si="14">IFERROR(B28/B16,"")</f>
        <v>8.7749530695754641E-2</v>
      </c>
      <c r="C39" s="27">
        <f t="shared" si="14"/>
        <v>-7.5042060971054786E-2</v>
      </c>
      <c r="D39" s="27">
        <f t="shared" si="14"/>
        <v>0.15317100717571427</v>
      </c>
      <c r="E39" s="27">
        <f t="shared" si="14"/>
        <v>-3.7271605928013759E-4</v>
      </c>
      <c r="F39" s="27">
        <f t="shared" si="14"/>
        <v>0.23466726319096076</v>
      </c>
      <c r="G39" s="27">
        <f t="shared" si="14"/>
        <v>5.2495380606264214E-2</v>
      </c>
      <c r="H39" s="27">
        <f t="shared" si="14"/>
        <v>8.6754063974829571E-2</v>
      </c>
      <c r="I39" s="27">
        <f t="shared" si="14"/>
        <v>0.11719728158949377</v>
      </c>
      <c r="J39" s="27">
        <f t="shared" si="14"/>
        <v>-3.1637683837775647E-2</v>
      </c>
      <c r="K39" s="27">
        <f t="shared" si="14"/>
        <v>-0.13382520496864717</v>
      </c>
      <c r="L39" s="27">
        <f t="shared" si="14"/>
        <v>-0.11303223721418761</v>
      </c>
      <c r="M39" s="27">
        <v>0</v>
      </c>
      <c r="N39" s="27">
        <v>0</v>
      </c>
      <c r="O39" s="27">
        <f>IFERROR(O28/O16,"")</f>
        <v>3.425122807916061E-2</v>
      </c>
      <c r="P39" s="27">
        <f t="shared" ref="P39:P47" si="15">P28/P16</f>
        <v>7.2436688383819337E-2</v>
      </c>
      <c r="Q39" s="1"/>
      <c r="R39" s="1"/>
      <c r="S39" s="1"/>
      <c r="T39" s="1"/>
      <c r="U39" s="1"/>
      <c r="V39" s="1"/>
      <c r="W39" s="1"/>
      <c r="X39" s="1"/>
      <c r="Y39" s="1"/>
      <c r="Z39" s="1"/>
      <c r="AA39" s="1"/>
      <c r="AB39" s="1"/>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row>
    <row r="40" spans="1:262" s="14" customFormat="1" ht="30" customHeight="1" x14ac:dyDescent="0.25">
      <c r="A40" s="21" t="s">
        <v>18</v>
      </c>
      <c r="B40" s="27">
        <f t="shared" ref="B40:L40" si="16">IFERROR(B29/B17,"")</f>
        <v>-0.11613435732755563</v>
      </c>
      <c r="C40" s="27">
        <f t="shared" si="16"/>
        <v>5.2899705550184424E-2</v>
      </c>
      <c r="D40" s="27">
        <f t="shared" si="16"/>
        <v>2.657652892839563E-2</v>
      </c>
      <c r="E40" s="27">
        <f t="shared" si="16"/>
        <v>-3.1888480215461049E-2</v>
      </c>
      <c r="F40" s="27">
        <f t="shared" si="16"/>
        <v>-3.5293611984186818E-2</v>
      </c>
      <c r="G40" s="27">
        <f t="shared" si="16"/>
        <v>-3.8538568708922423E-2</v>
      </c>
      <c r="H40" s="27">
        <f t="shared" si="16"/>
        <v>-0.10681882302782274</v>
      </c>
      <c r="I40" s="27">
        <f t="shared" si="16"/>
        <v>-1.0256826746586924E-2</v>
      </c>
      <c r="J40" s="27">
        <f t="shared" si="16"/>
        <v>-0.1850666213361882</v>
      </c>
      <c r="K40" s="27">
        <f t="shared" si="16"/>
        <v>-6.9309588021142218E-2</v>
      </c>
      <c r="L40" s="27">
        <f t="shared" si="16"/>
        <v>0.2711906920487675</v>
      </c>
      <c r="M40" s="27">
        <f>IFERROR(M29/M17,"")</f>
        <v>-5.6243588218166718E-2</v>
      </c>
      <c r="N40" s="27">
        <v>0</v>
      </c>
      <c r="O40" s="27">
        <v>0</v>
      </c>
      <c r="P40" s="27">
        <f t="shared" si="15"/>
        <v>-5.1494146612817926E-2</v>
      </c>
      <c r="Q40" s="1"/>
      <c r="R40" s="1"/>
      <c r="S40" s="1"/>
      <c r="T40" s="1"/>
      <c r="U40" s="1"/>
      <c r="V40" s="1"/>
      <c r="W40" s="1"/>
      <c r="X40" s="1"/>
      <c r="Y40" s="1"/>
      <c r="Z40" s="1"/>
      <c r="AA40" s="1"/>
      <c r="AB40" s="1"/>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row>
    <row r="41" spans="1:262" s="14" customFormat="1" ht="30" customHeight="1" x14ac:dyDescent="0.25">
      <c r="A41" s="21" t="s">
        <v>19</v>
      </c>
      <c r="B41" s="27">
        <f t="shared" ref="B41:E46" si="17">IFERROR(B30/B18,"")</f>
        <v>1.1113854837287238</v>
      </c>
      <c r="C41" s="27">
        <f t="shared" si="17"/>
        <v>0.12291770328745491</v>
      </c>
      <c r="D41" s="27">
        <f t="shared" si="17"/>
        <v>9.3580799751151092E-2</v>
      </c>
      <c r="E41" s="27">
        <f t="shared" si="17"/>
        <v>-8.9882470333226914E-3</v>
      </c>
      <c r="F41" s="27">
        <v>0</v>
      </c>
      <c r="G41" s="27">
        <f t="shared" ref="G41:K46" si="18">IFERROR(G30/G18,"")</f>
        <v>7.0985753995462225E-2</v>
      </c>
      <c r="H41" s="27">
        <f t="shared" si="18"/>
        <v>0.1904070897359488</v>
      </c>
      <c r="I41" s="27">
        <f t="shared" si="18"/>
        <v>0.78390258824781212</v>
      </c>
      <c r="J41" s="27">
        <f t="shared" si="18"/>
        <v>5.7600136358904659E-2</v>
      </c>
      <c r="K41" s="27">
        <f t="shared" si="18"/>
        <v>8.106502014667942E-2</v>
      </c>
      <c r="L41" s="27">
        <v>0</v>
      </c>
      <c r="M41" s="27">
        <v>0</v>
      </c>
      <c r="N41" s="27">
        <v>0</v>
      </c>
      <c r="O41" s="27">
        <v>0</v>
      </c>
      <c r="P41" s="27">
        <f t="shared" si="15"/>
        <v>9.8264272250264087E-2</v>
      </c>
      <c r="Q41" s="1"/>
      <c r="R41" s="1"/>
      <c r="S41" s="1"/>
      <c r="T41" s="1"/>
      <c r="U41" s="1"/>
      <c r="V41" s="1"/>
      <c r="W41" s="1"/>
      <c r="X41" s="1"/>
      <c r="Y41" s="1"/>
      <c r="Z41" s="1"/>
      <c r="AA41" s="1"/>
      <c r="AB41" s="1"/>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row>
    <row r="42" spans="1:262" s="14" customFormat="1" ht="30" customHeight="1" x14ac:dyDescent="0.25">
      <c r="A42" s="21" t="s">
        <v>20</v>
      </c>
      <c r="B42" s="27">
        <f t="shared" si="17"/>
        <v>-0.47261873864521153</v>
      </c>
      <c r="C42" s="27">
        <f t="shared" si="17"/>
        <v>-0.6379026217228464</v>
      </c>
      <c r="D42" s="27">
        <f t="shared" si="17"/>
        <v>-0.12898916064403862</v>
      </c>
      <c r="E42" s="27">
        <f t="shared" si="17"/>
        <v>-0.98643701614355161</v>
      </c>
      <c r="F42" s="27">
        <f>IFERROR(F31/F19,"")</f>
        <v>-0.7203119814138732</v>
      </c>
      <c r="G42" s="27">
        <f t="shared" si="18"/>
        <v>0.9521123491179202</v>
      </c>
      <c r="H42" s="27">
        <f t="shared" si="18"/>
        <v>0.31398118305052614</v>
      </c>
      <c r="I42" s="27">
        <f t="shared" si="18"/>
        <v>-0.67539503386004518</v>
      </c>
      <c r="J42" s="27">
        <f t="shared" si="18"/>
        <v>-0.87526959022286122</v>
      </c>
      <c r="K42" s="27">
        <f t="shared" si="18"/>
        <v>0.23114239859935803</v>
      </c>
      <c r="L42" s="27">
        <f>IFERROR(L31/L19,"")</f>
        <v>-0.87423312883435578</v>
      </c>
      <c r="M42" s="27">
        <v>0</v>
      </c>
      <c r="N42" s="27">
        <v>0</v>
      </c>
      <c r="O42" s="27">
        <v>0</v>
      </c>
      <c r="P42" s="27">
        <f t="shared" si="15"/>
        <v>-2.472516569432869E-3</v>
      </c>
      <c r="Q42" s="1"/>
      <c r="R42" s="1"/>
      <c r="S42" s="1"/>
      <c r="T42" s="1"/>
      <c r="U42" s="1"/>
      <c r="V42" s="1"/>
      <c r="W42" s="1"/>
      <c r="X42" s="1"/>
      <c r="Y42" s="1"/>
      <c r="Z42" s="1"/>
      <c r="AA42" s="1"/>
      <c r="AB42" s="1"/>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row>
    <row r="43" spans="1:262" s="14" customFormat="1" ht="30" customHeight="1" x14ac:dyDescent="0.25">
      <c r="A43" s="21" t="s">
        <v>21</v>
      </c>
      <c r="B43" s="27">
        <f t="shared" si="17"/>
        <v>7.4467847238891549E-2</v>
      </c>
      <c r="C43" s="27">
        <f t="shared" si="17"/>
        <v>-5.1090244695982619E-2</v>
      </c>
      <c r="D43" s="27">
        <f t="shared" si="17"/>
        <v>0.1141978969540058</v>
      </c>
      <c r="E43" s="27">
        <f t="shared" si="17"/>
        <v>0.10131184582872725</v>
      </c>
      <c r="F43" s="27">
        <f>IFERROR(F32/F20,"")</f>
        <v>-0.12931821058744838</v>
      </c>
      <c r="G43" s="27">
        <f t="shared" si="18"/>
        <v>0.22469778215683703</v>
      </c>
      <c r="H43" s="27">
        <f t="shared" si="18"/>
        <v>7.8015657912267028E-2</v>
      </c>
      <c r="I43" s="27">
        <f t="shared" si="18"/>
        <v>3.3640009514617215E-2</v>
      </c>
      <c r="J43" s="27">
        <f t="shared" si="18"/>
        <v>0.10474670847996796</v>
      </c>
      <c r="K43" s="27">
        <f t="shared" si="18"/>
        <v>8.5984221110523201E-2</v>
      </c>
      <c r="L43" s="27">
        <f>IFERROR(L32/L20,"")</f>
        <v>0.22111768019617115</v>
      </c>
      <c r="M43" s="27">
        <v>0</v>
      </c>
      <c r="N43" s="27">
        <f>IFERROR(N32/N20,"")</f>
        <v>0.10103619529745042</v>
      </c>
      <c r="O43" s="27">
        <v>0</v>
      </c>
      <c r="P43" s="27">
        <f t="shared" si="15"/>
        <v>8.5561866534256098E-2</v>
      </c>
      <c r="Q43" s="1"/>
      <c r="R43" s="1"/>
      <c r="S43" s="1"/>
      <c r="T43" s="1"/>
      <c r="U43" s="1"/>
      <c r="V43" s="1"/>
      <c r="W43" s="1"/>
      <c r="X43" s="1"/>
      <c r="Y43" s="1"/>
      <c r="Z43" s="1"/>
      <c r="AA43" s="1"/>
      <c r="AB43" s="1"/>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row>
    <row r="44" spans="1:262" s="14" customFormat="1" ht="30" customHeight="1" x14ac:dyDescent="0.25">
      <c r="A44" s="21" t="s">
        <v>22</v>
      </c>
      <c r="B44" s="27">
        <f t="shared" si="17"/>
        <v>4.3615441216604427E-2</v>
      </c>
      <c r="C44" s="27">
        <f t="shared" si="17"/>
        <v>-0.14211754205965832</v>
      </c>
      <c r="D44" s="27">
        <f t="shared" si="17"/>
        <v>6.303724006377899E-2</v>
      </c>
      <c r="E44" s="27">
        <f t="shared" si="17"/>
        <v>-5.5759026698587372E-2</v>
      </c>
      <c r="F44" s="27">
        <f>IFERROR(F33/F21,"")</f>
        <v>-0.18125081550224414</v>
      </c>
      <c r="G44" s="27">
        <f t="shared" si="18"/>
        <v>0.60848206329348098</v>
      </c>
      <c r="H44" s="27">
        <f t="shared" si="18"/>
        <v>0.29753986971152491</v>
      </c>
      <c r="I44" s="27">
        <f t="shared" si="18"/>
        <v>-5.3345547198353403E-2</v>
      </c>
      <c r="J44" s="27">
        <f t="shared" si="18"/>
        <v>0.16887397887836511</v>
      </c>
      <c r="K44" s="27">
        <f t="shared" si="18"/>
        <v>0.10203067006111725</v>
      </c>
      <c r="L44" s="27">
        <v>0</v>
      </c>
      <c r="M44" s="27">
        <v>0</v>
      </c>
      <c r="N44" s="27">
        <v>0</v>
      </c>
      <c r="O44" s="27">
        <v>0</v>
      </c>
      <c r="P44" s="27">
        <f t="shared" si="15"/>
        <v>0.17670616352000307</v>
      </c>
      <c r="Q44" s="1"/>
      <c r="R44" s="1"/>
      <c r="S44" s="1"/>
      <c r="T44" s="1"/>
      <c r="U44" s="1"/>
      <c r="V44" s="1"/>
      <c r="W44" s="1"/>
      <c r="X44" s="1"/>
      <c r="Y44" s="1"/>
      <c r="Z44" s="1"/>
      <c r="AA44" s="1"/>
      <c r="AB44" s="1"/>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row>
    <row r="45" spans="1:262" s="14" customFormat="1" ht="30" customHeight="1" x14ac:dyDescent="0.25">
      <c r="A45" s="21" t="s">
        <v>23</v>
      </c>
      <c r="B45" s="27">
        <f t="shared" si="17"/>
        <v>-4.2771783487812166E-2</v>
      </c>
      <c r="C45" s="27">
        <f t="shared" si="17"/>
        <v>9.2939185724541067E-3</v>
      </c>
      <c r="D45" s="27">
        <f t="shared" si="17"/>
        <v>0.13097493555300183</v>
      </c>
      <c r="E45" s="27">
        <f t="shared" si="17"/>
        <v>6.936331581398443E-2</v>
      </c>
      <c r="F45" s="27">
        <f>IFERROR(F34/F22,"")</f>
        <v>0.31464375155930735</v>
      </c>
      <c r="G45" s="27">
        <f t="shared" si="18"/>
        <v>0.24244220942409947</v>
      </c>
      <c r="H45" s="27">
        <f t="shared" si="18"/>
        <v>7.999847709471683E-2</v>
      </c>
      <c r="I45" s="27">
        <f t="shared" si="18"/>
        <v>0.14131483352710064</v>
      </c>
      <c r="J45" s="27">
        <f t="shared" si="18"/>
        <v>0.22195198330272767</v>
      </c>
      <c r="K45" s="27">
        <f t="shared" si="18"/>
        <v>0.3146294777139732</v>
      </c>
      <c r="L45" s="27">
        <f>IFERROR(L34/L22,"")</f>
        <v>-0.92797262158507199</v>
      </c>
      <c r="M45" s="27">
        <v>0</v>
      </c>
      <c r="N45" s="27">
        <v>0</v>
      </c>
      <c r="O45" s="27">
        <v>0</v>
      </c>
      <c r="P45" s="27">
        <f t="shared" si="15"/>
        <v>7.4179502229543337E-2</v>
      </c>
      <c r="Q45" s="1"/>
      <c r="R45" s="1"/>
      <c r="S45" s="1"/>
      <c r="T45" s="1"/>
      <c r="U45" s="1"/>
      <c r="V45" s="1"/>
      <c r="W45" s="1"/>
      <c r="X45" s="1"/>
      <c r="Y45" s="1"/>
      <c r="Z45" s="1"/>
      <c r="AA45" s="1"/>
      <c r="AB45" s="1"/>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row>
    <row r="46" spans="1:262" s="2" customFormat="1" ht="30" customHeight="1" x14ac:dyDescent="0.25">
      <c r="A46" s="21" t="s">
        <v>24</v>
      </c>
      <c r="B46" s="27">
        <f t="shared" si="17"/>
        <v>0.62226384456466688</v>
      </c>
      <c r="C46" s="27">
        <f t="shared" si="17"/>
        <v>5.5149992611201418E-2</v>
      </c>
      <c r="D46" s="27">
        <f t="shared" si="17"/>
        <v>0.10808111309841816</v>
      </c>
      <c r="E46" s="27">
        <f t="shared" si="17"/>
        <v>-6.2964621786893479E-2</v>
      </c>
      <c r="F46" s="27">
        <f>IFERROR(F35/F23,"")</f>
        <v>0.28516783762685399</v>
      </c>
      <c r="G46" s="27">
        <f t="shared" si="18"/>
        <v>0.21542248360609534</v>
      </c>
      <c r="H46" s="27">
        <f t="shared" si="18"/>
        <v>1.4596444210475941E-2</v>
      </c>
      <c r="I46" s="27">
        <f t="shared" si="18"/>
        <v>-0.10771583339812871</v>
      </c>
      <c r="J46" s="27">
        <f t="shared" si="18"/>
        <v>7.5766604718810596E-2</v>
      </c>
      <c r="K46" s="27">
        <f t="shared" si="18"/>
        <v>0.1431298660336327</v>
      </c>
      <c r="L46" s="27">
        <f>IFERROR(L35/L23,"")</f>
        <v>-0.5</v>
      </c>
      <c r="M46" s="27">
        <v>0</v>
      </c>
      <c r="N46" s="27">
        <v>0</v>
      </c>
      <c r="O46" s="27">
        <v>0</v>
      </c>
      <c r="P46" s="27">
        <f t="shared" si="15"/>
        <v>0.14765600014108279</v>
      </c>
      <c r="Q46" s="1"/>
      <c r="R46" s="1"/>
      <c r="S46" s="1"/>
      <c r="T46" s="1"/>
      <c r="U46" s="1"/>
      <c r="V46" s="1"/>
      <c r="W46" s="1"/>
      <c r="X46" s="1"/>
      <c r="Y46" s="1"/>
      <c r="Z46" s="1"/>
      <c r="AA46" s="1"/>
      <c r="AB46" s="1"/>
    </row>
    <row r="47" spans="1:262" s="2" customFormat="1" ht="30" customHeight="1" x14ac:dyDescent="0.25">
      <c r="A47" s="23" t="s">
        <v>16</v>
      </c>
      <c r="B47" s="28">
        <f t="shared" ref="B47:K47" si="19">B36/B24</f>
        <v>7.9416545566294877E-2</v>
      </c>
      <c r="C47" s="28">
        <f t="shared" si="19"/>
        <v>1.6981844888082957E-2</v>
      </c>
      <c r="D47" s="28">
        <f t="shared" si="19"/>
        <v>5.8239769062978126E-2</v>
      </c>
      <c r="E47" s="28">
        <f t="shared" si="19"/>
        <v>1.3092233594160015E-2</v>
      </c>
      <c r="F47" s="28">
        <f t="shared" si="19"/>
        <v>-3.1673468443790008E-2</v>
      </c>
      <c r="G47" s="28">
        <f t="shared" si="19"/>
        <v>8.6653463120118124E-2</v>
      </c>
      <c r="H47" s="28">
        <f t="shared" si="19"/>
        <v>8.336011307427494E-3</v>
      </c>
      <c r="I47" s="28">
        <f t="shared" si="19"/>
        <v>1.8494507437411344E-2</v>
      </c>
      <c r="J47" s="28">
        <f t="shared" si="19"/>
        <v>2.5025053825054933E-2</v>
      </c>
      <c r="K47" s="28">
        <f t="shared" si="19"/>
        <v>7.0571821253233233E-2</v>
      </c>
      <c r="L47" s="28">
        <f>IFERROR(L36/L24,"")</f>
        <v>0.19307230098272601</v>
      </c>
      <c r="M47" s="28">
        <f>M36/M24</f>
        <v>-5.6243588218166718E-2</v>
      </c>
      <c r="N47" s="28">
        <f>N36/N24</f>
        <v>0.10081123014595307</v>
      </c>
      <c r="O47" s="28">
        <f>O36/O24</f>
        <v>3.425122807916061E-2</v>
      </c>
      <c r="P47" s="28">
        <f t="shared" si="15"/>
        <v>3.2524352516695436E-2</v>
      </c>
      <c r="Q47" s="3"/>
      <c r="R47" s="3"/>
      <c r="S47" s="3"/>
      <c r="T47" s="1"/>
      <c r="U47" s="1"/>
      <c r="V47" s="1"/>
      <c r="W47" s="1"/>
      <c r="X47" s="1"/>
      <c r="Y47" s="1"/>
      <c r="Z47" s="1"/>
      <c r="AA47" s="1"/>
      <c r="AB47" s="1"/>
    </row>
    <row r="48" spans="1:262" s="2" customFormat="1" x14ac:dyDescent="0.25">
      <c r="A48" s="14" t="s">
        <v>34</v>
      </c>
      <c r="B48" s="14"/>
      <c r="C48" s="14"/>
      <c r="D48" s="14"/>
      <c r="E48" s="14"/>
      <c r="F48" s="14"/>
      <c r="G48" s="14"/>
      <c r="H48" s="14"/>
      <c r="I48" s="14"/>
      <c r="J48" s="14"/>
      <c r="K48" s="14"/>
      <c r="L48" s="14"/>
      <c r="M48" s="14"/>
      <c r="N48" s="14"/>
      <c r="O48" s="14"/>
      <c r="P48" s="14"/>
    </row>
    <row r="49" spans="17:262" s="14" customFormat="1" x14ac:dyDescent="0.25">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row>
    <row r="50" spans="17:262" s="14" customFormat="1" x14ac:dyDescent="0.25">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row>
    <row r="51" spans="17:262" s="14" customFormat="1" x14ac:dyDescent="0.25">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row>
    <row r="52" spans="17:262" s="14" customFormat="1" x14ac:dyDescent="0.25">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row>
    <row r="53" spans="17:262" s="14" customFormat="1" x14ac:dyDescent="0.25">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row>
    <row r="54" spans="17:262" s="14" customFormat="1" x14ac:dyDescent="0.25">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row>
    <row r="55" spans="17:262" s="14" customFormat="1" x14ac:dyDescent="0.25">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row>
    <row r="56" spans="17:262" s="14" customFormat="1" x14ac:dyDescent="0.25">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row>
    <row r="57" spans="17:262" s="14" customFormat="1" x14ac:dyDescent="0.25">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row>
    <row r="58" spans="17:262" s="14" customFormat="1" x14ac:dyDescent="0.25">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row>
    <row r="59" spans="17:262" s="14" customFormat="1" x14ac:dyDescent="0.25">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row>
    <row r="60" spans="17:262" s="14" customFormat="1" x14ac:dyDescent="0.25">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row>
    <row r="61" spans="17:262" s="14" customFormat="1" x14ac:dyDescent="0.25">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row>
    <row r="62" spans="17:262" s="14" customFormat="1" x14ac:dyDescent="0.25">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row>
    <row r="63" spans="17:262" s="14" customFormat="1" x14ac:dyDescent="0.25">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row>
    <row r="64" spans="17:262" s="14" customFormat="1" x14ac:dyDescent="0.25">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row>
    <row r="65" spans="17:262" s="14" customFormat="1" x14ac:dyDescent="0.25">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row>
    <row r="66" spans="17:262" s="14" customFormat="1" x14ac:dyDescent="0.25">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row>
    <row r="67" spans="17:262" s="14" customFormat="1" x14ac:dyDescent="0.25">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row>
    <row r="68" spans="17:262" s="14" customFormat="1" x14ac:dyDescent="0.25">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row>
    <row r="69" spans="17:262" s="14" customFormat="1" x14ac:dyDescent="0.25">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row>
    <row r="70" spans="17:262" s="14" customFormat="1" x14ac:dyDescent="0.25">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row>
    <row r="71" spans="17:262" s="14" customFormat="1" x14ac:dyDescent="0.25">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row>
    <row r="72" spans="17:262" s="14" customFormat="1" x14ac:dyDescent="0.25">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row>
    <row r="73" spans="17:262" s="14" customFormat="1" x14ac:dyDescent="0.25">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row>
    <row r="74" spans="17:262" s="14" customFormat="1" x14ac:dyDescent="0.25">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row>
    <row r="75" spans="17:262" s="14" customFormat="1" x14ac:dyDescent="0.25">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row>
    <row r="76" spans="17:262" s="14" customFormat="1" x14ac:dyDescent="0.25">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row>
    <row r="77" spans="17:262" s="14" customFormat="1" x14ac:dyDescent="0.25">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row>
    <row r="78" spans="17:262" s="14" customFormat="1" x14ac:dyDescent="0.25">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row>
    <row r="79" spans="17:262" s="14" customFormat="1" x14ac:dyDescent="0.25">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row>
    <row r="80" spans="17:262" s="14" customFormat="1" x14ac:dyDescent="0.25">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row>
    <row r="81" spans="17:262" s="14" customFormat="1" x14ac:dyDescent="0.25">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row>
    <row r="82" spans="17:262" s="14" customFormat="1" x14ac:dyDescent="0.25">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row>
    <row r="83" spans="17:262" s="14" customFormat="1" x14ac:dyDescent="0.25">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row>
    <row r="84" spans="17:262" s="14" customFormat="1" x14ac:dyDescent="0.25">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row>
    <row r="85" spans="17:262" s="14" customFormat="1" x14ac:dyDescent="0.25">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row>
    <row r="86" spans="17:262" s="14" customFormat="1" x14ac:dyDescent="0.25">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row>
    <row r="87" spans="17:262" s="14" customFormat="1" x14ac:dyDescent="0.25">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row>
    <row r="88" spans="17:262" s="14" customFormat="1" x14ac:dyDescent="0.25">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row>
    <row r="89" spans="17:262" s="14" customFormat="1" x14ac:dyDescent="0.25">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row>
    <row r="90" spans="17:262" s="14" customFormat="1" x14ac:dyDescent="0.25">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row>
    <row r="91" spans="17:262" s="14" customFormat="1" x14ac:dyDescent="0.25">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row>
    <row r="92" spans="17:262" s="14" customFormat="1" x14ac:dyDescent="0.25">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row>
    <row r="93" spans="17:262" s="14" customFormat="1" x14ac:dyDescent="0.25">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row>
    <row r="94" spans="17:262" s="14" customFormat="1" x14ac:dyDescent="0.25">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row>
    <row r="95" spans="17:262" s="14" customFormat="1" x14ac:dyDescent="0.25">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row>
    <row r="96" spans="17:262" s="14" customFormat="1" x14ac:dyDescent="0.25">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row>
    <row r="97" spans="17:262" s="14" customFormat="1" x14ac:dyDescent="0.25">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row>
    <row r="98" spans="17:262" s="14" customFormat="1" x14ac:dyDescent="0.25">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row>
    <row r="99" spans="17:262" s="14" customFormat="1" x14ac:dyDescent="0.25">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row>
    <row r="100" spans="17:262" s="14" customFormat="1" x14ac:dyDescent="0.25">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row>
    <row r="101" spans="17:262" s="14" customFormat="1" x14ac:dyDescent="0.25">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row>
    <row r="102" spans="17:262" s="14" customFormat="1" x14ac:dyDescent="0.25">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row>
    <row r="103" spans="17:262" s="14" customFormat="1" x14ac:dyDescent="0.25">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row>
    <row r="104" spans="17:262" s="14" customFormat="1" x14ac:dyDescent="0.25">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row>
    <row r="105" spans="17:262" s="14" customFormat="1" x14ac:dyDescent="0.25">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row>
    <row r="106" spans="17:262" s="14" customFormat="1" x14ac:dyDescent="0.25">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row>
    <row r="107" spans="17:262" s="14" customFormat="1" x14ac:dyDescent="0.25">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row>
    <row r="108" spans="17:262" s="14" customFormat="1" x14ac:dyDescent="0.25">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row>
    <row r="109" spans="17:262" s="14" customFormat="1" x14ac:dyDescent="0.25">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row>
    <row r="110" spans="17:262" s="14" customFormat="1" x14ac:dyDescent="0.25">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row>
    <row r="111" spans="17:262" s="14" customFormat="1" x14ac:dyDescent="0.25">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row>
    <row r="112" spans="17:262" s="14" customFormat="1" x14ac:dyDescent="0.25">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row>
    <row r="113" spans="17:262" s="14" customFormat="1" x14ac:dyDescent="0.25">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row>
    <row r="114" spans="17:262" s="14" customFormat="1" x14ac:dyDescent="0.25">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row>
    <row r="115" spans="17:262" s="14" customFormat="1" x14ac:dyDescent="0.25">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row>
    <row r="116" spans="17:262" s="14" customFormat="1" x14ac:dyDescent="0.25">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row>
    <row r="117" spans="17:262" s="14" customFormat="1" x14ac:dyDescent="0.25">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row>
    <row r="118" spans="17:262" s="14" customFormat="1" x14ac:dyDescent="0.25">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row>
    <row r="119" spans="17:262" s="14" customFormat="1" x14ac:dyDescent="0.25">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row>
    <row r="120" spans="17:262" s="14" customFormat="1" x14ac:dyDescent="0.25">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row>
    <row r="121" spans="17:262" s="14" customFormat="1" x14ac:dyDescent="0.25">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row>
    <row r="122" spans="17:262" s="14" customFormat="1" x14ac:dyDescent="0.25">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row>
    <row r="123" spans="17:262" s="14" customFormat="1" x14ac:dyDescent="0.25">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row>
    <row r="124" spans="17:262" s="14" customFormat="1" x14ac:dyDescent="0.25">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row>
    <row r="125" spans="17:262" s="14" customFormat="1" x14ac:dyDescent="0.25">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row>
    <row r="126" spans="17:262" s="14" customFormat="1" x14ac:dyDescent="0.25">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row>
    <row r="127" spans="17:262" s="14" customFormat="1" x14ac:dyDescent="0.25">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row>
    <row r="128" spans="17:262" s="14" customFormat="1" x14ac:dyDescent="0.25">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row>
    <row r="129" spans="17:262" s="14" customFormat="1" x14ac:dyDescent="0.25">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row>
    <row r="130" spans="17:262" s="14" customFormat="1" x14ac:dyDescent="0.25">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row>
    <row r="131" spans="17:262" s="14" customFormat="1" x14ac:dyDescent="0.25">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row>
    <row r="132" spans="17:262" s="14" customFormat="1" x14ac:dyDescent="0.25">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row>
    <row r="133" spans="17:262" s="14" customFormat="1" x14ac:dyDescent="0.25">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row>
    <row r="134" spans="17:262" s="14" customFormat="1" x14ac:dyDescent="0.25">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row>
    <row r="135" spans="17:262" s="14" customFormat="1" x14ac:dyDescent="0.25">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row>
    <row r="136" spans="17:262" s="14" customFormat="1" x14ac:dyDescent="0.25">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row>
    <row r="137" spans="17:262" s="14" customFormat="1" x14ac:dyDescent="0.25">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row>
    <row r="138" spans="17:262" s="14" customFormat="1" x14ac:dyDescent="0.25">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row>
    <row r="139" spans="17:262" s="14" customFormat="1" x14ac:dyDescent="0.25">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row>
    <row r="140" spans="17:262" s="14" customFormat="1" x14ac:dyDescent="0.25">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row>
    <row r="141" spans="17:262" s="14" customFormat="1" x14ac:dyDescent="0.25">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row>
    <row r="142" spans="17:262" s="14" customFormat="1" x14ac:dyDescent="0.25">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row>
    <row r="143" spans="17:262" s="14" customFormat="1" x14ac:dyDescent="0.25">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row>
    <row r="144" spans="17:262" s="14" customFormat="1" x14ac:dyDescent="0.25">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row>
    <row r="145" spans="17:262" s="14" customFormat="1" x14ac:dyDescent="0.25">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row>
    <row r="146" spans="17:262" s="14" customFormat="1" x14ac:dyDescent="0.25">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row>
    <row r="147" spans="17:262" s="14" customFormat="1" x14ac:dyDescent="0.25">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row>
    <row r="148" spans="17:262" s="14" customFormat="1" x14ac:dyDescent="0.25">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row>
    <row r="149" spans="17:262" s="14" customFormat="1" x14ac:dyDescent="0.25">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row>
    <row r="150" spans="17:262" s="14" customFormat="1" x14ac:dyDescent="0.25">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row>
    <row r="151" spans="17:262" s="14" customFormat="1" x14ac:dyDescent="0.25">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row>
    <row r="152" spans="17:262" s="14" customFormat="1" x14ac:dyDescent="0.25">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row>
    <row r="153" spans="17:262" s="14" customFormat="1" x14ac:dyDescent="0.25">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row>
    <row r="154" spans="17:262" s="14" customFormat="1" x14ac:dyDescent="0.25">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row>
    <row r="155" spans="17:262" s="14" customFormat="1" x14ac:dyDescent="0.25">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row>
    <row r="156" spans="17:262" s="14" customFormat="1" x14ac:dyDescent="0.25">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row>
    <row r="157" spans="17:262" s="14" customFormat="1" x14ac:dyDescent="0.25">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row>
    <row r="158" spans="17:262" s="14" customFormat="1" x14ac:dyDescent="0.25">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row>
    <row r="159" spans="17:262" s="14" customFormat="1" x14ac:dyDescent="0.25">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row>
    <row r="160" spans="17:262" s="14" customFormat="1" x14ac:dyDescent="0.25">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row>
    <row r="161" spans="17:262" s="14" customFormat="1" x14ac:dyDescent="0.25">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row>
    <row r="162" spans="17:262" s="14" customFormat="1" x14ac:dyDescent="0.25">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row>
    <row r="163" spans="17:262" s="14" customFormat="1" x14ac:dyDescent="0.25">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row>
    <row r="164" spans="17:262" s="14" customFormat="1" x14ac:dyDescent="0.25">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row>
    <row r="165" spans="17:262" s="14" customFormat="1" x14ac:dyDescent="0.25">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row>
    <row r="166" spans="17:262" s="14" customFormat="1" x14ac:dyDescent="0.25">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row>
    <row r="167" spans="17:262" s="14" customFormat="1" x14ac:dyDescent="0.25">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c r="IW167" s="2"/>
      <c r="IX167" s="2"/>
      <c r="IY167" s="2"/>
      <c r="IZ167" s="2"/>
      <c r="JA167" s="2"/>
      <c r="JB167" s="2"/>
    </row>
    <row r="168" spans="17:262" s="14" customFormat="1" x14ac:dyDescent="0.25">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row>
    <row r="169" spans="17:262" s="14" customFormat="1" x14ac:dyDescent="0.25">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row>
    <row r="170" spans="17:262" s="14" customFormat="1" x14ac:dyDescent="0.25">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c r="IW170" s="2"/>
      <c r="IX170" s="2"/>
      <c r="IY170" s="2"/>
      <c r="IZ170" s="2"/>
      <c r="JA170" s="2"/>
      <c r="JB170" s="2"/>
    </row>
    <row r="171" spans="17:262" s="14" customFormat="1" x14ac:dyDescent="0.25">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c r="IX171" s="2"/>
      <c r="IY171" s="2"/>
      <c r="IZ171" s="2"/>
      <c r="JA171" s="2"/>
      <c r="JB171" s="2"/>
    </row>
    <row r="172" spans="17:262" s="14" customFormat="1" x14ac:dyDescent="0.25">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c r="IX172" s="2"/>
      <c r="IY172" s="2"/>
      <c r="IZ172" s="2"/>
      <c r="JA172" s="2"/>
      <c r="JB172" s="2"/>
    </row>
    <row r="173" spans="17:262" s="14" customFormat="1" x14ac:dyDescent="0.25">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c r="IX173" s="2"/>
      <c r="IY173" s="2"/>
      <c r="IZ173" s="2"/>
      <c r="JA173" s="2"/>
      <c r="JB173" s="2"/>
    </row>
    <row r="174" spans="17:262" s="14" customFormat="1" x14ac:dyDescent="0.25">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row>
    <row r="175" spans="17:262" s="14" customFormat="1" x14ac:dyDescent="0.25">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row>
    <row r="176" spans="17:262" s="14" customFormat="1" x14ac:dyDescent="0.25">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row>
    <row r="177" spans="17:262" s="14" customFormat="1" x14ac:dyDescent="0.25">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c r="IX177" s="2"/>
      <c r="IY177" s="2"/>
      <c r="IZ177" s="2"/>
      <c r="JA177" s="2"/>
      <c r="JB177" s="2"/>
    </row>
    <row r="178" spans="17:262" s="14" customFormat="1" x14ac:dyDescent="0.25">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c r="IX178" s="2"/>
      <c r="IY178" s="2"/>
      <c r="IZ178" s="2"/>
      <c r="JA178" s="2"/>
      <c r="JB178" s="2"/>
    </row>
    <row r="179" spans="17:262" s="14" customFormat="1" x14ac:dyDescent="0.25">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row>
    <row r="180" spans="17:262" s="14" customFormat="1" x14ac:dyDescent="0.25">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row>
    <row r="181" spans="17:262" s="14" customFormat="1" x14ac:dyDescent="0.25">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row>
    <row r="182" spans="17:262" s="14" customFormat="1" x14ac:dyDescent="0.25">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row>
    <row r="183" spans="17:262" s="14" customFormat="1" x14ac:dyDescent="0.25">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row>
    <row r="184" spans="17:262" s="14" customFormat="1" x14ac:dyDescent="0.25">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row>
    <row r="185" spans="17:262" s="14" customFormat="1" x14ac:dyDescent="0.25">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row>
    <row r="186" spans="17:262" s="14" customFormat="1" x14ac:dyDescent="0.25">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c r="IX186" s="2"/>
      <c r="IY186" s="2"/>
      <c r="IZ186" s="2"/>
      <c r="JA186" s="2"/>
      <c r="JB186" s="2"/>
    </row>
    <row r="187" spans="17:262" s="14" customFormat="1" x14ac:dyDescent="0.25">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row>
    <row r="188" spans="17:262" s="14" customFormat="1" x14ac:dyDescent="0.25">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c r="IW188" s="2"/>
      <c r="IX188" s="2"/>
      <c r="IY188" s="2"/>
      <c r="IZ188" s="2"/>
      <c r="JA188" s="2"/>
      <c r="JB188" s="2"/>
    </row>
    <row r="189" spans="17:262" s="14" customFormat="1" x14ac:dyDescent="0.25">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row>
    <row r="190" spans="17:262" s="14" customFormat="1" x14ac:dyDescent="0.25">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c r="IX190" s="2"/>
      <c r="IY190" s="2"/>
      <c r="IZ190" s="2"/>
      <c r="JA190" s="2"/>
      <c r="JB190" s="2"/>
    </row>
    <row r="191" spans="17:262" s="14" customFormat="1" x14ac:dyDescent="0.25">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row>
    <row r="192" spans="17:262" s="14" customFormat="1" x14ac:dyDescent="0.25">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c r="IW192" s="2"/>
      <c r="IX192" s="2"/>
      <c r="IY192" s="2"/>
      <c r="IZ192" s="2"/>
      <c r="JA192" s="2"/>
      <c r="JB192" s="2"/>
    </row>
    <row r="193" spans="17:262" s="14" customFormat="1" x14ac:dyDescent="0.25">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c r="IW193" s="2"/>
      <c r="IX193" s="2"/>
      <c r="IY193" s="2"/>
      <c r="IZ193" s="2"/>
      <c r="JA193" s="2"/>
      <c r="JB193" s="2"/>
    </row>
    <row r="194" spans="17:262" s="14" customFormat="1" x14ac:dyDescent="0.25">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c r="IW194" s="2"/>
      <c r="IX194" s="2"/>
      <c r="IY194" s="2"/>
      <c r="IZ194" s="2"/>
      <c r="JA194" s="2"/>
      <c r="JB194" s="2"/>
    </row>
    <row r="195" spans="17:262" s="14" customFormat="1" x14ac:dyDescent="0.25">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row>
    <row r="196" spans="17:262" s="14" customFormat="1" x14ac:dyDescent="0.25">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c r="IX196" s="2"/>
      <c r="IY196" s="2"/>
      <c r="IZ196" s="2"/>
      <c r="JA196" s="2"/>
      <c r="JB196" s="2"/>
    </row>
    <row r="197" spans="17:262" s="14" customFormat="1" x14ac:dyDescent="0.25">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c r="IW197" s="2"/>
      <c r="IX197" s="2"/>
      <c r="IY197" s="2"/>
      <c r="IZ197" s="2"/>
      <c r="JA197" s="2"/>
      <c r="JB197" s="2"/>
    </row>
    <row r="198" spans="17:262" s="14" customFormat="1" x14ac:dyDescent="0.25">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row>
    <row r="199" spans="17:262" s="14" customFormat="1" x14ac:dyDescent="0.25">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c r="IW199" s="2"/>
      <c r="IX199" s="2"/>
      <c r="IY199" s="2"/>
      <c r="IZ199" s="2"/>
      <c r="JA199" s="2"/>
      <c r="JB199" s="2"/>
    </row>
    <row r="200" spans="17:262" s="14" customFormat="1" x14ac:dyDescent="0.25">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row>
    <row r="201" spans="17:262" s="14" customFormat="1" x14ac:dyDescent="0.25">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c r="IX201" s="2"/>
      <c r="IY201" s="2"/>
      <c r="IZ201" s="2"/>
      <c r="JA201" s="2"/>
      <c r="JB201" s="2"/>
    </row>
    <row r="202" spans="17:262" s="14" customFormat="1" x14ac:dyDescent="0.25">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row>
    <row r="203" spans="17:262" s="14" customFormat="1" x14ac:dyDescent="0.25">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c r="IX203" s="2"/>
      <c r="IY203" s="2"/>
      <c r="IZ203" s="2"/>
      <c r="JA203" s="2"/>
      <c r="JB203" s="2"/>
    </row>
    <row r="204" spans="17:262" s="14" customFormat="1" x14ac:dyDescent="0.25">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row>
    <row r="205" spans="17:262" s="14" customFormat="1" x14ac:dyDescent="0.25">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row>
    <row r="206" spans="17:262" s="14" customFormat="1" x14ac:dyDescent="0.25">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row>
    <row r="207" spans="17:262" s="14" customFormat="1" x14ac:dyDescent="0.25">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c r="IW207" s="2"/>
      <c r="IX207" s="2"/>
      <c r="IY207" s="2"/>
      <c r="IZ207" s="2"/>
      <c r="JA207" s="2"/>
      <c r="JB207" s="2"/>
    </row>
    <row r="208" spans="17:262" s="14" customFormat="1" x14ac:dyDescent="0.25">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c r="IX208" s="2"/>
      <c r="IY208" s="2"/>
      <c r="IZ208" s="2"/>
      <c r="JA208" s="2"/>
      <c r="JB208" s="2"/>
    </row>
    <row r="209" spans="17:262" s="14" customFormat="1" x14ac:dyDescent="0.25">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c r="IX209" s="2"/>
      <c r="IY209" s="2"/>
      <c r="IZ209" s="2"/>
      <c r="JA209" s="2"/>
      <c r="JB209" s="2"/>
    </row>
    <row r="210" spans="17:262" s="14" customFormat="1" x14ac:dyDescent="0.25">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row>
    <row r="211" spans="17:262" s="14" customFormat="1" x14ac:dyDescent="0.25">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row>
    <row r="212" spans="17:262" s="14" customFormat="1" x14ac:dyDescent="0.25">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c r="IX212" s="2"/>
      <c r="IY212" s="2"/>
      <c r="IZ212" s="2"/>
      <c r="JA212" s="2"/>
      <c r="JB212" s="2"/>
    </row>
    <row r="213" spans="17:262" s="14" customFormat="1" x14ac:dyDescent="0.25">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c r="IX213" s="2"/>
      <c r="IY213" s="2"/>
      <c r="IZ213" s="2"/>
      <c r="JA213" s="2"/>
      <c r="JB213" s="2"/>
    </row>
    <row r="214" spans="17:262" s="14" customFormat="1" x14ac:dyDescent="0.25">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c r="IX214" s="2"/>
      <c r="IY214" s="2"/>
      <c r="IZ214" s="2"/>
      <c r="JA214" s="2"/>
      <c r="JB214" s="2"/>
    </row>
    <row r="215" spans="17:262" s="14" customFormat="1" x14ac:dyDescent="0.25">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row>
    <row r="216" spans="17:262" s="14" customFormat="1" x14ac:dyDescent="0.25">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c r="IX216" s="2"/>
      <c r="IY216" s="2"/>
      <c r="IZ216" s="2"/>
      <c r="JA216" s="2"/>
      <c r="JB216" s="2"/>
    </row>
    <row r="217" spans="17:262" s="14" customFormat="1" x14ac:dyDescent="0.25">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row>
    <row r="218" spans="17:262" s="14" customFormat="1" x14ac:dyDescent="0.25">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c r="IW218" s="2"/>
      <c r="IX218" s="2"/>
      <c r="IY218" s="2"/>
      <c r="IZ218" s="2"/>
      <c r="JA218" s="2"/>
      <c r="JB218" s="2"/>
    </row>
    <row r="219" spans="17:262" s="14" customFormat="1" x14ac:dyDescent="0.25">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c r="IW219" s="2"/>
      <c r="IX219" s="2"/>
      <c r="IY219" s="2"/>
      <c r="IZ219" s="2"/>
      <c r="JA219" s="2"/>
      <c r="JB219" s="2"/>
    </row>
    <row r="220" spans="17:262" s="14" customFormat="1" x14ac:dyDescent="0.25">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c r="IW220" s="2"/>
      <c r="IX220" s="2"/>
      <c r="IY220" s="2"/>
      <c r="IZ220" s="2"/>
      <c r="JA220" s="2"/>
      <c r="JB220" s="2"/>
    </row>
    <row r="221" spans="17:262" s="14" customFormat="1" x14ac:dyDescent="0.25">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c r="IW221" s="2"/>
      <c r="IX221" s="2"/>
      <c r="IY221" s="2"/>
      <c r="IZ221" s="2"/>
      <c r="JA221" s="2"/>
      <c r="JB221" s="2"/>
    </row>
    <row r="222" spans="17:262" s="14" customFormat="1" x14ac:dyDescent="0.25">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c r="IX222" s="2"/>
      <c r="IY222" s="2"/>
      <c r="IZ222" s="2"/>
      <c r="JA222" s="2"/>
      <c r="JB222" s="2"/>
    </row>
    <row r="223" spans="17:262" s="14" customFormat="1" x14ac:dyDescent="0.25">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c r="IW223" s="2"/>
      <c r="IX223" s="2"/>
      <c r="IY223" s="2"/>
      <c r="IZ223" s="2"/>
      <c r="JA223" s="2"/>
      <c r="JB223" s="2"/>
    </row>
    <row r="224" spans="17:262" s="14" customFormat="1" x14ac:dyDescent="0.25">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c r="IW224" s="2"/>
      <c r="IX224" s="2"/>
      <c r="IY224" s="2"/>
      <c r="IZ224" s="2"/>
      <c r="JA224" s="2"/>
      <c r="JB224" s="2"/>
    </row>
    <row r="225" spans="17:262" s="14" customFormat="1" x14ac:dyDescent="0.25">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c r="IW225" s="2"/>
      <c r="IX225" s="2"/>
      <c r="IY225" s="2"/>
      <c r="IZ225" s="2"/>
      <c r="JA225" s="2"/>
      <c r="JB225" s="2"/>
    </row>
    <row r="226" spans="17:262" s="14" customFormat="1" x14ac:dyDescent="0.25">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c r="IW226" s="2"/>
      <c r="IX226" s="2"/>
      <c r="IY226" s="2"/>
      <c r="IZ226" s="2"/>
      <c r="JA226" s="2"/>
      <c r="JB226" s="2"/>
    </row>
    <row r="227" spans="17:262" s="14" customFormat="1" x14ac:dyDescent="0.25">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c r="IX227" s="2"/>
      <c r="IY227" s="2"/>
      <c r="IZ227" s="2"/>
      <c r="JA227" s="2"/>
      <c r="JB227" s="2"/>
    </row>
    <row r="228" spans="17:262" s="14" customFormat="1" x14ac:dyDescent="0.25">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c r="IX228" s="2"/>
      <c r="IY228" s="2"/>
      <c r="IZ228" s="2"/>
      <c r="JA228" s="2"/>
      <c r="JB228" s="2"/>
    </row>
    <row r="229" spans="17:262" s="14" customFormat="1" x14ac:dyDescent="0.25">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c r="IW229" s="2"/>
      <c r="IX229" s="2"/>
      <c r="IY229" s="2"/>
      <c r="IZ229" s="2"/>
      <c r="JA229" s="2"/>
      <c r="JB229" s="2"/>
    </row>
    <row r="230" spans="17:262" s="14" customFormat="1" x14ac:dyDescent="0.25">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c r="IX230" s="2"/>
      <c r="IY230" s="2"/>
      <c r="IZ230" s="2"/>
      <c r="JA230" s="2"/>
      <c r="JB230" s="2"/>
    </row>
    <row r="231" spans="17:262" s="14" customFormat="1" x14ac:dyDescent="0.25">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c r="IX231" s="2"/>
      <c r="IY231" s="2"/>
      <c r="IZ231" s="2"/>
      <c r="JA231" s="2"/>
      <c r="JB231" s="2"/>
    </row>
    <row r="232" spans="17:262" s="14" customFormat="1" x14ac:dyDescent="0.25">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c r="IX232" s="2"/>
      <c r="IY232" s="2"/>
      <c r="IZ232" s="2"/>
      <c r="JA232" s="2"/>
      <c r="JB232" s="2"/>
    </row>
    <row r="233" spans="17:262" s="14" customFormat="1" x14ac:dyDescent="0.25">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c r="IX233" s="2"/>
      <c r="IY233" s="2"/>
      <c r="IZ233" s="2"/>
      <c r="JA233" s="2"/>
      <c r="JB233" s="2"/>
    </row>
    <row r="234" spans="17:262" s="14" customFormat="1" x14ac:dyDescent="0.25">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c r="IX234" s="2"/>
      <c r="IY234" s="2"/>
      <c r="IZ234" s="2"/>
      <c r="JA234" s="2"/>
      <c r="JB234" s="2"/>
    </row>
    <row r="235" spans="17:262" s="14" customFormat="1" x14ac:dyDescent="0.25">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c r="IW235" s="2"/>
      <c r="IX235" s="2"/>
      <c r="IY235" s="2"/>
      <c r="IZ235" s="2"/>
      <c r="JA235" s="2"/>
      <c r="JB235" s="2"/>
    </row>
    <row r="236" spans="17:262" s="14" customFormat="1" x14ac:dyDescent="0.25">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row>
    <row r="237" spans="17:262" s="14" customFormat="1" x14ac:dyDescent="0.25">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row>
    <row r="238" spans="17:262" s="14" customFormat="1" x14ac:dyDescent="0.25">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c r="IX238" s="2"/>
      <c r="IY238" s="2"/>
      <c r="IZ238" s="2"/>
      <c r="JA238" s="2"/>
      <c r="JB238" s="2"/>
    </row>
    <row r="239" spans="17:262" s="14" customFormat="1" x14ac:dyDescent="0.25">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row>
    <row r="240" spans="17:262" s="14" customFormat="1" x14ac:dyDescent="0.25">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c r="IX240" s="2"/>
      <c r="IY240" s="2"/>
      <c r="IZ240" s="2"/>
      <c r="JA240" s="2"/>
      <c r="JB240" s="2"/>
    </row>
    <row r="241" spans="17:262" s="14" customFormat="1" x14ac:dyDescent="0.25">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c r="IW241" s="2"/>
      <c r="IX241" s="2"/>
      <c r="IY241" s="2"/>
      <c r="IZ241" s="2"/>
      <c r="JA241" s="2"/>
      <c r="JB241" s="2"/>
    </row>
    <row r="242" spans="17:262" s="14" customFormat="1" x14ac:dyDescent="0.25">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c r="IW242" s="2"/>
      <c r="IX242" s="2"/>
      <c r="IY242" s="2"/>
      <c r="IZ242" s="2"/>
      <c r="JA242" s="2"/>
      <c r="JB242" s="2"/>
    </row>
    <row r="243" spans="17:262" s="14" customFormat="1" x14ac:dyDescent="0.25">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c r="IX243" s="2"/>
      <c r="IY243" s="2"/>
      <c r="IZ243" s="2"/>
      <c r="JA243" s="2"/>
      <c r="JB243" s="2"/>
    </row>
    <row r="244" spans="17:262" s="14" customFormat="1" x14ac:dyDescent="0.25">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c r="IW244" s="2"/>
      <c r="IX244" s="2"/>
      <c r="IY244" s="2"/>
      <c r="IZ244" s="2"/>
      <c r="JA244" s="2"/>
      <c r="JB244" s="2"/>
    </row>
    <row r="245" spans="17:262" s="14" customFormat="1" x14ac:dyDescent="0.25">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row>
    <row r="246" spans="17:262" s="14" customFormat="1" x14ac:dyDescent="0.25">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row>
    <row r="247" spans="17:262" s="14" customFormat="1" x14ac:dyDescent="0.25">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c r="IW247" s="2"/>
      <c r="IX247" s="2"/>
      <c r="IY247" s="2"/>
      <c r="IZ247" s="2"/>
      <c r="JA247" s="2"/>
      <c r="JB247" s="2"/>
    </row>
    <row r="248" spans="17:262" s="14" customFormat="1" x14ac:dyDescent="0.25">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c r="IW248" s="2"/>
      <c r="IX248" s="2"/>
      <c r="IY248" s="2"/>
      <c r="IZ248" s="2"/>
      <c r="JA248" s="2"/>
      <c r="JB248" s="2"/>
    </row>
    <row r="249" spans="17:262" s="14" customFormat="1" x14ac:dyDescent="0.25">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c r="IX249" s="2"/>
      <c r="IY249" s="2"/>
      <c r="IZ249" s="2"/>
      <c r="JA249" s="2"/>
      <c r="JB249" s="2"/>
    </row>
    <row r="250" spans="17:262" s="14" customFormat="1" x14ac:dyDescent="0.25">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c r="IW250" s="2"/>
      <c r="IX250" s="2"/>
      <c r="IY250" s="2"/>
      <c r="IZ250" s="2"/>
      <c r="JA250" s="2"/>
      <c r="JB250" s="2"/>
    </row>
    <row r="251" spans="17:262" s="14" customFormat="1" x14ac:dyDescent="0.25">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c r="IW251" s="2"/>
      <c r="IX251" s="2"/>
      <c r="IY251" s="2"/>
      <c r="IZ251" s="2"/>
      <c r="JA251" s="2"/>
      <c r="JB251" s="2"/>
    </row>
    <row r="252" spans="17:262" s="14" customFormat="1" x14ac:dyDescent="0.25">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c r="IW252" s="2"/>
      <c r="IX252" s="2"/>
      <c r="IY252" s="2"/>
      <c r="IZ252" s="2"/>
      <c r="JA252" s="2"/>
      <c r="JB252" s="2"/>
    </row>
    <row r="253" spans="17:262" s="14" customFormat="1" x14ac:dyDescent="0.25">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c r="IX253" s="2"/>
      <c r="IY253" s="2"/>
      <c r="IZ253" s="2"/>
      <c r="JA253" s="2"/>
      <c r="JB253" s="2"/>
    </row>
    <row r="254" spans="17:262" s="14" customFormat="1" x14ac:dyDescent="0.25">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c r="IX254" s="2"/>
      <c r="IY254" s="2"/>
      <c r="IZ254" s="2"/>
      <c r="JA254" s="2"/>
      <c r="JB254" s="2"/>
    </row>
    <row r="255" spans="17:262" s="14" customFormat="1" x14ac:dyDescent="0.25">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c r="IX255" s="2"/>
      <c r="IY255" s="2"/>
      <c r="IZ255" s="2"/>
      <c r="JA255" s="2"/>
      <c r="JB255" s="2"/>
    </row>
    <row r="256" spans="17:262" s="14" customFormat="1" x14ac:dyDescent="0.25">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c r="IX256" s="2"/>
      <c r="IY256" s="2"/>
      <c r="IZ256" s="2"/>
      <c r="JA256" s="2"/>
      <c r="JB256" s="2"/>
    </row>
    <row r="257" spans="17:262" s="14" customFormat="1" x14ac:dyDescent="0.25">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c r="IW257" s="2"/>
      <c r="IX257" s="2"/>
      <c r="IY257" s="2"/>
      <c r="IZ257" s="2"/>
      <c r="JA257" s="2"/>
      <c r="JB257" s="2"/>
    </row>
    <row r="258" spans="17:262" s="14" customFormat="1" x14ac:dyDescent="0.25">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c r="IW258" s="2"/>
      <c r="IX258" s="2"/>
      <c r="IY258" s="2"/>
      <c r="IZ258" s="2"/>
      <c r="JA258" s="2"/>
      <c r="JB258" s="2"/>
    </row>
    <row r="259" spans="17:262" s="14" customFormat="1" x14ac:dyDescent="0.25">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c r="IW259" s="2"/>
      <c r="IX259" s="2"/>
      <c r="IY259" s="2"/>
      <c r="IZ259" s="2"/>
      <c r="JA259" s="2"/>
      <c r="JB259" s="2"/>
    </row>
    <row r="260" spans="17:262" s="14" customFormat="1" x14ac:dyDescent="0.25">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c r="IW260" s="2"/>
      <c r="IX260" s="2"/>
      <c r="IY260" s="2"/>
      <c r="IZ260" s="2"/>
      <c r="JA260" s="2"/>
      <c r="JB260" s="2"/>
    </row>
    <row r="261" spans="17:262" s="14" customFormat="1" x14ac:dyDescent="0.25">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c r="IW261" s="2"/>
      <c r="IX261" s="2"/>
      <c r="IY261" s="2"/>
      <c r="IZ261" s="2"/>
      <c r="JA261" s="2"/>
      <c r="JB261" s="2"/>
    </row>
    <row r="262" spans="17:262" s="14" customFormat="1" x14ac:dyDescent="0.25">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c r="IW262" s="2"/>
      <c r="IX262" s="2"/>
      <c r="IY262" s="2"/>
      <c r="IZ262" s="2"/>
      <c r="JA262" s="2"/>
      <c r="JB262" s="2"/>
    </row>
    <row r="263" spans="17:262" s="14" customFormat="1" x14ac:dyDescent="0.25">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c r="IW263" s="2"/>
      <c r="IX263" s="2"/>
      <c r="IY263" s="2"/>
      <c r="IZ263" s="2"/>
      <c r="JA263" s="2"/>
      <c r="JB263" s="2"/>
    </row>
  </sheetData>
  <pageMargins left="0.7" right="0.7" top="0.75" bottom="0.75" header="0.3" footer="0.3"/>
  <pageSetup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Whedon</dc:creator>
  <cp:lastModifiedBy>ZOU Becky</cp:lastModifiedBy>
  <dcterms:created xsi:type="dcterms:W3CDTF">2022-12-08T17:31:19Z</dcterms:created>
  <dcterms:modified xsi:type="dcterms:W3CDTF">2023-02-07T18:22:07Z</dcterms:modified>
</cp:coreProperties>
</file>