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nas3\DCM\DCA Director\Budget\FY 2025\Rate Setting\FY25 Published ISR\"/>
    </mc:Choice>
  </mc:AlternateContent>
  <xr:revisionPtr revIDLastSave="0" documentId="13_ncr:1_{AB7302B0-D7E0-45A0-8CD2-9535EE7A1ED5}" xr6:coauthVersionLast="36" xr6:coauthVersionMax="36" xr10:uidLastSave="{00000000-0000-0000-0000-000000000000}"/>
  <bookViews>
    <workbookView xWindow="0" yWindow="0" windowWidth="23040" windowHeight="9768" xr2:uid="{00000000-000D-0000-FFFF-FFFF00000000}"/>
  </bookViews>
  <sheets>
    <sheet name="Overview" sheetId="1" r:id="rId1"/>
    <sheet name="FY25 Fleet Rates" sheetId="4" r:id="rId2"/>
    <sheet name="FY25 Fleet SUMMARY" sheetId="2" r:id="rId3"/>
    <sheet name="FY25 Fleet - Dept Details" sheetId="3" r:id="rId4"/>
  </sheets>
  <definedNames>
    <definedName name="_3A2___EBS_Billing_IGA">#REF!</definedName>
    <definedName name="_xlnm._FilterDatabase" localSheetId="3" hidden="1">'FY25 Fleet - Dept Details'!$A$2:$AA$828</definedName>
    <definedName name="_Sort">#REF!</definedName>
    <definedName name="list">#REF!</definedName>
    <definedName name="MCSO1">#REF!</definedName>
    <definedName name="MCSO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2" l="1"/>
  <c r="Z827" i="3" l="1"/>
  <c r="Z822" i="3"/>
  <c r="Z821" i="3"/>
  <c r="Z820" i="3"/>
  <c r="Z819" i="3"/>
  <c r="Z818" i="3"/>
  <c r="Z817" i="3"/>
  <c r="Z816" i="3"/>
  <c r="Z815" i="3"/>
  <c r="Z814" i="3"/>
  <c r="Z812" i="3"/>
  <c r="Z811" i="3"/>
  <c r="Z810" i="3"/>
  <c r="Z809" i="3"/>
  <c r="Z808" i="3"/>
  <c r="Z807" i="3"/>
  <c r="Z806" i="3"/>
  <c r="Z805" i="3"/>
  <c r="Z804" i="3"/>
  <c r="Z803" i="3"/>
  <c r="Z802" i="3"/>
  <c r="Z801" i="3"/>
  <c r="Z800" i="3"/>
  <c r="Z799" i="3"/>
  <c r="Z798" i="3"/>
  <c r="Z797" i="3"/>
  <c r="Z796" i="3"/>
  <c r="Z795" i="3"/>
  <c r="Z794" i="3"/>
  <c r="Z793" i="3"/>
  <c r="Z792" i="3"/>
  <c r="Z791" i="3"/>
  <c r="Z790" i="3"/>
  <c r="Z789" i="3"/>
  <c r="Z788" i="3"/>
  <c r="Z787" i="3"/>
  <c r="Z786" i="3"/>
  <c r="Z785" i="3"/>
  <c r="Z784" i="3"/>
  <c r="Z783" i="3"/>
  <c r="Z782" i="3"/>
  <c r="Z781" i="3"/>
  <c r="Z780" i="3"/>
  <c r="Z779" i="3"/>
  <c r="Z778" i="3"/>
  <c r="Z777" i="3"/>
  <c r="Z776" i="3"/>
  <c r="Z775" i="3"/>
  <c r="Z774" i="3"/>
  <c r="Z773" i="3"/>
  <c r="Z772" i="3"/>
  <c r="Z771" i="3"/>
  <c r="Z770" i="3"/>
  <c r="Z769" i="3"/>
  <c r="Z768" i="3"/>
  <c r="Z767" i="3"/>
  <c r="Z766" i="3"/>
  <c r="Z765" i="3"/>
  <c r="Z764" i="3"/>
  <c r="Z763" i="3"/>
  <c r="Z762" i="3"/>
  <c r="Z761" i="3"/>
  <c r="Z760" i="3"/>
  <c r="Z759" i="3"/>
  <c r="Z758" i="3"/>
  <c r="Z757" i="3"/>
  <c r="Z756" i="3"/>
  <c r="Z755" i="3"/>
  <c r="Z754" i="3"/>
  <c r="Z753" i="3"/>
  <c r="Z752" i="3"/>
  <c r="Z751" i="3"/>
  <c r="Z750" i="3"/>
  <c r="Z749" i="3"/>
  <c r="Z748" i="3"/>
  <c r="Z747" i="3"/>
  <c r="Z746" i="3"/>
  <c r="Z745" i="3"/>
  <c r="Z744" i="3"/>
  <c r="Z743" i="3"/>
  <c r="Z742" i="3"/>
  <c r="Z741" i="3"/>
  <c r="Z740" i="3"/>
  <c r="Z739" i="3"/>
  <c r="Z738" i="3"/>
  <c r="Z737" i="3"/>
  <c r="Z736" i="3"/>
  <c r="Z735" i="3"/>
  <c r="Z734" i="3"/>
  <c r="Z733" i="3"/>
  <c r="Z732" i="3"/>
  <c r="Z731" i="3"/>
  <c r="Z730" i="3"/>
  <c r="Z729" i="3"/>
  <c r="Z728" i="3"/>
  <c r="Z727" i="3"/>
  <c r="Z726" i="3"/>
  <c r="Z725" i="3"/>
  <c r="Z724" i="3"/>
  <c r="Z723" i="3"/>
  <c r="Z722" i="3"/>
  <c r="Z721" i="3"/>
  <c r="Z720" i="3"/>
  <c r="Z719" i="3"/>
  <c r="Z718" i="3"/>
  <c r="Z717" i="3"/>
  <c r="Z716" i="3"/>
  <c r="Z715" i="3"/>
  <c r="Z714" i="3"/>
  <c r="Z713" i="3"/>
  <c r="Z712" i="3"/>
  <c r="Z711" i="3"/>
  <c r="Z710" i="3"/>
  <c r="Z709" i="3"/>
  <c r="Z708" i="3"/>
  <c r="Z707" i="3"/>
  <c r="Z706" i="3"/>
  <c r="Z705" i="3"/>
  <c r="Z704" i="3"/>
  <c r="Z703" i="3"/>
  <c r="Z702" i="3"/>
  <c r="Z701" i="3"/>
  <c r="Z700" i="3"/>
  <c r="Z699" i="3"/>
  <c r="Z698" i="3"/>
  <c r="Z697" i="3"/>
  <c r="Z696" i="3"/>
  <c r="Z695" i="3"/>
  <c r="Z694" i="3"/>
  <c r="Z693" i="3"/>
  <c r="Z692" i="3"/>
  <c r="Z691" i="3"/>
  <c r="Z690" i="3"/>
  <c r="Z689" i="3"/>
  <c r="Z688" i="3"/>
  <c r="Z687" i="3"/>
  <c r="Z686" i="3"/>
  <c r="Z685" i="3"/>
  <c r="Z684" i="3"/>
  <c r="Z683" i="3"/>
  <c r="Z682" i="3"/>
  <c r="Z681" i="3"/>
  <c r="Z680" i="3"/>
  <c r="Z679" i="3"/>
  <c r="Z678" i="3"/>
  <c r="Z677" i="3"/>
  <c r="Z676" i="3"/>
  <c r="Z675" i="3"/>
  <c r="Z674" i="3"/>
  <c r="Z673" i="3"/>
  <c r="Z672" i="3"/>
  <c r="Z671" i="3"/>
  <c r="Z670" i="3"/>
  <c r="Z669" i="3"/>
  <c r="Z668" i="3"/>
  <c r="Z667" i="3"/>
  <c r="Z666" i="3"/>
  <c r="Z665" i="3"/>
  <c r="Z664" i="3"/>
  <c r="Z663" i="3"/>
  <c r="Z662" i="3"/>
  <c r="Z661" i="3"/>
  <c r="Z660" i="3"/>
  <c r="Z659" i="3"/>
  <c r="Z658" i="3"/>
  <c r="Z657" i="3"/>
  <c r="Z656" i="3"/>
  <c r="Z655" i="3"/>
  <c r="Z654" i="3"/>
  <c r="Z653" i="3"/>
  <c r="Z652" i="3"/>
  <c r="Z651" i="3"/>
  <c r="Z650" i="3"/>
  <c r="Z649" i="3"/>
  <c r="Z648" i="3"/>
  <c r="Z647" i="3"/>
  <c r="Z646" i="3"/>
  <c r="Z645" i="3"/>
  <c r="Z644" i="3"/>
  <c r="Z643" i="3"/>
  <c r="Z642" i="3"/>
  <c r="Z641" i="3"/>
  <c r="Z640" i="3"/>
  <c r="Z639" i="3"/>
  <c r="Z638" i="3"/>
  <c r="Z637" i="3"/>
  <c r="Z636" i="3"/>
  <c r="Z635" i="3"/>
  <c r="Z634" i="3"/>
  <c r="Z633" i="3"/>
  <c r="Z632" i="3"/>
  <c r="Z631" i="3"/>
  <c r="Z630" i="3"/>
  <c r="Z629" i="3"/>
  <c r="Z628" i="3"/>
  <c r="Z627" i="3"/>
  <c r="Z626" i="3"/>
  <c r="Z625" i="3"/>
  <c r="Z624" i="3"/>
  <c r="Z623" i="3"/>
  <c r="Z622" i="3"/>
  <c r="Z621" i="3"/>
  <c r="Z620" i="3"/>
  <c r="Z619" i="3"/>
  <c r="Z618" i="3"/>
  <c r="Z617" i="3"/>
  <c r="Z616" i="3"/>
  <c r="Z615" i="3"/>
  <c r="Z614" i="3"/>
  <c r="Z613" i="3"/>
  <c r="Z612" i="3"/>
  <c r="Z611" i="3"/>
  <c r="Z610" i="3"/>
  <c r="Z609" i="3"/>
  <c r="Z608" i="3"/>
  <c r="Z607" i="3"/>
  <c r="Z606" i="3"/>
  <c r="Z605" i="3"/>
  <c r="Z604" i="3"/>
  <c r="Z603" i="3"/>
  <c r="Z602" i="3"/>
  <c r="Z601" i="3"/>
  <c r="Z600" i="3"/>
  <c r="Z599" i="3"/>
  <c r="Z598" i="3"/>
  <c r="Z597" i="3"/>
  <c r="Z596" i="3"/>
  <c r="Z595" i="3"/>
  <c r="Z594" i="3"/>
  <c r="Z593" i="3"/>
  <c r="Z592" i="3"/>
  <c r="Z591" i="3"/>
  <c r="Z590" i="3"/>
  <c r="Z589" i="3"/>
  <c r="Z588" i="3"/>
  <c r="Z587" i="3"/>
  <c r="Z586" i="3"/>
  <c r="Z585" i="3"/>
  <c r="Z584" i="3"/>
  <c r="Z583" i="3"/>
  <c r="Z582" i="3"/>
  <c r="Z581" i="3"/>
  <c r="Z580" i="3"/>
  <c r="Z579" i="3"/>
  <c r="Z578" i="3"/>
  <c r="Z577" i="3"/>
  <c r="Z576" i="3"/>
  <c r="Z575" i="3"/>
  <c r="Z574" i="3"/>
  <c r="Z573" i="3"/>
  <c r="Z572" i="3"/>
  <c r="Z571" i="3"/>
  <c r="Z570" i="3"/>
  <c r="Z569" i="3"/>
  <c r="Z568" i="3"/>
  <c r="Z567" i="3"/>
  <c r="Z566" i="3"/>
  <c r="Z565" i="3"/>
  <c r="Z564" i="3"/>
  <c r="Z563" i="3"/>
  <c r="Z562" i="3"/>
  <c r="Z561" i="3"/>
  <c r="Z560" i="3"/>
  <c r="Z559" i="3"/>
  <c r="Z558" i="3"/>
  <c r="Z557" i="3"/>
  <c r="Z556" i="3"/>
  <c r="Z555" i="3"/>
  <c r="Z554" i="3"/>
  <c r="Z553" i="3"/>
  <c r="Z552" i="3"/>
  <c r="Z551" i="3"/>
  <c r="Z550" i="3"/>
  <c r="Z549" i="3"/>
  <c r="Z548" i="3"/>
  <c r="Z547" i="3"/>
  <c r="Z546" i="3"/>
  <c r="Z545" i="3"/>
  <c r="Z544" i="3"/>
  <c r="Z543" i="3"/>
  <c r="Z542" i="3"/>
  <c r="Z541" i="3"/>
  <c r="Z540" i="3"/>
  <c r="Z539" i="3"/>
  <c r="Z538" i="3"/>
  <c r="Z537" i="3"/>
  <c r="Z536" i="3"/>
  <c r="Z535" i="3"/>
  <c r="Z534" i="3"/>
  <c r="Z533" i="3"/>
  <c r="Z532" i="3"/>
  <c r="Z531" i="3"/>
  <c r="Z530" i="3"/>
  <c r="Z529" i="3"/>
  <c r="Z528" i="3"/>
  <c r="Z527" i="3"/>
  <c r="Z526" i="3"/>
  <c r="Z525" i="3"/>
  <c r="Z524" i="3"/>
  <c r="Z523" i="3"/>
  <c r="Z522" i="3"/>
  <c r="Z521" i="3"/>
  <c r="Z520" i="3"/>
  <c r="Z519" i="3"/>
  <c r="Z518" i="3"/>
  <c r="Z517" i="3"/>
  <c r="Z516" i="3"/>
  <c r="Z515" i="3"/>
  <c r="Z514" i="3"/>
  <c r="Z513" i="3"/>
  <c r="Z512" i="3"/>
  <c r="Z511" i="3"/>
  <c r="Z510" i="3"/>
  <c r="Z509" i="3"/>
  <c r="Z508" i="3"/>
  <c r="Z507" i="3"/>
  <c r="Z506" i="3"/>
  <c r="Z505" i="3"/>
  <c r="Z504" i="3"/>
  <c r="Z503" i="3"/>
  <c r="Z502" i="3"/>
  <c r="Z501" i="3"/>
  <c r="Z500" i="3"/>
  <c r="Z499" i="3"/>
  <c r="Z498" i="3"/>
  <c r="Z497" i="3"/>
  <c r="Z496" i="3"/>
  <c r="Z495" i="3"/>
  <c r="Z494" i="3"/>
  <c r="Z493" i="3"/>
  <c r="Z492" i="3"/>
  <c r="Z491" i="3"/>
  <c r="Z490" i="3"/>
  <c r="Z489" i="3"/>
  <c r="Z488" i="3"/>
  <c r="Z487" i="3"/>
  <c r="Z486" i="3"/>
  <c r="Z485" i="3"/>
  <c r="Z484" i="3"/>
  <c r="Z483" i="3"/>
  <c r="Z482" i="3"/>
  <c r="Z481" i="3"/>
  <c r="Z480" i="3"/>
  <c r="Z479" i="3"/>
  <c r="Z478" i="3"/>
  <c r="Z477" i="3"/>
  <c r="Z476" i="3"/>
  <c r="Z475" i="3"/>
  <c r="Z474" i="3"/>
  <c r="Z473" i="3"/>
  <c r="Z472" i="3"/>
  <c r="Z471" i="3"/>
  <c r="Z470" i="3"/>
  <c r="Z469" i="3"/>
  <c r="Z468" i="3"/>
  <c r="Z467" i="3"/>
  <c r="Z466" i="3"/>
  <c r="Z465" i="3"/>
  <c r="Z464" i="3"/>
  <c r="Z463" i="3"/>
  <c r="Z462" i="3"/>
  <c r="Z461" i="3"/>
  <c r="Z460" i="3"/>
  <c r="Z459" i="3"/>
  <c r="Z458" i="3"/>
  <c r="Z457" i="3"/>
  <c r="Z456" i="3"/>
  <c r="Z455" i="3"/>
  <c r="Z454" i="3"/>
  <c r="Z453" i="3"/>
  <c r="Z452" i="3"/>
  <c r="Z451" i="3"/>
  <c r="Z450" i="3"/>
  <c r="Z449" i="3"/>
  <c r="Z448" i="3"/>
  <c r="Z447" i="3"/>
  <c r="Z446" i="3"/>
  <c r="Z445" i="3"/>
  <c r="Z444" i="3"/>
  <c r="Z443" i="3"/>
  <c r="Z442" i="3"/>
  <c r="Z441" i="3"/>
  <c r="Z440" i="3"/>
  <c r="Z439" i="3"/>
  <c r="Z438" i="3"/>
  <c r="Z437" i="3"/>
  <c r="Z436" i="3"/>
  <c r="Z435" i="3"/>
  <c r="Z434" i="3"/>
  <c r="Z433" i="3"/>
  <c r="Z432" i="3"/>
  <c r="Z431" i="3"/>
  <c r="Z430" i="3"/>
  <c r="Z429" i="3"/>
  <c r="Z428" i="3"/>
  <c r="Z427" i="3"/>
  <c r="Z426" i="3"/>
  <c r="Z425" i="3"/>
  <c r="Z424" i="3"/>
  <c r="Z423" i="3"/>
  <c r="Z422" i="3"/>
  <c r="Z421" i="3"/>
  <c r="Z420" i="3"/>
  <c r="Z419" i="3"/>
  <c r="Z418" i="3"/>
  <c r="Z417" i="3"/>
  <c r="Z416" i="3"/>
  <c r="Z415" i="3"/>
  <c r="Z414" i="3"/>
  <c r="Z413" i="3"/>
  <c r="Z412" i="3"/>
  <c r="Z411" i="3"/>
  <c r="Z410" i="3"/>
  <c r="Z409" i="3"/>
  <c r="Z408" i="3"/>
  <c r="Z407" i="3"/>
  <c r="Z406" i="3"/>
  <c r="Z405" i="3"/>
  <c r="Z404" i="3"/>
  <c r="Z403" i="3"/>
  <c r="Z402" i="3"/>
  <c r="Z401" i="3"/>
  <c r="Z400" i="3"/>
  <c r="Z399" i="3"/>
  <c r="Z398" i="3"/>
  <c r="Z397" i="3"/>
  <c r="Z396" i="3"/>
  <c r="Z395" i="3"/>
  <c r="Z394" i="3"/>
  <c r="Z393" i="3"/>
  <c r="Z392" i="3"/>
  <c r="Z391" i="3"/>
  <c r="Z390" i="3"/>
  <c r="Z389" i="3"/>
  <c r="Z388" i="3"/>
  <c r="Z387" i="3"/>
  <c r="Z386" i="3"/>
  <c r="Z385" i="3"/>
  <c r="Z384" i="3"/>
  <c r="Z383" i="3"/>
  <c r="Z382" i="3"/>
  <c r="Z381" i="3"/>
  <c r="Z380" i="3"/>
  <c r="Z379" i="3"/>
  <c r="Z378" i="3"/>
  <c r="Z377" i="3"/>
  <c r="Z376" i="3"/>
  <c r="Z375" i="3"/>
  <c r="Z374" i="3"/>
  <c r="Z373" i="3"/>
  <c r="Z372" i="3"/>
  <c r="Z371" i="3"/>
  <c r="Z370" i="3"/>
  <c r="Z369" i="3"/>
  <c r="Z368" i="3"/>
  <c r="Z367" i="3"/>
  <c r="Z366" i="3"/>
  <c r="Z365" i="3"/>
  <c r="Z364" i="3"/>
  <c r="Z363" i="3"/>
  <c r="Z362" i="3"/>
  <c r="Z361" i="3"/>
  <c r="Z360" i="3"/>
  <c r="Z359" i="3"/>
  <c r="Z358" i="3"/>
  <c r="Z357" i="3"/>
  <c r="Z356" i="3"/>
  <c r="Z355" i="3"/>
  <c r="Z354" i="3"/>
  <c r="Z353" i="3"/>
  <c r="Z352" i="3"/>
  <c r="Z351" i="3"/>
  <c r="Z350" i="3"/>
  <c r="Z349" i="3"/>
  <c r="Z348" i="3"/>
  <c r="Z347" i="3"/>
  <c r="Z346" i="3"/>
  <c r="Z345" i="3"/>
  <c r="Z344" i="3"/>
  <c r="Z343" i="3"/>
  <c r="Z342" i="3"/>
  <c r="Z341" i="3"/>
  <c r="Z340" i="3"/>
  <c r="Z339" i="3"/>
  <c r="Z338" i="3"/>
  <c r="Z337" i="3"/>
  <c r="Z336" i="3"/>
  <c r="Z335" i="3"/>
  <c r="Z334" i="3"/>
  <c r="Z333" i="3"/>
  <c r="Z332" i="3"/>
  <c r="Z331" i="3"/>
  <c r="Z330" i="3"/>
  <c r="Z329" i="3"/>
  <c r="Z328" i="3"/>
  <c r="Z327" i="3"/>
  <c r="Z326" i="3"/>
  <c r="Z325" i="3"/>
  <c r="Z324" i="3"/>
  <c r="Z323" i="3"/>
  <c r="Z322" i="3"/>
  <c r="Z321" i="3"/>
  <c r="Z320"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9" i="3"/>
  <c r="Z288" i="3"/>
  <c r="Z287" i="3"/>
  <c r="Z286" i="3"/>
  <c r="Z285" i="3"/>
  <c r="Z284" i="3"/>
  <c r="Z283" i="3"/>
  <c r="Z282" i="3"/>
  <c r="Z281" i="3"/>
  <c r="Z280" i="3"/>
  <c r="Z279" i="3"/>
  <c r="Z278" i="3"/>
  <c r="Z277" i="3"/>
  <c r="Z276" i="3"/>
  <c r="Z275" i="3"/>
  <c r="Z274" i="3"/>
  <c r="Z273" i="3"/>
  <c r="Z272" i="3"/>
  <c r="Z271" i="3"/>
  <c r="Z270" i="3"/>
  <c r="Z269" i="3"/>
  <c r="Z268" i="3"/>
  <c r="Z267" i="3"/>
  <c r="Z266" i="3"/>
  <c r="Z265" i="3"/>
  <c r="Z264" i="3"/>
  <c r="Z263" i="3"/>
  <c r="Z262" i="3"/>
  <c r="Z261" i="3"/>
  <c r="Z260" i="3"/>
  <c r="Z259" i="3"/>
  <c r="Z258" i="3"/>
  <c r="Z257" i="3"/>
  <c r="Z256" i="3"/>
  <c r="Z255" i="3"/>
  <c r="Z254" i="3"/>
  <c r="Z253" i="3"/>
  <c r="Z252" i="3"/>
  <c r="Z251" i="3"/>
  <c r="Z250" i="3"/>
  <c r="Z249" i="3"/>
  <c r="Z248" i="3"/>
  <c r="Z247" i="3"/>
  <c r="Z246" i="3"/>
  <c r="Z245" i="3"/>
  <c r="Z244" i="3"/>
  <c r="Z243" i="3"/>
  <c r="Z242" i="3"/>
  <c r="Z241" i="3"/>
  <c r="Z240"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100" i="3"/>
  <c r="Z99" i="3"/>
  <c r="Z98"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Z4" i="3"/>
  <c r="Z3" i="3"/>
  <c r="T107" i="3"/>
  <c r="L837" i="3"/>
  <c r="O837" i="3"/>
  <c r="Z837" i="3"/>
  <c r="L838" i="3"/>
  <c r="O838" i="3"/>
  <c r="Z838" i="3"/>
  <c r="L839" i="3"/>
  <c r="O839" i="3"/>
  <c r="Z839" i="3"/>
  <c r="L840" i="3"/>
  <c r="O840" i="3"/>
  <c r="Z840" i="3"/>
  <c r="L841" i="3"/>
  <c r="O841" i="3"/>
  <c r="Z841" i="3"/>
  <c r="L842" i="3"/>
  <c r="O842" i="3"/>
  <c r="Z842" i="3"/>
  <c r="L843" i="3"/>
  <c r="O843" i="3"/>
  <c r="Z843" i="3"/>
  <c r="L844" i="3"/>
  <c r="O844" i="3"/>
  <c r="Z844" i="3"/>
  <c r="L845" i="3"/>
  <c r="O845" i="3"/>
  <c r="Z845" i="3"/>
  <c r="L846" i="3"/>
  <c r="O846" i="3"/>
  <c r="Z846" i="3"/>
  <c r="L847" i="3"/>
  <c r="O847" i="3"/>
  <c r="Z847" i="3"/>
  <c r="L848" i="3"/>
  <c r="O848" i="3"/>
  <c r="Z848" i="3"/>
  <c r="L849" i="3"/>
  <c r="O849" i="3"/>
  <c r="Z849" i="3"/>
  <c r="L850" i="3"/>
  <c r="O850" i="3"/>
  <c r="Z850" i="3"/>
  <c r="L851" i="3"/>
  <c r="O851" i="3"/>
  <c r="Z851" i="3"/>
  <c r="L852" i="3"/>
  <c r="O852" i="3"/>
  <c r="Z852" i="3"/>
  <c r="L853" i="3"/>
  <c r="O853" i="3"/>
  <c r="Z853" i="3"/>
  <c r="L854" i="3"/>
  <c r="O854" i="3"/>
  <c r="Z854" i="3"/>
  <c r="L855" i="3"/>
  <c r="O855" i="3"/>
  <c r="Z855" i="3"/>
  <c r="L856" i="3"/>
  <c r="O856" i="3"/>
  <c r="Z856" i="3"/>
  <c r="L857" i="3"/>
  <c r="O857" i="3"/>
  <c r="Z857" i="3"/>
  <c r="L858" i="3"/>
  <c r="O858" i="3"/>
  <c r="Z858" i="3"/>
  <c r="L859" i="3"/>
  <c r="O859" i="3"/>
  <c r="Z859" i="3"/>
  <c r="L860" i="3"/>
  <c r="O860" i="3"/>
  <c r="Z860" i="3"/>
  <c r="L861" i="3"/>
  <c r="O861" i="3"/>
  <c r="Z861" i="3"/>
  <c r="L862" i="3"/>
  <c r="O862" i="3"/>
  <c r="Z862" i="3"/>
  <c r="K864" i="3"/>
  <c r="L864" i="3"/>
  <c r="O864" i="3"/>
  <c r="Z864" i="3"/>
  <c r="K810" i="3"/>
  <c r="Z828" i="3"/>
  <c r="L828" i="3"/>
  <c r="L827" i="3"/>
  <c r="L822" i="3"/>
  <c r="L820" i="3"/>
  <c r="L819" i="3"/>
  <c r="L818" i="3"/>
  <c r="L817" i="3"/>
  <c r="L816" i="3"/>
  <c r="L815" i="3"/>
  <c r="L814" i="3"/>
  <c r="X813" i="3"/>
  <c r="Z813" i="3" s="1"/>
  <c r="L813" i="3"/>
  <c r="L812" i="3"/>
  <c r="L811" i="3"/>
  <c r="L810" i="3"/>
  <c r="L809" i="3"/>
  <c r="L808" i="3"/>
  <c r="L807" i="3"/>
  <c r="L806" i="3"/>
  <c r="L805" i="3"/>
  <c r="L804" i="3"/>
  <c r="L803" i="3"/>
  <c r="L802" i="3"/>
  <c r="L801" i="3"/>
  <c r="L800" i="3"/>
  <c r="L799" i="3"/>
  <c r="L797" i="3"/>
  <c r="L796" i="3"/>
  <c r="L794" i="3"/>
  <c r="L793" i="3"/>
  <c r="L791" i="3"/>
  <c r="L790" i="3"/>
  <c r="L787" i="3"/>
  <c r="L778" i="3"/>
  <c r="L777" i="3"/>
  <c r="L776" i="3"/>
  <c r="L775" i="3"/>
  <c r="L774" i="3"/>
  <c r="L773" i="3"/>
  <c r="L772" i="3"/>
  <c r="L771" i="3"/>
  <c r="L770" i="3"/>
  <c r="L769" i="3"/>
  <c r="L768" i="3"/>
  <c r="L753" i="3"/>
  <c r="L752" i="3"/>
  <c r="L747" i="3"/>
  <c r="L746" i="3"/>
  <c r="L745" i="3"/>
  <c r="L744" i="3"/>
  <c r="L742" i="3"/>
  <c r="L741" i="3"/>
  <c r="L740" i="3"/>
  <c r="L736" i="3"/>
  <c r="L735" i="3"/>
  <c r="L734" i="3"/>
  <c r="L733" i="3"/>
  <c r="L732" i="3"/>
  <c r="L731" i="3"/>
  <c r="L730" i="3"/>
  <c r="L729" i="3"/>
  <c r="L728" i="3"/>
  <c r="L720" i="3"/>
  <c r="L716" i="3"/>
  <c r="L705" i="3"/>
  <c r="L688" i="3"/>
  <c r="L672" i="3"/>
  <c r="L671" i="3"/>
  <c r="L670" i="3"/>
  <c r="L669" i="3"/>
  <c r="L668" i="3"/>
  <c r="L667" i="3"/>
  <c r="L666" i="3"/>
  <c r="L659" i="3"/>
  <c r="L653" i="3"/>
  <c r="L651" i="3"/>
  <c r="L650" i="3"/>
  <c r="L645" i="3"/>
  <c r="L638" i="3"/>
  <c r="L637" i="3"/>
  <c r="L636" i="3"/>
  <c r="L635" i="3"/>
  <c r="L634" i="3"/>
  <c r="L633" i="3"/>
  <c r="L631" i="3"/>
  <c r="L630" i="3"/>
  <c r="L627" i="3"/>
  <c r="L626" i="3"/>
  <c r="L625" i="3"/>
  <c r="L623" i="3"/>
  <c r="L621" i="3"/>
  <c r="L616" i="3"/>
  <c r="L614" i="3"/>
  <c r="L613" i="3"/>
  <c r="L612" i="3"/>
  <c r="L611" i="3"/>
  <c r="L610" i="3"/>
  <c r="L609" i="3"/>
  <c r="L608" i="3"/>
  <c r="L607" i="3"/>
  <c r="L606" i="3"/>
  <c r="L605" i="3"/>
  <c r="L604" i="3"/>
  <c r="L603" i="3"/>
  <c r="L602" i="3"/>
  <c r="L601" i="3"/>
  <c r="L600" i="3"/>
  <c r="L599" i="3"/>
  <c r="L598" i="3"/>
  <c r="L597" i="3"/>
  <c r="L596" i="3"/>
  <c r="L595" i="3"/>
  <c r="L593" i="3"/>
  <c r="L592" i="3"/>
  <c r="L591" i="3"/>
  <c r="L590" i="3"/>
  <c r="L589" i="3"/>
  <c r="L588" i="3"/>
  <c r="L586" i="3"/>
  <c r="L585" i="3"/>
  <c r="L584" i="3"/>
  <c r="L582" i="3"/>
  <c r="L576" i="3"/>
  <c r="L575" i="3"/>
  <c r="L574" i="3"/>
  <c r="L573" i="3"/>
  <c r="L572" i="3"/>
  <c r="L571" i="3"/>
  <c r="L570" i="3"/>
  <c r="L568" i="3"/>
  <c r="L567" i="3"/>
  <c r="L566" i="3"/>
  <c r="L565" i="3"/>
  <c r="L564" i="3"/>
  <c r="L563" i="3"/>
  <c r="L562" i="3"/>
  <c r="L560" i="3"/>
  <c r="L559" i="3"/>
  <c r="L558" i="3"/>
  <c r="L556" i="3"/>
  <c r="L555" i="3"/>
  <c r="L554" i="3"/>
  <c r="L550" i="3"/>
  <c r="L549" i="3"/>
  <c r="L548" i="3"/>
  <c r="L545" i="3"/>
  <c r="L544" i="3"/>
  <c r="L543" i="3"/>
  <c r="L542" i="3"/>
  <c r="L541" i="3"/>
  <c r="L539" i="3"/>
  <c r="L535" i="3"/>
  <c r="L534" i="3"/>
  <c r="L532" i="3"/>
  <c r="L531" i="3"/>
  <c r="L528" i="3"/>
  <c r="L527" i="3"/>
  <c r="L526" i="3"/>
  <c r="L525" i="3"/>
  <c r="L524" i="3"/>
  <c r="L523" i="3"/>
  <c r="L522" i="3"/>
  <c r="L521" i="3"/>
  <c r="L520" i="3"/>
  <c r="L519" i="3"/>
  <c r="L518" i="3"/>
  <c r="L517" i="3"/>
  <c r="L516" i="3"/>
  <c r="L515" i="3"/>
  <c r="L514" i="3"/>
  <c r="L513" i="3"/>
  <c r="L512" i="3"/>
  <c r="L506" i="3"/>
  <c r="L505" i="3"/>
  <c r="L504" i="3"/>
  <c r="L501" i="3"/>
  <c r="L500" i="3"/>
  <c r="L499" i="3"/>
  <c r="L498" i="3"/>
  <c r="L497" i="3"/>
  <c r="L496" i="3"/>
  <c r="L495" i="3"/>
  <c r="L493" i="3"/>
  <c r="L492" i="3"/>
  <c r="L490" i="3"/>
  <c r="L489" i="3"/>
  <c r="L488" i="3"/>
  <c r="L487" i="3"/>
  <c r="L486" i="3"/>
  <c r="L485" i="3"/>
  <c r="L484" i="3"/>
  <c r="L483" i="3"/>
  <c r="L482" i="3"/>
  <c r="L481" i="3"/>
  <c r="L480" i="3"/>
  <c r="L479" i="3"/>
  <c r="L478" i="3"/>
  <c r="L477" i="3"/>
  <c r="L476" i="3"/>
  <c r="L475" i="3"/>
  <c r="L474" i="3"/>
  <c r="L472" i="3"/>
  <c r="L471" i="3"/>
  <c r="L470" i="3"/>
  <c r="L469" i="3"/>
  <c r="L467" i="3"/>
  <c r="L466" i="3"/>
  <c r="L465" i="3"/>
  <c r="L464" i="3"/>
  <c r="L463" i="3"/>
  <c r="L462" i="3"/>
  <c r="L461" i="3"/>
  <c r="L460" i="3"/>
  <c r="L459" i="3"/>
  <c r="L458" i="3"/>
  <c r="L457" i="3"/>
  <c r="L456" i="3"/>
  <c r="L455" i="3"/>
  <c r="L454" i="3"/>
  <c r="L453" i="3"/>
  <c r="L452" i="3"/>
  <c r="L451" i="3"/>
  <c r="L450" i="3"/>
  <c r="L449" i="3"/>
  <c r="L448" i="3"/>
  <c r="L445" i="3"/>
  <c r="L444" i="3"/>
  <c r="L443" i="3"/>
  <c r="L442" i="3"/>
  <c r="L441" i="3"/>
  <c r="L440" i="3"/>
  <c r="L439" i="3"/>
  <c r="L438" i="3"/>
  <c r="L437" i="3"/>
  <c r="L436" i="3"/>
  <c r="L435" i="3"/>
  <c r="L434" i="3"/>
  <c r="L433" i="3"/>
  <c r="L432" i="3"/>
  <c r="L431" i="3"/>
  <c r="L430" i="3"/>
  <c r="L429" i="3"/>
  <c r="L428" i="3"/>
  <c r="L427" i="3"/>
  <c r="L426" i="3"/>
  <c r="L425" i="3"/>
  <c r="L424" i="3"/>
  <c r="L423" i="3"/>
  <c r="L422"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2" i="3"/>
  <c r="L311" i="3"/>
  <c r="L310" i="3"/>
  <c r="L309" i="3"/>
  <c r="L308" i="3"/>
  <c r="L307" i="3"/>
  <c r="L306" i="3"/>
  <c r="L305" i="3"/>
  <c r="L304" i="3"/>
  <c r="L303" i="3"/>
  <c r="L302" i="3"/>
  <c r="L301" i="3"/>
  <c r="L300" i="3"/>
  <c r="L299" i="3"/>
  <c r="L298" i="3"/>
  <c r="L297" i="3"/>
  <c r="L296" i="3"/>
  <c r="L295" i="3"/>
  <c r="L294" i="3"/>
  <c r="L293" i="3"/>
  <c r="L292" i="3"/>
  <c r="L291" i="3"/>
  <c r="L290" i="3"/>
  <c r="L289" i="3"/>
  <c r="L287" i="3"/>
  <c r="L286" i="3"/>
  <c r="L285" i="3"/>
  <c r="L284" i="3"/>
  <c r="L283" i="3"/>
  <c r="L282" i="3"/>
  <c r="L281" i="3"/>
  <c r="L280" i="3"/>
  <c r="L279" i="3"/>
  <c r="L278" i="3"/>
  <c r="L277" i="3"/>
  <c r="L276" i="3"/>
  <c r="L275" i="3"/>
  <c r="L274" i="3"/>
  <c r="L273" i="3"/>
  <c r="L272" i="3"/>
  <c r="L267" i="3"/>
  <c r="L266" i="3"/>
  <c r="L265" i="3"/>
  <c r="L264" i="3"/>
  <c r="L263" i="3"/>
  <c r="L262" i="3"/>
  <c r="L260" i="3"/>
  <c r="L259" i="3"/>
  <c r="L256" i="3"/>
  <c r="L254" i="3"/>
  <c r="L253" i="3"/>
  <c r="L252" i="3"/>
  <c r="L251" i="3"/>
  <c r="L250" i="3"/>
  <c r="L249" i="3"/>
  <c r="L248" i="3"/>
  <c r="L247" i="3"/>
  <c r="L246" i="3"/>
  <c r="L244" i="3"/>
  <c r="L243" i="3"/>
  <c r="L242" i="3"/>
  <c r="L241" i="3"/>
  <c r="L240" i="3"/>
  <c r="L239" i="3"/>
  <c r="L238" i="3"/>
  <c r="L237" i="3"/>
  <c r="L236" i="3"/>
  <c r="L235" i="3"/>
  <c r="L234" i="3"/>
  <c r="L233" i="3"/>
  <c r="L232" i="3"/>
  <c r="L231" i="3"/>
  <c r="L230" i="3"/>
  <c r="L229" i="3"/>
  <c r="L228" i="3"/>
  <c r="L227" i="3"/>
  <c r="L226" i="3"/>
  <c r="L225" i="3"/>
  <c r="L224" i="3"/>
  <c r="L223" i="3"/>
  <c r="L222" i="3"/>
  <c r="L220" i="3"/>
  <c r="L219" i="3"/>
  <c r="L218" i="3"/>
  <c r="L217" i="3"/>
  <c r="L215" i="3"/>
  <c r="L214" i="3"/>
  <c r="L213" i="3"/>
  <c r="L212" i="3"/>
  <c r="L211" i="3"/>
  <c r="L210" i="3"/>
  <c r="L209" i="3"/>
  <c r="L208" i="3"/>
  <c r="L207" i="3"/>
  <c r="L206" i="3"/>
  <c r="L205" i="3"/>
  <c r="L204" i="3"/>
  <c r="L203" i="3"/>
  <c r="L202" i="3"/>
  <c r="L200" i="3"/>
  <c r="L199" i="3"/>
  <c r="L198" i="3"/>
  <c r="L197" i="3"/>
  <c r="L196" i="3"/>
  <c r="L195" i="3"/>
  <c r="L194" i="3"/>
  <c r="L193" i="3"/>
  <c r="L192" i="3"/>
  <c r="L191" i="3"/>
  <c r="L190" i="3"/>
  <c r="L189" i="3"/>
  <c r="L188" i="3"/>
  <c r="L187" i="3"/>
  <c r="L186" i="3"/>
  <c r="L185" i="3"/>
  <c r="L184" i="3"/>
  <c r="L182" i="3"/>
  <c r="L181" i="3"/>
  <c r="L180" i="3"/>
  <c r="L179" i="3"/>
  <c r="L178" i="3"/>
  <c r="L177" i="3"/>
  <c r="L176" i="3"/>
  <c r="L175" i="3"/>
  <c r="L174" i="3"/>
  <c r="L173" i="3"/>
  <c r="L172" i="3"/>
  <c r="L171" i="3"/>
  <c r="L170" i="3"/>
  <c r="L169" i="3"/>
  <c r="L168" i="3"/>
  <c r="L167" i="3"/>
  <c r="L166" i="3"/>
  <c r="L165" i="3"/>
  <c r="L164" i="3"/>
  <c r="L163" i="3"/>
  <c r="L160" i="3"/>
  <c r="L159" i="3"/>
  <c r="L158" i="3"/>
  <c r="L157" i="3"/>
  <c r="L156" i="3"/>
  <c r="L154" i="3"/>
  <c r="L153" i="3"/>
  <c r="L152" i="3"/>
  <c r="L151" i="3"/>
  <c r="L150" i="3"/>
  <c r="L149" i="3"/>
  <c r="L148" i="3"/>
  <c r="L147" i="3"/>
  <c r="L146" i="3"/>
  <c r="L145" i="3"/>
  <c r="L144" i="3"/>
  <c r="L143" i="3"/>
  <c r="L142" i="3"/>
  <c r="L141" i="3"/>
  <c r="L140" i="3"/>
  <c r="L139" i="3"/>
  <c r="L138" i="3"/>
  <c r="L137" i="3"/>
  <c r="L136" i="3"/>
  <c r="L135" i="3"/>
  <c r="L134" i="3"/>
  <c r="L129" i="3"/>
  <c r="L128" i="3"/>
  <c r="L127" i="3"/>
  <c r="L126" i="3"/>
  <c r="L125" i="3"/>
  <c r="L124" i="3"/>
  <c r="L123" i="3"/>
  <c r="L122" i="3"/>
  <c r="L121" i="3"/>
  <c r="L120" i="3"/>
  <c r="L119" i="3"/>
  <c r="L118" i="3"/>
  <c r="L117" i="3"/>
  <c r="L116" i="3"/>
  <c r="L115" i="3"/>
  <c r="L114" i="3"/>
  <c r="L113" i="3"/>
  <c r="L112" i="3"/>
  <c r="L111" i="3"/>
  <c r="L110" i="3"/>
  <c r="L109" i="3"/>
  <c r="L108" i="3"/>
  <c r="L106" i="3"/>
  <c r="L105" i="3"/>
  <c r="L104" i="3"/>
  <c r="L103" i="3"/>
  <c r="L102" i="3"/>
  <c r="L101" i="3"/>
  <c r="L100" i="3"/>
  <c r="L99" i="3"/>
  <c r="L98" i="3"/>
  <c r="X97" i="3"/>
  <c r="L97" i="3"/>
  <c r="L96" i="3"/>
  <c r="L95" i="3"/>
  <c r="L94" i="3"/>
  <c r="L87" i="3"/>
  <c r="L86" i="3"/>
  <c r="L85" i="3"/>
  <c r="L84" i="3"/>
  <c r="L83" i="3"/>
  <c r="L82" i="3"/>
  <c r="L79" i="3"/>
  <c r="L68" i="3"/>
  <c r="L67" i="3"/>
  <c r="L66" i="3"/>
  <c r="L65" i="3"/>
  <c r="L61" i="3"/>
  <c r="L59" i="3"/>
  <c r="L58" i="3"/>
  <c r="L57" i="3"/>
  <c r="L56" i="3"/>
  <c r="L55" i="3"/>
  <c r="L54" i="3"/>
  <c r="L53" i="3"/>
  <c r="L48" i="3"/>
  <c r="L45" i="3"/>
  <c r="L44" i="3"/>
  <c r="L43" i="3"/>
  <c r="L42" i="3"/>
  <c r="L41" i="3"/>
  <c r="L40" i="3"/>
  <c r="L39" i="3"/>
  <c r="L38" i="3"/>
  <c r="L37" i="3"/>
  <c r="L35" i="3"/>
  <c r="L34" i="3"/>
  <c r="L33" i="3"/>
  <c r="L31" i="3"/>
  <c r="L30" i="3"/>
  <c r="L29" i="3"/>
  <c r="L28" i="3"/>
  <c r="L27" i="3"/>
  <c r="L26" i="3"/>
  <c r="L25" i="3"/>
  <c r="L24" i="3"/>
  <c r="L23" i="3"/>
  <c r="L22" i="3"/>
  <c r="L20" i="3"/>
  <c r="L19" i="3"/>
  <c r="L16" i="3"/>
  <c r="L15" i="3"/>
  <c r="L11" i="3"/>
  <c r="L9" i="3"/>
  <c r="L6" i="3"/>
  <c r="L5" i="3"/>
  <c r="L4" i="3"/>
  <c r="Q829" i="3"/>
  <c r="I829" i="3"/>
  <c r="R38" i="2"/>
  <c r="R37" i="2"/>
  <c r="R36" i="2"/>
  <c r="R35" i="2"/>
  <c r="R34" i="2"/>
  <c r="R33" i="2"/>
  <c r="R32" i="2"/>
  <c r="R31" i="2"/>
  <c r="R26" i="2"/>
  <c r="Q26" i="2"/>
  <c r="M26" i="2"/>
  <c r="L26" i="2"/>
  <c r="K26" i="2"/>
  <c r="J26" i="2"/>
  <c r="I26" i="2"/>
  <c r="H26" i="2"/>
  <c r="F26" i="2"/>
  <c r="D26" i="2"/>
  <c r="C26" i="2"/>
  <c r="S25" i="2"/>
  <c r="G25" i="2"/>
  <c r="N25" i="2" s="1"/>
  <c r="B25" i="2"/>
  <c r="S24" i="2"/>
  <c r="N24" i="2"/>
  <c r="S23" i="2"/>
  <c r="N23" i="2"/>
  <c r="S22" i="2"/>
  <c r="G22" i="2"/>
  <c r="G26" i="2" s="1"/>
  <c r="B22" i="2"/>
  <c r="S21" i="2"/>
  <c r="N21" i="2"/>
  <c r="S20" i="2"/>
  <c r="E20" i="2"/>
  <c r="N20" i="2" s="1"/>
  <c r="B20" i="2"/>
  <c r="S19" i="2"/>
  <c r="N19" i="2"/>
  <c r="S18" i="2"/>
  <c r="E18" i="2"/>
  <c r="N18" i="2" s="1"/>
  <c r="S17" i="2"/>
  <c r="N17" i="2"/>
  <c r="Q11" i="2"/>
  <c r="Q39" i="2" s="1"/>
  <c r="K11" i="2"/>
  <c r="K39" i="2" s="1"/>
  <c r="D11" i="2"/>
  <c r="D39" i="2" s="1"/>
  <c r="C11" i="2"/>
  <c r="C39" i="2" s="1"/>
  <c r="B11" i="2"/>
  <c r="K10" i="2"/>
  <c r="K38" i="2" s="1"/>
  <c r="D10" i="2"/>
  <c r="D38" i="2" s="1"/>
  <c r="C10" i="2"/>
  <c r="C38" i="2" s="1"/>
  <c r="B10" i="2"/>
  <c r="B38" i="2" s="1"/>
  <c r="Q9" i="2"/>
  <c r="Q37" i="2" s="1"/>
  <c r="K9" i="2"/>
  <c r="K37" i="2" s="1"/>
  <c r="D9" i="2"/>
  <c r="D37" i="2" s="1"/>
  <c r="C9" i="2"/>
  <c r="C37" i="2" s="1"/>
  <c r="B9" i="2"/>
  <c r="B37" i="2" s="1"/>
  <c r="Q8" i="2"/>
  <c r="S8" i="2" s="1"/>
  <c r="K8" i="2"/>
  <c r="K36" i="2" s="1"/>
  <c r="D8" i="2"/>
  <c r="D36" i="2" s="1"/>
  <c r="C8" i="2"/>
  <c r="C36" i="2" s="1"/>
  <c r="B8" i="2"/>
  <c r="Q7" i="2"/>
  <c r="S7" i="2" s="1"/>
  <c r="K7" i="2"/>
  <c r="K35" i="2" s="1"/>
  <c r="D7" i="2"/>
  <c r="D35" i="2" s="1"/>
  <c r="C7" i="2"/>
  <c r="C35" i="2" s="1"/>
  <c r="B7" i="2"/>
  <c r="B35" i="2" s="1"/>
  <c r="Q6" i="2"/>
  <c r="S6" i="2" s="1"/>
  <c r="K6" i="2"/>
  <c r="K34" i="2" s="1"/>
  <c r="D6" i="2"/>
  <c r="D34" i="2" s="1"/>
  <c r="C6" i="2"/>
  <c r="B6" i="2"/>
  <c r="Q5" i="2"/>
  <c r="S5" i="2" s="1"/>
  <c r="K5" i="2"/>
  <c r="K33" i="2" s="1"/>
  <c r="D5" i="2"/>
  <c r="D33" i="2" s="1"/>
  <c r="C5" i="2"/>
  <c r="C33" i="2" s="1"/>
  <c r="B5" i="2"/>
  <c r="B33" i="2" s="1"/>
  <c r="K4" i="2"/>
  <c r="K32" i="2" s="1"/>
  <c r="C4" i="2"/>
  <c r="C32" i="2" s="1"/>
  <c r="B4" i="2"/>
  <c r="B32" i="2" s="1"/>
  <c r="C3" i="2"/>
  <c r="C31" i="2" s="1"/>
  <c r="B3" i="2"/>
  <c r="B31" i="2" s="1"/>
  <c r="T850" i="3" l="1"/>
  <c r="AA850" i="3" s="1"/>
  <c r="T858" i="3"/>
  <c r="AA858" i="3" s="1"/>
  <c r="T844" i="3"/>
  <c r="AA844" i="3" s="1"/>
  <c r="T843" i="3"/>
  <c r="AA843" i="3" s="1"/>
  <c r="T852" i="3"/>
  <c r="AA852" i="3" s="1"/>
  <c r="T845" i="3"/>
  <c r="AA845" i="3" s="1"/>
  <c r="T855" i="3"/>
  <c r="AA855" i="3" s="1"/>
  <c r="T859" i="3"/>
  <c r="AA859" i="3" s="1"/>
  <c r="T839" i="3"/>
  <c r="AA839" i="3" s="1"/>
  <c r="T864" i="3"/>
  <c r="AA864" i="3" s="1"/>
  <c r="T851" i="3"/>
  <c r="AA851" i="3" s="1"/>
  <c r="T857" i="3"/>
  <c r="AA857" i="3" s="1"/>
  <c r="T856" i="3"/>
  <c r="AA856" i="3" s="1"/>
  <c r="T854" i="3"/>
  <c r="AA854" i="3" s="1"/>
  <c r="T848" i="3"/>
  <c r="AA848" i="3" s="1"/>
  <c r="T853" i="3"/>
  <c r="AA853" i="3" s="1"/>
  <c r="T847" i="3"/>
  <c r="AA847" i="3" s="1"/>
  <c r="T841" i="3"/>
  <c r="AA841" i="3" s="1"/>
  <c r="T861" i="3"/>
  <c r="AA861" i="3" s="1"/>
  <c r="T846" i="3"/>
  <c r="AA846" i="3" s="1"/>
  <c r="T837" i="3"/>
  <c r="AA837" i="3" s="1"/>
  <c r="T840" i="3"/>
  <c r="AA840" i="3" s="1"/>
  <c r="T862" i="3"/>
  <c r="AA862" i="3" s="1"/>
  <c r="T860" i="3"/>
  <c r="AA860" i="3" s="1"/>
  <c r="T849" i="3"/>
  <c r="AA849" i="3" s="1"/>
  <c r="T838" i="3"/>
  <c r="AA838" i="3" s="1"/>
  <c r="Z97" i="3"/>
  <c r="Z829" i="3" s="1"/>
  <c r="T842" i="3"/>
  <c r="AA842" i="3" s="1"/>
  <c r="Q10" i="2"/>
  <c r="S10" i="2" s="1"/>
  <c r="T10" i="2" s="1"/>
  <c r="U10" i="2" s="1"/>
  <c r="V18" i="2"/>
  <c r="V20" i="2"/>
  <c r="V25" i="2"/>
  <c r="B26" i="2"/>
  <c r="E26" i="2"/>
  <c r="V23" i="2"/>
  <c r="B34" i="2"/>
  <c r="V19" i="2"/>
  <c r="V21" i="2"/>
  <c r="N22" i="2"/>
  <c r="V22" i="2" s="1"/>
  <c r="V24" i="2"/>
  <c r="S26" i="2"/>
  <c r="Q4" i="2"/>
  <c r="S4" i="2" s="1"/>
  <c r="T4" i="2" s="1"/>
  <c r="U4" i="2" s="1"/>
  <c r="X829" i="3"/>
  <c r="S11" i="2"/>
  <c r="T11" i="2" s="1"/>
  <c r="U11" i="2" s="1"/>
  <c r="R12" i="2"/>
  <c r="R39" i="2"/>
  <c r="Q33" i="2"/>
  <c r="Q34" i="2"/>
  <c r="B12" i="2"/>
  <c r="B39" i="2"/>
  <c r="C12" i="2"/>
  <c r="B36" i="2"/>
  <c r="F9" i="2"/>
  <c r="F37" i="2" s="1"/>
  <c r="T5" i="2"/>
  <c r="U5" i="2" s="1"/>
  <c r="T6" i="2"/>
  <c r="U6" i="2" s="1"/>
  <c r="T7" i="2"/>
  <c r="U7" i="2" s="1"/>
  <c r="T8" i="2"/>
  <c r="U8" i="2" s="1"/>
  <c r="S9" i="2"/>
  <c r="V17" i="2"/>
  <c r="C34" i="2"/>
  <c r="D4" i="2"/>
  <c r="D32" i="2" s="1"/>
  <c r="D3" i="2"/>
  <c r="Q36" i="2"/>
  <c r="K3" i="2"/>
  <c r="Q35" i="2"/>
  <c r="Q3" i="2"/>
  <c r="Q38" i="2" l="1"/>
  <c r="C40" i="2"/>
  <c r="R40" i="2"/>
  <c r="V26" i="2"/>
  <c r="N26" i="2"/>
  <c r="Q32" i="2"/>
  <c r="B40" i="2"/>
  <c r="M5" i="2"/>
  <c r="M33" i="2" s="1"/>
  <c r="M4" i="2"/>
  <c r="M32" i="2" s="1"/>
  <c r="D31" i="2"/>
  <c r="D12" i="2"/>
  <c r="M39" i="2"/>
  <c r="M9" i="2"/>
  <c r="M37" i="2" s="1"/>
  <c r="M7" i="2"/>
  <c r="M35" i="2" s="1"/>
  <c r="M6" i="2"/>
  <c r="M34" i="2" s="1"/>
  <c r="T9" i="2"/>
  <c r="U9" i="2" s="1"/>
  <c r="S3" i="2"/>
  <c r="Q12" i="2"/>
  <c r="Q31" i="2"/>
  <c r="O812" i="3"/>
  <c r="T812" i="3" s="1"/>
  <c r="O786" i="3"/>
  <c r="O828" i="3"/>
  <c r="T828" i="3" s="1"/>
  <c r="O822" i="3"/>
  <c r="T822" i="3" s="1"/>
  <c r="O816" i="3"/>
  <c r="T816" i="3" s="1"/>
  <c r="O811" i="3"/>
  <c r="T811" i="3" s="1"/>
  <c r="O808" i="3"/>
  <c r="T808" i="3" s="1"/>
  <c r="O817" i="3"/>
  <c r="T817" i="3" s="1"/>
  <c r="O795" i="3"/>
  <c r="O785" i="3"/>
  <c r="O810" i="3"/>
  <c r="T810" i="3" s="1"/>
  <c r="O821" i="3"/>
  <c r="O820" i="3"/>
  <c r="T820" i="3" s="1"/>
  <c r="O819" i="3"/>
  <c r="T819" i="3" s="1"/>
  <c r="O807" i="3"/>
  <c r="T807" i="3" s="1"/>
  <c r="O793" i="3"/>
  <c r="T793" i="3" s="1"/>
  <c r="O804" i="3"/>
  <c r="T804" i="3" s="1"/>
  <c r="O827" i="3"/>
  <c r="T827" i="3" s="1"/>
  <c r="O787" i="3"/>
  <c r="T787" i="3" s="1"/>
  <c r="O809" i="3"/>
  <c r="T809" i="3" s="1"/>
  <c r="O818" i="3"/>
  <c r="T818" i="3" s="1"/>
  <c r="O814" i="3"/>
  <c r="T814" i="3" s="1"/>
  <c r="O803" i="3"/>
  <c r="T803" i="3" s="1"/>
  <c r="O754" i="3"/>
  <c r="O797" i="3"/>
  <c r="T797" i="3" s="1"/>
  <c r="O789" i="3"/>
  <c r="O774" i="3"/>
  <c r="T774" i="3" s="1"/>
  <c r="O788" i="3"/>
  <c r="O771" i="3"/>
  <c r="T771" i="3" s="1"/>
  <c r="O748" i="3"/>
  <c r="O790" i="3"/>
  <c r="T790" i="3" s="1"/>
  <c r="O768" i="3"/>
  <c r="T768" i="3" s="1"/>
  <c r="O765" i="3"/>
  <c r="O781" i="3"/>
  <c r="O762" i="3"/>
  <c r="O800" i="3"/>
  <c r="T800" i="3" s="1"/>
  <c r="O759" i="3"/>
  <c r="O784" i="3"/>
  <c r="O756" i="3"/>
  <c r="O776" i="3"/>
  <c r="T776" i="3" s="1"/>
  <c r="O773" i="3"/>
  <c r="T773" i="3" s="1"/>
  <c r="O750" i="3"/>
  <c r="O791" i="3"/>
  <c r="T791" i="3" s="1"/>
  <c r="O780" i="3"/>
  <c r="O770" i="3"/>
  <c r="T770" i="3" s="1"/>
  <c r="O798" i="3"/>
  <c r="O767" i="3"/>
  <c r="O764" i="3"/>
  <c r="O783" i="3"/>
  <c r="O761" i="3"/>
  <c r="O758" i="3"/>
  <c r="O775" i="3"/>
  <c r="T775" i="3" s="1"/>
  <c r="O796" i="3"/>
  <c r="T796" i="3" s="1"/>
  <c r="O779" i="3"/>
  <c r="O772" i="3"/>
  <c r="T772" i="3" s="1"/>
  <c r="O749" i="3"/>
  <c r="O769" i="3"/>
  <c r="T769" i="3" s="1"/>
  <c r="O766" i="3"/>
  <c r="O763" i="3"/>
  <c r="O805" i="3"/>
  <c r="T805" i="3" s="1"/>
  <c r="O792" i="3"/>
  <c r="O782" i="3"/>
  <c r="O760" i="3"/>
  <c r="O794" i="3"/>
  <c r="T794" i="3" s="1"/>
  <c r="O757" i="3"/>
  <c r="O736" i="3"/>
  <c r="T736" i="3" s="1"/>
  <c r="O714" i="3"/>
  <c r="O733" i="3"/>
  <c r="T733" i="3" s="1"/>
  <c r="O713" i="3"/>
  <c r="O744" i="3"/>
  <c r="T744" i="3" s="1"/>
  <c r="O712" i="3"/>
  <c r="O731" i="3"/>
  <c r="T731" i="3" s="1"/>
  <c r="O711" i="3"/>
  <c r="O753" i="3"/>
  <c r="T753" i="3" s="1"/>
  <c r="O751" i="3"/>
  <c r="O730" i="3"/>
  <c r="T730" i="3" s="1"/>
  <c r="O710" i="3"/>
  <c r="O729" i="3"/>
  <c r="T729" i="3" s="1"/>
  <c r="O709" i="3"/>
  <c r="O747" i="3"/>
  <c r="T747" i="3" s="1"/>
  <c r="O738" i="3"/>
  <c r="O728" i="3"/>
  <c r="T728" i="3" s="1"/>
  <c r="O708" i="3"/>
  <c r="O735" i="3"/>
  <c r="T735" i="3" s="1"/>
  <c r="O727" i="3"/>
  <c r="O755" i="3"/>
  <c r="O726" i="3"/>
  <c r="O706" i="3"/>
  <c r="O746" i="3"/>
  <c r="T746" i="3" s="1"/>
  <c r="O724" i="3"/>
  <c r="O723" i="3"/>
  <c r="O752" i="3"/>
  <c r="T752" i="3" s="1"/>
  <c r="O722" i="3"/>
  <c r="O743" i="3"/>
  <c r="O737" i="3"/>
  <c r="O721" i="3"/>
  <c r="O734" i="3"/>
  <c r="T734" i="3" s="1"/>
  <c r="O720" i="3"/>
  <c r="T720" i="3" s="1"/>
  <c r="O719" i="3"/>
  <c r="O745" i="3"/>
  <c r="T745" i="3" s="1"/>
  <c r="O718" i="3"/>
  <c r="O717" i="3"/>
  <c r="O739" i="3"/>
  <c r="O680" i="3"/>
  <c r="O679" i="3"/>
  <c r="O667" i="3"/>
  <c r="T667" i="3" s="1"/>
  <c r="O678" i="3"/>
  <c r="O699" i="3"/>
  <c r="O698" i="3"/>
  <c r="O697" i="3"/>
  <c r="O677" i="3"/>
  <c r="O702" i="3"/>
  <c r="O701" i="3"/>
  <c r="O700" i="3"/>
  <c r="O696" i="3"/>
  <c r="O676" i="3"/>
  <c r="O703" i="3"/>
  <c r="O695" i="3"/>
  <c r="O704" i="3"/>
  <c r="O694" i="3"/>
  <c r="O693" i="3"/>
  <c r="O692" i="3"/>
  <c r="O691" i="3"/>
  <c r="O690" i="3"/>
  <c r="O689" i="3"/>
  <c r="O687" i="3"/>
  <c r="O716" i="3"/>
  <c r="T716" i="3" s="1"/>
  <c r="O685" i="3"/>
  <c r="O684" i="3"/>
  <c r="O725" i="3"/>
  <c r="O683" i="3"/>
  <c r="O661" i="3"/>
  <c r="O682" i="3"/>
  <c r="O715" i="3"/>
  <c r="O707" i="3"/>
  <c r="O681" i="3"/>
  <c r="O670" i="3"/>
  <c r="T670" i="3" s="1"/>
  <c r="O645" i="3"/>
  <c r="T645" i="3" s="1"/>
  <c r="O664" i="3"/>
  <c r="O663" i="3"/>
  <c r="O662" i="3"/>
  <c r="O643" i="3"/>
  <c r="O675" i="3"/>
  <c r="O665" i="3"/>
  <c r="O641" i="3"/>
  <c r="O669" i="3"/>
  <c r="T669" i="3" s="1"/>
  <c r="O639" i="3"/>
  <c r="O673" i="3"/>
  <c r="O638" i="3"/>
  <c r="T638" i="3" s="1"/>
  <c r="O671" i="3"/>
  <c r="T671" i="3" s="1"/>
  <c r="O637" i="3"/>
  <c r="T637" i="3" s="1"/>
  <c r="O636" i="3"/>
  <c r="T636" i="3" s="1"/>
  <c r="O631" i="3"/>
  <c r="T631" i="3" s="1"/>
  <c r="O630" i="3"/>
  <c r="T630" i="3" s="1"/>
  <c r="O666" i="3"/>
  <c r="T666" i="3" s="1"/>
  <c r="O629" i="3"/>
  <c r="O626" i="3"/>
  <c r="T626" i="3" s="1"/>
  <c r="O668" i="3"/>
  <c r="T668" i="3" s="1"/>
  <c r="O651" i="3"/>
  <c r="T651" i="3" s="1"/>
  <c r="O654" i="3"/>
  <c r="O653" i="3"/>
  <c r="T653" i="3" s="1"/>
  <c r="O652" i="3"/>
  <c r="O650" i="3"/>
  <c r="T650" i="3" s="1"/>
  <c r="O686" i="3"/>
  <c r="O674" i="3"/>
  <c r="O655" i="3"/>
  <c r="O649" i="3"/>
  <c r="O657" i="3"/>
  <c r="O656" i="3"/>
  <c r="O648" i="3"/>
  <c r="O688" i="3"/>
  <c r="T688" i="3" s="1"/>
  <c r="O659" i="3"/>
  <c r="T659" i="3" s="1"/>
  <c r="O658" i="3"/>
  <c r="O647" i="3"/>
  <c r="O633" i="3"/>
  <c r="T633" i="3" s="1"/>
  <c r="O628" i="3"/>
  <c r="O672" i="3"/>
  <c r="T672" i="3" s="1"/>
  <c r="O660" i="3"/>
  <c r="O646" i="3"/>
  <c r="O625" i="3"/>
  <c r="T625" i="3" s="1"/>
  <c r="O642" i="3"/>
  <c r="O644" i="3"/>
  <c r="O617" i="3"/>
  <c r="O640" i="3"/>
  <c r="O613" i="3"/>
  <c r="T613" i="3" s="1"/>
  <c r="O605" i="3"/>
  <c r="T605" i="3" s="1"/>
  <c r="O610" i="3"/>
  <c r="T610" i="3" s="1"/>
  <c r="O598" i="3"/>
  <c r="T598" i="3" s="1"/>
  <c r="O616" i="3"/>
  <c r="T616" i="3" s="1"/>
  <c r="O595" i="3"/>
  <c r="T595" i="3" s="1"/>
  <c r="O592" i="3"/>
  <c r="T592" i="3" s="1"/>
  <c r="O589" i="3"/>
  <c r="T589" i="3" s="1"/>
  <c r="O604" i="3"/>
  <c r="T604" i="3" s="1"/>
  <c r="O624" i="3"/>
  <c r="O615" i="3"/>
  <c r="O612" i="3"/>
  <c r="T612" i="3" s="1"/>
  <c r="O600" i="3"/>
  <c r="T600" i="3" s="1"/>
  <c r="O609" i="3"/>
  <c r="T609" i="3" s="1"/>
  <c r="O594" i="3"/>
  <c r="O588" i="3"/>
  <c r="T588" i="3" s="1"/>
  <c r="O623" i="3"/>
  <c r="T623" i="3" s="1"/>
  <c r="O591" i="3"/>
  <c r="T591" i="3" s="1"/>
  <c r="O585" i="3"/>
  <c r="T585" i="3" s="1"/>
  <c r="O608" i="3"/>
  <c r="T608" i="3" s="1"/>
  <c r="O627" i="3"/>
  <c r="T627" i="3" s="1"/>
  <c r="O622" i="3"/>
  <c r="O620" i="3"/>
  <c r="O614" i="3"/>
  <c r="T614" i="3" s="1"/>
  <c r="O602" i="3"/>
  <c r="T602" i="3" s="1"/>
  <c r="O621" i="3"/>
  <c r="T621" i="3" s="1"/>
  <c r="O619" i="3"/>
  <c r="O611" i="3"/>
  <c r="T611" i="3" s="1"/>
  <c r="O607" i="3"/>
  <c r="T607" i="3" s="1"/>
  <c r="O593" i="3"/>
  <c r="T593" i="3" s="1"/>
  <c r="O587" i="3"/>
  <c r="O590" i="3"/>
  <c r="T590" i="3" s="1"/>
  <c r="O618" i="3"/>
  <c r="O606" i="3"/>
  <c r="T606" i="3" s="1"/>
  <c r="O603" i="3"/>
  <c r="T603" i="3" s="1"/>
  <c r="O580" i="3"/>
  <c r="O558" i="3"/>
  <c r="T558" i="3" s="1"/>
  <c r="O555" i="3"/>
  <c r="T555" i="3" s="1"/>
  <c r="O541" i="3"/>
  <c r="T541" i="3" s="1"/>
  <c r="O535" i="3"/>
  <c r="T535" i="3" s="1"/>
  <c r="O579" i="3"/>
  <c r="O575" i="3"/>
  <c r="T575" i="3" s="1"/>
  <c r="O572" i="3"/>
  <c r="T572" i="3" s="1"/>
  <c r="O538" i="3"/>
  <c r="O569" i="3"/>
  <c r="O551" i="3"/>
  <c r="O566" i="3"/>
  <c r="T566" i="3" s="1"/>
  <c r="O550" i="3"/>
  <c r="T550" i="3" s="1"/>
  <c r="O563" i="3"/>
  <c r="T563" i="3" s="1"/>
  <c r="O578" i="3"/>
  <c r="O560" i="3"/>
  <c r="T560" i="3" s="1"/>
  <c r="O557" i="3"/>
  <c r="O574" i="3"/>
  <c r="T574" i="3" s="1"/>
  <c r="O554" i="3"/>
  <c r="T554" i="3" s="1"/>
  <c r="O540" i="3"/>
  <c r="O584" i="3"/>
  <c r="T584" i="3" s="1"/>
  <c r="O571" i="3"/>
  <c r="T571" i="3" s="1"/>
  <c r="O553" i="3"/>
  <c r="O586" i="3"/>
  <c r="T586" i="3" s="1"/>
  <c r="O583" i="3"/>
  <c r="O568" i="3"/>
  <c r="T568" i="3" s="1"/>
  <c r="O577" i="3"/>
  <c r="O565" i="3"/>
  <c r="T565" i="3" s="1"/>
  <c r="O549" i="3"/>
  <c r="T549" i="3" s="1"/>
  <c r="O562" i="3"/>
  <c r="T562" i="3" s="1"/>
  <c r="O548" i="3"/>
  <c r="T548" i="3" s="1"/>
  <c r="O559" i="3"/>
  <c r="T559" i="3" s="1"/>
  <c r="O545" i="3"/>
  <c r="T545" i="3" s="1"/>
  <c r="O582" i="3"/>
  <c r="T582" i="3" s="1"/>
  <c r="O556" i="3"/>
  <c r="T556" i="3" s="1"/>
  <c r="O573" i="3"/>
  <c r="T573" i="3" s="1"/>
  <c r="O570" i="3"/>
  <c r="T570" i="3" s="1"/>
  <c r="O552" i="3"/>
  <c r="O581" i="3"/>
  <c r="O567" i="3"/>
  <c r="T567" i="3" s="1"/>
  <c r="O576" i="3"/>
  <c r="T576" i="3" s="1"/>
  <c r="O564" i="3"/>
  <c r="T564" i="3" s="1"/>
  <c r="O561" i="3"/>
  <c r="O547" i="3"/>
  <c r="O517" i="3"/>
  <c r="T517" i="3" s="1"/>
  <c r="O546" i="3"/>
  <c r="O532" i="3"/>
  <c r="T532" i="3" s="1"/>
  <c r="O523" i="3"/>
  <c r="T523" i="3" s="1"/>
  <c r="O479" i="3"/>
  <c r="T479" i="3" s="1"/>
  <c r="O543" i="3"/>
  <c r="T543" i="3" s="1"/>
  <c r="O520" i="3"/>
  <c r="T520" i="3" s="1"/>
  <c r="O504" i="3"/>
  <c r="T504" i="3" s="1"/>
  <c r="O502" i="3"/>
  <c r="O497" i="3"/>
  <c r="T497" i="3" s="1"/>
  <c r="O494" i="3"/>
  <c r="O493" i="3"/>
  <c r="T493" i="3" s="1"/>
  <c r="O487" i="3"/>
  <c r="T487" i="3" s="1"/>
  <c r="O516" i="3"/>
  <c r="T516" i="3" s="1"/>
  <c r="O484" i="3"/>
  <c r="T484" i="3" s="1"/>
  <c r="O500" i="3"/>
  <c r="T500" i="3" s="1"/>
  <c r="O531" i="3"/>
  <c r="T531" i="3" s="1"/>
  <c r="O522" i="3"/>
  <c r="T522" i="3" s="1"/>
  <c r="O501" i="3"/>
  <c r="T501" i="3" s="1"/>
  <c r="O534" i="3"/>
  <c r="T534" i="3" s="1"/>
  <c r="O519" i="3"/>
  <c r="T519" i="3" s="1"/>
  <c r="O506" i="3"/>
  <c r="T506" i="3" s="1"/>
  <c r="O537" i="3"/>
  <c r="O515" i="3"/>
  <c r="T515" i="3" s="1"/>
  <c r="O492" i="3"/>
  <c r="T492" i="3" s="1"/>
  <c r="O496" i="3"/>
  <c r="T496" i="3" s="1"/>
  <c r="O489" i="3"/>
  <c r="T489" i="3" s="1"/>
  <c r="O518" i="3"/>
  <c r="T518" i="3" s="1"/>
  <c r="O486" i="3"/>
  <c r="T486" i="3" s="1"/>
  <c r="O525" i="3"/>
  <c r="T525" i="3" s="1"/>
  <c r="O483" i="3"/>
  <c r="T483" i="3" s="1"/>
  <c r="O542" i="3"/>
  <c r="T542" i="3" s="1"/>
  <c r="O533" i="3"/>
  <c r="O528" i="3"/>
  <c r="T528" i="3" s="1"/>
  <c r="O526" i="3"/>
  <c r="T526" i="3" s="1"/>
  <c r="O524" i="3"/>
  <c r="T524" i="3" s="1"/>
  <c r="O503" i="3"/>
  <c r="O499" i="3"/>
  <c r="T499" i="3" s="1"/>
  <c r="O530" i="3"/>
  <c r="O527" i="3"/>
  <c r="T527" i="3" s="1"/>
  <c r="O521" i="3"/>
  <c r="T521" i="3" s="1"/>
  <c r="O529" i="3"/>
  <c r="O505" i="3"/>
  <c r="T505" i="3" s="1"/>
  <c r="O514" i="3"/>
  <c r="T514" i="3" s="1"/>
  <c r="O498" i="3"/>
  <c r="T498" i="3" s="1"/>
  <c r="O539" i="3"/>
  <c r="T539" i="3" s="1"/>
  <c r="O495" i="3"/>
  <c r="T495" i="3" s="1"/>
  <c r="O488" i="3"/>
  <c r="T488" i="3" s="1"/>
  <c r="O466" i="3"/>
  <c r="T466" i="3" s="1"/>
  <c r="O458" i="3"/>
  <c r="T458" i="3" s="1"/>
  <c r="O436" i="3"/>
  <c r="T436" i="3" s="1"/>
  <c r="O485" i="3"/>
  <c r="T485" i="3" s="1"/>
  <c r="O455" i="3"/>
  <c r="T455" i="3" s="1"/>
  <c r="O465" i="3"/>
  <c r="T465" i="3" s="1"/>
  <c r="O452" i="3"/>
  <c r="T452" i="3" s="1"/>
  <c r="O448" i="3"/>
  <c r="T448" i="3" s="1"/>
  <c r="O477" i="3"/>
  <c r="T477" i="3" s="1"/>
  <c r="O469" i="3"/>
  <c r="T469" i="3" s="1"/>
  <c r="O464" i="3"/>
  <c r="T464" i="3" s="1"/>
  <c r="O444" i="3"/>
  <c r="T444" i="3" s="1"/>
  <c r="O491" i="3"/>
  <c r="O463" i="3"/>
  <c r="T463" i="3" s="1"/>
  <c r="O460" i="3"/>
  <c r="T460" i="3" s="1"/>
  <c r="O461" i="3"/>
  <c r="T461" i="3" s="1"/>
  <c r="O457" i="3"/>
  <c r="T457" i="3" s="1"/>
  <c r="O478" i="3"/>
  <c r="T478" i="3" s="1"/>
  <c r="O462" i="3"/>
  <c r="T462" i="3" s="1"/>
  <c r="O454" i="3"/>
  <c r="T454" i="3" s="1"/>
  <c r="O482" i="3"/>
  <c r="T482" i="3" s="1"/>
  <c r="O451" i="3"/>
  <c r="T451" i="3" s="1"/>
  <c r="O447" i="3"/>
  <c r="O468" i="3"/>
  <c r="O443" i="3"/>
  <c r="T443" i="3" s="1"/>
  <c r="O480" i="3"/>
  <c r="T480" i="3" s="1"/>
  <c r="O459" i="3"/>
  <c r="T459" i="3" s="1"/>
  <c r="O437" i="3"/>
  <c r="T437" i="3" s="1"/>
  <c r="O474" i="3"/>
  <c r="T474" i="3" s="1"/>
  <c r="O456" i="3"/>
  <c r="T456" i="3" s="1"/>
  <c r="O475" i="3"/>
  <c r="T475" i="3" s="1"/>
  <c r="O453" i="3"/>
  <c r="T453" i="3" s="1"/>
  <c r="O449" i="3"/>
  <c r="T449" i="3" s="1"/>
  <c r="O450" i="3"/>
  <c r="T450" i="3" s="1"/>
  <c r="O446" i="3"/>
  <c r="O470" i="3"/>
  <c r="T470" i="3" s="1"/>
  <c r="O467" i="3"/>
  <c r="T467" i="3" s="1"/>
  <c r="O442" i="3"/>
  <c r="T442" i="3" s="1"/>
  <c r="O476" i="3"/>
  <c r="T476" i="3" s="1"/>
  <c r="O473" i="3"/>
  <c r="O445" i="3"/>
  <c r="T445" i="3" s="1"/>
  <c r="O422" i="3"/>
  <c r="T422" i="3" s="1"/>
  <c r="O409" i="3"/>
  <c r="T409" i="3" s="1"/>
  <c r="O439" i="3"/>
  <c r="T439" i="3" s="1"/>
  <c r="O416" i="3"/>
  <c r="T416" i="3" s="1"/>
  <c r="O406" i="3"/>
  <c r="T406" i="3" s="1"/>
  <c r="O396" i="3"/>
  <c r="T396" i="3" s="1"/>
  <c r="O403" i="3"/>
  <c r="T403" i="3" s="1"/>
  <c r="O400" i="3"/>
  <c r="T400" i="3" s="1"/>
  <c r="O395" i="3"/>
  <c r="T395" i="3" s="1"/>
  <c r="O440" i="3"/>
  <c r="T440" i="3" s="1"/>
  <c r="O433" i="3"/>
  <c r="T433" i="3" s="1"/>
  <c r="O430" i="3"/>
  <c r="T430" i="3" s="1"/>
  <c r="O427" i="3"/>
  <c r="T427" i="3" s="1"/>
  <c r="O394" i="3"/>
  <c r="T394" i="3" s="1"/>
  <c r="O441" i="3"/>
  <c r="T441" i="3" s="1"/>
  <c r="O424" i="3"/>
  <c r="T424" i="3" s="1"/>
  <c r="O412" i="3"/>
  <c r="T412" i="3" s="1"/>
  <c r="O421" i="3"/>
  <c r="O411" i="3"/>
  <c r="T411" i="3" s="1"/>
  <c r="O388" i="3"/>
  <c r="T388" i="3" s="1"/>
  <c r="O418" i="3"/>
  <c r="T418" i="3" s="1"/>
  <c r="O408" i="3"/>
  <c r="T408" i="3" s="1"/>
  <c r="O385" i="3"/>
  <c r="T385" i="3" s="1"/>
  <c r="O415" i="3"/>
  <c r="T415" i="3" s="1"/>
  <c r="O405" i="3"/>
  <c r="T405" i="3" s="1"/>
  <c r="O398" i="3"/>
  <c r="T398" i="3" s="1"/>
  <c r="O382" i="3"/>
  <c r="T382" i="3" s="1"/>
  <c r="O432" i="3"/>
  <c r="T432" i="3" s="1"/>
  <c r="O402" i="3"/>
  <c r="T402" i="3" s="1"/>
  <c r="O429" i="3"/>
  <c r="T429" i="3" s="1"/>
  <c r="O426" i="3"/>
  <c r="T426" i="3" s="1"/>
  <c r="O393" i="3"/>
  <c r="T393" i="3" s="1"/>
  <c r="O423" i="3"/>
  <c r="T423" i="3" s="1"/>
  <c r="O420" i="3"/>
  <c r="T420" i="3" s="1"/>
  <c r="O410" i="3"/>
  <c r="T410" i="3" s="1"/>
  <c r="O387" i="3"/>
  <c r="T387" i="3" s="1"/>
  <c r="O417" i="3"/>
  <c r="T417" i="3" s="1"/>
  <c r="O407" i="3"/>
  <c r="T407" i="3" s="1"/>
  <c r="O414" i="3"/>
  <c r="T414" i="3" s="1"/>
  <c r="O404" i="3"/>
  <c r="T404" i="3" s="1"/>
  <c r="O397" i="3"/>
  <c r="T397" i="3" s="1"/>
  <c r="O435" i="3"/>
  <c r="T435" i="3" s="1"/>
  <c r="O431" i="3"/>
  <c r="T431" i="3" s="1"/>
  <c r="O428" i="3"/>
  <c r="T428" i="3" s="1"/>
  <c r="O438" i="3"/>
  <c r="T438" i="3" s="1"/>
  <c r="O434" i="3"/>
  <c r="T434" i="3" s="1"/>
  <c r="O425" i="3"/>
  <c r="T425" i="3" s="1"/>
  <c r="O373" i="3"/>
  <c r="T373" i="3" s="1"/>
  <c r="O353" i="3"/>
  <c r="T353" i="3" s="1"/>
  <c r="O370" i="3"/>
  <c r="T370" i="3" s="1"/>
  <c r="O350" i="3"/>
  <c r="T350" i="3" s="1"/>
  <c r="O367" i="3"/>
  <c r="T367" i="3" s="1"/>
  <c r="O347" i="3"/>
  <c r="T347" i="3" s="1"/>
  <c r="O364" i="3"/>
  <c r="T364" i="3" s="1"/>
  <c r="O344" i="3"/>
  <c r="T344" i="3" s="1"/>
  <c r="O390" i="3"/>
  <c r="T390" i="3" s="1"/>
  <c r="O389" i="3"/>
  <c r="T389" i="3" s="1"/>
  <c r="O378" i="3"/>
  <c r="T378" i="3" s="1"/>
  <c r="O358" i="3"/>
  <c r="T358" i="3" s="1"/>
  <c r="O381" i="3"/>
  <c r="T381" i="3" s="1"/>
  <c r="O375" i="3"/>
  <c r="T375" i="3" s="1"/>
  <c r="O355" i="3"/>
  <c r="T355" i="3" s="1"/>
  <c r="O372" i="3"/>
  <c r="T372" i="3" s="1"/>
  <c r="O352" i="3"/>
  <c r="T352" i="3" s="1"/>
  <c r="O391" i="3"/>
  <c r="T391" i="3" s="1"/>
  <c r="O386" i="3"/>
  <c r="T386" i="3" s="1"/>
  <c r="O369" i="3"/>
  <c r="T369" i="3" s="1"/>
  <c r="O349" i="3"/>
  <c r="T349" i="3" s="1"/>
  <c r="O366" i="3"/>
  <c r="T366" i="3" s="1"/>
  <c r="O346" i="3"/>
  <c r="T346" i="3" s="1"/>
  <c r="O363" i="3"/>
  <c r="T363" i="3" s="1"/>
  <c r="O380" i="3"/>
  <c r="T380" i="3" s="1"/>
  <c r="O360" i="3"/>
  <c r="T360" i="3" s="1"/>
  <c r="O392" i="3"/>
  <c r="T392" i="3" s="1"/>
  <c r="O377" i="3"/>
  <c r="T377" i="3" s="1"/>
  <c r="O357" i="3"/>
  <c r="T357" i="3" s="1"/>
  <c r="O384" i="3"/>
  <c r="T384" i="3" s="1"/>
  <c r="O374" i="3"/>
  <c r="T374" i="3" s="1"/>
  <c r="O371" i="3"/>
  <c r="T371" i="3" s="1"/>
  <c r="O368" i="3"/>
  <c r="T368" i="3" s="1"/>
  <c r="O348" i="3"/>
  <c r="T348" i="3" s="1"/>
  <c r="O401" i="3"/>
  <c r="T401" i="3" s="1"/>
  <c r="O365" i="3"/>
  <c r="T365" i="3" s="1"/>
  <c r="O383" i="3"/>
  <c r="T383" i="3" s="1"/>
  <c r="O362" i="3"/>
  <c r="T362" i="3" s="1"/>
  <c r="O379" i="3"/>
  <c r="T379" i="3" s="1"/>
  <c r="O359" i="3"/>
  <c r="T359" i="3" s="1"/>
  <c r="O376" i="3"/>
  <c r="T376" i="3" s="1"/>
  <c r="O356" i="3"/>
  <c r="T356" i="3" s="1"/>
  <c r="O334" i="3"/>
  <c r="T334" i="3" s="1"/>
  <c r="O320" i="3"/>
  <c r="T320" i="3" s="1"/>
  <c r="O310" i="3"/>
  <c r="T310" i="3" s="1"/>
  <c r="O304" i="3"/>
  <c r="T304" i="3" s="1"/>
  <c r="O298" i="3"/>
  <c r="T298" i="3" s="1"/>
  <c r="O312" i="3"/>
  <c r="T312" i="3" s="1"/>
  <c r="O292" i="3"/>
  <c r="T292" i="3" s="1"/>
  <c r="O309" i="3"/>
  <c r="T309" i="3" s="1"/>
  <c r="O343" i="3"/>
  <c r="T343" i="3" s="1"/>
  <c r="O306" i="3"/>
  <c r="T306" i="3" s="1"/>
  <c r="O351" i="3"/>
  <c r="T351" i="3" s="1"/>
  <c r="O338" i="3"/>
  <c r="T338" i="3" s="1"/>
  <c r="O300" i="3"/>
  <c r="T300" i="3" s="1"/>
  <c r="O297" i="3"/>
  <c r="T297" i="3" s="1"/>
  <c r="O337" i="3"/>
  <c r="T337" i="3" s="1"/>
  <c r="O323" i="3"/>
  <c r="T323" i="3" s="1"/>
  <c r="O311" i="3"/>
  <c r="T311" i="3" s="1"/>
  <c r="O345" i="3"/>
  <c r="T345" i="3" s="1"/>
  <c r="O324" i="3"/>
  <c r="T324" i="3" s="1"/>
  <c r="O322" i="3"/>
  <c r="T322" i="3" s="1"/>
  <c r="O305" i="3"/>
  <c r="T305" i="3" s="1"/>
  <c r="O325" i="3"/>
  <c r="T325" i="3" s="1"/>
  <c r="O302" i="3"/>
  <c r="T302" i="3" s="1"/>
  <c r="O333" i="3"/>
  <c r="T333" i="3" s="1"/>
  <c r="O321" i="3"/>
  <c r="T321" i="3" s="1"/>
  <c r="O336" i="3"/>
  <c r="T336" i="3" s="1"/>
  <c r="O326" i="3"/>
  <c r="T326" i="3" s="1"/>
  <c r="O313" i="3"/>
  <c r="O290" i="3"/>
  <c r="T290" i="3" s="1"/>
  <c r="O263" i="3"/>
  <c r="T263" i="3" s="1"/>
  <c r="O301" i="3"/>
  <c r="T301" i="3" s="1"/>
  <c r="O284" i="3"/>
  <c r="T284" i="3" s="1"/>
  <c r="O281" i="3"/>
  <c r="T281" i="3" s="1"/>
  <c r="O257" i="3"/>
  <c r="O303" i="3"/>
  <c r="T303" i="3" s="1"/>
  <c r="O278" i="3"/>
  <c r="T278" i="3" s="1"/>
  <c r="O275" i="3"/>
  <c r="T275" i="3" s="1"/>
  <c r="O251" i="3"/>
  <c r="T251" i="3" s="1"/>
  <c r="O272" i="3"/>
  <c r="T272" i="3" s="1"/>
  <c r="O248" i="3"/>
  <c r="T248" i="3" s="1"/>
  <c r="O289" i="3"/>
  <c r="T289" i="3" s="1"/>
  <c r="O269" i="3"/>
  <c r="O245" i="3"/>
  <c r="O286" i="3"/>
  <c r="T286" i="3" s="1"/>
  <c r="O294" i="3"/>
  <c r="T294" i="3" s="1"/>
  <c r="O259" i="3"/>
  <c r="T259" i="3" s="1"/>
  <c r="O280" i="3"/>
  <c r="T280" i="3" s="1"/>
  <c r="O256" i="3"/>
  <c r="T256" i="3" s="1"/>
  <c r="O277" i="3"/>
  <c r="T277" i="3" s="1"/>
  <c r="O253" i="3"/>
  <c r="T253" i="3" s="1"/>
  <c r="O274" i="3"/>
  <c r="T274" i="3" s="1"/>
  <c r="O250" i="3"/>
  <c r="T250" i="3" s="1"/>
  <c r="O295" i="3"/>
  <c r="T295" i="3" s="1"/>
  <c r="O293" i="3"/>
  <c r="T293" i="3" s="1"/>
  <c r="O271" i="3"/>
  <c r="O288" i="3"/>
  <c r="O268" i="3"/>
  <c r="O299" i="3"/>
  <c r="T299" i="3" s="1"/>
  <c r="O285" i="3"/>
  <c r="T285" i="3" s="1"/>
  <c r="O261" i="3"/>
  <c r="O296" i="3"/>
  <c r="T296" i="3" s="1"/>
  <c r="O282" i="3"/>
  <c r="T282" i="3" s="1"/>
  <c r="O258" i="3"/>
  <c r="O279" i="3"/>
  <c r="T279" i="3" s="1"/>
  <c r="O255" i="3"/>
  <c r="O291" i="3"/>
  <c r="T291" i="3" s="1"/>
  <c r="O276" i="3"/>
  <c r="T276" i="3" s="1"/>
  <c r="O264" i="3"/>
  <c r="T264" i="3" s="1"/>
  <c r="O273" i="3"/>
  <c r="T273" i="3" s="1"/>
  <c r="O270" i="3"/>
  <c r="O241" i="3"/>
  <c r="T241" i="3" s="1"/>
  <c r="O204" i="3"/>
  <c r="T204" i="3" s="1"/>
  <c r="O231" i="3"/>
  <c r="T231" i="3" s="1"/>
  <c r="O247" i="3"/>
  <c r="T247" i="3" s="1"/>
  <c r="O228" i="3"/>
  <c r="T228" i="3" s="1"/>
  <c r="O240" i="3"/>
  <c r="T240" i="3" s="1"/>
  <c r="O225" i="3"/>
  <c r="T225" i="3" s="1"/>
  <c r="O222" i="3"/>
  <c r="T222" i="3" s="1"/>
  <c r="O219" i="3"/>
  <c r="T219" i="3" s="1"/>
  <c r="O215" i="3"/>
  <c r="T215" i="3" s="1"/>
  <c r="O209" i="3"/>
  <c r="T209" i="3" s="1"/>
  <c r="O236" i="3"/>
  <c r="T236" i="3" s="1"/>
  <c r="O212" i="3"/>
  <c r="T212" i="3" s="1"/>
  <c r="O206" i="3"/>
  <c r="T206" i="3" s="1"/>
  <c r="O254" i="3"/>
  <c r="T254" i="3" s="1"/>
  <c r="O239" i="3"/>
  <c r="T239" i="3" s="1"/>
  <c r="O233" i="3"/>
  <c r="T233" i="3" s="1"/>
  <c r="O203" i="3"/>
  <c r="T203" i="3" s="1"/>
  <c r="O230" i="3"/>
  <c r="T230" i="3" s="1"/>
  <c r="O227" i="3"/>
  <c r="T227" i="3" s="1"/>
  <c r="O224" i="3"/>
  <c r="T224" i="3" s="1"/>
  <c r="O221" i="3"/>
  <c r="O217" i="3"/>
  <c r="T217" i="3" s="1"/>
  <c r="O211" i="3"/>
  <c r="T211" i="3" s="1"/>
  <c r="O238" i="3"/>
  <c r="T238" i="3" s="1"/>
  <c r="O218" i="3"/>
  <c r="T218" i="3" s="1"/>
  <c r="O214" i="3"/>
  <c r="T214" i="3" s="1"/>
  <c r="O208" i="3"/>
  <c r="T208" i="3" s="1"/>
  <c r="O235" i="3"/>
  <c r="T235" i="3" s="1"/>
  <c r="O205" i="3"/>
  <c r="T205" i="3" s="1"/>
  <c r="O232" i="3"/>
  <c r="T232" i="3" s="1"/>
  <c r="O249" i="3"/>
  <c r="T249" i="3" s="1"/>
  <c r="O229" i="3"/>
  <c r="T229" i="3" s="1"/>
  <c r="O252" i="3"/>
  <c r="T252" i="3" s="1"/>
  <c r="O244" i="3"/>
  <c r="T244" i="3" s="1"/>
  <c r="O243" i="3"/>
  <c r="T243" i="3" s="1"/>
  <c r="O226" i="3"/>
  <c r="T226" i="3" s="1"/>
  <c r="O242" i="3"/>
  <c r="T242" i="3" s="1"/>
  <c r="O223" i="3"/>
  <c r="T223" i="3" s="1"/>
  <c r="O246" i="3"/>
  <c r="T246" i="3" s="1"/>
  <c r="O220" i="3"/>
  <c r="T220" i="3" s="1"/>
  <c r="O216" i="3"/>
  <c r="O210" i="3"/>
  <c r="T210" i="3" s="1"/>
  <c r="O237" i="3"/>
  <c r="T237" i="3" s="1"/>
  <c r="O213" i="3"/>
  <c r="T213" i="3" s="1"/>
  <c r="O207" i="3"/>
  <c r="T207" i="3" s="1"/>
  <c r="O179" i="3"/>
  <c r="T179" i="3" s="1"/>
  <c r="O169" i="3"/>
  <c r="T169" i="3" s="1"/>
  <c r="O157" i="3"/>
  <c r="T157" i="3" s="1"/>
  <c r="O202" i="3"/>
  <c r="T202" i="3" s="1"/>
  <c r="O176" i="3"/>
  <c r="T176" i="3" s="1"/>
  <c r="O166" i="3"/>
  <c r="T166" i="3" s="1"/>
  <c r="O196" i="3"/>
  <c r="T196" i="3" s="1"/>
  <c r="O193" i="3"/>
  <c r="T193" i="3" s="1"/>
  <c r="O173" i="3"/>
  <c r="T173" i="3" s="1"/>
  <c r="O151" i="3"/>
  <c r="T151" i="3" s="1"/>
  <c r="O190" i="3"/>
  <c r="T190" i="3" s="1"/>
  <c r="O187" i="3"/>
  <c r="T187" i="3" s="1"/>
  <c r="O172" i="3"/>
  <c r="T172" i="3" s="1"/>
  <c r="O184" i="3"/>
  <c r="T184" i="3" s="1"/>
  <c r="O162" i="3"/>
  <c r="O142" i="3"/>
  <c r="T142" i="3" s="1"/>
  <c r="O181" i="3"/>
  <c r="T181" i="3" s="1"/>
  <c r="O171" i="3"/>
  <c r="T171" i="3" s="1"/>
  <c r="O165" i="3"/>
  <c r="T165" i="3" s="1"/>
  <c r="O159" i="3"/>
  <c r="T159" i="3" s="1"/>
  <c r="O178" i="3"/>
  <c r="T178" i="3" s="1"/>
  <c r="O168" i="3"/>
  <c r="T168" i="3" s="1"/>
  <c r="O156" i="3"/>
  <c r="T156" i="3" s="1"/>
  <c r="O195" i="3"/>
  <c r="T195" i="3" s="1"/>
  <c r="O175" i="3"/>
  <c r="T175" i="3" s="1"/>
  <c r="O153" i="3"/>
  <c r="T153" i="3" s="1"/>
  <c r="O192" i="3"/>
  <c r="T192" i="3" s="1"/>
  <c r="O150" i="3"/>
  <c r="T150" i="3" s="1"/>
  <c r="O189" i="3"/>
  <c r="T189" i="3" s="1"/>
  <c r="O200" i="3"/>
  <c r="T200" i="3" s="1"/>
  <c r="O186" i="3"/>
  <c r="T186" i="3" s="1"/>
  <c r="O164" i="3"/>
  <c r="T164" i="3" s="1"/>
  <c r="O144" i="3"/>
  <c r="T144" i="3" s="1"/>
  <c r="O183" i="3"/>
  <c r="O161" i="3"/>
  <c r="O180" i="3"/>
  <c r="T180" i="3" s="1"/>
  <c r="O170" i="3"/>
  <c r="T170" i="3" s="1"/>
  <c r="O158" i="3"/>
  <c r="T158" i="3" s="1"/>
  <c r="O201" i="3"/>
  <c r="O177" i="3"/>
  <c r="T177" i="3" s="1"/>
  <c r="O167" i="3"/>
  <c r="T167" i="3" s="1"/>
  <c r="O155" i="3"/>
  <c r="O194" i="3"/>
  <c r="T194" i="3" s="1"/>
  <c r="O174" i="3"/>
  <c r="T174" i="3" s="1"/>
  <c r="O152" i="3"/>
  <c r="T152" i="3" s="1"/>
  <c r="O191" i="3"/>
  <c r="T191" i="3" s="1"/>
  <c r="O188" i="3"/>
  <c r="T188" i="3" s="1"/>
  <c r="O185" i="3"/>
  <c r="T185" i="3" s="1"/>
  <c r="O163" i="3"/>
  <c r="T163" i="3" s="1"/>
  <c r="O182" i="3"/>
  <c r="T182" i="3" s="1"/>
  <c r="O160" i="3"/>
  <c r="T160" i="3" s="1"/>
  <c r="O143" i="3"/>
  <c r="T143" i="3" s="1"/>
  <c r="O137" i="3"/>
  <c r="T137" i="3" s="1"/>
  <c r="O121" i="3"/>
  <c r="T121" i="3" s="1"/>
  <c r="O134" i="3"/>
  <c r="T134" i="3" s="1"/>
  <c r="O118" i="3"/>
  <c r="T118" i="3" s="1"/>
  <c r="O131" i="3"/>
  <c r="O115" i="3"/>
  <c r="T115" i="3" s="1"/>
  <c r="O128" i="3"/>
  <c r="T128" i="3" s="1"/>
  <c r="O148" i="3"/>
  <c r="T148" i="3" s="1"/>
  <c r="O147" i="3"/>
  <c r="T147" i="3" s="1"/>
  <c r="O141" i="3"/>
  <c r="T141" i="3" s="1"/>
  <c r="O125" i="3"/>
  <c r="T125" i="3" s="1"/>
  <c r="O109" i="3"/>
  <c r="T109" i="3" s="1"/>
  <c r="O105" i="3"/>
  <c r="T105" i="3" s="1"/>
  <c r="O140" i="3"/>
  <c r="T140" i="3" s="1"/>
  <c r="O102" i="3"/>
  <c r="T102" i="3" s="1"/>
  <c r="O136" i="3"/>
  <c r="T136" i="3" s="1"/>
  <c r="O124" i="3"/>
  <c r="T124" i="3" s="1"/>
  <c r="O120" i="3"/>
  <c r="T120" i="3" s="1"/>
  <c r="O133" i="3"/>
  <c r="O117" i="3"/>
  <c r="T117" i="3" s="1"/>
  <c r="O96" i="3"/>
  <c r="T96" i="3" s="1"/>
  <c r="O149" i="3"/>
  <c r="T149" i="3" s="1"/>
  <c r="O130" i="3"/>
  <c r="O114" i="3"/>
  <c r="T114" i="3" s="1"/>
  <c r="O139" i="3"/>
  <c r="T139" i="3" s="1"/>
  <c r="O127" i="3"/>
  <c r="T127" i="3" s="1"/>
  <c r="O123" i="3"/>
  <c r="T123" i="3" s="1"/>
  <c r="O111" i="3"/>
  <c r="T111" i="3" s="1"/>
  <c r="O108" i="3"/>
  <c r="T108" i="3" s="1"/>
  <c r="O154" i="3"/>
  <c r="T154" i="3" s="1"/>
  <c r="O122" i="3"/>
  <c r="T122" i="3" s="1"/>
  <c r="O101" i="3"/>
  <c r="T101" i="3" s="1"/>
  <c r="O138" i="3"/>
  <c r="T138" i="3" s="1"/>
  <c r="O135" i="3"/>
  <c r="T135" i="3" s="1"/>
  <c r="O119" i="3"/>
  <c r="T119" i="3" s="1"/>
  <c r="O132" i="3"/>
  <c r="O116" i="3"/>
  <c r="T116" i="3" s="1"/>
  <c r="O129" i="3"/>
  <c r="T129" i="3" s="1"/>
  <c r="O113" i="3"/>
  <c r="T113" i="3" s="1"/>
  <c r="O126" i="3"/>
  <c r="T126" i="3" s="1"/>
  <c r="O146" i="3"/>
  <c r="T146" i="3" s="1"/>
  <c r="O106" i="3"/>
  <c r="T106" i="3" s="1"/>
  <c r="O145" i="3"/>
  <c r="T145" i="3" s="1"/>
  <c r="O93" i="3"/>
  <c r="O69" i="3"/>
  <c r="O65" i="3"/>
  <c r="T65" i="3" s="1"/>
  <c r="O97" i="3"/>
  <c r="T97" i="3" s="1"/>
  <c r="O90" i="3"/>
  <c r="O87" i="3"/>
  <c r="T87" i="3" s="1"/>
  <c r="O83" i="3"/>
  <c r="T83" i="3" s="1"/>
  <c r="O80" i="3"/>
  <c r="O55" i="3"/>
  <c r="T55" i="3" s="1"/>
  <c r="O77" i="3"/>
  <c r="O64" i="3"/>
  <c r="O52" i="3"/>
  <c r="O46" i="3"/>
  <c r="T46" i="3" s="1"/>
  <c r="O74" i="3"/>
  <c r="O68" i="3"/>
  <c r="T68" i="3" s="1"/>
  <c r="O61" i="3"/>
  <c r="T61" i="3" s="1"/>
  <c r="O58" i="3"/>
  <c r="T58" i="3" s="1"/>
  <c r="O49" i="3"/>
  <c r="O71" i="3"/>
  <c r="O43" i="3"/>
  <c r="T43" i="3" s="1"/>
  <c r="O92" i="3"/>
  <c r="O86" i="3"/>
  <c r="T86" i="3" s="1"/>
  <c r="O95" i="3"/>
  <c r="T95" i="3" s="1"/>
  <c r="O89" i="3"/>
  <c r="O82" i="3"/>
  <c r="T82" i="3" s="1"/>
  <c r="O79" i="3"/>
  <c r="T79" i="3" s="1"/>
  <c r="O67" i="3"/>
  <c r="T67" i="3" s="1"/>
  <c r="O54" i="3"/>
  <c r="T54" i="3" s="1"/>
  <c r="O112" i="3"/>
  <c r="T112" i="3" s="1"/>
  <c r="O76" i="3"/>
  <c r="O63" i="3"/>
  <c r="O57" i="3"/>
  <c r="T57" i="3" s="1"/>
  <c r="O51" i="3"/>
  <c r="O85" i="3"/>
  <c r="T85" i="3" s="1"/>
  <c r="O73" i="3"/>
  <c r="O60" i="3"/>
  <c r="O48" i="3"/>
  <c r="T48" i="3" s="1"/>
  <c r="O45" i="3"/>
  <c r="T45" i="3" s="1"/>
  <c r="O103" i="3"/>
  <c r="T103" i="3" s="1"/>
  <c r="O94" i="3"/>
  <c r="T94" i="3" s="1"/>
  <c r="O70" i="3"/>
  <c r="O91" i="3"/>
  <c r="O88" i="3"/>
  <c r="O110" i="3"/>
  <c r="T110" i="3" s="1"/>
  <c r="O100" i="3"/>
  <c r="T100" i="3" s="1"/>
  <c r="O81" i="3"/>
  <c r="O99" i="3"/>
  <c r="T99" i="3" s="1"/>
  <c r="O98" i="3"/>
  <c r="T98" i="3" s="1"/>
  <c r="O84" i="3"/>
  <c r="T84" i="3" s="1"/>
  <c r="O78" i="3"/>
  <c r="O66" i="3"/>
  <c r="T66" i="3" s="1"/>
  <c r="O56" i="3"/>
  <c r="T56" i="3" s="1"/>
  <c r="O53" i="3"/>
  <c r="T53" i="3" s="1"/>
  <c r="O104" i="3"/>
  <c r="T104" i="3" s="1"/>
  <c r="O75" i="3"/>
  <c r="O62" i="3"/>
  <c r="O50" i="3"/>
  <c r="O72" i="3"/>
  <c r="O59" i="3"/>
  <c r="T59" i="3" s="1"/>
  <c r="O33" i="3"/>
  <c r="T33" i="3" s="1"/>
  <c r="O39" i="3"/>
  <c r="T39" i="3" s="1"/>
  <c r="O30" i="3"/>
  <c r="T30" i="3" s="1"/>
  <c r="O38" i="3"/>
  <c r="T38" i="3" s="1"/>
  <c r="O27" i="3"/>
  <c r="T27" i="3" s="1"/>
  <c r="O37" i="3"/>
  <c r="T37" i="3" s="1"/>
  <c r="O24" i="3"/>
  <c r="T24" i="3" s="1"/>
  <c r="O21" i="3"/>
  <c r="O18" i="3"/>
  <c r="O40" i="3"/>
  <c r="T40" i="3" s="1"/>
  <c r="O41" i="3"/>
  <c r="T41" i="3" s="1"/>
  <c r="O36" i="3"/>
  <c r="O32" i="3"/>
  <c r="O29" i="3"/>
  <c r="T29" i="3" s="1"/>
  <c r="O42" i="3"/>
  <c r="T42" i="3" s="1"/>
  <c r="O26" i="3"/>
  <c r="T26" i="3" s="1"/>
  <c r="O35" i="3"/>
  <c r="T35" i="3" s="1"/>
  <c r="O23" i="3"/>
  <c r="T23" i="3" s="1"/>
  <c r="O20" i="3"/>
  <c r="T20" i="3" s="1"/>
  <c r="O17" i="3"/>
  <c r="O47" i="3"/>
  <c r="O31" i="3"/>
  <c r="T31" i="3" s="1"/>
  <c r="O34" i="3"/>
  <c r="T34" i="3" s="1"/>
  <c r="O28" i="3"/>
  <c r="T28" i="3" s="1"/>
  <c r="O15" i="3"/>
  <c r="T15" i="3" s="1"/>
  <c r="O14" i="3"/>
  <c r="O13" i="3"/>
  <c r="O12" i="3"/>
  <c r="O11" i="3"/>
  <c r="T11" i="3" s="1"/>
  <c r="O10" i="3"/>
  <c r="O9" i="3"/>
  <c r="T9" i="3" s="1"/>
  <c r="O8" i="3"/>
  <c r="O7" i="3"/>
  <c r="O6" i="3"/>
  <c r="T6" i="3" s="1"/>
  <c r="O5" i="3"/>
  <c r="T5" i="3" s="1"/>
  <c r="O4" i="3"/>
  <c r="T4" i="3" s="1"/>
  <c r="O3" i="3"/>
  <c r="O44" i="3"/>
  <c r="T44" i="3" s="1"/>
  <c r="O25" i="3"/>
  <c r="T25" i="3" s="1"/>
  <c r="O16" i="3"/>
  <c r="T16" i="3" s="1"/>
  <c r="O22" i="3"/>
  <c r="T22" i="3" s="1"/>
  <c r="O19" i="3"/>
  <c r="T19" i="3" s="1"/>
  <c r="S829" i="3"/>
  <c r="M3" i="2"/>
  <c r="O802" i="3"/>
  <c r="T802" i="3" s="1"/>
  <c r="O799" i="3"/>
  <c r="T799" i="3" s="1"/>
  <c r="O815" i="3"/>
  <c r="T815" i="3" s="1"/>
  <c r="O806" i="3"/>
  <c r="T806" i="3" s="1"/>
  <c r="O777" i="3"/>
  <c r="T777" i="3" s="1"/>
  <c r="O801" i="3"/>
  <c r="T801" i="3" s="1"/>
  <c r="O813" i="3"/>
  <c r="T813" i="3" s="1"/>
  <c r="O778" i="3"/>
  <c r="T778" i="3" s="1"/>
  <c r="O732" i="3"/>
  <c r="T732" i="3" s="1"/>
  <c r="O741" i="3"/>
  <c r="T741" i="3" s="1"/>
  <c r="O740" i="3"/>
  <c r="T740" i="3" s="1"/>
  <c r="O742" i="3"/>
  <c r="T742" i="3" s="1"/>
  <c r="O705" i="3"/>
  <c r="T705" i="3" s="1"/>
  <c r="O635" i="3"/>
  <c r="T635" i="3" s="1"/>
  <c r="O634" i="3"/>
  <c r="T634" i="3" s="1"/>
  <c r="O601" i="3"/>
  <c r="T601" i="3" s="1"/>
  <c r="O632" i="3"/>
  <c r="O597" i="3"/>
  <c r="T597" i="3" s="1"/>
  <c r="O599" i="3"/>
  <c r="T599" i="3" s="1"/>
  <c r="O596" i="3"/>
  <c r="T596" i="3" s="1"/>
  <c r="O544" i="3"/>
  <c r="T544" i="3" s="1"/>
  <c r="O536" i="3"/>
  <c r="O508" i="3"/>
  <c r="O513" i="3"/>
  <c r="T513" i="3" s="1"/>
  <c r="O512" i="3"/>
  <c r="T512" i="3" s="1"/>
  <c r="O511" i="3"/>
  <c r="O507" i="3"/>
  <c r="O490" i="3"/>
  <c r="T490" i="3" s="1"/>
  <c r="O510" i="3"/>
  <c r="O509" i="3"/>
  <c r="O472" i="3"/>
  <c r="T472" i="3" s="1"/>
  <c r="O481" i="3"/>
  <c r="T481" i="3" s="1"/>
  <c r="O471" i="3"/>
  <c r="T471" i="3" s="1"/>
  <c r="O419" i="3"/>
  <c r="T419" i="3" s="1"/>
  <c r="O413" i="3"/>
  <c r="T413" i="3" s="1"/>
  <c r="O399" i="3"/>
  <c r="T399" i="3" s="1"/>
  <c r="O361" i="3"/>
  <c r="T361" i="3" s="1"/>
  <c r="O354" i="3"/>
  <c r="T354" i="3" s="1"/>
  <c r="O335" i="3"/>
  <c r="T335" i="3" s="1"/>
  <c r="O327" i="3"/>
  <c r="T327" i="3" s="1"/>
  <c r="O307" i="3"/>
  <c r="T307" i="3" s="1"/>
  <c r="O342" i="3"/>
  <c r="T342" i="3" s="1"/>
  <c r="O341" i="3"/>
  <c r="T341" i="3" s="1"/>
  <c r="O319" i="3"/>
  <c r="T319" i="3" s="1"/>
  <c r="O340" i="3"/>
  <c r="T340" i="3" s="1"/>
  <c r="O318" i="3"/>
  <c r="T318" i="3" s="1"/>
  <c r="O339" i="3"/>
  <c r="T339" i="3" s="1"/>
  <c r="O317" i="3"/>
  <c r="T317" i="3" s="1"/>
  <c r="O316" i="3"/>
  <c r="T316" i="3" s="1"/>
  <c r="O315" i="3"/>
  <c r="T315" i="3" s="1"/>
  <c r="O314" i="3"/>
  <c r="T314" i="3" s="1"/>
  <c r="O332" i="3"/>
  <c r="T332" i="3" s="1"/>
  <c r="O331" i="3"/>
  <c r="T331" i="3" s="1"/>
  <c r="O330" i="3"/>
  <c r="T330" i="3" s="1"/>
  <c r="O308" i="3"/>
  <c r="T308" i="3" s="1"/>
  <c r="O329" i="3"/>
  <c r="T329" i="3" s="1"/>
  <c r="O328" i="3"/>
  <c r="T328" i="3" s="1"/>
  <c r="O287" i="3"/>
  <c r="T287" i="3" s="1"/>
  <c r="O267" i="3"/>
  <c r="T267" i="3" s="1"/>
  <c r="O260" i="3"/>
  <c r="T260" i="3" s="1"/>
  <c r="O266" i="3"/>
  <c r="T266" i="3" s="1"/>
  <c r="O262" i="3"/>
  <c r="T262" i="3" s="1"/>
  <c r="O283" i="3"/>
  <c r="T283" i="3" s="1"/>
  <c r="O265" i="3"/>
  <c r="T265" i="3" s="1"/>
  <c r="O234" i="3"/>
  <c r="T234" i="3" s="1"/>
  <c r="O197" i="3"/>
  <c r="T197" i="3" s="1"/>
  <c r="O198" i="3"/>
  <c r="T198" i="3" s="1"/>
  <c r="O199" i="3"/>
  <c r="T199" i="3" s="1"/>
  <c r="M10" i="2"/>
  <c r="M38" i="2" s="1"/>
  <c r="M8" i="2"/>
  <c r="M36" i="2" s="1"/>
  <c r="K12" i="2"/>
  <c r="K31" i="2"/>
  <c r="T511" i="3" l="1"/>
  <c r="AA511" i="3" s="1"/>
  <c r="T503" i="3"/>
  <c r="AA503" i="3" s="1"/>
  <c r="T508" i="3"/>
  <c r="AA508" i="3" s="1"/>
  <c r="T536" i="3"/>
  <c r="AA536" i="3" s="1"/>
  <c r="T743" i="3"/>
  <c r="AA743" i="3" s="1"/>
  <c r="T632" i="3"/>
  <c r="AA632" i="3" s="1"/>
  <c r="T502" i="3"/>
  <c r="AA502" i="3" s="1"/>
  <c r="T509" i="3"/>
  <c r="AA509" i="3" s="1"/>
  <c r="T510" i="3"/>
  <c r="AA510" i="3" s="1"/>
  <c r="T507" i="3"/>
  <c r="AA507" i="3" s="1"/>
  <c r="I8" i="2"/>
  <c r="I36" i="2" s="1"/>
  <c r="I9" i="2"/>
  <c r="I37" i="2" s="1"/>
  <c r="H11" i="2"/>
  <c r="H39" i="2" s="1"/>
  <c r="I11" i="2"/>
  <c r="I39" i="2" s="1"/>
  <c r="H5" i="2"/>
  <c r="H33" i="2" s="1"/>
  <c r="I4" i="2"/>
  <c r="I32" i="2" s="1"/>
  <c r="H4" i="2"/>
  <c r="H32" i="2" s="1"/>
  <c r="O829" i="3"/>
  <c r="I3" i="2"/>
  <c r="H6" i="2"/>
  <c r="H34" i="2" s="1"/>
  <c r="I6" i="2"/>
  <c r="I34" i="2" s="1"/>
  <c r="I7" i="2"/>
  <c r="I35" i="2" s="1"/>
  <c r="I10" i="2"/>
  <c r="I38" i="2" s="1"/>
  <c r="H3" i="2"/>
  <c r="M12" i="2"/>
  <c r="M31" i="2"/>
  <c r="H8" i="2"/>
  <c r="H36" i="2" s="1"/>
  <c r="I5" i="2"/>
  <c r="I33" i="2" s="1"/>
  <c r="K40" i="2"/>
  <c r="H9" i="2"/>
  <c r="H37" i="2" s="1"/>
  <c r="Q40" i="2"/>
  <c r="H7" i="2"/>
  <c r="H35" i="2" s="1"/>
  <c r="H10" i="2"/>
  <c r="H38" i="2" s="1"/>
  <c r="S12" i="2"/>
  <c r="T3" i="2"/>
  <c r="U3" i="2" s="1"/>
  <c r="D40" i="2"/>
  <c r="J11" i="2" l="1"/>
  <c r="J39" i="2" s="1"/>
  <c r="G11" i="2"/>
  <c r="G39" i="2" s="1"/>
  <c r="L11" i="2"/>
  <c r="L39" i="2" s="1"/>
  <c r="K665" i="3"/>
  <c r="L665" i="3" s="1"/>
  <c r="K750" i="3"/>
  <c r="L750" i="3" s="1"/>
  <c r="AA797" i="3"/>
  <c r="K797" i="3"/>
  <c r="AA517" i="3"/>
  <c r="K517" i="3"/>
  <c r="AA796" i="3"/>
  <c r="K796" i="3"/>
  <c r="AA645" i="3"/>
  <c r="K645" i="3"/>
  <c r="AA544" i="3"/>
  <c r="K544" i="3"/>
  <c r="AA431" i="3"/>
  <c r="K431" i="3"/>
  <c r="K313" i="3"/>
  <c r="L313" i="3" s="1"/>
  <c r="K795" i="3"/>
  <c r="L795" i="3" s="1"/>
  <c r="K415" i="3"/>
  <c r="AA415" i="3"/>
  <c r="K496" i="3"/>
  <c r="AA496" i="3"/>
  <c r="K604" i="3"/>
  <c r="AA604" i="3"/>
  <c r="K685" i="3"/>
  <c r="L685" i="3" s="1"/>
  <c r="K756" i="3"/>
  <c r="L756" i="3" s="1"/>
  <c r="K473" i="3"/>
  <c r="L473" i="3" s="1"/>
  <c r="K746" i="3"/>
  <c r="AA746" i="3"/>
  <c r="AA432" i="3"/>
  <c r="K432" i="3"/>
  <c r="K642" i="3"/>
  <c r="L642" i="3" s="1"/>
  <c r="AA439" i="3"/>
  <c r="K439" i="3"/>
  <c r="K788" i="3"/>
  <c r="L788" i="3" s="1"/>
  <c r="L10" i="2"/>
  <c r="L38" i="2" s="1"/>
  <c r="K643" i="3"/>
  <c r="L643" i="3" s="1"/>
  <c r="AA731" i="3"/>
  <c r="K731" i="3"/>
  <c r="G5" i="2"/>
  <c r="G33" i="2" s="1"/>
  <c r="AA389" i="3"/>
  <c r="K389" i="3"/>
  <c r="K306" i="3"/>
  <c r="AA306" i="3"/>
  <c r="K615" i="3"/>
  <c r="L615" i="3" s="1"/>
  <c r="K77" i="3"/>
  <c r="L77" i="3" s="1"/>
  <c r="K332" i="3"/>
  <c r="AA332" i="3"/>
  <c r="K29" i="3"/>
  <c r="AA29" i="3"/>
  <c r="K244" i="3"/>
  <c r="AA244" i="3"/>
  <c r="AA242" i="3"/>
  <c r="K242" i="3"/>
  <c r="AA545" i="3"/>
  <c r="K545" i="3"/>
  <c r="AA147" i="3"/>
  <c r="K147" i="3"/>
  <c r="AA236" i="3"/>
  <c r="K236" i="3"/>
  <c r="K57" i="3"/>
  <c r="AA57" i="3"/>
  <c r="K113" i="3"/>
  <c r="AA113" i="3"/>
  <c r="AA504" i="3"/>
  <c r="K504" i="3"/>
  <c r="K763" i="3"/>
  <c r="L763" i="3" s="1"/>
  <c r="K764" i="3"/>
  <c r="L764" i="3" s="1"/>
  <c r="K602" i="3"/>
  <c r="AA602" i="3"/>
  <c r="AA463" i="3"/>
  <c r="K463" i="3"/>
  <c r="K515" i="3"/>
  <c r="AA515" i="3"/>
  <c r="AA627" i="3"/>
  <c r="K627" i="3"/>
  <c r="K612" i="3"/>
  <c r="AA612" i="3"/>
  <c r="K226" i="3"/>
  <c r="AA226" i="3"/>
  <c r="AA422" i="3"/>
  <c r="K422" i="3"/>
  <c r="K338" i="3"/>
  <c r="AA338" i="3"/>
  <c r="K762" i="3"/>
  <c r="L762" i="3" s="1"/>
  <c r="AA626" i="3"/>
  <c r="K626" i="3"/>
  <c r="K679" i="3"/>
  <c r="L679" i="3" s="1"/>
  <c r="G7" i="2"/>
  <c r="G35" i="2" s="1"/>
  <c r="AA215" i="3"/>
  <c r="K215" i="3"/>
  <c r="K440" i="3"/>
  <c r="AA440" i="3"/>
  <c r="AA292" i="3"/>
  <c r="K292" i="3"/>
  <c r="K594" i="3"/>
  <c r="L594" i="3" s="1"/>
  <c r="K296" i="3"/>
  <c r="AA296" i="3"/>
  <c r="K618" i="3"/>
  <c r="L618" i="3" s="1"/>
  <c r="AA774" i="3"/>
  <c r="K774" i="3"/>
  <c r="AA487" i="3"/>
  <c r="K487" i="3"/>
  <c r="AA631" i="3"/>
  <c r="K631" i="3"/>
  <c r="AA741" i="3"/>
  <c r="K741" i="3"/>
  <c r="AA358" i="3"/>
  <c r="K358" i="3"/>
  <c r="AA273" i="3"/>
  <c r="K273" i="3"/>
  <c r="K116" i="3"/>
  <c r="AA116" i="3"/>
  <c r="AA25" i="3"/>
  <c r="K25" i="3"/>
  <c r="AA239" i="3"/>
  <c r="K239" i="3"/>
  <c r="AA150" i="3"/>
  <c r="K150" i="3"/>
  <c r="K49" i="3"/>
  <c r="L49" i="3" s="1"/>
  <c r="AA251" i="3"/>
  <c r="K251" i="3"/>
  <c r="K85" i="3"/>
  <c r="AA85" i="3"/>
  <c r="AA142" i="3"/>
  <c r="K142" i="3"/>
  <c r="AA44" i="3"/>
  <c r="K44" i="3"/>
  <c r="K245" i="3"/>
  <c r="L245" i="3" s="1"/>
  <c r="K35" i="3"/>
  <c r="AA35" i="3"/>
  <c r="AA416" i="3"/>
  <c r="K416" i="3"/>
  <c r="AA217" i="3"/>
  <c r="K217" i="3"/>
  <c r="K56" i="3"/>
  <c r="AA56" i="3"/>
  <c r="I31" i="2"/>
  <c r="I12" i="2"/>
  <c r="AA83" i="3"/>
  <c r="K83" i="3"/>
  <c r="K644" i="3"/>
  <c r="L644" i="3" s="1"/>
  <c r="K537" i="3"/>
  <c r="L537" i="3" s="1"/>
  <c r="K789" i="3"/>
  <c r="L789" i="3" s="1"/>
  <c r="AA812" i="3"/>
  <c r="K812" i="3"/>
  <c r="K765" i="3"/>
  <c r="L765" i="3" s="1"/>
  <c r="K655" i="3"/>
  <c r="L655" i="3" s="1"/>
  <c r="AA493" i="3"/>
  <c r="K493" i="3"/>
  <c r="K669" i="3"/>
  <c r="AA669" i="3"/>
  <c r="K447" i="3"/>
  <c r="L447" i="3" s="1"/>
  <c r="K780" i="3"/>
  <c r="L780" i="3" s="1"/>
  <c r="AA391" i="3"/>
  <c r="K391" i="3"/>
  <c r="K635" i="3"/>
  <c r="AA635" i="3"/>
  <c r="AA392" i="3"/>
  <c r="K392" i="3"/>
  <c r="K673" i="3"/>
  <c r="L673" i="3" s="1"/>
  <c r="AA181" i="3"/>
  <c r="K181" i="3"/>
  <c r="AA650" i="3"/>
  <c r="K650" i="3"/>
  <c r="G8" i="2"/>
  <c r="G36" i="2" s="1"/>
  <c r="AA582" i="3"/>
  <c r="K582" i="3"/>
  <c r="K785" i="3"/>
  <c r="L785" i="3" s="1"/>
  <c r="K506" i="3"/>
  <c r="AA506" i="3"/>
  <c r="AA768" i="3"/>
  <c r="K768" i="3"/>
  <c r="AA213" i="3"/>
  <c r="K213" i="3"/>
  <c r="AA589" i="3"/>
  <c r="K589" i="3"/>
  <c r="K622" i="3"/>
  <c r="L622" i="3" s="1"/>
  <c r="K726" i="3"/>
  <c r="L726" i="3" s="1"/>
  <c r="K39" i="3"/>
  <c r="AA39" i="3"/>
  <c r="K300" i="3"/>
  <c r="AA300" i="3"/>
  <c r="AA212" i="3"/>
  <c r="K212" i="3"/>
  <c r="K480" i="3"/>
  <c r="AA480" i="3"/>
  <c r="AA193" i="3"/>
  <c r="K193" i="3"/>
  <c r="K138" i="3"/>
  <c r="AA138" i="3"/>
  <c r="AA352" i="3"/>
  <c r="K352" i="3"/>
  <c r="AA115" i="3"/>
  <c r="K115" i="3"/>
  <c r="AA291" i="3"/>
  <c r="K291" i="3"/>
  <c r="K161" i="3"/>
  <c r="L161" i="3" s="1"/>
  <c r="AA411" i="3"/>
  <c r="K411" i="3"/>
  <c r="AA223" i="3"/>
  <c r="K223" i="3"/>
  <c r="T12" i="2"/>
  <c r="AA38" i="3"/>
  <c r="K38" i="3"/>
  <c r="AA98" i="3"/>
  <c r="K98" i="3"/>
  <c r="K653" i="3"/>
  <c r="AA653" i="3"/>
  <c r="K775" i="3"/>
  <c r="AA775" i="3"/>
  <c r="K738" i="3"/>
  <c r="L738" i="3" s="1"/>
  <c r="AA448" i="3"/>
  <c r="K448" i="3"/>
  <c r="K759" i="3"/>
  <c r="L759" i="3" s="1"/>
  <c r="AA543" i="3"/>
  <c r="K543" i="3"/>
  <c r="K827" i="3"/>
  <c r="AA827" i="3"/>
  <c r="K699" i="3"/>
  <c r="L699" i="3" s="1"/>
  <c r="K761" i="3"/>
  <c r="L761" i="3" s="1"/>
  <c r="AA735" i="3"/>
  <c r="K735" i="3"/>
  <c r="AA572" i="3"/>
  <c r="K572" i="3"/>
  <c r="AA497" i="3"/>
  <c r="K497" i="3"/>
  <c r="AA294" i="3"/>
  <c r="K294" i="3"/>
  <c r="AA166" i="3"/>
  <c r="K166" i="3"/>
  <c r="AA403" i="3"/>
  <c r="K403" i="3"/>
  <c r="K314" i="3"/>
  <c r="AA314" i="3"/>
  <c r="K767" i="3"/>
  <c r="L767" i="3" s="1"/>
  <c r="AA606" i="3"/>
  <c r="K606" i="3"/>
  <c r="K624" i="3"/>
  <c r="L624" i="3" s="1"/>
  <c r="AA659" i="3"/>
  <c r="K659" i="3"/>
  <c r="K446" i="3"/>
  <c r="L446" i="3" s="1"/>
  <c r="K648" i="3"/>
  <c r="L648" i="3" s="1"/>
  <c r="AA399" i="3"/>
  <c r="K399" i="3"/>
  <c r="K579" i="3"/>
  <c r="L579" i="3" s="1"/>
  <c r="K710" i="3"/>
  <c r="L710" i="3" s="1"/>
  <c r="AA464" i="3"/>
  <c r="K464" i="3"/>
  <c r="K748" i="3"/>
  <c r="L748" i="3" s="1"/>
  <c r="AA333" i="3"/>
  <c r="K333" i="3"/>
  <c r="K704" i="3"/>
  <c r="L704" i="3" s="1"/>
  <c r="K453" i="3"/>
  <c r="AA453" i="3"/>
  <c r="K459" i="3"/>
  <c r="AA459" i="3"/>
  <c r="AA262" i="3"/>
  <c r="K262" i="3"/>
  <c r="K360" i="3"/>
  <c r="AA360" i="3"/>
  <c r="AA184" i="3"/>
  <c r="K184" i="3"/>
  <c r="AA307" i="3"/>
  <c r="K307" i="3"/>
  <c r="AA139" i="3"/>
  <c r="K139" i="3"/>
  <c r="K451" i="3"/>
  <c r="AA451" i="3"/>
  <c r="AA370" i="3"/>
  <c r="K370" i="3"/>
  <c r="AA178" i="3"/>
  <c r="K178" i="3"/>
  <c r="K102" i="3"/>
  <c r="AA102" i="3"/>
  <c r="AA381" i="3"/>
  <c r="K381" i="3"/>
  <c r="K32" i="3"/>
  <c r="L32" i="3" s="1"/>
  <c r="AA134" i="3"/>
  <c r="K134" i="3"/>
  <c r="K75" i="3"/>
  <c r="L75" i="3" s="1"/>
  <c r="AA596" i="3"/>
  <c r="K596" i="3"/>
  <c r="K667" i="3"/>
  <c r="AA667" i="3"/>
  <c r="G9" i="2"/>
  <c r="G37" i="2" s="1"/>
  <c r="K647" i="3"/>
  <c r="L647" i="3" s="1"/>
  <c r="K581" i="3"/>
  <c r="L581" i="3" s="1"/>
  <c r="AA378" i="3"/>
  <c r="K378" i="3"/>
  <c r="AA516" i="3"/>
  <c r="K516" i="3"/>
  <c r="E9" i="2"/>
  <c r="AA355" i="3"/>
  <c r="K355" i="3"/>
  <c r="K686" i="3"/>
  <c r="L686" i="3" s="1"/>
  <c r="K363" i="3"/>
  <c r="AA363" i="3"/>
  <c r="K609" i="3"/>
  <c r="AA609" i="3"/>
  <c r="J7" i="2"/>
  <c r="J35" i="2" s="1"/>
  <c r="AA592" i="3"/>
  <c r="K592" i="3"/>
  <c r="K418" i="3"/>
  <c r="AA418" i="3"/>
  <c r="K315" i="3"/>
  <c r="AA315" i="3"/>
  <c r="AA601" i="3"/>
  <c r="K601" i="3"/>
  <c r="AA555" i="3"/>
  <c r="K555" i="3"/>
  <c r="K500" i="3"/>
  <c r="AA500" i="3"/>
  <c r="K740" i="3"/>
  <c r="AA740" i="3"/>
  <c r="K718" i="3"/>
  <c r="L718" i="3" s="1"/>
  <c r="K351" i="3"/>
  <c r="AA351" i="3"/>
  <c r="K593" i="3"/>
  <c r="AA593" i="3"/>
  <c r="K641" i="3"/>
  <c r="L641" i="3" s="1"/>
  <c r="AA382" i="3"/>
  <c r="K382" i="3"/>
  <c r="K414" i="3"/>
  <c r="AA414" i="3"/>
  <c r="K67" i="3"/>
  <c r="AA67" i="3"/>
  <c r="K253" i="3"/>
  <c r="AA253" i="3"/>
  <c r="K199" i="3"/>
  <c r="AA199" i="3"/>
  <c r="K324" i="3"/>
  <c r="AA324" i="3"/>
  <c r="K94" i="3"/>
  <c r="AA94" i="3"/>
  <c r="K189" i="3"/>
  <c r="AA189" i="3"/>
  <c r="K308" i="3"/>
  <c r="AA308" i="3"/>
  <c r="AA179" i="3"/>
  <c r="K179" i="3"/>
  <c r="AA375" i="3"/>
  <c r="K375" i="3"/>
  <c r="K183" i="3"/>
  <c r="L183" i="3" s="1"/>
  <c r="K385" i="3"/>
  <c r="AA385" i="3"/>
  <c r="K311" i="3"/>
  <c r="AA311" i="3"/>
  <c r="AA149" i="3"/>
  <c r="K149" i="3"/>
  <c r="AA27" i="3"/>
  <c r="K27" i="3"/>
  <c r="AA55" i="3"/>
  <c r="K55" i="3"/>
  <c r="K681" i="3"/>
  <c r="L681" i="3" s="1"/>
  <c r="AA295" i="3"/>
  <c r="K295" i="3"/>
  <c r="K749" i="3"/>
  <c r="L749" i="3" s="1"/>
  <c r="K547" i="3"/>
  <c r="L547" i="3" s="1"/>
  <c r="K646" i="3"/>
  <c r="L646" i="3" s="1"/>
  <c r="AA452" i="3"/>
  <c r="K452" i="3"/>
  <c r="K815" i="3"/>
  <c r="AA815" i="3"/>
  <c r="K715" i="3"/>
  <c r="L715" i="3" s="1"/>
  <c r="AA576" i="3"/>
  <c r="K576" i="3"/>
  <c r="AA778" i="3"/>
  <c r="K778" i="3"/>
  <c r="K501" i="3"/>
  <c r="AA501" i="3"/>
  <c r="L7" i="2"/>
  <c r="L35" i="2" s="1"/>
  <c r="K682" i="3"/>
  <c r="L682" i="3" s="1"/>
  <c r="K619" i="3"/>
  <c r="L619" i="3" s="1"/>
  <c r="AA297" i="3"/>
  <c r="K297" i="3"/>
  <c r="K820" i="3"/>
  <c r="AA820" i="3"/>
  <c r="K408" i="3"/>
  <c r="AA408" i="3"/>
  <c r="AA560" i="3"/>
  <c r="K560" i="3"/>
  <c r="AA372" i="3"/>
  <c r="K372" i="3"/>
  <c r="K703" i="3"/>
  <c r="L703" i="3" s="1"/>
  <c r="K662" i="3"/>
  <c r="L662" i="3" s="1"/>
  <c r="K561" i="3"/>
  <c r="L561" i="3" s="1"/>
  <c r="K657" i="3"/>
  <c r="L657" i="3" s="1"/>
  <c r="AA394" i="3"/>
  <c r="K394" i="3"/>
  <c r="K380" i="3"/>
  <c r="AA380" i="3"/>
  <c r="K63" i="3"/>
  <c r="L63" i="3" s="1"/>
  <c r="AA28" i="3"/>
  <c r="K28" i="3"/>
  <c r="K280" i="3"/>
  <c r="AA280" i="3"/>
  <c r="K283" i="3"/>
  <c r="AA283" i="3"/>
  <c r="K153" i="3"/>
  <c r="AA153" i="3"/>
  <c r="K130" i="3"/>
  <c r="L130" i="3" s="1"/>
  <c r="AA401" i="3"/>
  <c r="K401" i="3"/>
  <c r="K60" i="3"/>
  <c r="L60" i="3" s="1"/>
  <c r="AA327" i="3"/>
  <c r="K327" i="3"/>
  <c r="AA121" i="3"/>
  <c r="K121" i="3"/>
  <c r="K71" i="3"/>
  <c r="L71" i="3" s="1"/>
  <c r="AA143" i="3"/>
  <c r="K143" i="3"/>
  <c r="L8" i="2"/>
  <c r="L36" i="2" s="1"/>
  <c r="K721" i="3"/>
  <c r="L721" i="3" s="1"/>
  <c r="K751" i="3"/>
  <c r="L751" i="3" s="1"/>
  <c r="K713" i="3"/>
  <c r="L713" i="3" s="1"/>
  <c r="K766" i="3"/>
  <c r="L766" i="3" s="1"/>
  <c r="AA532" i="3"/>
  <c r="K532" i="3"/>
  <c r="K518" i="3"/>
  <c r="AA518" i="3"/>
  <c r="K164" i="3"/>
  <c r="AA164" i="3"/>
  <c r="K562" i="3"/>
  <c r="AA562" i="3"/>
  <c r="AA599" i="3"/>
  <c r="K599" i="3"/>
  <c r="K330" i="3"/>
  <c r="AA330" i="3"/>
  <c r="K571" i="3"/>
  <c r="AA571" i="3"/>
  <c r="AA400" i="3"/>
  <c r="K400" i="3"/>
  <c r="K265" i="3"/>
  <c r="AA265" i="3"/>
  <c r="K781" i="3"/>
  <c r="L781" i="3" s="1"/>
  <c r="K565" i="3"/>
  <c r="AA565" i="3"/>
  <c r="K471" i="3"/>
  <c r="AA471" i="3"/>
  <c r="K676" i="3"/>
  <c r="L676" i="3" s="1"/>
  <c r="L5" i="2"/>
  <c r="L33" i="2" s="1"/>
  <c r="K578" i="3"/>
  <c r="L578" i="3" s="1"/>
  <c r="K661" i="3"/>
  <c r="L661" i="3" s="1"/>
  <c r="K343" i="3"/>
  <c r="AA343" i="3"/>
  <c r="AA241" i="3"/>
  <c r="K241" i="3"/>
  <c r="AA125" i="3"/>
  <c r="K125" i="3"/>
  <c r="K238" i="3"/>
  <c r="AA238" i="3"/>
  <c r="K170" i="3"/>
  <c r="AA170" i="3"/>
  <c r="AA66" i="3"/>
  <c r="K66" i="3"/>
  <c r="G6" i="2"/>
  <c r="G34" i="2" s="1"/>
  <c r="AA30" i="3"/>
  <c r="K30" i="3"/>
  <c r="AA320" i="3"/>
  <c r="K320" i="3"/>
  <c r="K72" i="3"/>
  <c r="L72" i="3" s="1"/>
  <c r="K48" i="3"/>
  <c r="AA48" i="3"/>
  <c r="AA254" i="3"/>
  <c r="K254" i="3"/>
  <c r="G4" i="2"/>
  <c r="G32" i="2" s="1"/>
  <c r="K45" i="3"/>
  <c r="AA45" i="3"/>
  <c r="M40" i="2"/>
  <c r="K26" i="3"/>
  <c r="AA26" i="3"/>
  <c r="K88" i="3"/>
  <c r="L88" i="3" s="1"/>
  <c r="K727" i="3"/>
  <c r="L727" i="3" s="1"/>
  <c r="K712" i="3"/>
  <c r="L712" i="3" s="1"/>
  <c r="K745" i="3"/>
  <c r="AA745" i="3"/>
  <c r="AA457" i="3"/>
  <c r="K457" i="3"/>
  <c r="K819" i="3"/>
  <c r="AA819" i="3"/>
  <c r="K809" i="3"/>
  <c r="AA809" i="3"/>
  <c r="K663" i="3"/>
  <c r="L663" i="3" s="1"/>
  <c r="AA747" i="3"/>
  <c r="K747" i="3"/>
  <c r="K533" i="3"/>
  <c r="L533" i="3" s="1"/>
  <c r="AA806" i="3"/>
  <c r="K806" i="3"/>
  <c r="AA520" i="3"/>
  <c r="K520" i="3"/>
  <c r="AA437" i="3"/>
  <c r="K437" i="3"/>
  <c r="K369" i="3"/>
  <c r="AA369" i="3"/>
  <c r="K221" i="3"/>
  <c r="L221" i="3" s="1"/>
  <c r="AA542" i="3"/>
  <c r="K542" i="3"/>
  <c r="K348" i="3"/>
  <c r="AA348" i="3"/>
  <c r="AA225" i="3"/>
  <c r="K225" i="3"/>
  <c r="AA541" i="3"/>
  <c r="K541" i="3"/>
  <c r="AA808" i="3"/>
  <c r="K808" i="3"/>
  <c r="K210" i="3"/>
  <c r="AA210" i="3"/>
  <c r="K556" i="3"/>
  <c r="AA556" i="3"/>
  <c r="K714" i="3"/>
  <c r="L714" i="3" s="1"/>
  <c r="K539" i="3"/>
  <c r="AA539" i="3"/>
  <c r="K633" i="3"/>
  <c r="AA633" i="3"/>
  <c r="K629" i="3"/>
  <c r="L629" i="3" s="1"/>
  <c r="K456" i="3"/>
  <c r="AA456" i="3"/>
  <c r="K531" i="3"/>
  <c r="AA531" i="3"/>
  <c r="K621" i="3"/>
  <c r="AA621" i="3"/>
  <c r="AA393" i="3"/>
  <c r="K393" i="3"/>
  <c r="K312" i="3"/>
  <c r="AA312" i="3"/>
  <c r="AA165" i="3"/>
  <c r="K165" i="3"/>
  <c r="K405" i="3"/>
  <c r="AA405" i="3"/>
  <c r="K50" i="3"/>
  <c r="L50" i="3" s="1"/>
  <c r="K155" i="3"/>
  <c r="L155" i="3" s="1"/>
  <c r="AA335" i="3"/>
  <c r="K335" i="3"/>
  <c r="K146" i="3"/>
  <c r="AA146" i="3"/>
  <c r="AA286" i="3"/>
  <c r="K286" i="3"/>
  <c r="H31" i="2"/>
  <c r="H12" i="2"/>
  <c r="K13" i="3"/>
  <c r="L13" i="3" s="1"/>
  <c r="AA34" i="3"/>
  <c r="K34" i="3"/>
  <c r="K701" i="3"/>
  <c r="L701" i="3" s="1"/>
  <c r="K614" i="3"/>
  <c r="AA614" i="3"/>
  <c r="K677" i="3"/>
  <c r="L677" i="3" s="1"/>
  <c r="K600" i="3"/>
  <c r="AA600" i="3"/>
  <c r="K603" i="3"/>
  <c r="AA603" i="3"/>
  <c r="K725" i="3"/>
  <c r="L725" i="3" s="1"/>
  <c r="AA483" i="3"/>
  <c r="K483" i="3"/>
  <c r="AA777" i="3"/>
  <c r="K777" i="3"/>
  <c r="AA771" i="3"/>
  <c r="K771" i="3"/>
  <c r="K454" i="3"/>
  <c r="AA454" i="3"/>
  <c r="K410" i="3"/>
  <c r="AA410" i="3"/>
  <c r="AA611" i="3"/>
  <c r="K611" i="3"/>
  <c r="AA168" i="3"/>
  <c r="K168" i="3"/>
  <c r="AA486" i="3"/>
  <c r="K486" i="3"/>
  <c r="AA243" i="3"/>
  <c r="K243" i="3"/>
  <c r="AA505" i="3"/>
  <c r="K505" i="3"/>
  <c r="AA362" i="3"/>
  <c r="K362" i="3"/>
  <c r="K230" i="3"/>
  <c r="AA230" i="3"/>
  <c r="K584" i="3"/>
  <c r="AA584" i="3"/>
  <c r="J6" i="2"/>
  <c r="J34" i="2" s="1"/>
  <c r="K270" i="3"/>
  <c r="L270" i="3" s="1"/>
  <c r="AA730" i="3"/>
  <c r="K730" i="3"/>
  <c r="AA525" i="3"/>
  <c r="K525" i="3"/>
  <c r="AA588" i="3"/>
  <c r="K588" i="3"/>
  <c r="K807" i="3"/>
  <c r="AA807" i="3"/>
  <c r="AA616" i="3"/>
  <c r="K616" i="3"/>
  <c r="AA564" i="3"/>
  <c r="K564" i="3"/>
  <c r="K569" i="3"/>
  <c r="L569" i="3" s="1"/>
  <c r="K365" i="3"/>
  <c r="AA365" i="3"/>
  <c r="K305" i="3"/>
  <c r="AA305" i="3"/>
  <c r="K54" i="3"/>
  <c r="AA54" i="3"/>
  <c r="AA196" i="3"/>
  <c r="K196" i="3"/>
  <c r="K53" i="3"/>
  <c r="AA53" i="3"/>
  <c r="AA198" i="3"/>
  <c r="K198" i="3"/>
  <c r="K18" i="3"/>
  <c r="L18" i="3" s="1"/>
  <c r="K174" i="3"/>
  <c r="AA174" i="3"/>
  <c r="AA276" i="3"/>
  <c r="K276" i="3"/>
  <c r="AA328" i="3"/>
  <c r="K328" i="3"/>
  <c r="K258" i="3"/>
  <c r="L258" i="3" s="1"/>
  <c r="AA59" i="3"/>
  <c r="K59" i="3"/>
  <c r="K114" i="3"/>
  <c r="AA114" i="3"/>
  <c r="K17" i="3"/>
  <c r="L17" i="3" s="1"/>
  <c r="K135" i="3"/>
  <c r="AA135" i="3"/>
  <c r="E5" i="2"/>
  <c r="K7" i="3"/>
  <c r="L7" i="3" s="1"/>
  <c r="K692" i="3"/>
  <c r="L692" i="3" s="1"/>
  <c r="K722" i="3"/>
  <c r="L722" i="3" s="1"/>
  <c r="K557" i="3"/>
  <c r="L557" i="3" s="1"/>
  <c r="K690" i="3"/>
  <c r="L690" i="3" s="1"/>
  <c r="K798" i="3"/>
  <c r="L798" i="3" s="1"/>
  <c r="AA585" i="3"/>
  <c r="K585" i="3"/>
  <c r="K521" i="3"/>
  <c r="AA521" i="3"/>
  <c r="K723" i="3"/>
  <c r="L723" i="3" s="1"/>
  <c r="K587" i="3"/>
  <c r="L587" i="3" s="1"/>
  <c r="K782" i="3"/>
  <c r="L782" i="3" s="1"/>
  <c r="K553" i="3"/>
  <c r="L553" i="3" s="1"/>
  <c r="AA513" i="3"/>
  <c r="K513" i="3"/>
  <c r="AA246" i="3"/>
  <c r="K246" i="3"/>
  <c r="K577" i="3"/>
  <c r="L577" i="3" s="1"/>
  <c r="K654" i="3"/>
  <c r="L654" i="3" s="1"/>
  <c r="K450" i="3"/>
  <c r="AA450" i="3"/>
  <c r="K755" i="3"/>
  <c r="L755" i="3" s="1"/>
  <c r="AA267" i="3"/>
  <c r="K267" i="3"/>
  <c r="AA237" i="3"/>
  <c r="K237" i="3"/>
  <c r="AA550" i="3"/>
  <c r="K550" i="3"/>
  <c r="K828" i="3"/>
  <c r="AA828" i="3"/>
  <c r="AA595" i="3"/>
  <c r="K595" i="3"/>
  <c r="AA412" i="3"/>
  <c r="K412" i="3"/>
  <c r="AA484" i="3"/>
  <c r="K484" i="3"/>
  <c r="AA465" i="3"/>
  <c r="K465" i="3"/>
  <c r="K530" i="3"/>
  <c r="L530" i="3" s="1"/>
  <c r="AA317" i="3"/>
  <c r="K317" i="3"/>
  <c r="AA287" i="3"/>
  <c r="K287" i="3"/>
  <c r="AA128" i="3"/>
  <c r="K128" i="3"/>
  <c r="K366" i="3"/>
  <c r="AA366" i="3"/>
  <c r="K51" i="3"/>
  <c r="L51" i="3" s="1"/>
  <c r="J3" i="2"/>
  <c r="K257" i="3"/>
  <c r="L257" i="3" s="1"/>
  <c r="K293" i="3"/>
  <c r="AA293" i="3"/>
  <c r="AA9" i="3"/>
  <c r="K9" i="3"/>
  <c r="AA176" i="3"/>
  <c r="K176" i="3"/>
  <c r="AA33" i="3"/>
  <c r="K33" i="3"/>
  <c r="AA144" i="3"/>
  <c r="K144" i="3"/>
  <c r="AA86" i="3"/>
  <c r="K86" i="3"/>
  <c r="K74" i="3"/>
  <c r="L74" i="3" s="1"/>
  <c r="AA590" i="3"/>
  <c r="K590" i="3"/>
  <c r="K724" i="3"/>
  <c r="L724" i="3" s="1"/>
  <c r="AA776" i="3"/>
  <c r="K776" i="3"/>
  <c r="K608" i="3"/>
  <c r="AA608" i="3"/>
  <c r="K717" i="3"/>
  <c r="L717" i="3" s="1"/>
  <c r="K719" i="3"/>
  <c r="L719" i="3" s="1"/>
  <c r="K706" i="3"/>
  <c r="L706" i="3" s="1"/>
  <c r="K421" i="3"/>
  <c r="L421" i="3" s="1"/>
  <c r="AA528" i="3"/>
  <c r="K528" i="3"/>
  <c r="AA732" i="3"/>
  <c r="K732" i="3"/>
  <c r="K711" i="3"/>
  <c r="L711" i="3" s="1"/>
  <c r="K468" i="3"/>
  <c r="L468" i="3" s="1"/>
  <c r="AA318" i="3"/>
  <c r="K318" i="3"/>
  <c r="AA219" i="3"/>
  <c r="K219" i="3"/>
  <c r="K658" i="3"/>
  <c r="L658" i="3" s="1"/>
  <c r="K522" i="3"/>
  <c r="AA522" i="3"/>
  <c r="K357" i="3"/>
  <c r="AA357" i="3"/>
  <c r="K689" i="3"/>
  <c r="L689" i="3" s="1"/>
  <c r="AA441" i="3"/>
  <c r="K441" i="3"/>
  <c r="K554" i="3"/>
  <c r="AA554" i="3"/>
  <c r="K786" i="3"/>
  <c r="L786" i="3" s="1"/>
  <c r="AA586" i="3"/>
  <c r="K586" i="3"/>
  <c r="K760" i="3"/>
  <c r="L760" i="3" s="1"/>
  <c r="AA534" i="3"/>
  <c r="K534" i="3"/>
  <c r="AA458" i="3"/>
  <c r="K458" i="3"/>
  <c r="K282" i="3"/>
  <c r="AA282" i="3"/>
  <c r="AA266" i="3"/>
  <c r="K266" i="3"/>
  <c r="AA126" i="3"/>
  <c r="K126" i="3"/>
  <c r="K374" i="3"/>
  <c r="AA374" i="3"/>
  <c r="K21" i="3"/>
  <c r="L21" i="3" s="1"/>
  <c r="L4" i="2"/>
  <c r="L32" i="2" s="1"/>
  <c r="AA209" i="3"/>
  <c r="K209" i="3"/>
  <c r="K175" i="3"/>
  <c r="AA175" i="3"/>
  <c r="AA344" i="3"/>
  <c r="K344" i="3"/>
  <c r="AA190" i="3"/>
  <c r="K190" i="3"/>
  <c r="AA110" i="3"/>
  <c r="K110" i="3"/>
  <c r="AA5" i="3"/>
  <c r="K5" i="3"/>
  <c r="K52" i="3"/>
  <c r="L52" i="3" s="1"/>
  <c r="AA108" i="3"/>
  <c r="K108" i="3"/>
  <c r="K62" i="3"/>
  <c r="L62" i="3" s="1"/>
  <c r="K684" i="3"/>
  <c r="L684" i="3" s="1"/>
  <c r="AA558" i="3"/>
  <c r="K558" i="3"/>
  <c r="AA816" i="3"/>
  <c r="K816" i="3"/>
  <c r="K737" i="3"/>
  <c r="L737" i="3" s="1"/>
  <c r="K739" i="3"/>
  <c r="L739" i="3" s="1"/>
  <c r="AA498" i="3"/>
  <c r="K498" i="3"/>
  <c r="K227" i="3"/>
  <c r="AA227" i="3"/>
  <c r="AA729" i="3"/>
  <c r="K729" i="3"/>
  <c r="K702" i="3"/>
  <c r="L702" i="3" s="1"/>
  <c r="AA353" i="3"/>
  <c r="K353" i="3"/>
  <c r="K540" i="3"/>
  <c r="L540" i="3" s="1"/>
  <c r="K700" i="3"/>
  <c r="L700" i="3" s="1"/>
  <c r="AA220" i="3"/>
  <c r="K220" i="3"/>
  <c r="AA482" i="3"/>
  <c r="K482" i="3"/>
  <c r="K628" i="3"/>
  <c r="L628" i="3" s="1"/>
  <c r="AA347" i="3"/>
  <c r="K347" i="3"/>
  <c r="K519" i="3"/>
  <c r="AA519" i="3"/>
  <c r="K371" i="3"/>
  <c r="AA371" i="3"/>
  <c r="AA461" i="3"/>
  <c r="K461" i="3"/>
  <c r="AA379" i="3"/>
  <c r="K379" i="3"/>
  <c r="K494" i="3"/>
  <c r="L494" i="3" s="1"/>
  <c r="AA341" i="3"/>
  <c r="K341" i="3"/>
  <c r="K698" i="3"/>
  <c r="L698" i="3" s="1"/>
  <c r="K734" i="3"/>
  <c r="AA734" i="3"/>
  <c r="AA512" i="3"/>
  <c r="K512" i="3"/>
  <c r="AA234" i="3"/>
  <c r="K234" i="3"/>
  <c r="AA123" i="3"/>
  <c r="K123" i="3"/>
  <c r="K70" i="3"/>
  <c r="L70" i="3" s="1"/>
  <c r="AA160" i="3"/>
  <c r="K160" i="3"/>
  <c r="K111" i="3"/>
  <c r="AA111" i="3"/>
  <c r="AA15" i="3"/>
  <c r="K15" i="3"/>
  <c r="AA387" i="3"/>
  <c r="K387" i="3"/>
  <c r="K331" i="3"/>
  <c r="AA331" i="3"/>
  <c r="K8" i="3"/>
  <c r="L8" i="3" s="1"/>
  <c r="K158" i="3"/>
  <c r="AA158" i="3"/>
  <c r="AA95" i="3"/>
  <c r="K95" i="3"/>
  <c r="AA106" i="3"/>
  <c r="K106" i="3"/>
  <c r="AA124" i="3"/>
  <c r="K124" i="3"/>
  <c r="K12" i="3"/>
  <c r="L12" i="3" s="1"/>
  <c r="K31" i="3"/>
  <c r="AA31" i="3"/>
  <c r="AA811" i="3"/>
  <c r="K811" i="3"/>
  <c r="K770" i="3"/>
  <c r="AA770" i="3"/>
  <c r="K491" i="3"/>
  <c r="L491" i="3" s="1"/>
  <c r="K758" i="3"/>
  <c r="L758" i="3" s="1"/>
  <c r="K625" i="3"/>
  <c r="AA625" i="3"/>
  <c r="K490" i="3"/>
  <c r="AA490" i="3"/>
  <c r="AA376" i="3"/>
  <c r="K376" i="3"/>
  <c r="K694" i="3"/>
  <c r="L694" i="3" s="1"/>
  <c r="K316" i="3"/>
  <c r="AA316" i="3"/>
  <c r="K546" i="3"/>
  <c r="L546" i="3" s="1"/>
  <c r="K559" i="3"/>
  <c r="AA559" i="3"/>
  <c r="K620" i="3"/>
  <c r="L620" i="3" s="1"/>
  <c r="K696" i="3"/>
  <c r="L696" i="3" s="1"/>
  <c r="L6" i="2"/>
  <c r="L34" i="2" s="1"/>
  <c r="K492" i="3"/>
  <c r="AA492" i="3"/>
  <c r="K691" i="3"/>
  <c r="L691" i="3" s="1"/>
  <c r="AA449" i="3"/>
  <c r="K449" i="3"/>
  <c r="AA460" i="3"/>
  <c r="K460" i="3"/>
  <c r="K255" i="3"/>
  <c r="L255" i="3" s="1"/>
  <c r="AA488" i="3"/>
  <c r="K488" i="3"/>
  <c r="K279" i="3"/>
  <c r="AA279" i="3"/>
  <c r="AA248" i="3"/>
  <c r="K248" i="3"/>
  <c r="AA118" i="3"/>
  <c r="K118" i="3"/>
  <c r="AA19" i="3"/>
  <c r="K19" i="3"/>
  <c r="AA148" i="3"/>
  <c r="K148" i="3"/>
  <c r="AA151" i="3"/>
  <c r="K151" i="3"/>
  <c r="AA11" i="3"/>
  <c r="K11" i="3"/>
  <c r="K104" i="3"/>
  <c r="AA104" i="3"/>
  <c r="K194" i="3"/>
  <c r="AA194" i="3"/>
  <c r="AA187" i="3"/>
  <c r="K187" i="3"/>
  <c r="K377" i="3"/>
  <c r="AA377" i="3"/>
  <c r="K323" i="3"/>
  <c r="AA323" i="3"/>
  <c r="AA435" i="3"/>
  <c r="K435" i="3"/>
  <c r="K167" i="3"/>
  <c r="AA167" i="3"/>
  <c r="K80" i="3"/>
  <c r="L80" i="3" s="1"/>
  <c r="AA6" i="3"/>
  <c r="K6" i="3"/>
  <c r="AA810" i="3"/>
  <c r="AA475" i="3"/>
  <c r="K475" i="3"/>
  <c r="AA753" i="3"/>
  <c r="K753" i="3"/>
  <c r="K680" i="3"/>
  <c r="L680" i="3" s="1"/>
  <c r="J10" i="2"/>
  <c r="J38" i="2" s="1"/>
  <c r="K792" i="3"/>
  <c r="L792" i="3" s="1"/>
  <c r="AA802" i="3"/>
  <c r="K802" i="3"/>
  <c r="K444" i="3"/>
  <c r="AA444" i="3"/>
  <c r="AA742" i="3"/>
  <c r="K742" i="3"/>
  <c r="K597" i="3"/>
  <c r="AA597" i="3"/>
  <c r="AA182" i="3"/>
  <c r="K182" i="3"/>
  <c r="AA472" i="3"/>
  <c r="K472" i="3"/>
  <c r="AA610" i="3"/>
  <c r="K610" i="3"/>
  <c r="E6" i="2"/>
  <c r="K552" i="3"/>
  <c r="L552" i="3" s="1"/>
  <c r="AA156" i="3"/>
  <c r="K156" i="3"/>
  <c r="AA455" i="3"/>
  <c r="K455" i="3"/>
  <c r="AA566" i="3"/>
  <c r="K566" i="3"/>
  <c r="K384" i="3"/>
  <c r="AA384" i="3"/>
  <c r="AA299" i="3"/>
  <c r="K299" i="3"/>
  <c r="AA527" i="3"/>
  <c r="K527" i="3"/>
  <c r="K670" i="3"/>
  <c r="AA670" i="3"/>
  <c r="K404" i="3"/>
  <c r="AA404" i="3"/>
  <c r="AA467" i="3"/>
  <c r="K467" i="3"/>
  <c r="K462" i="3"/>
  <c r="AA462" i="3"/>
  <c r="AA434" i="3"/>
  <c r="K434" i="3"/>
  <c r="AA172" i="3"/>
  <c r="K172" i="3"/>
  <c r="AA310" i="3"/>
  <c r="K310" i="3"/>
  <c r="AA247" i="3"/>
  <c r="K247" i="3"/>
  <c r="K78" i="3"/>
  <c r="L78" i="3" s="1"/>
  <c r="K423" i="3"/>
  <c r="AA423" i="3"/>
  <c r="AA65" i="3"/>
  <c r="K65" i="3"/>
  <c r="K140" i="3"/>
  <c r="AA140" i="3"/>
  <c r="AA97" i="3"/>
  <c r="K97" i="3"/>
  <c r="AA309" i="3"/>
  <c r="K309" i="3"/>
  <c r="AA340" i="3"/>
  <c r="K340" i="3"/>
  <c r="AA120" i="3"/>
  <c r="K120" i="3"/>
  <c r="AA289" i="3"/>
  <c r="K289" i="3"/>
  <c r="AA350" i="3"/>
  <c r="K350" i="3"/>
  <c r="K191" i="3"/>
  <c r="AA191" i="3"/>
  <c r="AA346" i="3"/>
  <c r="K346" i="3"/>
  <c r="K20" i="3"/>
  <c r="AA20" i="3"/>
  <c r="K69" i="3"/>
  <c r="L69" i="3" s="1"/>
  <c r="AA716" i="3"/>
  <c r="K716" i="3"/>
  <c r="AA688" i="3"/>
  <c r="K688" i="3"/>
  <c r="AA575" i="3"/>
  <c r="K575" i="3"/>
  <c r="K574" i="3"/>
  <c r="AA574" i="3"/>
  <c r="K779" i="3"/>
  <c r="L779" i="3" s="1"/>
  <c r="K623" i="3"/>
  <c r="AA623" i="3"/>
  <c r="AA799" i="3"/>
  <c r="K799" i="3"/>
  <c r="K708" i="3"/>
  <c r="L708" i="3" s="1"/>
  <c r="AA424" i="3"/>
  <c r="K424" i="3"/>
  <c r="AA252" i="3"/>
  <c r="K252" i="3"/>
  <c r="AA563" i="3"/>
  <c r="K563" i="3"/>
  <c r="AA109" i="3"/>
  <c r="K109" i="3"/>
  <c r="K395" i="3"/>
  <c r="AA395" i="3"/>
  <c r="AA433" i="3"/>
  <c r="K433" i="3"/>
  <c r="AA476" i="3"/>
  <c r="K476" i="3"/>
  <c r="K211" i="3"/>
  <c r="AA211" i="3"/>
  <c r="AA567" i="3"/>
  <c r="K567" i="3"/>
  <c r="K568" i="3"/>
  <c r="AA568" i="3"/>
  <c r="AA514" i="3"/>
  <c r="K514" i="3"/>
  <c r="K668" i="3"/>
  <c r="AA668" i="3"/>
  <c r="AA436" i="3"/>
  <c r="K436" i="3"/>
  <c r="AA613" i="3"/>
  <c r="K613" i="3"/>
  <c r="K429" i="3"/>
  <c r="AA429" i="3"/>
  <c r="AA419" i="3"/>
  <c r="K419" i="3"/>
  <c r="AA443" i="3"/>
  <c r="K443" i="3"/>
  <c r="AA195" i="3"/>
  <c r="K195" i="3"/>
  <c r="K186" i="3"/>
  <c r="AA186" i="3"/>
  <c r="AA154" i="3"/>
  <c r="K154" i="3"/>
  <c r="AA22" i="3"/>
  <c r="E4" i="2"/>
  <c r="K22" i="3"/>
  <c r="AA364" i="3"/>
  <c r="K364" i="3"/>
  <c r="AA427" i="3"/>
  <c r="K427" i="3"/>
  <c r="AA336" i="3"/>
  <c r="K336" i="3"/>
  <c r="AA185" i="3"/>
  <c r="K185" i="3"/>
  <c r="AA141" i="3"/>
  <c r="K141" i="3"/>
  <c r="K325" i="3"/>
  <c r="AA325" i="3"/>
  <c r="K127" i="3"/>
  <c r="AA127" i="3"/>
  <c r="K177" i="3"/>
  <c r="AA177" i="3"/>
  <c r="AA4" i="3"/>
  <c r="K4" i="3"/>
  <c r="AA68" i="3"/>
  <c r="K68" i="3"/>
  <c r="K583" i="3"/>
  <c r="L583" i="3" s="1"/>
  <c r="K707" i="3"/>
  <c r="L707" i="3" s="1"/>
  <c r="K814" i="3"/>
  <c r="AA814" i="3"/>
  <c r="E11" i="2"/>
  <c r="AA813" i="3"/>
  <c r="K813" i="3"/>
  <c r="K769" i="3"/>
  <c r="AA769" i="3"/>
  <c r="K693" i="3"/>
  <c r="L693" i="3" s="1"/>
  <c r="AA744" i="3"/>
  <c r="K744" i="3"/>
  <c r="J9" i="2"/>
  <c r="J37" i="2" s="1"/>
  <c r="K772" i="3"/>
  <c r="AA772" i="3"/>
  <c r="AA388" i="3"/>
  <c r="K388" i="3"/>
  <c r="K354" i="3"/>
  <c r="AA354" i="3"/>
  <c r="AA607" i="3"/>
  <c r="K607" i="3"/>
  <c r="AA260" i="3"/>
  <c r="K260" i="3"/>
  <c r="K192" i="3"/>
  <c r="AA192" i="3"/>
  <c r="K235" i="3"/>
  <c r="AA235" i="3"/>
  <c r="K349" i="3"/>
  <c r="AA349" i="3"/>
  <c r="AA548" i="3"/>
  <c r="K548" i="3"/>
  <c r="AA817" i="3"/>
  <c r="K817" i="3"/>
  <c r="AA345" i="3"/>
  <c r="K345" i="3"/>
  <c r="AA634" i="3"/>
  <c r="K634" i="3"/>
  <c r="AA481" i="3"/>
  <c r="K481" i="3"/>
  <c r="AA630" i="3"/>
  <c r="K630" i="3"/>
  <c r="AA390" i="3"/>
  <c r="K390" i="3"/>
  <c r="AA720" i="3"/>
  <c r="K720" i="3"/>
  <c r="AA359" i="3"/>
  <c r="K359" i="3"/>
  <c r="K322" i="3"/>
  <c r="AA322" i="3"/>
  <c r="AA159" i="3"/>
  <c r="K159" i="3"/>
  <c r="K398" i="3"/>
  <c r="AA398" i="3"/>
  <c r="AA37" i="3"/>
  <c r="K37" i="3"/>
  <c r="K417" i="3"/>
  <c r="AA417" i="3"/>
  <c r="K269" i="3"/>
  <c r="L269" i="3" s="1"/>
  <c r="K133" i="3"/>
  <c r="L133" i="3" s="1"/>
  <c r="AA284" i="3"/>
  <c r="K284" i="3"/>
  <c r="K81" i="3"/>
  <c r="L81" i="3" s="1"/>
  <c r="AA319" i="3"/>
  <c r="K319" i="3"/>
  <c r="K152" i="3"/>
  <c r="AA152" i="3"/>
  <c r="K302" i="3"/>
  <c r="AA302" i="3"/>
  <c r="K82" i="3"/>
  <c r="AA82" i="3"/>
  <c r="K119" i="3"/>
  <c r="AA119" i="3"/>
  <c r="K73" i="3"/>
  <c r="L73" i="3" s="1"/>
  <c r="K580" i="3"/>
  <c r="L580" i="3" s="1"/>
  <c r="K687" i="3"/>
  <c r="L687" i="3" s="1"/>
  <c r="AA598" i="3"/>
  <c r="K598" i="3"/>
  <c r="K549" i="3"/>
  <c r="AA549" i="3"/>
  <c r="K794" i="3"/>
  <c r="AA794" i="3"/>
  <c r="K773" i="3"/>
  <c r="AA773" i="3"/>
  <c r="AA787" i="3"/>
  <c r="K787" i="3"/>
  <c r="K674" i="3"/>
  <c r="L674" i="3" s="1"/>
  <c r="K479" i="3"/>
  <c r="AA479" i="3"/>
  <c r="K570" i="3"/>
  <c r="AA570" i="3"/>
  <c r="AA445" i="3"/>
  <c r="K445" i="3"/>
  <c r="K800" i="3"/>
  <c r="AA800" i="3"/>
  <c r="AA413" i="3"/>
  <c r="K413" i="3"/>
  <c r="K229" i="3"/>
  <c r="AA229" i="3"/>
  <c r="AA495" i="3"/>
  <c r="K495" i="3"/>
  <c r="AA383" i="3"/>
  <c r="K383" i="3"/>
  <c r="AA303" i="3"/>
  <c r="K303" i="3"/>
  <c r="AA793" i="3"/>
  <c r="K793" i="3"/>
  <c r="AA469" i="3"/>
  <c r="K469" i="3"/>
  <c r="K672" i="3"/>
  <c r="AA672" i="3"/>
  <c r="AA535" i="3"/>
  <c r="K535" i="3"/>
  <c r="AA705" i="3"/>
  <c r="K705" i="3"/>
  <c r="AA334" i="3"/>
  <c r="K334" i="3"/>
  <c r="K131" i="3"/>
  <c r="L131" i="3" s="1"/>
  <c r="AA321" i="3"/>
  <c r="K321" i="3"/>
  <c r="K180" i="3"/>
  <c r="AA180" i="3"/>
  <c r="AA24" i="3"/>
  <c r="K24" i="3"/>
  <c r="AA367" i="3"/>
  <c r="K367" i="3"/>
  <c r="K224" i="3"/>
  <c r="AA224" i="3"/>
  <c r="G3" i="2"/>
  <c r="AA157" i="3"/>
  <c r="K157" i="3"/>
  <c r="AA361" i="3"/>
  <c r="K361" i="3"/>
  <c r="J5" i="2"/>
  <c r="J33" i="2" s="1"/>
  <c r="K259" i="3"/>
  <c r="AA259" i="3"/>
  <c r="AA339" i="3"/>
  <c r="K339" i="3"/>
  <c r="K117" i="3"/>
  <c r="AA117" i="3"/>
  <c r="AA96" i="3"/>
  <c r="K96" i="3"/>
  <c r="AA87" i="3"/>
  <c r="K87" i="3"/>
  <c r="AA84" i="3"/>
  <c r="K84" i="3"/>
  <c r="K660" i="3"/>
  <c r="L660" i="3" s="1"/>
  <c r="AA791" i="3"/>
  <c r="K791" i="3"/>
  <c r="AA523" i="3"/>
  <c r="K523" i="3"/>
  <c r="K640" i="3"/>
  <c r="L640" i="3" s="1"/>
  <c r="K695" i="3"/>
  <c r="L695" i="3" s="1"/>
  <c r="AA651" i="3"/>
  <c r="K651" i="3"/>
  <c r="K402" i="3"/>
  <c r="AA402" i="3"/>
  <c r="AA524" i="3"/>
  <c r="K524" i="3"/>
  <c r="K709" i="3"/>
  <c r="L709" i="3" s="1"/>
  <c r="K804" i="3"/>
  <c r="AA804" i="3"/>
  <c r="AA822" i="3"/>
  <c r="K822" i="3"/>
  <c r="AA430" i="3"/>
  <c r="K430" i="3"/>
  <c r="AA169" i="3"/>
  <c r="K169" i="3"/>
  <c r="AA526" i="3"/>
  <c r="K526" i="3"/>
  <c r="K261" i="3"/>
  <c r="L261" i="3" s="1"/>
  <c r="K783" i="3"/>
  <c r="L783" i="3" s="1"/>
  <c r="K329" i="3"/>
  <c r="AA329" i="3"/>
  <c r="J8" i="2"/>
  <c r="J36" i="2" s="1"/>
  <c r="K551" i="3"/>
  <c r="L551" i="3" s="1"/>
  <c r="K683" i="3"/>
  <c r="L683" i="3" s="1"/>
  <c r="AA136" i="3"/>
  <c r="K136" i="3"/>
  <c r="AA290" i="3"/>
  <c r="K290" i="3"/>
  <c r="AA342" i="3"/>
  <c r="K342" i="3"/>
  <c r="AA100" i="3"/>
  <c r="K100" i="3"/>
  <c r="AA337" i="3"/>
  <c r="K337" i="3"/>
  <c r="AA386" i="3"/>
  <c r="K386" i="3"/>
  <c r="K103" i="3"/>
  <c r="AA103" i="3"/>
  <c r="K218" i="3"/>
  <c r="AA218" i="3"/>
  <c r="K122" i="3"/>
  <c r="AA122" i="3"/>
  <c r="AA250" i="3"/>
  <c r="K250" i="3"/>
  <c r="K47" i="3"/>
  <c r="L47" i="3" s="1"/>
  <c r="AA228" i="3"/>
  <c r="K228" i="3"/>
  <c r="AA304" i="3"/>
  <c r="K304" i="3"/>
  <c r="K79" i="3"/>
  <c r="AA79" i="3"/>
  <c r="K90" i="3"/>
  <c r="L90" i="3" s="1"/>
  <c r="AA40" i="3"/>
  <c r="K40" i="3"/>
  <c r="AA188" i="3"/>
  <c r="K188" i="3"/>
  <c r="AA101" i="3"/>
  <c r="K101" i="3"/>
  <c r="K41" i="3"/>
  <c r="AA41" i="3"/>
  <c r="L9" i="2"/>
  <c r="L37" i="2" s="1"/>
  <c r="AA790" i="3"/>
  <c r="K790" i="3"/>
  <c r="K675" i="3"/>
  <c r="L675" i="3" s="1"/>
  <c r="K752" i="3"/>
  <c r="AA752" i="3"/>
  <c r="AA805" i="3"/>
  <c r="K805" i="3"/>
  <c r="AA671" i="3"/>
  <c r="K671" i="3"/>
  <c r="K652" i="3"/>
  <c r="L652" i="3" s="1"/>
  <c r="K649" i="3"/>
  <c r="L649" i="3" s="1"/>
  <c r="K529" i="3"/>
  <c r="L529" i="3" s="1"/>
  <c r="T529" i="3" s="1"/>
  <c r="K256" i="3"/>
  <c r="AA256" i="3"/>
  <c r="K754" i="3"/>
  <c r="L754" i="3" s="1"/>
  <c r="AA438" i="3"/>
  <c r="K438" i="3"/>
  <c r="AA801" i="3"/>
  <c r="K801" i="3"/>
  <c r="K216" i="3"/>
  <c r="L216" i="3" s="1"/>
  <c r="AA466" i="3"/>
  <c r="K466" i="3"/>
  <c r="AA326" i="3"/>
  <c r="K326" i="3"/>
  <c r="K784" i="3"/>
  <c r="L784" i="3" s="1"/>
  <c r="K573" i="3"/>
  <c r="AA573" i="3"/>
  <c r="AA105" i="3"/>
  <c r="K105" i="3"/>
  <c r="K678" i="3"/>
  <c r="L678" i="3" s="1"/>
  <c r="K271" i="3"/>
  <c r="L271" i="3" s="1"/>
  <c r="AA281" i="3"/>
  <c r="K281" i="3"/>
  <c r="AA163" i="3"/>
  <c r="K163" i="3"/>
  <c r="K277" i="3"/>
  <c r="AA277" i="3"/>
  <c r="AA58" i="3"/>
  <c r="K58" i="3"/>
  <c r="AA197" i="3"/>
  <c r="K197" i="3"/>
  <c r="J4" i="2"/>
  <c r="J32" i="2" s="1"/>
  <c r="AA112" i="3"/>
  <c r="K112" i="3"/>
  <c r="K397" i="3"/>
  <c r="AA397" i="3"/>
  <c r="K89" i="3"/>
  <c r="L89" i="3" s="1"/>
  <c r="AA173" i="3"/>
  <c r="K173" i="3"/>
  <c r="K132" i="3"/>
  <c r="L132" i="3" s="1"/>
  <c r="AA264" i="3"/>
  <c r="K264" i="3"/>
  <c r="AA222" i="3"/>
  <c r="K222" i="3"/>
  <c r="K285" i="3"/>
  <c r="AA285" i="3"/>
  <c r="K76" i="3"/>
  <c r="L76" i="3" s="1"/>
  <c r="K64" i="3"/>
  <c r="L64" i="3" s="1"/>
  <c r="K42" i="3"/>
  <c r="AA42" i="3"/>
  <c r="K129" i="3"/>
  <c r="AA129" i="3"/>
  <c r="K10" i="3"/>
  <c r="L10" i="3" s="1"/>
  <c r="K23" i="3"/>
  <c r="AA23" i="3"/>
  <c r="G10" i="2"/>
  <c r="G38" i="2" s="1"/>
  <c r="K489" i="3"/>
  <c r="AA489" i="3"/>
  <c r="K591" i="3"/>
  <c r="AA591" i="3"/>
  <c r="AA728" i="3"/>
  <c r="K728" i="3"/>
  <c r="K637" i="3"/>
  <c r="AA637" i="3"/>
  <c r="K757" i="3"/>
  <c r="L757" i="3" s="1"/>
  <c r="AA666" i="3"/>
  <c r="K666" i="3"/>
  <c r="K499" i="3"/>
  <c r="AA499" i="3"/>
  <c r="K656" i="3"/>
  <c r="L656" i="3" s="1"/>
  <c r="K617" i="3"/>
  <c r="L617" i="3" s="1"/>
  <c r="K208" i="3"/>
  <c r="AA208" i="3"/>
  <c r="K538" i="3"/>
  <c r="L538" i="3" s="1"/>
  <c r="AA301" i="3"/>
  <c r="K301" i="3"/>
  <c r="K697" i="3"/>
  <c r="L697" i="3" s="1"/>
  <c r="AA272" i="3"/>
  <c r="K272" i="3"/>
  <c r="AA736" i="3"/>
  <c r="K736" i="3"/>
  <c r="K420" i="3"/>
  <c r="AA420" i="3"/>
  <c r="AA356" i="3"/>
  <c r="K356" i="3"/>
  <c r="K821" i="3"/>
  <c r="L821" i="3" s="1"/>
  <c r="K442" i="3"/>
  <c r="AA442" i="3"/>
  <c r="AA171" i="3"/>
  <c r="K171" i="3"/>
  <c r="AA485" i="3"/>
  <c r="K485" i="3"/>
  <c r="AA263" i="3"/>
  <c r="K263" i="3"/>
  <c r="AA396" i="3"/>
  <c r="K396" i="3"/>
  <c r="K664" i="3"/>
  <c r="L664" i="3" s="1"/>
  <c r="AA605" i="3"/>
  <c r="K605" i="3"/>
  <c r="AA733" i="3"/>
  <c r="K733" i="3"/>
  <c r="AA137" i="3"/>
  <c r="K137" i="3"/>
  <c r="L3" i="2"/>
  <c r="AA373" i="3"/>
  <c r="K373" i="3"/>
  <c r="AA61" i="3"/>
  <c r="K61" i="3"/>
  <c r="K288" i="3"/>
  <c r="L288" i="3" s="1"/>
  <c r="AA16" i="3"/>
  <c r="K16" i="3"/>
  <c r="K368" i="3"/>
  <c r="AA368" i="3"/>
  <c r="K162" i="3"/>
  <c r="L162" i="3" s="1"/>
  <c r="K36" i="3"/>
  <c r="L36" i="3" s="1"/>
  <c r="AA240" i="3"/>
  <c r="K240" i="3"/>
  <c r="AA249" i="3"/>
  <c r="K249" i="3"/>
  <c r="AA145" i="3"/>
  <c r="K145" i="3"/>
  <c r="AA298" i="3"/>
  <c r="K298" i="3"/>
  <c r="AA99" i="3"/>
  <c r="K99" i="3"/>
  <c r="AA43" i="3"/>
  <c r="K43" i="3"/>
  <c r="K14" i="3"/>
  <c r="L14" i="3" s="1"/>
  <c r="T547" i="3" l="1"/>
  <c r="AA547" i="3" s="1"/>
  <c r="T624" i="3"/>
  <c r="AA624" i="3" s="1"/>
  <c r="T726" i="3"/>
  <c r="AA726" i="3" s="1"/>
  <c r="T618" i="3"/>
  <c r="AA618" i="3" s="1"/>
  <c r="T583" i="3"/>
  <c r="AA583" i="3" s="1"/>
  <c r="T12" i="3"/>
  <c r="AA12" i="3" s="1"/>
  <c r="T70" i="3"/>
  <c r="AA70" i="3" s="1"/>
  <c r="T737" i="3"/>
  <c r="AA737" i="3" s="1"/>
  <c r="T17" i="3"/>
  <c r="AA17" i="3" s="1"/>
  <c r="T749" i="3"/>
  <c r="AA749" i="3" s="1"/>
  <c r="T32" i="3"/>
  <c r="AA32" i="3" s="1"/>
  <c r="T161" i="3"/>
  <c r="AA161" i="3" s="1"/>
  <c r="T622" i="3"/>
  <c r="AA622" i="3" s="1"/>
  <c r="T795" i="3"/>
  <c r="AA795" i="3" s="1"/>
  <c r="T36" i="3"/>
  <c r="AA36" i="3" s="1"/>
  <c r="T784" i="3"/>
  <c r="AA784" i="3" s="1"/>
  <c r="T786" i="3"/>
  <c r="AA786" i="3" s="1"/>
  <c r="T766" i="3"/>
  <c r="AA766" i="3" s="1"/>
  <c r="T643" i="3"/>
  <c r="AA643" i="3" s="1"/>
  <c r="T313" i="3"/>
  <c r="AA313" i="3" s="1"/>
  <c r="T687" i="3"/>
  <c r="AA687" i="3" s="1"/>
  <c r="T155" i="3"/>
  <c r="AA155" i="3" s="1"/>
  <c r="T697" i="3"/>
  <c r="AA697" i="3" s="1"/>
  <c r="T620" i="3"/>
  <c r="AA620" i="3" s="1"/>
  <c r="T546" i="3"/>
  <c r="AA546" i="3" s="1"/>
  <c r="T421" i="3"/>
  <c r="AA421" i="3" s="1"/>
  <c r="T629" i="3"/>
  <c r="AA629" i="3" s="1"/>
  <c r="T221" i="3"/>
  <c r="AA221" i="3" s="1"/>
  <c r="T781" i="3"/>
  <c r="AA781" i="3" s="1"/>
  <c r="T713" i="3"/>
  <c r="AA713" i="3" s="1"/>
  <c r="T718" i="3"/>
  <c r="AA718" i="3" s="1"/>
  <c r="T686" i="3"/>
  <c r="AA686" i="3" s="1"/>
  <c r="T767" i="3"/>
  <c r="AA767" i="3" s="1"/>
  <c r="T594" i="3"/>
  <c r="AA594" i="3" s="1"/>
  <c r="T656" i="3"/>
  <c r="AA656" i="3" s="1"/>
  <c r="T580" i="3"/>
  <c r="AA580" i="3" s="1"/>
  <c r="T739" i="3"/>
  <c r="AA739" i="3" s="1"/>
  <c r="T162" i="3"/>
  <c r="AA162" i="3" s="1"/>
  <c r="T538" i="3"/>
  <c r="AA538" i="3" s="1"/>
  <c r="T709" i="3"/>
  <c r="AA709" i="3" s="1"/>
  <c r="T133" i="3"/>
  <c r="AA133" i="3" s="1"/>
  <c r="T10" i="3"/>
  <c r="AA10" i="3" s="1"/>
  <c r="T269" i="3"/>
  <c r="AA269" i="3" s="1"/>
  <c r="T78" i="3"/>
  <c r="AA78" i="3" s="1"/>
  <c r="T628" i="3"/>
  <c r="AA628" i="3" s="1"/>
  <c r="T21" i="3"/>
  <c r="AA21" i="3" s="1"/>
  <c r="T706" i="3"/>
  <c r="AA706" i="3" s="1"/>
  <c r="T553" i="3"/>
  <c r="AA553" i="3" s="1"/>
  <c r="T712" i="3"/>
  <c r="AA712" i="3" s="1"/>
  <c r="T751" i="3"/>
  <c r="AA751" i="3" s="1"/>
  <c r="T681" i="3"/>
  <c r="AA681" i="3" s="1"/>
  <c r="T759" i="3"/>
  <c r="AA759" i="3" s="1"/>
  <c r="T788" i="3"/>
  <c r="AA788" i="3" s="1"/>
  <c r="T62" i="3"/>
  <c r="AA62" i="3" s="1"/>
  <c r="T689" i="3"/>
  <c r="AA689" i="3" s="1"/>
  <c r="T257" i="3"/>
  <c r="AA257" i="3" s="1"/>
  <c r="T723" i="3"/>
  <c r="AA723" i="3" s="1"/>
  <c r="T725" i="3"/>
  <c r="AA725" i="3" s="1"/>
  <c r="T738" i="3"/>
  <c r="AA738" i="3" s="1"/>
  <c r="T664" i="3"/>
  <c r="AA664" i="3" s="1"/>
  <c r="T89" i="3"/>
  <c r="AA89" i="3" s="1"/>
  <c r="T81" i="3"/>
  <c r="AA81" i="3" s="1"/>
  <c r="T707" i="3"/>
  <c r="AA707" i="3" s="1"/>
  <c r="T47" i="3"/>
  <c r="AA47" i="3" s="1"/>
  <c r="T131" i="3"/>
  <c r="AA131" i="3" s="1"/>
  <c r="T708" i="3"/>
  <c r="AA708" i="3" s="1"/>
  <c r="T719" i="3"/>
  <c r="AA719" i="3" s="1"/>
  <c r="T782" i="3"/>
  <c r="AA782" i="3" s="1"/>
  <c r="T727" i="3"/>
  <c r="AA727" i="3" s="1"/>
  <c r="T721" i="3"/>
  <c r="AA721" i="3" s="1"/>
  <c r="T619" i="3"/>
  <c r="AA619" i="3" s="1"/>
  <c r="T780" i="3"/>
  <c r="AA780" i="3" s="1"/>
  <c r="T642" i="3"/>
  <c r="AA642" i="3" s="1"/>
  <c r="T617" i="3"/>
  <c r="AA617" i="3" s="1"/>
  <c r="T675" i="3"/>
  <c r="AA675" i="3" s="1"/>
  <c r="T683" i="3"/>
  <c r="AA683" i="3" s="1"/>
  <c r="T694" i="3"/>
  <c r="AA694" i="3" s="1"/>
  <c r="T684" i="3"/>
  <c r="AA684" i="3" s="1"/>
  <c r="T717" i="3"/>
  <c r="AA717" i="3" s="1"/>
  <c r="T587" i="3"/>
  <c r="AA587" i="3" s="1"/>
  <c r="T258" i="3"/>
  <c r="AA258" i="3" s="1"/>
  <c r="T569" i="3"/>
  <c r="AA569" i="3" s="1"/>
  <c r="T88" i="3"/>
  <c r="AA88" i="3" s="1"/>
  <c r="T63" i="3"/>
  <c r="AA63" i="3" s="1"/>
  <c r="T682" i="3"/>
  <c r="AA682" i="3" s="1"/>
  <c r="T704" i="3"/>
  <c r="AA704" i="3" s="1"/>
  <c r="T447" i="3"/>
  <c r="AA447" i="3" s="1"/>
  <c r="T50" i="3"/>
  <c r="AA50" i="3" s="1"/>
  <c r="T714" i="3"/>
  <c r="AA714" i="3" s="1"/>
  <c r="T14" i="3"/>
  <c r="AA14" i="3" s="1"/>
  <c r="T64" i="3"/>
  <c r="AA64" i="3" s="1"/>
  <c r="T216" i="3"/>
  <c r="AA216" i="3" s="1"/>
  <c r="T73" i="3"/>
  <c r="AA73" i="3" s="1"/>
  <c r="T792" i="3"/>
  <c r="AA792" i="3" s="1"/>
  <c r="T700" i="3"/>
  <c r="AA700" i="3" s="1"/>
  <c r="T51" i="3"/>
  <c r="AA51" i="3" s="1"/>
  <c r="T71" i="3"/>
  <c r="AA71" i="3" s="1"/>
  <c r="T748" i="3"/>
  <c r="AA748" i="3" s="1"/>
  <c r="T76" i="3"/>
  <c r="AA76" i="3" s="1"/>
  <c r="T695" i="3"/>
  <c r="AA695" i="3" s="1"/>
  <c r="T779" i="3"/>
  <c r="AA779" i="3" s="1"/>
  <c r="T255" i="3"/>
  <c r="AA255" i="3" s="1"/>
  <c r="T8" i="3"/>
  <c r="AA8" i="3" s="1"/>
  <c r="T698" i="3"/>
  <c r="AA698" i="3" s="1"/>
  <c r="T540" i="3"/>
  <c r="AA540" i="3" s="1"/>
  <c r="T52" i="3"/>
  <c r="AA52" i="3" s="1"/>
  <c r="T785" i="3"/>
  <c r="AA785" i="3" s="1"/>
  <c r="T245" i="3"/>
  <c r="AA245" i="3" s="1"/>
  <c r="T288" i="3"/>
  <c r="AA288" i="3" s="1"/>
  <c r="F11" i="2"/>
  <c r="F39" i="2" s="1"/>
  <c r="T821" i="3"/>
  <c r="AA821" i="3" s="1"/>
  <c r="T783" i="3"/>
  <c r="AA783" i="3" s="1"/>
  <c r="T640" i="3"/>
  <c r="AA640" i="3" s="1"/>
  <c r="T680" i="3"/>
  <c r="AA680" i="3" s="1"/>
  <c r="T724" i="3"/>
  <c r="AA724" i="3" s="1"/>
  <c r="T657" i="3"/>
  <c r="AA657" i="3" s="1"/>
  <c r="T581" i="3"/>
  <c r="AA581" i="3" s="1"/>
  <c r="T655" i="3"/>
  <c r="AA655" i="3" s="1"/>
  <c r="T679" i="3"/>
  <c r="AA679" i="3" s="1"/>
  <c r="T764" i="3"/>
  <c r="AA764" i="3" s="1"/>
  <c r="T757" i="3"/>
  <c r="AA757" i="3" s="1"/>
  <c r="T261" i="3"/>
  <c r="AA261" i="3" s="1"/>
  <c r="T693" i="3"/>
  <c r="AA693" i="3" s="1"/>
  <c r="T658" i="3"/>
  <c r="AA658" i="3" s="1"/>
  <c r="T798" i="3"/>
  <c r="AA798" i="3" s="1"/>
  <c r="T677" i="3"/>
  <c r="AA677" i="3" s="1"/>
  <c r="T533" i="3"/>
  <c r="AA533" i="3" s="1"/>
  <c r="T561" i="3"/>
  <c r="AA561" i="3" s="1"/>
  <c r="T647" i="3"/>
  <c r="AA647" i="3" s="1"/>
  <c r="T710" i="3"/>
  <c r="AA710" i="3" s="1"/>
  <c r="T765" i="3"/>
  <c r="AA765" i="3" s="1"/>
  <c r="T763" i="3"/>
  <c r="AA763" i="3" s="1"/>
  <c r="T473" i="3"/>
  <c r="AA473" i="3" s="1"/>
  <c r="T552" i="3"/>
  <c r="AA552" i="3" s="1"/>
  <c r="T758" i="3"/>
  <c r="AA758" i="3" s="1"/>
  <c r="T494" i="3"/>
  <c r="AA494" i="3" s="1"/>
  <c r="T662" i="3"/>
  <c r="AA662" i="3" s="1"/>
  <c r="T579" i="3"/>
  <c r="AA579" i="3" s="1"/>
  <c r="T77" i="3"/>
  <c r="AA77" i="3" s="1"/>
  <c r="T756" i="3"/>
  <c r="AA756" i="3" s="1"/>
  <c r="T702" i="3"/>
  <c r="AA702" i="3" s="1"/>
  <c r="T754" i="3"/>
  <c r="AA754" i="3" s="1"/>
  <c r="T491" i="3"/>
  <c r="AA491" i="3" s="1"/>
  <c r="T74" i="3"/>
  <c r="AA74" i="3" s="1"/>
  <c r="T557" i="3"/>
  <c r="AA557" i="3" s="1"/>
  <c r="T60" i="3"/>
  <c r="AA60" i="3" s="1"/>
  <c r="T703" i="3"/>
  <c r="AA703" i="3" s="1"/>
  <c r="T715" i="3"/>
  <c r="AA715" i="3" s="1"/>
  <c r="T762" i="3"/>
  <c r="AA762" i="3" s="1"/>
  <c r="T615" i="3"/>
  <c r="AA615" i="3" s="1"/>
  <c r="T685" i="3"/>
  <c r="AA685" i="3" s="1"/>
  <c r="T691" i="3"/>
  <c r="AA691" i="3" s="1"/>
  <c r="T755" i="3"/>
  <c r="AA755" i="3" s="1"/>
  <c r="T722" i="3"/>
  <c r="AA722" i="3" s="1"/>
  <c r="T701" i="3"/>
  <c r="AA701" i="3" s="1"/>
  <c r="T663" i="3"/>
  <c r="AA663" i="3" s="1"/>
  <c r="T661" i="3"/>
  <c r="AA661" i="3" s="1"/>
  <c r="T183" i="3"/>
  <c r="AA183" i="3" s="1"/>
  <c r="T789" i="3"/>
  <c r="AA789" i="3" s="1"/>
  <c r="T750" i="3"/>
  <c r="AA750" i="3" s="1"/>
  <c r="T551" i="3"/>
  <c r="AA551" i="3" s="1"/>
  <c r="T271" i="3"/>
  <c r="AA271" i="3" s="1"/>
  <c r="T660" i="3"/>
  <c r="AA660" i="3" s="1"/>
  <c r="T674" i="3"/>
  <c r="AA674" i="3" s="1"/>
  <c r="T692" i="3"/>
  <c r="AA692" i="3" s="1"/>
  <c r="T578" i="3"/>
  <c r="AA578" i="3" s="1"/>
  <c r="T648" i="3"/>
  <c r="AA648" i="3" s="1"/>
  <c r="T537" i="3"/>
  <c r="AA537" i="3" s="1"/>
  <c r="T665" i="3"/>
  <c r="AA665" i="3" s="1"/>
  <c r="T18" i="3"/>
  <c r="AA18" i="3" s="1"/>
  <c r="T132" i="3"/>
  <c r="AA132" i="3" s="1"/>
  <c r="T678" i="3"/>
  <c r="AA678" i="3" s="1"/>
  <c r="T468" i="3"/>
  <c r="AA468" i="3" s="1"/>
  <c r="T7" i="3"/>
  <c r="AA7" i="3" s="1"/>
  <c r="T72" i="3"/>
  <c r="AA72" i="3" s="1"/>
  <c r="T130" i="3"/>
  <c r="AA130" i="3" s="1"/>
  <c r="T446" i="3"/>
  <c r="AA446" i="3" s="1"/>
  <c r="T644" i="3"/>
  <c r="AA644" i="3" s="1"/>
  <c r="T13" i="3"/>
  <c r="AA13" i="3" s="1"/>
  <c r="T676" i="3"/>
  <c r="AA676" i="3" s="1"/>
  <c r="T641" i="3"/>
  <c r="AA641" i="3" s="1"/>
  <c r="T75" i="3"/>
  <c r="AA75" i="3" s="1"/>
  <c r="T761" i="3"/>
  <c r="AA761" i="3" s="1"/>
  <c r="T673" i="3"/>
  <c r="AA673" i="3" s="1"/>
  <c r="T690" i="3"/>
  <c r="AA690" i="3" s="1"/>
  <c r="T649" i="3"/>
  <c r="AA649" i="3" s="1"/>
  <c r="T90" i="3"/>
  <c r="AA90" i="3" s="1"/>
  <c r="T711" i="3"/>
  <c r="AA711" i="3" s="1"/>
  <c r="T530" i="3"/>
  <c r="AA530" i="3" s="1"/>
  <c r="T654" i="3"/>
  <c r="AA654" i="3" s="1"/>
  <c r="T652" i="3"/>
  <c r="AA652" i="3" s="1"/>
  <c r="T69" i="3"/>
  <c r="AA69" i="3" s="1"/>
  <c r="T80" i="3"/>
  <c r="AA80" i="3" s="1"/>
  <c r="T696" i="3"/>
  <c r="AA696" i="3" s="1"/>
  <c r="T760" i="3"/>
  <c r="AA760" i="3" s="1"/>
  <c r="T577" i="3"/>
  <c r="AA577" i="3" s="1"/>
  <c r="T270" i="3"/>
  <c r="AA270" i="3" s="1"/>
  <c r="T646" i="3"/>
  <c r="AA646" i="3" s="1"/>
  <c r="T699" i="3"/>
  <c r="AA699" i="3" s="1"/>
  <c r="T49" i="3"/>
  <c r="AA49" i="3" s="1"/>
  <c r="E34" i="2"/>
  <c r="K268" i="3"/>
  <c r="L268" i="3" s="1"/>
  <c r="K818" i="3"/>
  <c r="AA818" i="3"/>
  <c r="K205" i="3"/>
  <c r="AA205" i="3"/>
  <c r="U12" i="2"/>
  <c r="H40" i="2"/>
  <c r="AA477" i="3"/>
  <c r="K477" i="3"/>
  <c r="K91" i="3"/>
  <c r="L91" i="3" s="1"/>
  <c r="E33" i="2"/>
  <c r="K92" i="3"/>
  <c r="L92" i="3" s="1"/>
  <c r="AA470" i="3"/>
  <c r="K470" i="3"/>
  <c r="K204" i="3"/>
  <c r="AA204" i="3"/>
  <c r="K426" i="3"/>
  <c r="AA426" i="3"/>
  <c r="AA206" i="3"/>
  <c r="K206" i="3"/>
  <c r="K93" i="3"/>
  <c r="L93" i="3" s="1"/>
  <c r="AA233" i="3"/>
  <c r="K233" i="3"/>
  <c r="AA474" i="3"/>
  <c r="K474" i="3"/>
  <c r="E39" i="2"/>
  <c r="K201" i="3"/>
  <c r="L201" i="3" s="1"/>
  <c r="E8" i="2"/>
  <c r="F5" i="2"/>
  <c r="F33" i="2" s="1"/>
  <c r="AA275" i="3"/>
  <c r="K275" i="3"/>
  <c r="AA406" i="3"/>
  <c r="K406" i="3"/>
  <c r="K407" i="3"/>
  <c r="AA407" i="3"/>
  <c r="AA803" i="3"/>
  <c r="K803" i="3"/>
  <c r="AA428" i="3"/>
  <c r="K428" i="3"/>
  <c r="L12" i="2"/>
  <c r="L31" i="2"/>
  <c r="AA409" i="3"/>
  <c r="K409" i="3"/>
  <c r="K232" i="3"/>
  <c r="AA232" i="3"/>
  <c r="AA425" i="3"/>
  <c r="K425" i="3"/>
  <c r="K639" i="3"/>
  <c r="L639" i="3" s="1"/>
  <c r="N9" i="2"/>
  <c r="E37" i="2"/>
  <c r="K3" i="3"/>
  <c r="L3" i="3" s="1"/>
  <c r="T3" i="3" s="1"/>
  <c r="E3" i="2"/>
  <c r="K478" i="3"/>
  <c r="AA478" i="3"/>
  <c r="AA231" i="3"/>
  <c r="K231" i="3"/>
  <c r="E7" i="2"/>
  <c r="AA200" i="3"/>
  <c r="K200" i="3"/>
  <c r="AA207" i="3"/>
  <c r="K207" i="3"/>
  <c r="K202" i="3"/>
  <c r="AA202" i="3"/>
  <c r="F8" i="2"/>
  <c r="F36" i="2" s="1"/>
  <c r="G31" i="2"/>
  <c r="G12" i="2"/>
  <c r="E32" i="2"/>
  <c r="K214" i="3"/>
  <c r="AA214" i="3"/>
  <c r="AA203" i="3"/>
  <c r="K203" i="3"/>
  <c r="E10" i="2"/>
  <c r="AA278" i="3"/>
  <c r="K278" i="3"/>
  <c r="J31" i="2"/>
  <c r="J12" i="2"/>
  <c r="AA636" i="3"/>
  <c r="K636" i="3"/>
  <c r="I40" i="2"/>
  <c r="AA638" i="3"/>
  <c r="K638" i="3"/>
  <c r="AA529" i="3"/>
  <c r="K274" i="3"/>
  <c r="AA274" i="3"/>
  <c r="T93" i="3" l="1"/>
  <c r="AA93" i="3" s="1"/>
  <c r="T268" i="3"/>
  <c r="AA268" i="3" s="1"/>
  <c r="T92" i="3"/>
  <c r="AA92" i="3" s="1"/>
  <c r="T91" i="3"/>
  <c r="AA91" i="3" s="1"/>
  <c r="F6" i="2"/>
  <c r="F34" i="2" s="1"/>
  <c r="T201" i="3"/>
  <c r="AA201" i="3" s="1"/>
  <c r="N11" i="2"/>
  <c r="N39" i="2" s="1"/>
  <c r="V39" i="2" s="1"/>
  <c r="F7" i="2"/>
  <c r="F35" i="2" s="1"/>
  <c r="T639" i="3"/>
  <c r="AA639" i="3" s="1"/>
  <c r="F4" i="2"/>
  <c r="F32" i="2" s="1"/>
  <c r="F10" i="2"/>
  <c r="F38" i="2" s="1"/>
  <c r="N5" i="2"/>
  <c r="J40" i="2"/>
  <c r="E35" i="2"/>
  <c r="L40" i="2"/>
  <c r="E38" i="2"/>
  <c r="E31" i="2"/>
  <c r="E12" i="2"/>
  <c r="L829" i="3"/>
  <c r="F3" i="2"/>
  <c r="N3" i="2" s="1"/>
  <c r="K829" i="3"/>
  <c r="G40" i="2"/>
  <c r="O9" i="2"/>
  <c r="P9" i="2" s="1"/>
  <c r="N37" i="2"/>
  <c r="V37" i="2" s="1"/>
  <c r="V9" i="2"/>
  <c r="W9" i="2" s="1"/>
  <c r="X9" i="2" s="1"/>
  <c r="E36" i="2"/>
  <c r="N8" i="2"/>
  <c r="T829" i="3" l="1"/>
  <c r="N6" i="2"/>
  <c r="V6" i="2" s="1"/>
  <c r="W6" i="2" s="1"/>
  <c r="X6" i="2" s="1"/>
  <c r="O11" i="2"/>
  <c r="P11" i="2" s="1"/>
  <c r="N7" i="2"/>
  <c r="N35" i="2" s="1"/>
  <c r="V35" i="2" s="1"/>
  <c r="V11" i="2"/>
  <c r="W11" i="2" s="1"/>
  <c r="X11" i="2" s="1"/>
  <c r="N4" i="2"/>
  <c r="N32" i="2" s="1"/>
  <c r="V32" i="2" s="1"/>
  <c r="N10" i="2"/>
  <c r="N38" i="2" s="1"/>
  <c r="V38" i="2" s="1"/>
  <c r="O3" i="2"/>
  <c r="N31" i="2"/>
  <c r="V31" i="2" s="1"/>
  <c r="V3" i="2"/>
  <c r="E40" i="2"/>
  <c r="O8" i="2"/>
  <c r="P8" i="2" s="1"/>
  <c r="N36" i="2"/>
  <c r="V36" i="2" s="1"/>
  <c r="V8" i="2"/>
  <c r="W8" i="2" s="1"/>
  <c r="X8" i="2" s="1"/>
  <c r="AA3" i="3"/>
  <c r="AA829" i="3" s="1"/>
  <c r="N33" i="2"/>
  <c r="V33" i="2" s="1"/>
  <c r="O5" i="2"/>
  <c r="P5" i="2" s="1"/>
  <c r="V5" i="2"/>
  <c r="W5" i="2" s="1"/>
  <c r="X5" i="2" s="1"/>
  <c r="F31" i="2"/>
  <c r="F12" i="2"/>
  <c r="O6" i="2" l="1"/>
  <c r="P6" i="2" s="1"/>
  <c r="N34" i="2"/>
  <c r="V34" i="2" s="1"/>
  <c r="V7" i="2"/>
  <c r="W7" i="2" s="1"/>
  <c r="X7" i="2" s="1"/>
  <c r="O7" i="2"/>
  <c r="P7" i="2" s="1"/>
  <c r="V10" i="2"/>
  <c r="W10" i="2" s="1"/>
  <c r="X10" i="2" s="1"/>
  <c r="N12" i="2"/>
  <c r="O4" i="2"/>
  <c r="P4" i="2" s="1"/>
  <c r="O10" i="2"/>
  <c r="P10" i="2" s="1"/>
  <c r="V4" i="2"/>
  <c r="W4" i="2" s="1"/>
  <c r="X4" i="2" s="1"/>
  <c r="W3" i="2"/>
  <c r="F40" i="2"/>
  <c r="P3" i="2"/>
  <c r="N40" i="2" l="1"/>
  <c r="V40" i="2" s="1"/>
  <c r="V12" i="2"/>
  <c r="O12" i="2"/>
  <c r="X3" i="2"/>
  <c r="W12" i="2"/>
  <c r="P12" i="2" l="1"/>
  <c r="X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8" authorId="0" shapeId="0" xr:uid="{00000000-0006-0000-0200-000001000000}">
      <text>
        <r>
          <rPr>
            <sz val="11"/>
            <color theme="1"/>
            <rFont val="Calibri"/>
            <family val="2"/>
            <scheme val="minor"/>
          </rPr>
          <t>Chris verify FY25 adds in MCSO
	-Chris Brower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X97" authorId="0" shapeId="0" xr:uid="{00000000-0006-0000-0300-000001000000}">
      <text>
        <r>
          <rPr>
            <sz val="11"/>
            <color theme="1"/>
            <rFont val="Calibri"/>
            <family val="2"/>
            <scheme val="minor"/>
          </rPr>
          <t>Scissor Lift, added annual replacement amortized over 10 years.</t>
        </r>
      </text>
    </comment>
    <comment ref="H527" authorId="0" shapeId="0" xr:uid="{00000000-0006-0000-0300-000002000000}">
      <text>
        <r>
          <rPr>
            <sz val="11"/>
            <color theme="1"/>
            <rFont val="Calibri"/>
            <family val="2"/>
            <scheme val="minor"/>
          </rPr>
          <t>@lauren.kelly@multco.us This is a Base Vehicle with only Actual Cost?
_Assigned to Lauren Kelly_
	-Chris Brower
This is the Mobile Library, so that should be actual costs I think (like 231043), not base - I will check with Irene.
	-Lauren Kelly
This should be Actuals only.
	-Lauren Kelly</t>
        </r>
      </text>
    </comment>
    <comment ref="X630" authorId="0" shapeId="0" xr:uid="{00000000-0006-0000-0300-000003000000}">
      <text>
        <r>
          <rPr>
            <sz val="11"/>
            <color theme="1"/>
            <rFont val="Calibri"/>
            <family val="2"/>
            <scheme val="minor"/>
          </rPr>
          <t>@lauren.kelly@multco.us Are these annual costs or monthly?
_Assigned to Lauren Kelly_
	-Chris Brower
annual
	-Lauren Kelly</t>
        </r>
      </text>
    </comment>
  </commentList>
</comments>
</file>

<file path=xl/sharedStrings.xml><?xml version="1.0" encoding="utf-8"?>
<sst xmlns="http://schemas.openxmlformats.org/spreadsheetml/2006/main" count="6182" uniqueCount="1324">
  <si>
    <t>Overview</t>
  </si>
  <si>
    <t>This workbook contains Fleet Service's internal service charges for FY 2025 budget request.</t>
  </si>
  <si>
    <t>Workbook Tab Contents</t>
  </si>
  <si>
    <t>FY 2025 Fleet Summary View</t>
  </si>
  <si>
    <t>Fleet Services data for Capital and Replacement Admin have been moved to be included in the Fleet Services Total column N.</t>
  </si>
  <si>
    <t xml:space="preserve">Total amount departments should budget for Fleet Service internal services in FY 2025 under Cost Element 60411, totaled by department in column V. </t>
  </si>
  <si>
    <t>FY 2025 Fleet Department Detail worksheet</t>
  </si>
  <si>
    <t>Detailed information.  Filter can be applied for departmental review purposes. Select the period and Dept abbreviation in column A filter to see details and total.</t>
  </si>
  <si>
    <t xml:space="preserve">*Additional Equipment ID provided upon departmental request.  </t>
  </si>
  <si>
    <t>FY 2025 Fleet Rates</t>
  </si>
  <si>
    <t>This sheet includes Fleet Services rates.</t>
  </si>
  <si>
    <t>FY 2025 Published Fleet Internal Service Charges</t>
  </si>
  <si>
    <t>Department</t>
  </si>
  <si>
    <t># of Units</t>
  </si>
  <si>
    <t># of Base Mileage Units</t>
  </si>
  <si>
    <t>Miles</t>
  </si>
  <si>
    <t>Base</t>
  </si>
  <si>
    <t>Meter Over Base</t>
  </si>
  <si>
    <t>Actual Cost</t>
  </si>
  <si>
    <t>Fuel/Oil</t>
  </si>
  <si>
    <t>Overhead</t>
  </si>
  <si>
    <t>Accidents / Damage</t>
  </si>
  <si>
    <t>Other</t>
  </si>
  <si>
    <t>Capital / Upfit to Put Into Service</t>
  </si>
  <si>
    <t xml:space="preserve">Replacement Admin </t>
  </si>
  <si>
    <t>Fleet Services Total</t>
  </si>
  <si>
    <t>Fleet Svcs FY 2025 to FY 2024
Amount ∆</t>
  </si>
  <si>
    <t>Fleet Svcs FY 2025 to FY2024
% ∆</t>
  </si>
  <si>
    <t>Annual Replacement</t>
  </si>
  <si>
    <t>Replacement Adjustment</t>
  </si>
  <si>
    <t>Total Replacement</t>
  </si>
  <si>
    <t>Fleet Repl FY 2025 to FY 2024 Amount ∆</t>
  </si>
  <si>
    <t>Fleet Repl FY 2025 to FY 2024 % ∆</t>
  </si>
  <si>
    <t>COMBINED TOTAL 60411 FLEET SVCS &amp; REPLACEMENT</t>
  </si>
  <si>
    <t>Grand Total FY 2025 to FY 2024 Amount ∆</t>
  </si>
  <si>
    <t>Grand Total FY 2025 to FY 2024 % ∆</t>
  </si>
  <si>
    <t>DA</t>
  </si>
  <si>
    <t>DCA</t>
  </si>
  <si>
    <t>DCHS</t>
  </si>
  <si>
    <t>DCJ</t>
  </si>
  <si>
    <t>DCS</t>
  </si>
  <si>
    <t>HD</t>
  </si>
  <si>
    <t>LIB</t>
  </si>
  <si>
    <t>MCSO</t>
  </si>
  <si>
    <t>NON DEPT</t>
  </si>
  <si>
    <t>Total</t>
  </si>
  <si>
    <t>FY 2024 Adopted Fleet Internal Service Charges</t>
  </si>
  <si>
    <t>Total Replacement + GAP Year 5</t>
  </si>
  <si>
    <t>COMBINED TOTAL 60410 FLEET SVCS &amp; REPLACEMENT</t>
  </si>
  <si>
    <t>VARIANCE</t>
  </si>
  <si>
    <t>TOTAL VARIANCE</t>
  </si>
  <si>
    <t>DCA*</t>
  </si>
  <si>
    <t>DEPT</t>
  </si>
  <si>
    <t>WORKDAY Cost Obj</t>
  </si>
  <si>
    <t>Dept #</t>
  </si>
  <si>
    <t>Program Name</t>
  </si>
  <si>
    <t>EQID *</t>
  </si>
  <si>
    <t>Alternate
 ID</t>
  </si>
  <si>
    <t>Class</t>
  </si>
  <si>
    <t>Actual Cost Y/N</t>
  </si>
  <si>
    <t>Base Total</t>
  </si>
  <si>
    <t>Cost/Mile</t>
  </si>
  <si>
    <t>Meter over Base</t>
  </si>
  <si>
    <t xml:space="preserve"> Actual Cost </t>
  </si>
  <si>
    <t>Actual Fuel</t>
  </si>
  <si>
    <t>Annual Overhead</t>
  </si>
  <si>
    <t>Accidents Damage</t>
  </si>
  <si>
    <t>Capital/ Upfit to Put In Service and/or Disposal</t>
  </si>
  <si>
    <r>
      <rPr>
        <b/>
        <sz val="12"/>
        <color rgb="FF00B050"/>
        <rFont val="Calibri"/>
        <family val="2"/>
      </rPr>
      <t xml:space="preserve">Replacement Admin
</t>
    </r>
    <r>
      <rPr>
        <b/>
        <sz val="12"/>
        <color rgb="FFFF0000"/>
        <rFont val="Calibri"/>
        <family val="2"/>
      </rPr>
      <t>[Col L]</t>
    </r>
  </si>
  <si>
    <t>FY2025 FLEET SERVICES TOTAL</t>
  </si>
  <si>
    <t>Repl Category</t>
  </si>
  <si>
    <t>Repl Year</t>
  </si>
  <si>
    <t>Fleet Replacement WBS</t>
  </si>
  <si>
    <r>
      <rPr>
        <b/>
        <sz val="12"/>
        <color theme="0"/>
        <rFont val="Calibri"/>
        <family val="2"/>
      </rPr>
      <t xml:space="preserve">Annual Replacement 
</t>
    </r>
    <r>
      <rPr>
        <b/>
        <sz val="12"/>
        <color rgb="FFFF0000"/>
        <rFont val="Calibri"/>
        <family val="2"/>
      </rPr>
      <t>[Col M]</t>
    </r>
  </si>
  <si>
    <t>FY2025 FLEET REPLACEMENT TOTAL</t>
  </si>
  <si>
    <t>23-1100</t>
  </si>
  <si>
    <t>DA-Investigators</t>
  </si>
  <si>
    <t>N</t>
  </si>
  <si>
    <t>191009</t>
  </si>
  <si>
    <t>191010</t>
  </si>
  <si>
    <t>201025</t>
  </si>
  <si>
    <t>201036</t>
  </si>
  <si>
    <t>221044</t>
  </si>
  <si>
    <t>221045</t>
  </si>
  <si>
    <t>221047</t>
  </si>
  <si>
    <t>23-1700</t>
  </si>
  <si>
    <t>DA-MAAP</t>
  </si>
  <si>
    <t>221055</t>
  </si>
  <si>
    <t>23-0000</t>
  </si>
  <si>
    <t>DA-DA Management</t>
  </si>
  <si>
    <t>221058</t>
  </si>
  <si>
    <t>23-1000</t>
  </si>
  <si>
    <t>DA Division Administration</t>
  </si>
  <si>
    <t>221043</t>
  </si>
  <si>
    <t>G15 0237 02 INVGP</t>
  </si>
  <si>
    <t>23-1150</t>
  </si>
  <si>
    <t>DA-Investigators - PPB</t>
  </si>
  <si>
    <t>191008</t>
  </si>
  <si>
    <t>191011</t>
  </si>
  <si>
    <t>G15 0242 10 SED66</t>
  </si>
  <si>
    <t>23-1600</t>
  </si>
  <si>
    <t>DA-Support Enforcement</t>
  </si>
  <si>
    <t>50-7000</t>
  </si>
  <si>
    <t>DESKTOP SERVICES</t>
  </si>
  <si>
    <t>50-6000</t>
  </si>
  <si>
    <t>Telecom</t>
  </si>
  <si>
    <t>181046</t>
  </si>
  <si>
    <t>201023</t>
  </si>
  <si>
    <t>50-5600</t>
  </si>
  <si>
    <t>DCA ASSET PRESERVATION ADMIN</t>
  </si>
  <si>
    <t>181006</t>
  </si>
  <si>
    <t>50-5200</t>
  </si>
  <si>
    <t>FM-ADMIN</t>
  </si>
  <si>
    <t>191019</t>
  </si>
  <si>
    <t>50-2200</t>
  </si>
  <si>
    <t>FM-Electricians</t>
  </si>
  <si>
    <t>061074</t>
  </si>
  <si>
    <t>171036</t>
  </si>
  <si>
    <t>171037</t>
  </si>
  <si>
    <t>171038</t>
  </si>
  <si>
    <t>191051</t>
  </si>
  <si>
    <t>201033</t>
  </si>
  <si>
    <t>201055</t>
  </si>
  <si>
    <t>231007</t>
  </si>
  <si>
    <t>231008</t>
  </si>
  <si>
    <t>231010</t>
  </si>
  <si>
    <t>50-2100</t>
  </si>
  <si>
    <t>FM-Lighting</t>
  </si>
  <si>
    <t>181047</t>
  </si>
  <si>
    <t>191022</t>
  </si>
  <si>
    <t>201008</t>
  </si>
  <si>
    <t>50-2300</t>
  </si>
  <si>
    <t>FM-Carpenters/Maintenance</t>
  </si>
  <si>
    <t>C</t>
  </si>
  <si>
    <t>M78 FLT VAN CARGO</t>
  </si>
  <si>
    <t>171033</t>
  </si>
  <si>
    <t>171034</t>
  </si>
  <si>
    <t>171035</t>
  </si>
  <si>
    <t>181042</t>
  </si>
  <si>
    <t>181043</t>
  </si>
  <si>
    <t>201011</t>
  </si>
  <si>
    <t>231011</t>
  </si>
  <si>
    <t>231012</t>
  </si>
  <si>
    <t>231013</t>
  </si>
  <si>
    <t>231024</t>
  </si>
  <si>
    <t>50-3100</t>
  </si>
  <si>
    <t>FM-Locksmith</t>
  </si>
  <si>
    <t>181041</t>
  </si>
  <si>
    <t>201012</t>
  </si>
  <si>
    <t>50-3200</t>
  </si>
  <si>
    <t>FM-Alarms</t>
  </si>
  <si>
    <t>A</t>
  </si>
  <si>
    <t>201053</t>
  </si>
  <si>
    <t>221027</t>
  </si>
  <si>
    <t>221028</t>
  </si>
  <si>
    <t>50-3300</t>
  </si>
  <si>
    <t>FM-Engineers</t>
  </si>
  <si>
    <t>081036</t>
  </si>
  <si>
    <t>181040</t>
  </si>
  <si>
    <t>181044</t>
  </si>
  <si>
    <t>201005</t>
  </si>
  <si>
    <t>201006</t>
  </si>
  <si>
    <t>201007</t>
  </si>
  <si>
    <t>231025</t>
  </si>
  <si>
    <t>231026</t>
  </si>
  <si>
    <t>231030</t>
  </si>
  <si>
    <t>231031</t>
  </si>
  <si>
    <t>50-3400</t>
  </si>
  <si>
    <t>FM-Electronics Services</t>
  </si>
  <si>
    <t>211028</t>
  </si>
  <si>
    <t>Y</t>
  </si>
  <si>
    <t>211029</t>
  </si>
  <si>
    <t>50-5500</t>
  </si>
  <si>
    <t>FM-Compliance</t>
  </si>
  <si>
    <t>191018</t>
  </si>
  <si>
    <t>221053</t>
  </si>
  <si>
    <t>50-4100</t>
  </si>
  <si>
    <t>FM-Property Mgmt</t>
  </si>
  <si>
    <t>041052</t>
  </si>
  <si>
    <t>181004</t>
  </si>
  <si>
    <t>181016</t>
  </si>
  <si>
    <t>201047</t>
  </si>
  <si>
    <t>50-5300</t>
  </si>
  <si>
    <t>FM-Strategic Projects</t>
  </si>
  <si>
    <t>071049</t>
  </si>
  <si>
    <t>181007</t>
  </si>
  <si>
    <t>93-5000</t>
  </si>
  <si>
    <t>Multnomah Building Motor Pool</t>
  </si>
  <si>
    <t>93-7000</t>
  </si>
  <si>
    <t>Yeon Motor Pool</t>
  </si>
  <si>
    <t>051006</t>
  </si>
  <si>
    <t>93-6000</t>
  </si>
  <si>
    <t>Blanchard Motor Pool</t>
  </si>
  <si>
    <t>081025</t>
  </si>
  <si>
    <t>091071</t>
  </si>
  <si>
    <t>181005</t>
  </si>
  <si>
    <t>201049</t>
  </si>
  <si>
    <t>201050</t>
  </si>
  <si>
    <t>201054</t>
  </si>
  <si>
    <t>211009</t>
  </si>
  <si>
    <t>211010</t>
  </si>
  <si>
    <t>211011</t>
  </si>
  <si>
    <t>221019</t>
  </si>
  <si>
    <t>221020</t>
  </si>
  <si>
    <t>50-1000</t>
  </si>
  <si>
    <t>Distribution</t>
  </si>
  <si>
    <t>191045</t>
  </si>
  <si>
    <t>191052</t>
  </si>
  <si>
    <t>201009</t>
  </si>
  <si>
    <t>201010</t>
  </si>
  <si>
    <t>221017</t>
  </si>
  <si>
    <t>221018</t>
  </si>
  <si>
    <t>G25 0146 18 K48</t>
  </si>
  <si>
    <t>INTELLECTUAL / DEVELOPMENTAL DISABILITIES KIDS</t>
  </si>
  <si>
    <t>071082</t>
  </si>
  <si>
    <t>211035</t>
  </si>
  <si>
    <t>211038</t>
  </si>
  <si>
    <t>G25 0190 12 PSXIX</t>
  </si>
  <si>
    <t>ADVSD APS</t>
  </si>
  <si>
    <t>181019</t>
  </si>
  <si>
    <t>181020</t>
  </si>
  <si>
    <t>G25 0190 15 EDXIX</t>
  </si>
  <si>
    <t>11-1300</t>
  </si>
  <si>
    <t>ADVSD East</t>
  </si>
  <si>
    <t>071056</t>
  </si>
  <si>
    <t>G25 0190 16 MCXIX</t>
  </si>
  <si>
    <t>11-1050</t>
  </si>
  <si>
    <t>ADVSD MID COUNTY</t>
  </si>
  <si>
    <t>G25 0190 17 NEXIX</t>
  </si>
  <si>
    <t>11-1400</t>
  </si>
  <si>
    <t>ADVSD NNE</t>
  </si>
  <si>
    <t>091017</t>
  </si>
  <si>
    <t>191053</t>
  </si>
  <si>
    <t>201004</t>
  </si>
  <si>
    <t>G25 0190 18 SEXIX</t>
  </si>
  <si>
    <t>ADVSD SE</t>
  </si>
  <si>
    <t>G25 0190 19 TDXIX</t>
  </si>
  <si>
    <t>11-1075</t>
  </si>
  <si>
    <t>ADVSD TD</t>
  </si>
  <si>
    <t>G25 0190 20 WDXIX</t>
  </si>
  <si>
    <t>11-1200</t>
  </si>
  <si>
    <t>ADVSD WEST</t>
  </si>
  <si>
    <t>191020</t>
  </si>
  <si>
    <t>191054</t>
  </si>
  <si>
    <t>M25 ADVSD PGGF</t>
  </si>
  <si>
    <t>11-1600</t>
  </si>
  <si>
    <t>ADVSD PGC</t>
  </si>
  <si>
    <t>M25 SCPSP.CVB.CGF</t>
  </si>
  <si>
    <t>EVICTION PREVENTION OUTREACH SERVICES</t>
  </si>
  <si>
    <t>231027</t>
  </si>
  <si>
    <t>231049</t>
  </si>
  <si>
    <t>M78 FLT SUV</t>
  </si>
  <si>
    <t>231050</t>
  </si>
  <si>
    <t>M25 WEATHER.SPLIT</t>
  </si>
  <si>
    <t>11-1000</t>
  </si>
  <si>
    <t>Weatherization Services</t>
  </si>
  <si>
    <t>071025</t>
  </si>
  <si>
    <t>091003</t>
  </si>
  <si>
    <t>091016</t>
  </si>
  <si>
    <t>091022</t>
  </si>
  <si>
    <t>22-1000</t>
  </si>
  <si>
    <t>DCJ Director</t>
  </si>
  <si>
    <t>22-1700</t>
  </si>
  <si>
    <t>Family Services Unit</t>
  </si>
  <si>
    <t>181010</t>
  </si>
  <si>
    <t>181012</t>
  </si>
  <si>
    <t>211004</t>
  </si>
  <si>
    <t>211005</t>
  </si>
  <si>
    <t>22-2800</t>
  </si>
  <si>
    <t>ASD/Arming</t>
  </si>
  <si>
    <t>22-1800</t>
  </si>
  <si>
    <t>P/P Supervision-West</t>
  </si>
  <si>
    <t>22-1200</t>
  </si>
  <si>
    <t>Reduced Supervision Team</t>
  </si>
  <si>
    <t>081075</t>
  </si>
  <si>
    <t>201056</t>
  </si>
  <si>
    <t>22-1600</t>
  </si>
  <si>
    <t>Community Service</t>
  </si>
  <si>
    <t>041025</t>
  </si>
  <si>
    <t>ACSTRLR</t>
  </si>
  <si>
    <t>171065</t>
  </si>
  <si>
    <t>171066</t>
  </si>
  <si>
    <t>191043</t>
  </si>
  <si>
    <t>191044</t>
  </si>
  <si>
    <t>201038</t>
  </si>
  <si>
    <t>231018</t>
  </si>
  <si>
    <t>231019</t>
  </si>
  <si>
    <t>231020</t>
  </si>
  <si>
    <t>231021</t>
  </si>
  <si>
    <t>231022</t>
  </si>
  <si>
    <t>22-2600</t>
  </si>
  <si>
    <t>Assessment &amp; Referral Ctr</t>
  </si>
  <si>
    <t>22-3300</t>
  </si>
  <si>
    <t>Juv-Custody Support Services</t>
  </si>
  <si>
    <t>221037</t>
  </si>
  <si>
    <t>22-3700</t>
  </si>
  <si>
    <t>Juv-Nutrition Services</t>
  </si>
  <si>
    <t>Juv-Assessment, Intervention, &amp; Adjudication</t>
  </si>
  <si>
    <t>061082</t>
  </si>
  <si>
    <t>22-3200</t>
  </si>
  <si>
    <t>Juv-BRS Assessment &amp; Evaluation Prog</t>
  </si>
  <si>
    <t>22-3600</t>
  </si>
  <si>
    <t>081041</t>
  </si>
  <si>
    <t>22-3400</t>
  </si>
  <si>
    <t>Juv-Assess &amp; Tax Youth Families</t>
  </si>
  <si>
    <t>191016</t>
  </si>
  <si>
    <t>221036</t>
  </si>
  <si>
    <t>22-3500</t>
  </si>
  <si>
    <t>Juv-RISE</t>
  </si>
  <si>
    <t>081042</t>
  </si>
  <si>
    <t>191017</t>
  </si>
  <si>
    <t>191046</t>
  </si>
  <si>
    <t>22-3900</t>
  </si>
  <si>
    <t>Juv-Community Interface Services</t>
  </si>
  <si>
    <t>191002</t>
  </si>
  <si>
    <t>22-3100</t>
  </si>
  <si>
    <t>Juv-Sex Offender Supervision Team</t>
  </si>
  <si>
    <t>071009</t>
  </si>
  <si>
    <t>191013</t>
  </si>
  <si>
    <t>191014</t>
  </si>
  <si>
    <t>191015</t>
  </si>
  <si>
    <t>191047</t>
  </si>
  <si>
    <t>22-3250</t>
  </si>
  <si>
    <t>Juv-Accountability &amp; Cmty Svc</t>
  </si>
  <si>
    <t>041132</t>
  </si>
  <si>
    <t>JUVTRLR</t>
  </si>
  <si>
    <t>G50 0250 12 AMTLC</t>
  </si>
  <si>
    <t>22-1500</t>
  </si>
  <si>
    <t>Local Control</t>
  </si>
  <si>
    <t>M50 GF AECAM</t>
  </si>
  <si>
    <t>22-2300</t>
  </si>
  <si>
    <t>ASD Central</t>
  </si>
  <si>
    <t>181011</t>
  </si>
  <si>
    <t>181013</t>
  </si>
  <si>
    <t>211003</t>
  </si>
  <si>
    <t>30-1650</t>
  </si>
  <si>
    <t>Asset Management</t>
  </si>
  <si>
    <t>181045</t>
  </si>
  <si>
    <t>30-1100</t>
  </si>
  <si>
    <t>Land Use Planning</t>
  </si>
  <si>
    <t>30-2200</t>
  </si>
  <si>
    <t>Animal Services</t>
  </si>
  <si>
    <t>031022</t>
  </si>
  <si>
    <t>081077</t>
  </si>
  <si>
    <t>181017</t>
  </si>
  <si>
    <t>191034</t>
  </si>
  <si>
    <t>191035</t>
  </si>
  <si>
    <t>191036</t>
  </si>
  <si>
    <t>191037</t>
  </si>
  <si>
    <t>30-1200</t>
  </si>
  <si>
    <t>Transportation Director</t>
  </si>
  <si>
    <t>P118</t>
  </si>
  <si>
    <t>30-1300</t>
  </si>
  <si>
    <t>Road Eng &amp; Operations</t>
  </si>
  <si>
    <t>P97</t>
  </si>
  <si>
    <t>P100</t>
  </si>
  <si>
    <t>P101</t>
  </si>
  <si>
    <t>P96</t>
  </si>
  <si>
    <t>P112</t>
  </si>
  <si>
    <t>081068</t>
  </si>
  <si>
    <t>P23</t>
  </si>
  <si>
    <t>30-1800</t>
  </si>
  <si>
    <t>Road Maintenance</t>
  </si>
  <si>
    <t>M7</t>
  </si>
  <si>
    <t>RM38</t>
  </si>
  <si>
    <t>RM39</t>
  </si>
  <si>
    <t>N1</t>
  </si>
  <si>
    <t>J22</t>
  </si>
  <si>
    <t>U72</t>
  </si>
  <si>
    <t>U11</t>
  </si>
  <si>
    <t>H9</t>
  </si>
  <si>
    <t>J21</t>
  </si>
  <si>
    <t>P50</t>
  </si>
  <si>
    <t>B8</t>
  </si>
  <si>
    <t>G7</t>
  </si>
  <si>
    <t>N15</t>
  </si>
  <si>
    <t>N16</t>
  </si>
  <si>
    <t>U28</t>
  </si>
  <si>
    <t>M10</t>
  </si>
  <si>
    <t>U18</t>
  </si>
  <si>
    <t>U19</t>
  </si>
  <si>
    <t>R10</t>
  </si>
  <si>
    <t>R13</t>
  </si>
  <si>
    <t>S108</t>
  </si>
  <si>
    <t>Q108</t>
  </si>
  <si>
    <t>P104</t>
  </si>
  <si>
    <t>P106</t>
  </si>
  <si>
    <t>P107</t>
  </si>
  <si>
    <t>P108</t>
  </si>
  <si>
    <t>P109</t>
  </si>
  <si>
    <t>T4</t>
  </si>
  <si>
    <t>J23</t>
  </si>
  <si>
    <t>J24</t>
  </si>
  <si>
    <t>T47</t>
  </si>
  <si>
    <t>U29</t>
  </si>
  <si>
    <t>S47</t>
  </si>
  <si>
    <t>Q47</t>
  </si>
  <si>
    <t>P117</t>
  </si>
  <si>
    <t>M78 FLT MISC MAINT</t>
  </si>
  <si>
    <t>P132</t>
  </si>
  <si>
    <t>M78 FLT TRU</t>
  </si>
  <si>
    <t>P133</t>
  </si>
  <si>
    <t>P134</t>
  </si>
  <si>
    <t>H14</t>
  </si>
  <si>
    <t>H15</t>
  </si>
  <si>
    <t>L14</t>
  </si>
  <si>
    <t>L15</t>
  </si>
  <si>
    <t>L14-A2</t>
  </si>
  <si>
    <t>L14-A3</t>
  </si>
  <si>
    <t>L14-A4</t>
  </si>
  <si>
    <t>L14-A5</t>
  </si>
  <si>
    <t>J25</t>
  </si>
  <si>
    <t>D</t>
  </si>
  <si>
    <t>J26</t>
  </si>
  <si>
    <t>B12</t>
  </si>
  <si>
    <t>B13</t>
  </si>
  <si>
    <t>J27</t>
  </si>
  <si>
    <t>Q16</t>
  </si>
  <si>
    <t>Q17</t>
  </si>
  <si>
    <t>S9</t>
  </si>
  <si>
    <t>ROADD1</t>
  </si>
  <si>
    <t>ROADD4</t>
  </si>
  <si>
    <t>ROADD5</t>
  </si>
  <si>
    <t>ROADSTAFF</t>
  </si>
  <si>
    <t>U8</t>
  </si>
  <si>
    <t>S5</t>
  </si>
  <si>
    <t>15COMP</t>
  </si>
  <si>
    <t>16COMP</t>
  </si>
  <si>
    <t>Q18</t>
  </si>
  <si>
    <t>Q19</t>
  </si>
  <si>
    <t>P32</t>
  </si>
  <si>
    <t>U13</t>
  </si>
  <si>
    <t>P111</t>
  </si>
  <si>
    <t>Q28</t>
  </si>
  <si>
    <t>Q30</t>
  </si>
  <si>
    <t>ROADRENT</t>
  </si>
  <si>
    <t>001435</t>
  </si>
  <si>
    <t>T28</t>
  </si>
  <si>
    <t>001437</t>
  </si>
  <si>
    <t>T30</t>
  </si>
  <si>
    <t>011050</t>
  </si>
  <si>
    <t>TA18</t>
  </si>
  <si>
    <t>021089</t>
  </si>
  <si>
    <t>CH3</t>
  </si>
  <si>
    <t>021090</t>
  </si>
  <si>
    <t>CH5</t>
  </si>
  <si>
    <t>031016</t>
  </si>
  <si>
    <t>P25</t>
  </si>
  <si>
    <t>031024</t>
  </si>
  <si>
    <t>ROADFUEL</t>
  </si>
  <si>
    <t>041020</t>
  </si>
  <si>
    <t>Q93</t>
  </si>
  <si>
    <t>041043</t>
  </si>
  <si>
    <t>T44</t>
  </si>
  <si>
    <t>041082</t>
  </si>
  <si>
    <t>T21</t>
  </si>
  <si>
    <t>041086</t>
  </si>
  <si>
    <t>T23</t>
  </si>
  <si>
    <t>041091</t>
  </si>
  <si>
    <t>T46</t>
  </si>
  <si>
    <t>041134</t>
  </si>
  <si>
    <t>S21</t>
  </si>
  <si>
    <t>041135</t>
  </si>
  <si>
    <t>S23</t>
  </si>
  <si>
    <t>051073</t>
  </si>
  <si>
    <t>S93</t>
  </si>
  <si>
    <t>061106</t>
  </si>
  <si>
    <t>S41</t>
  </si>
  <si>
    <t>081056</t>
  </si>
  <si>
    <t>T40</t>
  </si>
  <si>
    <t>081083</t>
  </si>
  <si>
    <t>P36</t>
  </si>
  <si>
    <t>091005</t>
  </si>
  <si>
    <t>S72</t>
  </si>
  <si>
    <t>091006</t>
  </si>
  <si>
    <t>S73</t>
  </si>
  <si>
    <t>091007</t>
  </si>
  <si>
    <t>S74</t>
  </si>
  <si>
    <t>091008</t>
  </si>
  <si>
    <t>Q72</t>
  </si>
  <si>
    <t>091009</t>
  </si>
  <si>
    <t>Q73</t>
  </si>
  <si>
    <t>091010</t>
  </si>
  <si>
    <t>Q74</t>
  </si>
  <si>
    <t>091021</t>
  </si>
  <si>
    <t>U17</t>
  </si>
  <si>
    <t>091023</t>
  </si>
  <si>
    <t>P52</t>
  </si>
  <si>
    <t>091030</t>
  </si>
  <si>
    <t>P51</t>
  </si>
  <si>
    <t>091034</t>
  </si>
  <si>
    <t>P47</t>
  </si>
  <si>
    <t>091038</t>
  </si>
  <si>
    <t>P57</t>
  </si>
  <si>
    <t>091039</t>
  </si>
  <si>
    <t>P58</t>
  </si>
  <si>
    <t>091044</t>
  </si>
  <si>
    <t>U15</t>
  </si>
  <si>
    <t>091045</t>
  </si>
  <si>
    <t>U16</t>
  </si>
  <si>
    <t>151080</t>
  </si>
  <si>
    <t>Q107</t>
  </si>
  <si>
    <t>151081</t>
  </si>
  <si>
    <t>Q106</t>
  </si>
  <si>
    <t>171052</t>
  </si>
  <si>
    <t>T48</t>
  </si>
  <si>
    <t>191038</t>
  </si>
  <si>
    <t>P124</t>
  </si>
  <si>
    <t>201001</t>
  </si>
  <si>
    <t>P125</t>
  </si>
  <si>
    <t>201002</t>
  </si>
  <si>
    <t>P128</t>
  </si>
  <si>
    <t>201003</t>
  </si>
  <si>
    <t>P129</t>
  </si>
  <si>
    <t>221000</t>
  </si>
  <si>
    <t>B11</t>
  </si>
  <si>
    <t>221012</t>
  </si>
  <si>
    <t>P130</t>
  </si>
  <si>
    <t>221013</t>
  </si>
  <si>
    <t>P131</t>
  </si>
  <si>
    <t>221046</t>
  </si>
  <si>
    <t>N17</t>
  </si>
  <si>
    <t>221059</t>
  </si>
  <si>
    <t>H13</t>
  </si>
  <si>
    <t>221064</t>
  </si>
  <si>
    <t>221065</t>
  </si>
  <si>
    <t>L13</t>
  </si>
  <si>
    <t>231041</t>
  </si>
  <si>
    <t>N18</t>
  </si>
  <si>
    <t>231045</t>
  </si>
  <si>
    <t>U31</t>
  </si>
  <si>
    <t>231046</t>
  </si>
  <si>
    <t>U32</t>
  </si>
  <si>
    <t>231047</t>
  </si>
  <si>
    <t>U33</t>
  </si>
  <si>
    <t>231048</t>
  </si>
  <si>
    <t>U30</t>
  </si>
  <si>
    <t>30-1600</t>
  </si>
  <si>
    <t>Transportation Planning and Development</t>
  </si>
  <si>
    <t>P102</t>
  </si>
  <si>
    <t>061053</t>
  </si>
  <si>
    <t>P2</t>
  </si>
  <si>
    <t>30-2000</t>
  </si>
  <si>
    <t>Bridge Maintenance</t>
  </si>
  <si>
    <t>BR14</t>
  </si>
  <si>
    <t>P12</t>
  </si>
  <si>
    <t>P85</t>
  </si>
  <si>
    <t>P110</t>
  </si>
  <si>
    <t>T49</t>
  </si>
  <si>
    <t>M78 FLT TRU MISC</t>
  </si>
  <si>
    <t>J5</t>
  </si>
  <si>
    <t>4FORKLIFT</t>
  </si>
  <si>
    <t>T27</t>
  </si>
  <si>
    <t>BR11</t>
  </si>
  <si>
    <t>P63</t>
  </si>
  <si>
    <t>001417</t>
  </si>
  <si>
    <t>001418</t>
  </si>
  <si>
    <t>021098</t>
  </si>
  <si>
    <t>F55</t>
  </si>
  <si>
    <t>041098</t>
  </si>
  <si>
    <t>P27</t>
  </si>
  <si>
    <t>041116</t>
  </si>
  <si>
    <t>P28</t>
  </si>
  <si>
    <t>051018</t>
  </si>
  <si>
    <t>P35</t>
  </si>
  <si>
    <t>051044</t>
  </si>
  <si>
    <t>U6</t>
  </si>
  <si>
    <t>051049</t>
  </si>
  <si>
    <t>061054</t>
  </si>
  <si>
    <t>P20</t>
  </si>
  <si>
    <t>081053</t>
  </si>
  <si>
    <t>BR15</t>
  </si>
  <si>
    <t>081067</t>
  </si>
  <si>
    <t>P13</t>
  </si>
  <si>
    <t>081069</t>
  </si>
  <si>
    <t>P10</t>
  </si>
  <si>
    <t>161079</t>
  </si>
  <si>
    <t>P120</t>
  </si>
  <si>
    <t>161080</t>
  </si>
  <si>
    <t>P121</t>
  </si>
  <si>
    <t>161081</t>
  </si>
  <si>
    <t>P122</t>
  </si>
  <si>
    <t>161082</t>
  </si>
  <si>
    <t>Q120</t>
  </si>
  <si>
    <t>161083</t>
  </si>
  <si>
    <t>Q121</t>
  </si>
  <si>
    <t>161084</t>
  </si>
  <si>
    <t>Q122</t>
  </si>
  <si>
    <t>201032</t>
  </si>
  <si>
    <t>P126</t>
  </si>
  <si>
    <t>30-2050</t>
  </si>
  <si>
    <t>Bridge OPS/Admin</t>
  </si>
  <si>
    <t>P115</t>
  </si>
  <si>
    <t>30-2100</t>
  </si>
  <si>
    <t>Bridge Engineering</t>
  </si>
  <si>
    <t>P113</t>
  </si>
  <si>
    <t>P114</t>
  </si>
  <si>
    <t>071028</t>
  </si>
  <si>
    <t>201022</t>
  </si>
  <si>
    <t>P127</t>
  </si>
  <si>
    <t>30-1700</t>
  </si>
  <si>
    <t>Survey-Corner Fund</t>
  </si>
  <si>
    <t>P81</t>
  </si>
  <si>
    <t>041083</t>
  </si>
  <si>
    <t>P70</t>
  </si>
  <si>
    <t>191040</t>
  </si>
  <si>
    <t>P123</t>
  </si>
  <si>
    <t>30-3000</t>
  </si>
  <si>
    <t>Elections</t>
  </si>
  <si>
    <t>15-2500</t>
  </si>
  <si>
    <t>Emergency Medical Services</t>
  </si>
  <si>
    <t>061039</t>
  </si>
  <si>
    <t>T2</t>
  </si>
  <si>
    <t>061040</t>
  </si>
  <si>
    <t>T3</t>
  </si>
  <si>
    <t>15-1700</t>
  </si>
  <si>
    <t>Medical Examiner</t>
  </si>
  <si>
    <t>201039</t>
  </si>
  <si>
    <t>221056</t>
  </si>
  <si>
    <t>15-1000</t>
  </si>
  <si>
    <t>Env Health</t>
  </si>
  <si>
    <t>E272826</t>
  </si>
  <si>
    <t>E272824</t>
  </si>
  <si>
    <t>E272804</t>
  </si>
  <si>
    <t>E272805</t>
  </si>
  <si>
    <t>E272806</t>
  </si>
  <si>
    <t>E272807</t>
  </si>
  <si>
    <t>E272808</t>
  </si>
  <si>
    <t>E272834</t>
  </si>
  <si>
    <t>E277855</t>
  </si>
  <si>
    <t>201024</t>
  </si>
  <si>
    <t>231028</t>
  </si>
  <si>
    <t>231029</t>
  </si>
  <si>
    <t>M78 FLT SEDAN HYB</t>
  </si>
  <si>
    <t>15-1100</t>
  </si>
  <si>
    <t>Vector</t>
  </si>
  <si>
    <t>ARGO</t>
  </si>
  <si>
    <t>041096</t>
  </si>
  <si>
    <t>ATV2</t>
  </si>
  <si>
    <t>041137</t>
  </si>
  <si>
    <t>ATV1</t>
  </si>
  <si>
    <t>041138</t>
  </si>
  <si>
    <t>071020</t>
  </si>
  <si>
    <t>071096</t>
  </si>
  <si>
    <t>081014</t>
  </si>
  <si>
    <t>081015</t>
  </si>
  <si>
    <t>081016</t>
  </si>
  <si>
    <t>081017</t>
  </si>
  <si>
    <t>151000</t>
  </si>
  <si>
    <t>161085</t>
  </si>
  <si>
    <t>161086</t>
  </si>
  <si>
    <t>211037</t>
  </si>
  <si>
    <t>231033</t>
  </si>
  <si>
    <t>15-1080</t>
  </si>
  <si>
    <t>ENV HEALTH HEALTHY HOME GF</t>
  </si>
  <si>
    <t>P119</t>
  </si>
  <si>
    <t>15-3500</t>
  </si>
  <si>
    <t>Community Health Services</t>
  </si>
  <si>
    <t>091029</t>
  </si>
  <si>
    <t>101045</t>
  </si>
  <si>
    <t>171040</t>
  </si>
  <si>
    <t>181014</t>
  </si>
  <si>
    <t>15-1200</t>
  </si>
  <si>
    <t>Dental Admin</t>
  </si>
  <si>
    <t>15-1300</t>
  </si>
  <si>
    <t>Dental-School Community Dental</t>
  </si>
  <si>
    <t>181023</t>
  </si>
  <si>
    <t>15-4000</t>
  </si>
  <si>
    <t>Mobile Dental &amp; Medical Services - to be updated</t>
  </si>
  <si>
    <t>231043</t>
  </si>
  <si>
    <t>G40 0016 01</t>
  </si>
  <si>
    <t>15-1060</t>
  </si>
  <si>
    <t>EH-Lead Insp</t>
  </si>
  <si>
    <t>G40 0085 07</t>
  </si>
  <si>
    <t>15-2100</t>
  </si>
  <si>
    <t>HIV EIO</t>
  </si>
  <si>
    <t>181049</t>
  </si>
  <si>
    <t>G40 0425 02 TEST</t>
  </si>
  <si>
    <t>15-2200</t>
  </si>
  <si>
    <t>Communicable Disease Services</t>
  </si>
  <si>
    <t>201057</t>
  </si>
  <si>
    <t>G40 0427 04</t>
  </si>
  <si>
    <t>15-1500</t>
  </si>
  <si>
    <t>HIV/STD/ASH</t>
  </si>
  <si>
    <t>M40 41615-GF2</t>
  </si>
  <si>
    <t>15-1090</t>
  </si>
  <si>
    <t>EH-Tobacco Prevention</t>
  </si>
  <si>
    <t>181021</t>
  </si>
  <si>
    <t>M40 42400-GF1</t>
  </si>
  <si>
    <t>M40 43500-GF</t>
  </si>
  <si>
    <t>15-2000</t>
  </si>
  <si>
    <t>HIV Outreach</t>
  </si>
  <si>
    <t>171039</t>
  </si>
  <si>
    <t>231044</t>
  </si>
  <si>
    <t>M78 FLT VAN PASSNGR</t>
  </si>
  <si>
    <t>80-1000</t>
  </si>
  <si>
    <t>Facilities &amp; Material Movement</t>
  </si>
  <si>
    <t>061031</t>
  </si>
  <si>
    <t>191023</t>
  </si>
  <si>
    <t>201026</t>
  </si>
  <si>
    <t>201027</t>
  </si>
  <si>
    <t>211027</t>
  </si>
  <si>
    <t>211034</t>
  </si>
  <si>
    <t>221038</t>
  </si>
  <si>
    <t>221039</t>
  </si>
  <si>
    <t>221068</t>
  </si>
  <si>
    <t>231032</t>
  </si>
  <si>
    <t>26-1000</t>
  </si>
  <si>
    <t>Executive Admin</t>
  </si>
  <si>
    <t>SHOP 1615</t>
  </si>
  <si>
    <t>SHOP 1909</t>
  </si>
  <si>
    <t>021082</t>
  </si>
  <si>
    <t>SHOP 37</t>
  </si>
  <si>
    <t>041092</t>
  </si>
  <si>
    <t>SHOP 187</t>
  </si>
  <si>
    <t>211024</t>
  </si>
  <si>
    <t>SHOP 2113</t>
  </si>
  <si>
    <t>26-5600</t>
  </si>
  <si>
    <t>Communications Unit</t>
  </si>
  <si>
    <t>SHOP 1216</t>
  </si>
  <si>
    <t>211012</t>
  </si>
  <si>
    <t>SHOP 2101</t>
  </si>
  <si>
    <t>26-3100</t>
  </si>
  <si>
    <t>Training</t>
  </si>
  <si>
    <t>SHOP 1016</t>
  </si>
  <si>
    <t>SHOP 1218</t>
  </si>
  <si>
    <t>SHOP 1414</t>
  </si>
  <si>
    <t>SHOP 1527</t>
  </si>
  <si>
    <t>081050</t>
  </si>
  <si>
    <t>SHOP 824</t>
  </si>
  <si>
    <t>081109</t>
  </si>
  <si>
    <t>SHOP 814</t>
  </si>
  <si>
    <t>081112</t>
  </si>
  <si>
    <t>SHOP 845</t>
  </si>
  <si>
    <t>091033</t>
  </si>
  <si>
    <t>171030</t>
  </si>
  <si>
    <t>SHOP 1704</t>
  </si>
  <si>
    <t>171031</t>
  </si>
  <si>
    <t>SHOP 1703</t>
  </si>
  <si>
    <t>181029</t>
  </si>
  <si>
    <t>SHOP 1811</t>
  </si>
  <si>
    <t>221008</t>
  </si>
  <si>
    <t>SHOP 2207</t>
  </si>
  <si>
    <t>26-1050</t>
  </si>
  <si>
    <t>Internal Affairs</t>
  </si>
  <si>
    <t>091026</t>
  </si>
  <si>
    <t>SHOP 838</t>
  </si>
  <si>
    <t>151084</t>
  </si>
  <si>
    <t>SHOP 1541</t>
  </si>
  <si>
    <t>181031</t>
  </si>
  <si>
    <t>SHOP 1812</t>
  </si>
  <si>
    <t>26-1100</t>
  </si>
  <si>
    <t>Inspections</t>
  </si>
  <si>
    <t>SHOP 1508</t>
  </si>
  <si>
    <t>151089</t>
  </si>
  <si>
    <t>SHOP 1546</t>
  </si>
  <si>
    <t>26-2000</t>
  </si>
  <si>
    <t>Logistics</t>
  </si>
  <si>
    <t>SHOP 1013</t>
  </si>
  <si>
    <t>SHOP 1012</t>
  </si>
  <si>
    <t>SHOP 1011</t>
  </si>
  <si>
    <t>SHOP TR01</t>
  </si>
  <si>
    <t>SHOP 1108</t>
  </si>
  <si>
    <t>SHOP 1211</t>
  </si>
  <si>
    <t>SHOP 1309</t>
  </si>
  <si>
    <t>SHOP 1507</t>
  </si>
  <si>
    <t>SHOP 1701</t>
  </si>
  <si>
    <t>SHOP 77</t>
  </si>
  <si>
    <t>041063</t>
  </si>
  <si>
    <t>SHOP 399</t>
  </si>
  <si>
    <t>081048</t>
  </si>
  <si>
    <t>SHOP 817</t>
  </si>
  <si>
    <t>121034</t>
  </si>
  <si>
    <t>SHOP 1219</t>
  </si>
  <si>
    <t>26-2100</t>
  </si>
  <si>
    <t>Inmate Programs</t>
  </si>
  <si>
    <t>SHOP 1418</t>
  </si>
  <si>
    <t>081087</t>
  </si>
  <si>
    <t>SHOP 834</t>
  </si>
  <si>
    <t>26-2200</t>
  </si>
  <si>
    <t>Property/Laundry</t>
  </si>
  <si>
    <t>SHOP 1226</t>
  </si>
  <si>
    <t>SHOP 1609</t>
  </si>
  <si>
    <t>031032</t>
  </si>
  <si>
    <t>SHOP 120</t>
  </si>
  <si>
    <t>191024</t>
  </si>
  <si>
    <t>SHOP 1903</t>
  </si>
  <si>
    <t>26-2300</t>
  </si>
  <si>
    <t>Equipment Unit</t>
  </si>
  <si>
    <t>SHOP 1107</t>
  </si>
  <si>
    <t>001414</t>
  </si>
  <si>
    <t>SHOP 56</t>
  </si>
  <si>
    <t>181048</t>
  </si>
  <si>
    <t>SHOP 1821</t>
  </si>
  <si>
    <t>26-3000</t>
  </si>
  <si>
    <t>CORRECTIONS FACILITIES ADMIN</t>
  </si>
  <si>
    <t>SHOP 1010</t>
  </si>
  <si>
    <t>SHOP 1528</t>
  </si>
  <si>
    <t>SHOP 1918</t>
  </si>
  <si>
    <t>191025</t>
  </si>
  <si>
    <t>SHOP 1904</t>
  </si>
  <si>
    <t>26-3025</t>
  </si>
  <si>
    <t>Corrections Svcs Admin</t>
  </si>
  <si>
    <t>SHOP 1526</t>
  </si>
  <si>
    <t>171062</t>
  </si>
  <si>
    <t>SHOP 1718</t>
  </si>
  <si>
    <t>26-3300</t>
  </si>
  <si>
    <t>MCDC</t>
  </si>
  <si>
    <t>SHOP 1307</t>
  </si>
  <si>
    <t>SHOP 1525</t>
  </si>
  <si>
    <t>191055</t>
  </si>
  <si>
    <t>SHOP 1920</t>
  </si>
  <si>
    <t>201028</t>
  </si>
  <si>
    <t>SHOP 2010</t>
  </si>
  <si>
    <t>201029</t>
  </si>
  <si>
    <t>SHOP 2011</t>
  </si>
  <si>
    <t>201048</t>
  </si>
  <si>
    <t>SHOP 2022</t>
  </si>
  <si>
    <t>221015</t>
  </si>
  <si>
    <t>SHOP 2211</t>
  </si>
  <si>
    <t>221016</t>
  </si>
  <si>
    <t>SHOP 2212</t>
  </si>
  <si>
    <t>26-3400</t>
  </si>
  <si>
    <t>MCIJ</t>
  </si>
  <si>
    <t>SHOP 1412</t>
  </si>
  <si>
    <t>SHOP 1535</t>
  </si>
  <si>
    <t>201030</t>
  </si>
  <si>
    <t>SHOP 2012</t>
  </si>
  <si>
    <t>201031</t>
  </si>
  <si>
    <t>SHOP 2013</t>
  </si>
  <si>
    <t>221034</t>
  </si>
  <si>
    <t>SHOP 2214</t>
  </si>
  <si>
    <t>26-3650</t>
  </si>
  <si>
    <t>Inmate Work Crews</t>
  </si>
  <si>
    <t>SHOP 1221</t>
  </si>
  <si>
    <t>SHOP 1534</t>
  </si>
  <si>
    <t>091081</t>
  </si>
  <si>
    <t>191039</t>
  </si>
  <si>
    <t>SHOP 1919</t>
  </si>
  <si>
    <t>M78 FLT SEDAN</t>
  </si>
  <si>
    <t>26-3700</t>
  </si>
  <si>
    <t>CERT Team</t>
  </si>
  <si>
    <t>SHOP 1512</t>
  </si>
  <si>
    <t>SHOP 1620</t>
  </si>
  <si>
    <t>001406</t>
  </si>
  <si>
    <t>SHOP 235</t>
  </si>
  <si>
    <t>26-3800</t>
  </si>
  <si>
    <t>Classification</t>
  </si>
  <si>
    <t>SHOP 1411</t>
  </si>
  <si>
    <t>26-3625</t>
  </si>
  <si>
    <t>Close Street</t>
  </si>
  <si>
    <t>SHOP 1533</t>
  </si>
  <si>
    <t>SHOP 1602</t>
  </si>
  <si>
    <t>181001</t>
  </si>
  <si>
    <t>SHOP 1802</t>
  </si>
  <si>
    <t>201035</t>
  </si>
  <si>
    <t>SHOP 2021</t>
  </si>
  <si>
    <t>221040</t>
  </si>
  <si>
    <t>SHOP 2215</t>
  </si>
  <si>
    <t>221041</t>
  </si>
  <si>
    <t>SHOP 2216</t>
  </si>
  <si>
    <t>221042</t>
  </si>
  <si>
    <t>SHOP 2217</t>
  </si>
  <si>
    <t>26-3825</t>
  </si>
  <si>
    <t>Court Services</t>
  </si>
  <si>
    <t>SHOP 1420</t>
  </si>
  <si>
    <t>SHOP 1419</t>
  </si>
  <si>
    <t>26-3850</t>
  </si>
  <si>
    <t>Corrections Securities (FSO)</t>
  </si>
  <si>
    <t>211023</t>
  </si>
  <si>
    <t>SHOP 2112</t>
  </si>
  <si>
    <t>26-3900</t>
  </si>
  <si>
    <t>Transport</t>
  </si>
  <si>
    <t>SHOP 1509</t>
  </si>
  <si>
    <t>SHOP 1532</t>
  </si>
  <si>
    <t>SHOP 1607</t>
  </si>
  <si>
    <t>171061</t>
  </si>
  <si>
    <t>SHOP 1717</t>
  </si>
  <si>
    <t>181015</t>
  </si>
  <si>
    <t>SHOP 1804</t>
  </si>
  <si>
    <t>191003</t>
  </si>
  <si>
    <t>SHOP 1902</t>
  </si>
  <si>
    <t>221021</t>
  </si>
  <si>
    <t>SHOP 2213</t>
  </si>
  <si>
    <t>241000</t>
  </si>
  <si>
    <t>SHOP 2400</t>
  </si>
  <si>
    <t>241001</t>
  </si>
  <si>
    <t>SHOP 2401</t>
  </si>
  <si>
    <t>26-3999</t>
  </si>
  <si>
    <t>Enforcement Admin</t>
  </si>
  <si>
    <t>041027</t>
  </si>
  <si>
    <t>SHOP 1115</t>
  </si>
  <si>
    <t>26-4000</t>
  </si>
  <si>
    <t>Patrol</t>
  </si>
  <si>
    <t>SHOP TR05</t>
  </si>
  <si>
    <t>SHOP 1225</t>
  </si>
  <si>
    <t>SHOP 1306</t>
  </si>
  <si>
    <t>SHOP TR03</t>
  </si>
  <si>
    <t>SHOP TR14</t>
  </si>
  <si>
    <t>SHOP 1502</t>
  </si>
  <si>
    <t>SHOP 1506</t>
  </si>
  <si>
    <t>SHOP 1504</t>
  </si>
  <si>
    <t>SHOP 1531</t>
  </si>
  <si>
    <t>SHOP 1513</t>
  </si>
  <si>
    <t>SHOP 1517</t>
  </si>
  <si>
    <t>SHOP 1519</t>
  </si>
  <si>
    <t>SHOP 1520</t>
  </si>
  <si>
    <t>SHOP 1521</t>
  </si>
  <si>
    <t>SHOP TR29</t>
  </si>
  <si>
    <t>SHOP TR28</t>
  </si>
  <si>
    <t>SHOP 1522</t>
  </si>
  <si>
    <t>SHOP 1538</t>
  </si>
  <si>
    <t>SHOP 1617</t>
  </si>
  <si>
    <t>SHOP 1618</t>
  </si>
  <si>
    <t>SHOP 1619</t>
  </si>
  <si>
    <t>SHOP 1610</t>
  </si>
  <si>
    <t>SHOP 1611</t>
  </si>
  <si>
    <t>SHOP 1612</t>
  </si>
  <si>
    <t>SHOP 1613</t>
  </si>
  <si>
    <t>SHOP 1604</t>
  </si>
  <si>
    <t>SHOP 1614</t>
  </si>
  <si>
    <t>SHOP 1616</t>
  </si>
  <si>
    <t>SHOP 1625</t>
  </si>
  <si>
    <t>SHOP 1626</t>
  </si>
  <si>
    <t>SHOP 2402</t>
  </si>
  <si>
    <t>F</t>
  </si>
  <si>
    <t>SHOP 2403</t>
  </si>
  <si>
    <t>SHOP 2404</t>
  </si>
  <si>
    <t>SHOP 2405</t>
  </si>
  <si>
    <t>SHOP 2406</t>
  </si>
  <si>
    <t>SHOP 064</t>
  </si>
  <si>
    <t>081110</t>
  </si>
  <si>
    <t>SHOP 818</t>
  </si>
  <si>
    <t>171043</t>
  </si>
  <si>
    <t>SHOP 1708</t>
  </si>
  <si>
    <t>171044</t>
  </si>
  <si>
    <t>SHOP 1709</t>
  </si>
  <si>
    <t>171045</t>
  </si>
  <si>
    <t>SHOP 1710</t>
  </si>
  <si>
    <t>171046</t>
  </si>
  <si>
    <t>SHOP 1711</t>
  </si>
  <si>
    <t>171047</t>
  </si>
  <si>
    <t>SHOP 1712</t>
  </si>
  <si>
    <t>171048</t>
  </si>
  <si>
    <t>SHOP 1713</t>
  </si>
  <si>
    <t>171049</t>
  </si>
  <si>
    <t>SHOP 1714</t>
  </si>
  <si>
    <t>171050</t>
  </si>
  <si>
    <t>SHOP 1715</t>
  </si>
  <si>
    <t>171064</t>
  </si>
  <si>
    <t>SHOP 1622</t>
  </si>
  <si>
    <t>181003</t>
  </si>
  <si>
    <t>SHOP 1803</t>
  </si>
  <si>
    <t>181024</t>
  </si>
  <si>
    <t>SHOP 1806</t>
  </si>
  <si>
    <t>181025</t>
  </si>
  <si>
    <t>SHOP 1807</t>
  </si>
  <si>
    <t>181026</t>
  </si>
  <si>
    <t>SHOP 1808</t>
  </si>
  <si>
    <t>181032</t>
  </si>
  <si>
    <t>SHOP 1813</t>
  </si>
  <si>
    <t>181033</t>
  </si>
  <si>
    <t>SHOP 1814</t>
  </si>
  <si>
    <t>181034</t>
  </si>
  <si>
    <t>SHOP 1815</t>
  </si>
  <si>
    <t>181035</t>
  </si>
  <si>
    <t>SHOP 1816</t>
  </si>
  <si>
    <t>181036</t>
  </si>
  <si>
    <t>SHOP 1817</t>
  </si>
  <si>
    <t>181038</t>
  </si>
  <si>
    <t>SHOP 1819</t>
  </si>
  <si>
    <t>181039</t>
  </si>
  <si>
    <t>SHOP 1820</t>
  </si>
  <si>
    <t>191000</t>
  </si>
  <si>
    <t>SHOP 1900</t>
  </si>
  <si>
    <t>191004</t>
  </si>
  <si>
    <t>SHOP 1908</t>
  </si>
  <si>
    <t>191005</t>
  </si>
  <si>
    <t>SHOP 1910</t>
  </si>
  <si>
    <t>191007</t>
  </si>
  <si>
    <t>SHOP 1911</t>
  </si>
  <si>
    <t>191021</t>
  </si>
  <si>
    <t>SHOP 1907</t>
  </si>
  <si>
    <t>191027</t>
  </si>
  <si>
    <t>SHOP 1912</t>
  </si>
  <si>
    <t>191030</t>
  </si>
  <si>
    <t>SHOP 1915</t>
  </si>
  <si>
    <t>191031</t>
  </si>
  <si>
    <t>SHOP 1916</t>
  </si>
  <si>
    <t>201013</t>
  </si>
  <si>
    <t>SHOP 2001</t>
  </si>
  <si>
    <t>201014</t>
  </si>
  <si>
    <t>SHOP 2002</t>
  </si>
  <si>
    <t>201015</t>
  </si>
  <si>
    <t>SHOP 2003</t>
  </si>
  <si>
    <t>201016</t>
  </si>
  <si>
    <t>SHOP 2004</t>
  </si>
  <si>
    <t>201034</t>
  </si>
  <si>
    <t>SHOP 2014</t>
  </si>
  <si>
    <t>201041</t>
  </si>
  <si>
    <t>SHOP 2015</t>
  </si>
  <si>
    <t>201042</t>
  </si>
  <si>
    <t>SHOP 2016</t>
  </si>
  <si>
    <t>201043</t>
  </si>
  <si>
    <t>SHOP 2017</t>
  </si>
  <si>
    <t>201044</t>
  </si>
  <si>
    <t>SHOP 2018</t>
  </si>
  <si>
    <t>201045</t>
  </si>
  <si>
    <t>SHOP 2019</t>
  </si>
  <si>
    <t>211007</t>
  </si>
  <si>
    <t>SHOP 2100</t>
  </si>
  <si>
    <t>211013</t>
  </si>
  <si>
    <t>SHOP 2102</t>
  </si>
  <si>
    <t>211014</t>
  </si>
  <si>
    <t>SHOP 2103</t>
  </si>
  <si>
    <t>211015</t>
  </si>
  <si>
    <t>SHOP 2104</t>
  </si>
  <si>
    <t>211016</t>
  </si>
  <si>
    <t>SHOP 2105</t>
  </si>
  <si>
    <t>211017</t>
  </si>
  <si>
    <t>SHOP 2106</t>
  </si>
  <si>
    <t>211018</t>
  </si>
  <si>
    <t>SHOP 2107</t>
  </si>
  <si>
    <t>211019</t>
  </si>
  <si>
    <t>SHOP 2108</t>
  </si>
  <si>
    <t>211020</t>
  </si>
  <si>
    <t>SHOP 2109</t>
  </si>
  <si>
    <t>211021</t>
  </si>
  <si>
    <t>SHOP 2110</t>
  </si>
  <si>
    <t>221001</t>
  </si>
  <si>
    <t>SHOP 2200</t>
  </si>
  <si>
    <t>221002</t>
  </si>
  <si>
    <t>SHOP 2201</t>
  </si>
  <si>
    <t>221003</t>
  </si>
  <si>
    <t>SHOP 2202</t>
  </si>
  <si>
    <t>221004</t>
  </si>
  <si>
    <t>SHOP 2203</t>
  </si>
  <si>
    <t>221005</t>
  </si>
  <si>
    <t>SHOP 2204</t>
  </si>
  <si>
    <t>221006</t>
  </si>
  <si>
    <t>SHOP 2205</t>
  </si>
  <si>
    <t>221007</t>
  </si>
  <si>
    <t>SHOP 2206</t>
  </si>
  <si>
    <t>221009</t>
  </si>
  <si>
    <t>SHOP 2208</t>
  </si>
  <si>
    <t>221010</t>
  </si>
  <si>
    <t>SHOP 2209</t>
  </si>
  <si>
    <t>231002</t>
  </si>
  <si>
    <t>SHOP 2300</t>
  </si>
  <si>
    <t>231003</t>
  </si>
  <si>
    <t>SHOP 2301</t>
  </si>
  <si>
    <t>26-4750</t>
  </si>
  <si>
    <t>Dive Team</t>
  </si>
  <si>
    <t>SHOP 1536</t>
  </si>
  <si>
    <t>191056</t>
  </si>
  <si>
    <t>SHOP 1921</t>
  </si>
  <si>
    <t>26-4900</t>
  </si>
  <si>
    <t>River Patrol</t>
  </si>
  <si>
    <t>SHOP 1220</t>
  </si>
  <si>
    <t>SHOP 1207</t>
  </si>
  <si>
    <t>SHOP 1208</t>
  </si>
  <si>
    <t>SHOP 1505</t>
  </si>
  <si>
    <t>SHOP 1529</t>
  </si>
  <si>
    <t>001438</t>
  </si>
  <si>
    <t>T25</t>
  </si>
  <si>
    <t>001439</t>
  </si>
  <si>
    <t>T24</t>
  </si>
  <si>
    <t>081111</t>
  </si>
  <si>
    <t>SHOP 819</t>
  </si>
  <si>
    <t>181008</t>
  </si>
  <si>
    <t>181009</t>
  </si>
  <si>
    <t>191028</t>
  </si>
  <si>
    <t>SHOP 1913</t>
  </si>
  <si>
    <t>191032</t>
  </si>
  <si>
    <t>SHOP 1917</t>
  </si>
  <si>
    <t>201000</t>
  </si>
  <si>
    <t>SHOP 2000</t>
  </si>
  <si>
    <t>201046</t>
  </si>
  <si>
    <t>SHOP 2023</t>
  </si>
  <si>
    <t>26-4400</t>
  </si>
  <si>
    <t>Detectives</t>
  </si>
  <si>
    <t>SHOP 1209</t>
  </si>
  <si>
    <t>SHOP TR04</t>
  </si>
  <si>
    <t>SHOP 1415</t>
  </si>
  <si>
    <t>SHOP 1530</t>
  </si>
  <si>
    <t>SHOP 1523</t>
  </si>
  <si>
    <t>SHOP 1627</t>
  </si>
  <si>
    <t>SHOP 1705</t>
  </si>
  <si>
    <t>SHOP 1801</t>
  </si>
  <si>
    <t>161068</t>
  </si>
  <si>
    <t>SHOP 1608</t>
  </si>
  <si>
    <t>171042</t>
  </si>
  <si>
    <t>SHOP 1707</t>
  </si>
  <si>
    <t>171051</t>
  </si>
  <si>
    <t>SHOP 1716</t>
  </si>
  <si>
    <t>171063</t>
  </si>
  <si>
    <t>SHOP 1700</t>
  </si>
  <si>
    <t>181022</t>
  </si>
  <si>
    <t>SHOP 1805</t>
  </si>
  <si>
    <t>221011</t>
  </si>
  <si>
    <t>SHOP 2210</t>
  </si>
  <si>
    <t>221054</t>
  </si>
  <si>
    <t>SHOP 2218</t>
  </si>
  <si>
    <t>26-4100</t>
  </si>
  <si>
    <t>Domestic Violence Education &amp; Resource Team</t>
  </si>
  <si>
    <t>SHOP 1605</t>
  </si>
  <si>
    <t>26-4200</t>
  </si>
  <si>
    <t>SIU</t>
  </si>
  <si>
    <t>SHOP 1314</t>
  </si>
  <si>
    <t>SHOP 1524</t>
  </si>
  <si>
    <t>SHOP 1621</t>
  </si>
  <si>
    <t>081006</t>
  </si>
  <si>
    <t>SHOP 844</t>
  </si>
  <si>
    <t>171041</t>
  </si>
  <si>
    <t>SHOP 1706</t>
  </si>
  <si>
    <t>191001</t>
  </si>
  <si>
    <t>SHOP 1901</t>
  </si>
  <si>
    <t>191050</t>
  </si>
  <si>
    <t>SHOP 1906</t>
  </si>
  <si>
    <t>221057</t>
  </si>
  <si>
    <t>SHOP 2219</t>
  </si>
  <si>
    <t>231040</t>
  </si>
  <si>
    <t>SHOP 2302</t>
  </si>
  <si>
    <t>231051</t>
  </si>
  <si>
    <t>SHOP 2304</t>
  </si>
  <si>
    <t>26-5300</t>
  </si>
  <si>
    <t>HOPE team</t>
  </si>
  <si>
    <t>181027</t>
  </si>
  <si>
    <t>SHOP 1809</t>
  </si>
  <si>
    <t>181037</t>
  </si>
  <si>
    <t>SHOP 1818</t>
  </si>
  <si>
    <t>211022</t>
  </si>
  <si>
    <t>SHOP 2111</t>
  </si>
  <si>
    <t>26-4300</t>
  </si>
  <si>
    <t>Civil</t>
  </si>
  <si>
    <t>SHOP 1113</t>
  </si>
  <si>
    <t>SHOP 1106</t>
  </si>
  <si>
    <t>SHOP TR26</t>
  </si>
  <si>
    <t>SHOP 1410</t>
  </si>
  <si>
    <t>SHOP 1606</t>
  </si>
  <si>
    <t>071015</t>
  </si>
  <si>
    <t>SHOP 701</t>
  </si>
  <si>
    <t>081080</t>
  </si>
  <si>
    <t>SHOP 822</t>
  </si>
  <si>
    <t>081081</t>
  </si>
  <si>
    <t>SHOP 823</t>
  </si>
  <si>
    <t>151082</t>
  </si>
  <si>
    <t>SHOP 1539</t>
  </si>
  <si>
    <t>151083</t>
  </si>
  <si>
    <t>SHOP 1540</t>
  </si>
  <si>
    <t>151085</t>
  </si>
  <si>
    <t>SHOP 1542</t>
  </si>
  <si>
    <t>151086</t>
  </si>
  <si>
    <t>SHOP 1543</t>
  </si>
  <si>
    <t>151087</t>
  </si>
  <si>
    <t>SHOP 1544</t>
  </si>
  <si>
    <t>151088</t>
  </si>
  <si>
    <t>SHOP 1545</t>
  </si>
  <si>
    <t>26-2400</t>
  </si>
  <si>
    <t>Information Tech</t>
  </si>
  <si>
    <t>SHOP 1623</t>
  </si>
  <si>
    <t>26-5200</t>
  </si>
  <si>
    <t>Enforcement Suport</t>
  </si>
  <si>
    <t>081086</t>
  </si>
  <si>
    <t>SHOP 835</t>
  </si>
  <si>
    <t>211025</t>
  </si>
  <si>
    <t>SHOP 2114</t>
  </si>
  <si>
    <t>M60 SOENF.SAR</t>
  </si>
  <si>
    <t>26-4650</t>
  </si>
  <si>
    <t>SAR Post 631</t>
  </si>
  <si>
    <t>SHOP 1624</t>
  </si>
  <si>
    <t>001353</t>
  </si>
  <si>
    <t>021103</t>
  </si>
  <si>
    <t>031046</t>
  </si>
  <si>
    <t>SHOP 398</t>
  </si>
  <si>
    <t>041079</t>
  </si>
  <si>
    <t>SHOP 209</t>
  </si>
  <si>
    <t>051004</t>
  </si>
  <si>
    <t>SHOP 207</t>
  </si>
  <si>
    <t>051039</t>
  </si>
  <si>
    <t>061055</t>
  </si>
  <si>
    <t>ATV3</t>
  </si>
  <si>
    <t>061056</t>
  </si>
  <si>
    <t>ATV4</t>
  </si>
  <si>
    <t>081063</t>
  </si>
  <si>
    <t>SHOP 829</t>
  </si>
  <si>
    <t>231023</t>
  </si>
  <si>
    <t>SHOP 2303</t>
  </si>
  <si>
    <t>UCMISC (fuel)</t>
  </si>
  <si>
    <t>MCSOMISC</t>
  </si>
  <si>
    <t>PATROLVEH - Patrol repl</t>
  </si>
  <si>
    <t>M78 FLT PATROL</t>
  </si>
  <si>
    <t>NON</t>
  </si>
  <si>
    <t>70-9000</t>
  </si>
  <si>
    <t>Emergency Management</t>
  </si>
  <si>
    <t>151044</t>
  </si>
  <si>
    <t>181018</t>
  </si>
  <si>
    <t>T1</t>
  </si>
  <si>
    <t>231000</t>
  </si>
  <si>
    <t>M10 EM LOGI CGF</t>
  </si>
  <si>
    <t>70-9050</t>
  </si>
  <si>
    <t>EMERGENCY MANAGEMENT WAREHOUSE AND LOGISTICS</t>
  </si>
  <si>
    <t>041046</t>
  </si>
  <si>
    <t>121059</t>
  </si>
  <si>
    <t>121060</t>
  </si>
  <si>
    <t>211036</t>
  </si>
  <si>
    <t>231037</t>
  </si>
  <si>
    <t>85-1000</t>
  </si>
  <si>
    <t>Government Relations</t>
  </si>
  <si>
    <t>Subtotal:</t>
  </si>
  <si>
    <t>Fleet Fund Vehicles (excluded from rates)</t>
  </si>
  <si>
    <t>Fuel / Oil</t>
  </si>
  <si>
    <t>FY2024 FLEET SERVICES TOTAL</t>
  </si>
  <si>
    <t>FY2024 FLEET REPLACEMENT TOTAL</t>
  </si>
  <si>
    <t>93-1000</t>
  </si>
  <si>
    <t>Fleet Maint-Yeon</t>
  </si>
  <si>
    <t>091032</t>
  </si>
  <si>
    <t>E246934</t>
  </si>
  <si>
    <t xml:space="preserve"> </t>
  </si>
  <si>
    <t xml:space="preserve">F26                 </t>
  </si>
  <si>
    <t xml:space="preserve">1MANLIFT            </t>
  </si>
  <si>
    <t xml:space="preserve">NSHOPCOMP           </t>
  </si>
  <si>
    <t xml:space="preserve">SSHOPCOMP           </t>
  </si>
  <si>
    <t xml:space="preserve">TSHOPCOMP           </t>
  </si>
  <si>
    <t xml:space="preserve">F24                 </t>
  </si>
  <si>
    <t xml:space="preserve">1FORKLIFT           </t>
  </si>
  <si>
    <t>Yeon Shop Expenses</t>
  </si>
  <si>
    <t>861046</t>
  </si>
  <si>
    <t>93-6500</t>
  </si>
  <si>
    <t>Kirby Loaner Pool</t>
  </si>
  <si>
    <t>001378</t>
  </si>
  <si>
    <t>E217471</t>
  </si>
  <si>
    <t>091070</t>
  </si>
  <si>
    <t>E249956</t>
  </si>
  <si>
    <t xml:space="preserve">M78 FLT SEDAN </t>
  </si>
  <si>
    <t>E261455</t>
  </si>
  <si>
    <t>93-8000</t>
  </si>
  <si>
    <t>Yeon Shop Loaner Pool</t>
  </si>
  <si>
    <t>001359</t>
  </si>
  <si>
    <t>E217457</t>
  </si>
  <si>
    <t>041061</t>
  </si>
  <si>
    <t>E226254</t>
  </si>
  <si>
    <t>051067</t>
  </si>
  <si>
    <t>E237116</t>
  </si>
  <si>
    <t>051068</t>
  </si>
  <si>
    <t>E237115</t>
  </si>
  <si>
    <t>061079</t>
  </si>
  <si>
    <t>E239266</t>
  </si>
  <si>
    <t>081035</t>
  </si>
  <si>
    <t>E245654</t>
  </si>
  <si>
    <t>081076</t>
  </si>
  <si>
    <t>E242876</t>
  </si>
  <si>
    <t>091075</t>
  </si>
  <si>
    <t>E249970</t>
  </si>
  <si>
    <t>E253154</t>
  </si>
  <si>
    <t>101044</t>
  </si>
  <si>
    <t>E251295</t>
  </si>
  <si>
    <t>E262234</t>
  </si>
  <si>
    <t>93-9000</t>
  </si>
  <si>
    <t>Yeon Shuttle</t>
  </si>
  <si>
    <t>051061</t>
  </si>
  <si>
    <t>E234760</t>
  </si>
  <si>
    <t>99-1800</t>
  </si>
  <si>
    <t>To Be Reassigned</t>
  </si>
  <si>
    <t>E251294</t>
  </si>
  <si>
    <t>To be reassigned</t>
  </si>
  <si>
    <t>Fleet Rates</t>
  </si>
  <si>
    <t>FY 2025</t>
  </si>
  <si>
    <t>FY 2024</t>
  </si>
  <si>
    <t>FY 2023</t>
  </si>
  <si>
    <t>FY 2022</t>
  </si>
  <si>
    <t>FY 2021</t>
  </si>
  <si>
    <t>FY 2020</t>
  </si>
  <si>
    <t>FY 2019</t>
  </si>
  <si>
    <t>Shop Rate Hr</t>
  </si>
  <si>
    <t>Overhead (annual)</t>
  </si>
  <si>
    <t>Overhead 2 (annual)</t>
  </si>
  <si>
    <t>Replacement Admin</t>
  </si>
  <si>
    <t xml:space="preserve">Fuel Mark Up </t>
  </si>
  <si>
    <t>Parts Mark Up</t>
  </si>
  <si>
    <t>Commercial 
(Vended) Mark Up</t>
  </si>
  <si>
    <t>FY 2025
Mileage Rate</t>
  </si>
  <si>
    <t>FY 2025
Annual Base</t>
  </si>
  <si>
    <t>FY 2024
Mileage Rate</t>
  </si>
  <si>
    <t>FY 2024
Annual Base</t>
  </si>
  <si>
    <t>Diff in 
Mileage Rate</t>
  </si>
  <si>
    <t>Diff in 
Annual Base</t>
  </si>
  <si>
    <t>% Change</t>
  </si>
  <si>
    <t>SEDAN, SUBCOMPACT/COMPACT</t>
  </si>
  <si>
    <t>SEDAN, MIDSIZE</t>
  </si>
  <si>
    <t>SEDAN, FULLSIZE</t>
  </si>
  <si>
    <t>SEDAN, PATROL</t>
  </si>
  <si>
    <t>PATROL AWD PPV SUV</t>
  </si>
  <si>
    <t>MINIVAN/CARGO</t>
  </si>
  <si>
    <t>PICKUP, 1/2 T. 4X4 EXT/CREW CAB</t>
  </si>
  <si>
    <t>PICKUP, 3/4 T. EXT. CAB</t>
  </si>
  <si>
    <t>PICKUP, COMPACT 4X4 EXT CAB/QUAD CAB</t>
  </si>
  <si>
    <t>PICKUP, 3/4 / 1T T. 4X4 EXT/CREW CAB</t>
  </si>
  <si>
    <t>ACTUAL Mileage</t>
  </si>
  <si>
    <t>N/A</t>
  </si>
  <si>
    <t>UT - COMPACT 4WD/AWD (ESCAPE/JOURNEY)</t>
  </si>
  <si>
    <t>VAN/CARGO up to 1T</t>
  </si>
  <si>
    <t>VAN, 8-PASS</t>
  </si>
  <si>
    <t>VAN, 15-PASS</t>
  </si>
  <si>
    <t>VAN, 15-PASS S.O. TRANSPORT</t>
  </si>
  <si>
    <t>TRAILER</t>
  </si>
  <si>
    <t>B</t>
  </si>
  <si>
    <t>L</t>
  </si>
  <si>
    <t>M78 FLT SEDAN EV</t>
  </si>
  <si>
    <t>M78 FLT TRU DUMP</t>
  </si>
  <si>
    <t>M78 FLT TRU WRKCREW</t>
  </si>
  <si>
    <t>M78 FLT BUS</t>
  </si>
  <si>
    <t xml:space="preserve">M78 FLT TRU </t>
  </si>
  <si>
    <t xml:space="preserve"> M78 FLT TRU </t>
  </si>
  <si>
    <t>Column1</t>
  </si>
  <si>
    <t>Column2</t>
  </si>
  <si>
    <t>Replacement Admin
[Col L]</t>
  </si>
  <si>
    <t>Annual Replacement 
[Col M]</t>
  </si>
  <si>
    <t>End of Page</t>
  </si>
  <si>
    <t>FY 20232</t>
  </si>
  <si>
    <t>End of Document</t>
  </si>
  <si>
    <t>COMBINED TOTAL (60411)</t>
  </si>
  <si>
    <r>
      <t xml:space="preserve">Please notify dca.budget@multco.us if you plan to budget a different amount and provide detail with explanation.  </t>
    </r>
    <r>
      <rPr>
        <sz val="11"/>
        <color theme="1"/>
        <rFont val="Calibri"/>
        <family val="2"/>
      </rPr>
      <t>You may be directed to Fleet Service Division for follow up, however, the DCA Budget should be the initial point of contact to better align DCA and client departments' budgets in the final submissions to the Budget Office.</t>
    </r>
  </si>
  <si>
    <t>081113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</si>
</sst>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_);_(&quot;$&quot;* \(#,##0.00\);_(&quot;$&quot;* &quot;-&quot;??.00_);_(@_)"/>
    <numFmt numFmtId="168" formatCode="_(&quot;$&quot;* #,##0.000_);_(&quot;$&quot;* \(#,##0.000\);_(&quot;$&quot;* &quot;-&quot;??.000_);_(@_)"/>
    <numFmt numFmtId="169" formatCode="&quot;$&quot;#,##0"/>
    <numFmt numFmtId="170" formatCode="&quot;$&quot;#,##0.00"/>
    <numFmt numFmtId="171" formatCode="m\-yyyy"/>
    <numFmt numFmtId="172" formatCode="\$#,##0.00"/>
  </numFmts>
  <fonts count="29" x14ac:knownFonts="1">
    <font>
      <sz val="11"/>
      <color theme="1"/>
      <name val="Calibri"/>
      <family val="2"/>
      <scheme val="minor"/>
    </font>
    <font>
      <sz val="11"/>
      <color theme="1"/>
      <name val="Calibri"/>
      <family val="2"/>
      <scheme val="minor"/>
    </font>
    <font>
      <sz val="11"/>
      <color theme="0"/>
      <name val="Calibri"/>
      <family val="2"/>
      <scheme val="minor"/>
    </font>
    <font>
      <b/>
      <u/>
      <sz val="16"/>
      <color theme="1"/>
      <name val="Calibri"/>
      <family val="2"/>
    </font>
    <font>
      <sz val="11"/>
      <color theme="1"/>
      <name val="Calibri"/>
      <family val="2"/>
    </font>
    <font>
      <b/>
      <sz val="11"/>
      <color theme="1"/>
      <name val="Calibri"/>
      <family val="2"/>
    </font>
    <font>
      <b/>
      <sz val="16"/>
      <color theme="1"/>
      <name val="Calibri"/>
      <family val="2"/>
    </font>
    <font>
      <b/>
      <sz val="12"/>
      <color theme="1"/>
      <name val="Calibri"/>
      <family val="2"/>
    </font>
    <font>
      <sz val="12"/>
      <color rgb="FFFF0000"/>
      <name val="Calibri"/>
      <family val="2"/>
    </font>
    <font>
      <b/>
      <sz val="14"/>
      <color theme="1"/>
      <name val="Arial"/>
      <family val="2"/>
    </font>
    <font>
      <sz val="12"/>
      <color theme="1"/>
      <name val="Arial"/>
      <family val="2"/>
    </font>
    <font>
      <b/>
      <sz val="12"/>
      <color rgb="FFFFFFFF"/>
      <name val="Arial"/>
      <family val="2"/>
    </font>
    <font>
      <b/>
      <sz val="12"/>
      <color theme="0"/>
      <name val="Arial"/>
      <family val="2"/>
    </font>
    <font>
      <b/>
      <sz val="12"/>
      <color theme="1"/>
      <name val="Arial"/>
      <family val="2"/>
    </font>
    <font>
      <b/>
      <sz val="12"/>
      <color theme="0"/>
      <name val="Calibri"/>
      <family val="2"/>
    </font>
    <font>
      <sz val="11"/>
      <name val="Calibri"/>
      <family val="2"/>
    </font>
    <font>
      <b/>
      <sz val="12"/>
      <color rgb="FFFFFFFF"/>
      <name val="Calibri"/>
      <family val="2"/>
    </font>
    <font>
      <b/>
      <sz val="12"/>
      <color rgb="FF00B050"/>
      <name val="Calibri"/>
      <family val="2"/>
    </font>
    <font>
      <b/>
      <sz val="12"/>
      <color rgb="FFFF0000"/>
      <name val="Calibri"/>
      <family val="2"/>
    </font>
    <font>
      <sz val="11"/>
      <color rgb="FF000000"/>
      <name val="Calibri"/>
      <family val="2"/>
    </font>
    <font>
      <sz val="9"/>
      <color theme="1"/>
      <name val="Calibri"/>
      <family val="2"/>
    </font>
    <font>
      <b/>
      <u/>
      <sz val="14"/>
      <color theme="1"/>
      <name val="Calibri"/>
      <family val="2"/>
    </font>
    <font>
      <sz val="10"/>
      <color theme="1"/>
      <name val="Calibri"/>
      <family val="2"/>
    </font>
    <font>
      <sz val="10"/>
      <color rgb="FF222222"/>
      <name val="Calibri"/>
      <family val="2"/>
    </font>
    <font>
      <sz val="10"/>
      <color rgb="FF000000"/>
      <name val="Calibri"/>
      <family val="2"/>
    </font>
    <font>
      <sz val="12"/>
      <color theme="1"/>
      <name val="Calibri"/>
      <family val="2"/>
    </font>
    <font>
      <sz val="11"/>
      <color rgb="FF000000"/>
      <name val="Arial"/>
      <family val="2"/>
    </font>
    <font>
      <sz val="12"/>
      <color rgb="FF7F7F7F"/>
      <name val="Calibri"/>
      <family val="2"/>
    </font>
    <font>
      <b/>
      <sz val="14"/>
      <name val="Arial"/>
      <family val="2"/>
    </font>
  </fonts>
  <fills count="3">
    <fill>
      <patternFill patternType="none"/>
    </fill>
    <fill>
      <patternFill patternType="gray125"/>
    </fill>
    <fill>
      <patternFill patternType="solid">
        <fgColor theme="0"/>
        <bgColor theme="0"/>
      </patternFill>
    </fill>
  </fills>
  <borders count="4">
    <border>
      <left/>
      <right/>
      <top/>
      <bottom/>
      <diagonal/>
    </border>
    <border>
      <left/>
      <right style="thin">
        <color theme="0"/>
      </right>
      <top style="thin">
        <color theme="0"/>
      </top>
      <bottom/>
      <diagonal/>
    </border>
    <border>
      <left/>
      <right/>
      <top style="thin">
        <color theme="0"/>
      </top>
      <bottom/>
      <diagonal/>
    </border>
    <border>
      <left style="thin">
        <color theme="0"/>
      </left>
      <right/>
      <top/>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3" fillId="2" borderId="0" xfId="0" applyFont="1" applyFill="1" applyBorder="1"/>
    <xf numFmtId="0" fontId="4" fillId="2" borderId="0" xfId="0" applyFont="1" applyFill="1" applyBorder="1"/>
    <xf numFmtId="0" fontId="0" fillId="0" borderId="0" xfId="0" applyFont="1" applyAlignment="1"/>
    <xf numFmtId="0" fontId="4" fillId="2" borderId="0" xfId="0" applyFont="1" applyFill="1" applyBorder="1" applyAlignment="1"/>
    <xf numFmtId="0" fontId="5" fillId="2" borderId="0" xfId="0" applyFont="1" applyFill="1" applyBorder="1" applyAlignment="1">
      <alignment vertical="top" wrapText="1"/>
    </xf>
    <xf numFmtId="0" fontId="6"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xf numFmtId="0" fontId="4" fillId="2" borderId="0" xfId="0" applyFont="1" applyFill="1" applyBorder="1" applyAlignment="1">
      <alignment wrapText="1"/>
    </xf>
    <xf numFmtId="0" fontId="8" fillId="2" borderId="0" xfId="0" applyFont="1" applyFill="1" applyBorder="1"/>
    <xf numFmtId="0" fontId="7" fillId="2" borderId="0" xfId="0" applyFont="1" applyFill="1" applyBorder="1"/>
    <xf numFmtId="0" fontId="10" fillId="0" borderId="0" xfId="0" applyFont="1" applyAlignment="1">
      <alignment horizontal="center" vertical="center" wrapText="1"/>
    </xf>
    <xf numFmtId="0" fontId="10" fillId="0" borderId="0" xfId="0" applyFont="1" applyAlignment="1">
      <alignment vertical="center"/>
    </xf>
    <xf numFmtId="0" fontId="10" fillId="0" borderId="0" xfId="0" applyFont="1"/>
    <xf numFmtId="164" fontId="10" fillId="0" borderId="0" xfId="0" applyNumberFormat="1" applyFont="1"/>
    <xf numFmtId="165" fontId="10" fillId="0" borderId="0" xfId="0" applyNumberFormat="1" applyFont="1"/>
    <xf numFmtId="5" fontId="10" fillId="0" borderId="0" xfId="0" applyNumberFormat="1" applyFont="1"/>
    <xf numFmtId="10" fontId="10" fillId="0" borderId="0" xfId="0" applyNumberFormat="1" applyFont="1"/>
    <xf numFmtId="44" fontId="10" fillId="0" borderId="0" xfId="0" applyNumberFormat="1" applyFont="1"/>
    <xf numFmtId="167" fontId="10" fillId="0" borderId="0" xfId="0" applyNumberFormat="1" applyFont="1"/>
    <xf numFmtId="9" fontId="10" fillId="0" borderId="0" xfId="0" applyNumberFormat="1" applyFont="1"/>
    <xf numFmtId="164" fontId="9" fillId="0" borderId="0" xfId="0" applyNumberFormat="1" applyFont="1" applyAlignment="1">
      <alignment horizontal="left" vertical="center"/>
    </xf>
    <xf numFmtId="165" fontId="9" fillId="0" borderId="0" xfId="0" applyNumberFormat="1" applyFont="1" applyAlignment="1">
      <alignment horizontal="left" vertical="center"/>
    </xf>
    <xf numFmtId="168" fontId="10" fillId="0" borderId="0" xfId="0" applyNumberFormat="1" applyFont="1"/>
    <xf numFmtId="165" fontId="10" fillId="0" borderId="0" xfId="0" applyNumberFormat="1" applyFont="1" applyAlignment="1">
      <alignment vertical="center"/>
    </xf>
    <xf numFmtId="166" fontId="10" fillId="0" borderId="0" xfId="0" applyNumberFormat="1" applyFont="1"/>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left"/>
    </xf>
    <xf numFmtId="3" fontId="4" fillId="0" borderId="0" xfId="0" applyNumberFormat="1" applyFont="1"/>
    <xf numFmtId="169" fontId="4" fillId="0" borderId="0" xfId="0" applyNumberFormat="1" applyFont="1"/>
    <xf numFmtId="170" fontId="4" fillId="0" borderId="0" xfId="0" applyNumberFormat="1" applyFont="1"/>
    <xf numFmtId="49" fontId="4" fillId="0" borderId="0" xfId="0" applyNumberFormat="1" applyFont="1"/>
    <xf numFmtId="0" fontId="21" fillId="0" borderId="0" xfId="0" applyFont="1"/>
    <xf numFmtId="0" fontId="25" fillId="0" borderId="0" xfId="0" applyFont="1" applyAlignment="1">
      <alignment horizontal="left"/>
    </xf>
    <xf numFmtId="10" fontId="25" fillId="0" borderId="0" xfId="0" applyNumberFormat="1" applyFont="1" applyAlignment="1">
      <alignment horizontal="right" vertical="top"/>
    </xf>
    <xf numFmtId="10" fontId="25" fillId="0" borderId="0" xfId="0" applyNumberFormat="1" applyFont="1" applyAlignment="1">
      <alignment horizontal="left" vertical="top"/>
    </xf>
    <xf numFmtId="0" fontId="25" fillId="0" borderId="0" xfId="0" applyFont="1" applyAlignment="1">
      <alignment horizontal="left" vertical="top"/>
    </xf>
    <xf numFmtId="0" fontId="25" fillId="0" borderId="0" xfId="0" applyFont="1" applyAlignment="1">
      <alignment horizontal="left" vertical="top" wrapText="1"/>
    </xf>
    <xf numFmtId="0" fontId="26" fillId="0" borderId="0" xfId="0" applyFont="1"/>
    <xf numFmtId="0" fontId="26" fillId="0" borderId="0" xfId="0" applyFont="1" applyAlignment="1">
      <alignment horizontal="center"/>
    </xf>
    <xf numFmtId="0" fontId="25" fillId="0" borderId="0" xfId="0" applyFont="1"/>
    <xf numFmtId="8" fontId="25" fillId="0" borderId="0" xfId="0" applyNumberFormat="1" applyFont="1" applyAlignment="1">
      <alignment horizontal="left" vertical="top"/>
    </xf>
    <xf numFmtId="6" fontId="25" fillId="0" borderId="0" xfId="0" applyNumberFormat="1" applyFont="1" applyAlignment="1">
      <alignment horizontal="left" vertical="top"/>
    </xf>
    <xf numFmtId="1" fontId="25" fillId="0" borderId="0" xfId="0" applyNumberFormat="1" applyFont="1" applyAlignment="1">
      <alignment vertical="top"/>
    </xf>
    <xf numFmtId="164" fontId="20" fillId="0" borderId="0" xfId="1" applyNumberFormat="1" applyFont="1" applyAlignment="1">
      <alignment horizontal="center"/>
    </xf>
    <xf numFmtId="164" fontId="20" fillId="0" borderId="0" xfId="1" applyNumberFormat="1" applyFont="1"/>
    <xf numFmtId="164" fontId="20" fillId="0" borderId="0" xfId="1" applyNumberFormat="1" applyFont="1" applyAlignment="1">
      <alignment horizontal="left"/>
    </xf>
    <xf numFmtId="164" fontId="20" fillId="0" borderId="0" xfId="1" applyNumberFormat="1" applyFont="1" applyAlignment="1">
      <alignment horizontal="center" vertical="center"/>
    </xf>
    <xf numFmtId="164" fontId="20" fillId="0" borderId="0" xfId="1" applyNumberFormat="1" applyFont="1" applyAlignment="1">
      <alignment horizontal="right"/>
    </xf>
    <xf numFmtId="164" fontId="0" fillId="0" borderId="0" xfId="1" applyNumberFormat="1" applyFont="1" applyAlignment="1"/>
    <xf numFmtId="0" fontId="15" fillId="0" borderId="1" xfId="0" applyFont="1" applyBorder="1"/>
    <xf numFmtId="0" fontId="15" fillId="0" borderId="2" xfId="0" applyFont="1" applyBorder="1"/>
    <xf numFmtId="0" fontId="16"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3" fontId="17" fillId="0" borderId="0" xfId="0" applyNumberFormat="1" applyFont="1" applyFill="1" applyBorder="1" applyAlignment="1">
      <alignment horizontal="center" vertical="center" wrapText="1"/>
    </xf>
    <xf numFmtId="169" fontId="17" fillId="0" borderId="0" xfId="0" applyNumberFormat="1" applyFont="1" applyFill="1" applyBorder="1" applyAlignment="1">
      <alignment horizontal="center" vertical="center" wrapText="1"/>
    </xf>
    <xf numFmtId="169" fontId="14" fillId="0" borderId="0" xfId="0" applyNumberFormat="1" applyFont="1" applyFill="1" applyBorder="1" applyAlignment="1">
      <alignment horizontal="center" vertical="center" wrapText="1"/>
    </xf>
    <xf numFmtId="169" fontId="16" fillId="0" borderId="0" xfId="0"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center" vertical="center"/>
    </xf>
    <xf numFmtId="3" fontId="4" fillId="0" borderId="0" xfId="0" applyNumberFormat="1" applyFont="1" applyFill="1" applyBorder="1"/>
    <xf numFmtId="169" fontId="4" fillId="0" borderId="0" xfId="0" applyNumberFormat="1" applyFont="1" applyFill="1" applyBorder="1"/>
    <xf numFmtId="170" fontId="4" fillId="0" borderId="0" xfId="0" applyNumberFormat="1" applyFont="1" applyFill="1" applyBorder="1"/>
    <xf numFmtId="169" fontId="4" fillId="0" borderId="0" xfId="0" applyNumberFormat="1" applyFont="1" applyFill="1" applyBorder="1" applyAlignment="1"/>
    <xf numFmtId="0" fontId="4" fillId="0" borderId="0" xfId="0" applyFont="1" applyFill="1" applyBorder="1" applyAlignment="1">
      <alignment horizontal="center" wrapText="1"/>
    </xf>
    <xf numFmtId="0" fontId="4" fillId="0" borderId="0" xfId="0" quotePrefix="1" applyFont="1" applyFill="1" applyBorder="1" applyAlignment="1">
      <alignment horizontal="center"/>
    </xf>
    <xf numFmtId="0" fontId="4" fillId="0" borderId="0" xfId="0" applyFont="1" applyFill="1" applyBorder="1"/>
    <xf numFmtId="0" fontId="19" fillId="0" borderId="0" xfId="0"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left"/>
    </xf>
    <xf numFmtId="49" fontId="19" fillId="0" borderId="0" xfId="0" applyNumberFormat="1" applyFont="1" applyFill="1" applyBorder="1" applyAlignment="1">
      <alignment horizontal="left"/>
    </xf>
    <xf numFmtId="0" fontId="19" fillId="0" borderId="0" xfId="0" quotePrefix="1" applyFont="1" applyFill="1" applyBorder="1" applyAlignment="1">
      <alignment horizontal="center"/>
    </xf>
    <xf numFmtId="0" fontId="4" fillId="0" borderId="0" xfId="0" applyFont="1" applyFill="1" applyBorder="1" applyAlignment="1"/>
    <xf numFmtId="3" fontId="4" fillId="0" borderId="0" xfId="0" applyNumberFormat="1" applyFont="1" applyFill="1" applyBorder="1" applyAlignment="1">
      <alignment horizontal="right"/>
    </xf>
    <xf numFmtId="169" fontId="4" fillId="0" borderId="0" xfId="0" applyNumberFormat="1" applyFont="1" applyFill="1" applyBorder="1" applyAlignment="1">
      <alignment horizontal="right"/>
    </xf>
    <xf numFmtId="170" fontId="4" fillId="0" borderId="0" xfId="0" applyNumberFormat="1" applyFont="1" applyFill="1" applyBorder="1" applyAlignment="1">
      <alignment horizontal="right"/>
    </xf>
    <xf numFmtId="0" fontId="0" fillId="0" borderId="0" xfId="0" applyFont="1" applyFill="1" applyBorder="1" applyAlignment="1"/>
    <xf numFmtId="171" fontId="19" fillId="0" borderId="0" xfId="0" applyNumberFormat="1" applyFont="1" applyFill="1" applyBorder="1" applyAlignment="1">
      <alignment horizontal="center"/>
    </xf>
    <xf numFmtId="49" fontId="19" fillId="0" borderId="0" xfId="0" applyNumberFormat="1" applyFont="1" applyFill="1" applyBorder="1"/>
    <xf numFmtId="7" fontId="19" fillId="0" borderId="0" xfId="0" applyNumberFormat="1" applyFont="1" applyFill="1" applyBorder="1"/>
    <xf numFmtId="172" fontId="4" fillId="0" borderId="0" xfId="0" applyNumberFormat="1" applyFont="1" applyFill="1" applyBorder="1" applyAlignment="1">
      <alignment horizontal="center"/>
    </xf>
    <xf numFmtId="3" fontId="19" fillId="0" borderId="0" xfId="0" applyNumberFormat="1" applyFont="1" applyFill="1" applyBorder="1" applyAlignment="1">
      <alignment horizontal="right"/>
    </xf>
    <xf numFmtId="169" fontId="19" fillId="0" borderId="0" xfId="0" applyNumberFormat="1" applyFont="1" applyFill="1" applyBorder="1" applyAlignment="1">
      <alignment horizontal="right"/>
    </xf>
    <xf numFmtId="170" fontId="19" fillId="0" borderId="0" xfId="0" applyNumberFormat="1" applyFont="1" applyFill="1" applyBorder="1" applyAlignment="1">
      <alignment horizontal="right"/>
    </xf>
    <xf numFmtId="0" fontId="5"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right"/>
    </xf>
    <xf numFmtId="3" fontId="5" fillId="0" borderId="0" xfId="0" applyNumberFormat="1" applyFont="1" applyFill="1" applyBorder="1"/>
    <xf numFmtId="170" fontId="5" fillId="0" borderId="0" xfId="0" applyNumberFormat="1" applyFont="1" applyFill="1" applyBorder="1"/>
    <xf numFmtId="0" fontId="22" fillId="0" borderId="0" xfId="0" applyFont="1" applyFill="1" applyBorder="1" applyAlignment="1">
      <alignment horizontal="center" wrapText="1"/>
    </xf>
    <xf numFmtId="0" fontId="23" fillId="0" borderId="0" xfId="0" applyFont="1" applyFill="1" applyBorder="1" applyAlignment="1">
      <alignment horizontal="center" wrapText="1"/>
    </xf>
    <xf numFmtId="0" fontId="22" fillId="0" borderId="0" xfId="0" applyFont="1" applyFill="1" applyBorder="1" applyAlignment="1">
      <alignment wrapText="1"/>
    </xf>
    <xf numFmtId="49" fontId="22" fillId="0" borderId="0" xfId="0" applyNumberFormat="1" applyFont="1" applyFill="1" applyBorder="1" applyAlignment="1">
      <alignment horizont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wrapText="1"/>
    </xf>
    <xf numFmtId="49" fontId="24" fillId="0" borderId="0" xfId="0" applyNumberFormat="1" applyFont="1" applyFill="1" applyBorder="1" applyAlignment="1">
      <alignment horizontal="center" wrapText="1"/>
    </xf>
    <xf numFmtId="0" fontId="22" fillId="0" borderId="0" xfId="0" applyFont="1" applyFill="1" applyBorder="1" applyAlignment="1">
      <alignment horizontal="left" wrapText="1"/>
    </xf>
    <xf numFmtId="3" fontId="14" fillId="0" borderId="0" xfId="0" applyNumberFormat="1"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2" fillId="0" borderId="0" xfId="0" applyFont="1" applyAlignment="1"/>
    <xf numFmtId="0" fontId="14" fillId="0" borderId="0" xfId="0" applyFont="1" applyFill="1" applyBorder="1" applyAlignment="1">
      <alignment vertical="center" wrapText="1"/>
    </xf>
    <xf numFmtId="1" fontId="25" fillId="0" borderId="0" xfId="0" applyNumberFormat="1" applyFont="1" applyFill="1" applyBorder="1"/>
    <xf numFmtId="6" fontId="25" fillId="0" borderId="0" xfId="0" applyNumberFormat="1" applyFont="1" applyFill="1" applyBorder="1" applyAlignment="1">
      <alignment horizontal="center"/>
    </xf>
    <xf numFmtId="9" fontId="25" fillId="0" borderId="0" xfId="0" applyNumberFormat="1" applyFont="1" applyFill="1" applyBorder="1" applyAlignment="1">
      <alignment horizontal="center"/>
    </xf>
    <xf numFmtId="1" fontId="25" fillId="0" borderId="0" xfId="0" applyNumberFormat="1" applyFont="1" applyFill="1" applyBorder="1" applyAlignment="1">
      <alignment wrapText="1"/>
    </xf>
    <xf numFmtId="1" fontId="25" fillId="0" borderId="0" xfId="0" applyNumberFormat="1" applyFont="1" applyFill="1" applyBorder="1" applyAlignment="1">
      <alignment horizontal="center"/>
    </xf>
    <xf numFmtId="8" fontId="25" fillId="0" borderId="0" xfId="0" applyNumberFormat="1" applyFont="1" applyFill="1" applyBorder="1" applyAlignment="1">
      <alignment horizontal="center"/>
    </xf>
    <xf numFmtId="6" fontId="27" fillId="0" borderId="0" xfId="0" applyNumberFormat="1" applyFont="1" applyFill="1" applyBorder="1" applyAlignment="1">
      <alignment horizontal="center"/>
    </xf>
    <xf numFmtId="9" fontId="27" fillId="0" borderId="0" xfId="0" applyNumberFormat="1" applyFont="1" applyFill="1" applyBorder="1" applyAlignment="1">
      <alignment horizontal="center"/>
    </xf>
    <xf numFmtId="164" fontId="4" fillId="0" borderId="0" xfId="0" applyNumberFormat="1" applyFont="1"/>
    <xf numFmtId="0" fontId="9" fillId="0" borderId="3"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165" fontId="12" fillId="0" borderId="0" xfId="0" applyNumberFormat="1"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164" fontId="10" fillId="0" borderId="0" xfId="0" applyNumberFormat="1" applyFont="1" applyFill="1" applyBorder="1"/>
    <xf numFmtId="5" fontId="10" fillId="0" borderId="0" xfId="0" applyNumberFormat="1" applyFont="1" applyFill="1" applyBorder="1"/>
    <xf numFmtId="10" fontId="13" fillId="0" borderId="0" xfId="0" applyNumberFormat="1" applyFont="1" applyFill="1" applyBorder="1"/>
    <xf numFmtId="164" fontId="13" fillId="0" borderId="0" xfId="0" applyNumberFormat="1" applyFont="1" applyFill="1" applyBorder="1" applyAlignment="1">
      <alignment horizontal="right"/>
    </xf>
    <xf numFmtId="164" fontId="13" fillId="0" borderId="0" xfId="0" applyNumberFormat="1" applyFont="1" applyFill="1" applyBorder="1"/>
    <xf numFmtId="5" fontId="13" fillId="0" borderId="0" xfId="0" applyNumberFormat="1" applyFont="1" applyFill="1" applyBorder="1"/>
    <xf numFmtId="166" fontId="13" fillId="0" borderId="0" xfId="0" applyNumberFormat="1" applyFont="1" applyFill="1" applyBorder="1"/>
    <xf numFmtId="0" fontId="12" fillId="0" borderId="0" xfId="0" applyFont="1" applyFill="1" applyBorder="1" applyAlignment="1">
      <alignment horizontal="center" vertical="center" wrapText="1"/>
    </xf>
    <xf numFmtId="169" fontId="10" fillId="0" borderId="0" xfId="0" applyNumberFormat="1" applyFont="1" applyFill="1" applyBorder="1"/>
    <xf numFmtId="169" fontId="13" fillId="0" borderId="0" xfId="0" applyNumberFormat="1" applyFont="1" applyFill="1" applyBorder="1"/>
    <xf numFmtId="5" fontId="12" fillId="0" borderId="0" xfId="0" applyNumberFormat="1" applyFont="1" applyFill="1" applyBorder="1" applyAlignment="1">
      <alignment horizontal="center" vertical="center" wrapText="1"/>
    </xf>
    <xf numFmtId="0" fontId="28" fillId="0" borderId="0" xfId="0" applyFont="1" applyAlignment="1">
      <alignment horizontal="center"/>
    </xf>
    <xf numFmtId="0" fontId="0" fillId="0" borderId="0" xfId="0" applyFont="1" applyAlignment="1"/>
    <xf numFmtId="0" fontId="0" fillId="0" borderId="0" xfId="0" applyFont="1" applyAlignment="1"/>
    <xf numFmtId="0" fontId="0" fillId="0" borderId="0" xfId="0" applyFont="1" applyFill="1" applyAlignment="1"/>
    <xf numFmtId="0" fontId="0" fillId="0" borderId="0" xfId="0" applyFont="1" applyAlignment="1"/>
    <xf numFmtId="0" fontId="13" fillId="0" borderId="0" xfId="0" applyFont="1" applyAlignment="1">
      <alignment horizontal="left" vertical="top" wrapText="1"/>
    </xf>
    <xf numFmtId="0" fontId="0" fillId="0" borderId="0" xfId="0" applyFont="1" applyAlignment="1"/>
  </cellXfs>
  <cellStyles count="2">
    <cellStyle name="Comma" xfId="1" builtinId="3"/>
    <cellStyle name="Normal" xfId="0" builtinId="0"/>
  </cellStyles>
  <dxfs count="153">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Calibri"/>
        <scheme val="none"/>
      </font>
      <numFmt numFmtId="169" formatCode="&quot;$&quot;#,##0"/>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val="0"/>
        <i val="0"/>
        <strike val="0"/>
        <condense val="0"/>
        <extend val="0"/>
        <outline val="0"/>
        <shadow val="0"/>
        <u val="none"/>
        <vertAlign val="baseline"/>
        <sz val="11"/>
        <color theme="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numFmt numFmtId="30" formatCode="@"/>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rgb="FF222222"/>
        <name val="Calibri"/>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none"/>
      </font>
      <numFmt numFmtId="169" formatCode="&quot;$&quot;#,##0"/>
      <fill>
        <patternFill patternType="none">
          <fgColor indexed="64"/>
          <bgColor auto="1"/>
        </patternFill>
      </fill>
    </dxf>
    <dxf>
      <font>
        <b/>
        <i val="0"/>
        <strike val="0"/>
        <condense val="0"/>
        <extend val="0"/>
        <outline val="0"/>
        <shadow val="0"/>
        <u val="none"/>
        <vertAlign val="baseline"/>
        <sz val="12"/>
        <color theme="0"/>
        <name val="Calibri"/>
        <scheme val="none"/>
      </font>
      <numFmt numFmtId="169" formatCode="&quot;$&quot;#,##0"/>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Arial"/>
        <scheme val="none"/>
      </font>
      <numFmt numFmtId="9" formatCode="&quot;$&quot;#,##0_);\(&quot;$&quot;#,##0\)"/>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Arial"/>
        <scheme val="none"/>
      </font>
      <numFmt numFmtId="165" formatCode="_(&quot;$&quot;* #,##0_);_(&quot;$&quot;* \(#,##0\);_(&quot;$&quot;* &quot;-&quot;??_);_(@_)"/>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Arial"/>
        <scheme val="none"/>
      </font>
      <numFmt numFmtId="165" formatCode="_(&quot;$&quot;* #,##0_);_(&quot;$&quot;* \(#,##0\);_(&quot;$&quot;* &quot;-&quot;??_);_(@_)"/>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Arial"/>
        <scheme val="none"/>
      </font>
      <numFmt numFmtId="165" formatCode="_(&quot;$&quot;* #,##0_);_(&quot;$&quot;* \(#,##0\);_(&quot;$&quot;* &quot;-&quot;??_);_(@_)"/>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2" formatCode="&quot;$&quot;#,##0.00_);[Red]\(&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2" formatCode="&quot;$&quot;#,##0.00_);[Red]\(&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0" formatCode="&quot;$&quot;#,##0_);[Red]\(&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2" formatCode="&quot;$&quot;#,##0.00_);[Red]\(&quot;$&quot;#,##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none"/>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1:H8" totalsRowShown="0" headerRowDxfId="152" dataDxfId="151">
  <autoFilter ref="A1:H8" xr:uid="{00000000-0009-0000-0100-000006000000}"/>
  <tableColumns count="8">
    <tableColumn id="1" xr3:uid="{00000000-0010-0000-0000-000001000000}" name="Fleet Rates" dataDxfId="150"/>
    <tableColumn id="2" xr3:uid="{00000000-0010-0000-0000-000002000000}" name="FY 2025" dataDxfId="149"/>
    <tableColumn id="3" xr3:uid="{00000000-0010-0000-0000-000003000000}" name="FY 2024" dataDxfId="148"/>
    <tableColumn id="4" xr3:uid="{00000000-0010-0000-0000-000004000000}" name="FY 2023" dataDxfId="147"/>
    <tableColumn id="5" xr3:uid="{00000000-0010-0000-0000-000005000000}" name="FY 2022" dataDxfId="146"/>
    <tableColumn id="6" xr3:uid="{00000000-0010-0000-0000-000006000000}" name="FY 2021" dataDxfId="145"/>
    <tableColumn id="7" xr3:uid="{00000000-0010-0000-0000-000007000000}" name="FY 2020" dataDxfId="144"/>
    <tableColumn id="8" xr3:uid="{00000000-0010-0000-0000-000008000000}" name="FY 2019" dataDxfId="14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10:J27" totalsRowShown="0" headerRowDxfId="142" dataDxfId="141">
  <autoFilter ref="A10:J27" xr:uid="{00000000-0009-0000-0100-000007000000}"/>
  <tableColumns count="10">
    <tableColumn id="1" xr3:uid="{00000000-0010-0000-0100-000001000000}" name="Class" dataDxfId="140"/>
    <tableColumn id="2" xr3:uid="{00000000-0010-0000-0100-000002000000}" name="FY 2025_x000a_Mileage Rate" dataDxfId="139"/>
    <tableColumn id="3" xr3:uid="{00000000-0010-0000-0100-000003000000}" name="FY 2025_x000a_Annual Base" dataDxfId="138"/>
    <tableColumn id="4" xr3:uid="{00000000-0010-0000-0100-000004000000}" name="FY 2024_x000a_Mileage Rate" dataDxfId="137"/>
    <tableColumn id="5" xr3:uid="{00000000-0010-0000-0100-000005000000}" name="FY 2024_x000a_Annual Base" dataDxfId="136"/>
    <tableColumn id="6" xr3:uid="{00000000-0010-0000-0100-000006000000}" name="Diff in _x000a_Mileage Rate" dataDxfId="135"/>
    <tableColumn id="7" xr3:uid="{00000000-0010-0000-0100-000007000000}" name="Diff in _x000a_Annual Base" dataDxfId="134"/>
    <tableColumn id="8" xr3:uid="{00000000-0010-0000-0100-000008000000}" name="% Change" dataDxfId="133"/>
    <tableColumn id="9" xr3:uid="{00000000-0010-0000-0100-000009000000}" name="FY 2023" dataDxfId="132"/>
    <tableColumn id="10" xr3:uid="{00000000-0010-0000-0100-00000A000000}" name="FY 20232" dataDxfId="131"/>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A2:X12" totalsRowShown="0" headerRowDxfId="130" dataDxfId="129">
  <autoFilter ref="A2:X12" xr:uid="{00000000-0009-0000-0100-000009000000}"/>
  <tableColumns count="24">
    <tableColumn id="1" xr3:uid="{00000000-0010-0000-0200-000001000000}" name="Department" dataDxfId="128"/>
    <tableColumn id="2" xr3:uid="{00000000-0010-0000-0200-000002000000}" name="# of Units" dataDxfId="127"/>
    <tableColumn id="3" xr3:uid="{00000000-0010-0000-0200-000003000000}" name="# of Base Mileage Units" dataDxfId="126"/>
    <tableColumn id="4" xr3:uid="{00000000-0010-0000-0200-000004000000}" name="Miles" dataDxfId="125"/>
    <tableColumn id="5" xr3:uid="{00000000-0010-0000-0200-000005000000}" name="Base" dataDxfId="124"/>
    <tableColumn id="6" xr3:uid="{00000000-0010-0000-0200-000006000000}" name="Meter Over Base" dataDxfId="123"/>
    <tableColumn id="7" xr3:uid="{00000000-0010-0000-0200-000007000000}" name="Actual Cost" dataDxfId="122"/>
    <tableColumn id="8" xr3:uid="{00000000-0010-0000-0200-000008000000}" name="Fuel/Oil" dataDxfId="121"/>
    <tableColumn id="9" xr3:uid="{00000000-0010-0000-0200-000009000000}" name="Overhead" dataDxfId="120"/>
    <tableColumn id="10" xr3:uid="{00000000-0010-0000-0200-00000A000000}" name="Accidents / Damage" dataDxfId="119"/>
    <tableColumn id="11" xr3:uid="{00000000-0010-0000-0200-00000B000000}" name="Other" dataDxfId="118"/>
    <tableColumn id="12" xr3:uid="{00000000-0010-0000-0200-00000C000000}" name="Capital / Upfit to Put Into Service" dataDxfId="117"/>
    <tableColumn id="13" xr3:uid="{00000000-0010-0000-0200-00000D000000}" name="Replacement Admin " dataDxfId="116"/>
    <tableColumn id="14" xr3:uid="{00000000-0010-0000-0200-00000E000000}" name="Fleet Services Total" dataDxfId="115"/>
    <tableColumn id="15" xr3:uid="{00000000-0010-0000-0200-00000F000000}" name="Fleet Svcs FY 2025 to FY 2024_x000a_Amount ∆" dataDxfId="114"/>
    <tableColumn id="16" xr3:uid="{00000000-0010-0000-0200-000010000000}" name="Fleet Svcs FY 2025 to FY2024_x000a_% ∆" dataDxfId="113">
      <calculatedColumnFormula>O3/N17</calculatedColumnFormula>
    </tableColumn>
    <tableColumn id="17" xr3:uid="{00000000-0010-0000-0200-000011000000}" name="Annual Replacement" dataDxfId="112"/>
    <tableColumn id="18" xr3:uid="{00000000-0010-0000-0200-000012000000}" name="Replacement Adjustment" dataDxfId="111"/>
    <tableColumn id="19" xr3:uid="{00000000-0010-0000-0200-000013000000}" name="Total Replacement" dataDxfId="110"/>
    <tableColumn id="20" xr3:uid="{00000000-0010-0000-0200-000014000000}" name="Fleet Repl FY 2025 to FY 2024 Amount ∆" dataDxfId="109">
      <calculatedColumnFormula>S3-S17</calculatedColumnFormula>
    </tableColumn>
    <tableColumn id="21" xr3:uid="{00000000-0010-0000-0200-000015000000}" name="Fleet Repl FY 2025 to FY 2024 % ∆" dataDxfId="108">
      <calculatedColumnFormula>T3/S17</calculatedColumnFormula>
    </tableColumn>
    <tableColumn id="22" xr3:uid="{00000000-0010-0000-0200-000016000000}" name="COMBINED TOTAL (60411)" dataDxfId="107"/>
    <tableColumn id="23" xr3:uid="{00000000-0010-0000-0200-000017000000}" name="Grand Total FY 2025 to FY 2024 Amount ∆" dataDxfId="106"/>
    <tableColumn id="24" xr3:uid="{00000000-0010-0000-0200-000018000000}" name="Grand Total FY 2025 to FY 2024 % ∆" dataDxfId="105">
      <calculatedColumnFormula>W3/V17</calculatedColumn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16:N26" totalsRowShown="0" headerRowDxfId="104" dataDxfId="103">
  <autoFilter ref="A16:N26" xr:uid="{00000000-0009-0000-0100-00000A000000}"/>
  <tableColumns count="14">
    <tableColumn id="1" xr3:uid="{00000000-0010-0000-0300-000001000000}" name="Department" dataDxfId="102"/>
    <tableColumn id="2" xr3:uid="{00000000-0010-0000-0300-000002000000}" name="# of Units" dataDxfId="101"/>
    <tableColumn id="3" xr3:uid="{00000000-0010-0000-0300-000003000000}" name="# of Base Mileage Units" dataDxfId="100"/>
    <tableColumn id="4" xr3:uid="{00000000-0010-0000-0300-000004000000}" name="Miles" dataDxfId="99"/>
    <tableColumn id="5" xr3:uid="{00000000-0010-0000-0300-000005000000}" name="Base" dataDxfId="98"/>
    <tableColumn id="6" xr3:uid="{00000000-0010-0000-0300-000006000000}" name="Meter Over Base" dataDxfId="97"/>
    <tableColumn id="7" xr3:uid="{00000000-0010-0000-0300-000007000000}" name="Actual Cost" dataDxfId="96"/>
    <tableColumn id="8" xr3:uid="{00000000-0010-0000-0300-000008000000}" name="Fuel/Oil" dataDxfId="95"/>
    <tableColumn id="9" xr3:uid="{00000000-0010-0000-0300-000009000000}" name="Overhead" dataDxfId="94"/>
    <tableColumn id="10" xr3:uid="{00000000-0010-0000-0300-00000A000000}" name="Accidents / Damage" dataDxfId="93"/>
    <tableColumn id="11" xr3:uid="{00000000-0010-0000-0300-00000B000000}" name="Other" dataDxfId="92"/>
    <tableColumn id="12" xr3:uid="{00000000-0010-0000-0300-00000C000000}" name="Capital / Upfit to Put Into Service" dataDxfId="91"/>
    <tableColumn id="13" xr3:uid="{00000000-0010-0000-0300-00000D000000}" name="Replacement Admin " dataDxfId="90"/>
    <tableColumn id="14" xr3:uid="{00000000-0010-0000-0300-00000E000000}" name="Fleet Services Total" dataDxfId="89"/>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11" displayName="Table11" ref="A30:N40" totalsRowShown="0" headerRowDxfId="88" dataDxfId="87">
  <autoFilter ref="A30:N40" xr:uid="{00000000-0009-0000-0100-00000B000000}"/>
  <tableColumns count="14">
    <tableColumn id="1" xr3:uid="{00000000-0010-0000-0400-000001000000}" name="Department" dataDxfId="86"/>
    <tableColumn id="2" xr3:uid="{00000000-0010-0000-0400-000002000000}" name="# of Units" dataDxfId="85">
      <calculatedColumnFormula>B3-B17</calculatedColumnFormula>
    </tableColumn>
    <tableColumn id="3" xr3:uid="{00000000-0010-0000-0400-000003000000}" name="# of Base Mileage Units" dataDxfId="84">
      <calculatedColumnFormula>C3-C17</calculatedColumnFormula>
    </tableColumn>
    <tableColumn id="4" xr3:uid="{00000000-0010-0000-0400-000004000000}" name="Miles" dataDxfId="83">
      <calculatedColumnFormula>D3-D17</calculatedColumnFormula>
    </tableColumn>
    <tableColumn id="5" xr3:uid="{00000000-0010-0000-0400-000005000000}" name="Base" dataDxfId="82">
      <calculatedColumnFormula>E3-E17</calculatedColumnFormula>
    </tableColumn>
    <tableColumn id="6" xr3:uid="{00000000-0010-0000-0400-000006000000}" name="Meter Over Base" dataDxfId="81">
      <calculatedColumnFormula>F3-F17</calculatedColumnFormula>
    </tableColumn>
    <tableColumn id="7" xr3:uid="{00000000-0010-0000-0400-000007000000}" name="Actual Cost" dataDxfId="80">
      <calculatedColumnFormula>G3-G17</calculatedColumnFormula>
    </tableColumn>
    <tableColumn id="8" xr3:uid="{00000000-0010-0000-0400-000008000000}" name="Fuel/Oil" dataDxfId="79">
      <calculatedColumnFormula>H3-H17</calculatedColumnFormula>
    </tableColumn>
    <tableColumn id="9" xr3:uid="{00000000-0010-0000-0400-000009000000}" name="Overhead" dataDxfId="78">
      <calculatedColumnFormula>I3-I17</calculatedColumnFormula>
    </tableColumn>
    <tableColumn id="10" xr3:uid="{00000000-0010-0000-0400-00000A000000}" name="Accidents / Damage" dataDxfId="77">
      <calculatedColumnFormula>J3-J17</calculatedColumnFormula>
    </tableColumn>
    <tableColumn id="11" xr3:uid="{00000000-0010-0000-0400-00000B000000}" name="Other" dataDxfId="76">
      <calculatedColumnFormula>K3-K17</calculatedColumnFormula>
    </tableColumn>
    <tableColumn id="12" xr3:uid="{00000000-0010-0000-0400-00000C000000}" name="Capital / Upfit to Put Into Service" dataDxfId="75">
      <calculatedColumnFormula>L3-L17</calculatedColumnFormula>
    </tableColumn>
    <tableColumn id="13" xr3:uid="{00000000-0010-0000-0400-00000D000000}" name="Replacement Admin " dataDxfId="74">
      <calculatedColumnFormula>M3-M17</calculatedColumnFormula>
    </tableColumn>
    <tableColumn id="14" xr3:uid="{00000000-0010-0000-0400-00000E000000}" name="Fleet Services Total" dataDxfId="73">
      <calculatedColumnFormula>N3-N17</calculatedColumnFormula>
    </tableColum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Q16:S26" totalsRowShown="0" headerRowDxfId="72" dataDxfId="71">
  <autoFilter ref="Q16:S26" xr:uid="{00000000-0009-0000-0100-00000C000000}"/>
  <tableColumns count="3">
    <tableColumn id="1" xr3:uid="{00000000-0010-0000-0500-000001000000}" name="Annual Replacement" dataDxfId="70"/>
    <tableColumn id="2" xr3:uid="{00000000-0010-0000-0500-000002000000}" name="Replacement Adjustment" dataDxfId="69"/>
    <tableColumn id="3" xr3:uid="{00000000-0010-0000-0500-000003000000}" name="Total Replacement + GAP Year 5" dataDxfId="6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Q30:R40" totalsRowShown="0" headerRowDxfId="67" dataDxfId="66">
  <autoFilter ref="Q30:R40" xr:uid="{00000000-0009-0000-0100-00000D000000}"/>
  <tableColumns count="2">
    <tableColumn id="1" xr3:uid="{00000000-0010-0000-0600-000001000000}" name="Annual Replacement" dataDxfId="65">
      <calculatedColumnFormula>Q3-Q17</calculatedColumnFormula>
    </tableColumn>
    <tableColumn id="2" xr3:uid="{00000000-0010-0000-0600-000002000000}" name="Replacement Adjustment" dataDxfId="64">
      <calculatedColumnFormula>R3-R17</calculatedColumnFormula>
    </tableColum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V16:V26" totalsRowShown="0" headerRowDxfId="63" dataDxfId="62">
  <autoFilter ref="V16:V26" xr:uid="{00000000-0009-0000-0100-00000E000000}"/>
  <tableColumns count="1">
    <tableColumn id="1" xr3:uid="{00000000-0010-0000-0700-000001000000}" name="COMBINED TOTAL 60411 FLEET SVCS &amp; REPLACEMENT" dataDxfId="61"/>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e15" displayName="Table15" ref="V30:V40" totalsRowShown="0" headerRowDxfId="60" dataDxfId="59">
  <autoFilter ref="V30:V40" xr:uid="{00000000-0009-0000-0100-00000F000000}"/>
  <tableColumns count="1">
    <tableColumn id="1" xr3:uid="{00000000-0010-0000-0800-000001000000}" name="COMBINED TOTAL 60410 FLEET SVCS &amp; REPLACEMENT" dataDxfId="58">
      <calculatedColumnFormula>SUM(N31,Q31,R31)</calculatedColumnFormula>
    </tableColumn>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5" displayName="Table5" ref="A836:AA864" totalsRowShown="0" headerRowDxfId="57" dataDxfId="56">
  <autoFilter ref="A836:AA864" xr:uid="{00000000-0009-0000-0100-000005000000}"/>
  <tableColumns count="27">
    <tableColumn id="1" xr3:uid="{00000000-0010-0000-0900-000001000000}" name="DEPT" dataDxfId="55"/>
    <tableColumn id="2" xr3:uid="{00000000-0010-0000-0900-000002000000}" name="WORKDAY Cost Obj" dataDxfId="54"/>
    <tableColumn id="3" xr3:uid="{00000000-0010-0000-0900-000003000000}" name="Dept #" dataDxfId="53"/>
    <tableColumn id="4" xr3:uid="{00000000-0010-0000-0900-000004000000}" name="Program Name" dataDxfId="52"/>
    <tableColumn id="5" xr3:uid="{00000000-0010-0000-0900-000005000000}" name="EQID *" dataDxfId="51"/>
    <tableColumn id="7" xr3:uid="{00000000-0010-0000-0900-000007000000}" name="Alternate_x000a_ ID" dataDxfId="50"/>
    <tableColumn id="9" xr3:uid="{00000000-0010-0000-0900-000009000000}" name="Class" dataDxfId="49"/>
    <tableColumn id="10" xr3:uid="{00000000-0010-0000-0900-00000A000000}" name="Actual Cost Y/N" dataDxfId="48"/>
    <tableColumn id="11" xr3:uid="{00000000-0010-0000-0900-00000B000000}" name="Miles" dataDxfId="47"/>
    <tableColumn id="12" xr3:uid="{00000000-0010-0000-0900-00000C000000}" name="Base" dataDxfId="46"/>
    <tableColumn id="13" xr3:uid="{00000000-0010-0000-0900-00000D000000}" name="Column1" dataDxfId="45"/>
    <tableColumn id="14" xr3:uid="{00000000-0010-0000-0900-00000E000000}" name="Meter over Base" dataDxfId="44"/>
    <tableColumn id="15" xr3:uid="{00000000-0010-0000-0900-00000F000000}" name=" Actual Cost " dataDxfId="43"/>
    <tableColumn id="16" xr3:uid="{00000000-0010-0000-0900-000010000000}" name="Fuel / Oil" dataDxfId="42"/>
    <tableColumn id="17" xr3:uid="{00000000-0010-0000-0900-000011000000}" name="Annual Overhead" dataDxfId="41">
      <calculatedColumnFormula>'FY25 Fleet Rates'!$B$3</calculatedColumnFormula>
    </tableColumn>
    <tableColumn id="18" xr3:uid="{00000000-0010-0000-0900-000012000000}" name="Accidents Damage" dataDxfId="40"/>
    <tableColumn id="19" xr3:uid="{00000000-0010-0000-0900-000013000000}" name="Other" dataDxfId="39"/>
    <tableColumn id="20" xr3:uid="{00000000-0010-0000-0900-000014000000}" name="Capital/ Upfit to Put In Service and/or Disposal" dataDxfId="38"/>
    <tableColumn id="21" xr3:uid="{00000000-0010-0000-0900-000015000000}" name="Replacement Admin_x000a_[Col L]" dataDxfId="37"/>
    <tableColumn id="22" xr3:uid="{00000000-0010-0000-0900-000016000000}" name="FY2024 FLEET SERVICES TOTAL" dataDxfId="36"/>
    <tableColumn id="23" xr3:uid="{00000000-0010-0000-0900-000017000000}" name="Repl Category" dataDxfId="35"/>
    <tableColumn id="24" xr3:uid="{00000000-0010-0000-0900-000018000000}" name="Repl Year" dataDxfId="34"/>
    <tableColumn id="25" xr3:uid="{00000000-0010-0000-0900-000019000000}" name="Fleet Replacement WBS" dataDxfId="33"/>
    <tableColumn id="26" xr3:uid="{00000000-0010-0000-0900-00001A000000}" name="Annual Replacement _x000a_[Col M]" dataDxfId="32"/>
    <tableColumn id="27" xr3:uid="{00000000-0010-0000-0900-00001B000000}" name="Column2" dataDxfId="31"/>
    <tableColumn id="28" xr3:uid="{00000000-0010-0000-0900-00001C000000}" name="FY2024 FLEET REPLACEMENT TOTAL" dataDxfId="30">
      <calculatedColumnFormula>SUM(X837:Y837)</calculatedColumnFormula>
    </tableColumn>
    <tableColumn id="29" xr3:uid="{00000000-0010-0000-0900-00001D000000}" name="COMBINED TOTAL 60410 FLEET SVCS &amp; REPLACEMENT" dataDxfId="29"/>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8" displayName="Table8" ref="A2:AA829" totalsRowShown="0" headerRowDxfId="28" dataDxfId="27">
  <autoFilter ref="A2:AA829" xr:uid="{00000000-0009-0000-0100-000008000000}"/>
  <tableColumns count="27">
    <tableColumn id="1" xr3:uid="{00000000-0010-0000-0A00-000001000000}" name="DEPT" dataDxfId="26"/>
    <tableColumn id="2" xr3:uid="{00000000-0010-0000-0A00-000002000000}" name="WORKDAY Cost Obj" dataDxfId="25"/>
    <tableColumn id="3" xr3:uid="{00000000-0010-0000-0A00-000003000000}" name="Dept #" dataDxfId="24"/>
    <tableColumn id="4" xr3:uid="{00000000-0010-0000-0A00-000004000000}" name="Program Name" dataDxfId="23"/>
    <tableColumn id="5" xr3:uid="{00000000-0010-0000-0A00-000005000000}" name="EQID *" dataDxfId="22"/>
    <tableColumn id="7" xr3:uid="{00000000-0010-0000-0A00-000007000000}" name="Alternate_x000a_ ID" dataDxfId="21"/>
    <tableColumn id="9" xr3:uid="{00000000-0010-0000-0A00-000009000000}" name="Class" dataDxfId="20"/>
    <tableColumn id="10" xr3:uid="{00000000-0010-0000-0A00-00000A000000}" name="Actual Cost Y/N" dataDxfId="19"/>
    <tableColumn id="11" xr3:uid="{00000000-0010-0000-0A00-00000B000000}" name="Miles" dataDxfId="18"/>
    <tableColumn id="12" xr3:uid="{00000000-0010-0000-0A00-00000C000000}" name="Base Total" dataDxfId="17"/>
    <tableColumn id="13" xr3:uid="{00000000-0010-0000-0A00-00000D000000}" name="Cost/Mile" dataDxfId="16"/>
    <tableColumn id="14" xr3:uid="{00000000-0010-0000-0A00-00000E000000}" name="Meter over Base" dataDxfId="15"/>
    <tableColumn id="15" xr3:uid="{00000000-0010-0000-0A00-00000F000000}" name=" Actual Cost " dataDxfId="14"/>
    <tableColumn id="16" xr3:uid="{00000000-0010-0000-0A00-000010000000}" name="Actual Fuel" dataDxfId="13"/>
    <tableColumn id="17" xr3:uid="{00000000-0010-0000-0A00-000011000000}" name="Annual Overhead" dataDxfId="12"/>
    <tableColumn id="18" xr3:uid="{00000000-0010-0000-0A00-000012000000}" name="Accidents Damage" dataDxfId="11"/>
    <tableColumn id="19" xr3:uid="{00000000-0010-0000-0A00-000013000000}" name="Other" dataDxfId="10"/>
    <tableColumn id="20" xr3:uid="{00000000-0010-0000-0A00-000014000000}" name="Capital/ Upfit to Put In Service and/or Disposal" dataDxfId="9"/>
    <tableColumn id="21" xr3:uid="{00000000-0010-0000-0A00-000015000000}" name="Replacement Admin_x000a_[Col L]" dataDxfId="8"/>
    <tableColumn id="22" xr3:uid="{00000000-0010-0000-0A00-000016000000}" name="FY2025 FLEET SERVICES TOTAL" dataDxfId="7"/>
    <tableColumn id="23" xr3:uid="{00000000-0010-0000-0A00-000017000000}" name="Repl Category" dataDxfId="6"/>
    <tableColumn id="24" xr3:uid="{00000000-0010-0000-0A00-000018000000}" name="Repl Year" dataDxfId="5"/>
    <tableColumn id="25" xr3:uid="{00000000-0010-0000-0A00-000019000000}" name="Fleet Replacement WBS" dataDxfId="4"/>
    <tableColumn id="26" xr3:uid="{00000000-0010-0000-0A00-00001A000000}" name="Annual Replacement _x000a_[Col M]" dataDxfId="3"/>
    <tableColumn id="27" xr3:uid="{00000000-0010-0000-0A00-00001B000000}" name="Replacement Adjustment" dataDxfId="2"/>
    <tableColumn id="28" xr3:uid="{00000000-0010-0000-0A00-00001C000000}" name="FY2025 FLEET REPLACEMENT TOTAL" dataDxfId="1"/>
    <tableColumn id="29" xr3:uid="{00000000-0010-0000-0A00-00001D000000}" name="COMBINED TOTAL 60410 FLEET SVCS &amp; REPLACEMENT"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vmlDrawing" Target="../drawings/vmlDrawing1.v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5" Type="http://schemas.openxmlformats.org/officeDocument/2006/relationships/comments" Target="../comments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9"/>
  <sheetViews>
    <sheetView tabSelected="1" workbookViewId="0"/>
  </sheetViews>
  <sheetFormatPr defaultColWidth="14.44140625" defaultRowHeight="15" customHeight="1" x14ac:dyDescent="0.3"/>
  <cols>
    <col min="1" max="1" width="81.44140625" style="3" customWidth="1"/>
    <col min="2" max="21" width="9.109375" style="3" customWidth="1"/>
    <col min="22" max="16384" width="14.44140625" style="3"/>
  </cols>
  <sheetData>
    <row r="1" spans="1:21" ht="21" x14ac:dyDescent="0.4">
      <c r="A1" s="1" t="s">
        <v>0</v>
      </c>
      <c r="B1" s="2"/>
      <c r="C1" s="2"/>
      <c r="D1" s="2"/>
      <c r="E1" s="2"/>
      <c r="F1" s="2"/>
      <c r="G1" s="2"/>
      <c r="H1" s="2"/>
      <c r="I1" s="2"/>
      <c r="J1" s="2"/>
      <c r="K1" s="2"/>
      <c r="L1" s="2"/>
      <c r="M1" s="2"/>
      <c r="N1" s="2"/>
      <c r="O1" s="2"/>
      <c r="P1" s="2"/>
      <c r="Q1" s="2"/>
      <c r="R1" s="2"/>
      <c r="S1" s="2"/>
      <c r="T1" s="2"/>
      <c r="U1" s="2"/>
    </row>
    <row r="2" spans="1:21" ht="14.25" customHeight="1" x14ac:dyDescent="0.3">
      <c r="A2" s="4" t="s">
        <v>1</v>
      </c>
      <c r="B2" s="2"/>
      <c r="C2" s="2"/>
      <c r="D2" s="2"/>
      <c r="E2" s="2"/>
      <c r="F2" s="2"/>
      <c r="G2" s="2"/>
      <c r="H2" s="2"/>
      <c r="I2" s="2"/>
      <c r="J2" s="2"/>
      <c r="K2" s="2"/>
      <c r="L2" s="2"/>
      <c r="M2" s="2"/>
      <c r="N2" s="2"/>
      <c r="O2" s="2"/>
      <c r="P2" s="2"/>
      <c r="Q2" s="2"/>
      <c r="R2" s="2"/>
      <c r="S2" s="2"/>
      <c r="T2" s="2"/>
      <c r="U2" s="2"/>
    </row>
    <row r="3" spans="1:21" ht="57.6" x14ac:dyDescent="0.3">
      <c r="A3" s="5" t="s">
        <v>1322</v>
      </c>
      <c r="B3" s="2"/>
      <c r="C3" s="2"/>
      <c r="D3" s="2"/>
      <c r="E3" s="2"/>
      <c r="F3" s="2"/>
      <c r="G3" s="2"/>
      <c r="H3" s="2"/>
      <c r="I3" s="2"/>
      <c r="J3" s="2"/>
      <c r="K3" s="2"/>
      <c r="L3" s="2"/>
      <c r="M3" s="2"/>
      <c r="N3" s="2"/>
      <c r="O3" s="2"/>
      <c r="P3" s="2"/>
      <c r="Q3" s="2"/>
      <c r="R3" s="2"/>
      <c r="S3" s="2"/>
      <c r="T3" s="2"/>
      <c r="U3" s="2"/>
    </row>
    <row r="4" spans="1:21" ht="21" x14ac:dyDescent="0.3">
      <c r="A4" s="6" t="s">
        <v>2</v>
      </c>
      <c r="B4" s="7"/>
      <c r="C4" s="7"/>
      <c r="D4" s="7"/>
      <c r="E4" s="7"/>
      <c r="F4" s="7"/>
      <c r="G4" s="7"/>
      <c r="H4" s="7"/>
      <c r="I4" s="7"/>
      <c r="J4" s="7"/>
      <c r="K4" s="7"/>
      <c r="L4" s="7"/>
      <c r="M4" s="7"/>
      <c r="N4" s="7"/>
      <c r="O4" s="7"/>
      <c r="P4" s="7"/>
      <c r="Q4" s="7"/>
      <c r="R4" s="7"/>
      <c r="S4" s="7"/>
      <c r="T4" s="7"/>
      <c r="U4" s="7"/>
    </row>
    <row r="5" spans="1:21" ht="10.5" customHeight="1" x14ac:dyDescent="0.3">
      <c r="A5" s="2"/>
      <c r="B5" s="2"/>
      <c r="C5" s="2"/>
      <c r="D5" s="2"/>
      <c r="E5" s="2"/>
      <c r="F5" s="2"/>
      <c r="G5" s="2"/>
      <c r="H5" s="2"/>
      <c r="I5" s="2"/>
      <c r="J5" s="2"/>
      <c r="K5" s="2"/>
      <c r="L5" s="2"/>
      <c r="M5" s="2"/>
      <c r="N5" s="2"/>
      <c r="O5" s="2"/>
      <c r="P5" s="2"/>
      <c r="Q5" s="2"/>
      <c r="R5" s="2"/>
      <c r="S5" s="2"/>
      <c r="T5" s="2"/>
      <c r="U5" s="2"/>
    </row>
    <row r="6" spans="1:21" ht="14.25" customHeight="1" x14ac:dyDescent="0.3">
      <c r="A6" s="8" t="s">
        <v>3</v>
      </c>
      <c r="B6" s="2"/>
      <c r="C6" s="2"/>
      <c r="D6" s="2"/>
      <c r="E6" s="2"/>
      <c r="F6" s="2"/>
      <c r="G6" s="2"/>
      <c r="H6" s="2"/>
      <c r="I6" s="2"/>
      <c r="J6" s="2"/>
      <c r="K6" s="2"/>
      <c r="L6" s="2"/>
      <c r="M6" s="2"/>
      <c r="N6" s="2"/>
      <c r="O6" s="2"/>
      <c r="P6" s="2"/>
      <c r="Q6" s="2"/>
      <c r="R6" s="2"/>
      <c r="S6" s="2"/>
      <c r="T6" s="2"/>
      <c r="U6" s="2"/>
    </row>
    <row r="7" spans="1:21" ht="28.8" x14ac:dyDescent="0.3">
      <c r="A7" s="9" t="s">
        <v>4</v>
      </c>
      <c r="B7" s="2"/>
      <c r="C7" s="2"/>
      <c r="D7" s="2"/>
      <c r="E7" s="2"/>
      <c r="F7" s="2"/>
      <c r="G7" s="2"/>
      <c r="H7" s="2"/>
      <c r="I7" s="2"/>
      <c r="J7" s="2"/>
      <c r="K7" s="2"/>
      <c r="L7" s="2"/>
      <c r="M7" s="2"/>
      <c r="N7" s="2"/>
      <c r="O7" s="2"/>
      <c r="P7" s="2"/>
      <c r="Q7" s="2"/>
      <c r="R7" s="2"/>
      <c r="S7" s="2"/>
      <c r="T7" s="2"/>
      <c r="U7" s="2"/>
    </row>
    <row r="8" spans="1:21" ht="28.8" x14ac:dyDescent="0.3">
      <c r="A8" s="9" t="s">
        <v>5</v>
      </c>
      <c r="B8" s="2"/>
      <c r="C8" s="2"/>
      <c r="D8" s="2"/>
      <c r="E8" s="2"/>
      <c r="F8" s="2"/>
      <c r="G8" s="2"/>
      <c r="H8" s="2"/>
      <c r="I8" s="2"/>
      <c r="J8" s="2"/>
      <c r="K8" s="2"/>
      <c r="L8" s="2"/>
      <c r="M8" s="2"/>
      <c r="N8" s="2"/>
      <c r="O8" s="2"/>
      <c r="P8" s="2"/>
      <c r="Q8" s="2"/>
      <c r="R8" s="2"/>
      <c r="S8" s="2"/>
      <c r="T8" s="2"/>
      <c r="U8" s="2"/>
    </row>
    <row r="9" spans="1:21" ht="14.25" customHeight="1" x14ac:dyDescent="0.3">
      <c r="A9" s="9"/>
      <c r="B9" s="2"/>
      <c r="C9" s="2"/>
      <c r="D9" s="2"/>
      <c r="E9" s="2"/>
      <c r="F9" s="2"/>
      <c r="G9" s="2"/>
      <c r="H9" s="2"/>
      <c r="I9" s="2"/>
      <c r="J9" s="2"/>
      <c r="K9" s="2"/>
      <c r="L9" s="2"/>
      <c r="M9" s="2"/>
      <c r="N9" s="2"/>
      <c r="O9" s="2"/>
      <c r="P9" s="2"/>
      <c r="Q9" s="2"/>
      <c r="R9" s="2"/>
      <c r="S9" s="2"/>
      <c r="T9" s="2"/>
      <c r="U9" s="2"/>
    </row>
    <row r="10" spans="1:21" ht="10.5" customHeight="1" x14ac:dyDescent="0.3">
      <c r="A10" s="2"/>
      <c r="B10" s="2"/>
      <c r="C10" s="2"/>
      <c r="D10" s="2"/>
      <c r="E10" s="2"/>
      <c r="F10" s="2"/>
      <c r="G10" s="2"/>
      <c r="H10" s="2"/>
      <c r="I10" s="2"/>
      <c r="J10" s="2"/>
      <c r="K10" s="2"/>
      <c r="L10" s="2"/>
      <c r="M10" s="2"/>
      <c r="N10" s="2"/>
      <c r="O10" s="2"/>
      <c r="P10" s="2"/>
      <c r="Q10" s="2"/>
      <c r="R10" s="2"/>
      <c r="S10" s="2"/>
      <c r="T10" s="2"/>
      <c r="U10" s="2"/>
    </row>
    <row r="11" spans="1:21" ht="14.25" customHeight="1" x14ac:dyDescent="0.3">
      <c r="A11" s="8" t="s">
        <v>6</v>
      </c>
      <c r="B11" s="2"/>
      <c r="C11" s="2"/>
      <c r="D11" s="2"/>
      <c r="E11" s="2"/>
      <c r="F11" s="2"/>
      <c r="G11" s="2"/>
      <c r="H11" s="2"/>
      <c r="I11" s="2"/>
      <c r="J11" s="2"/>
      <c r="K11" s="2"/>
      <c r="L11" s="2"/>
      <c r="M11" s="2"/>
      <c r="N11" s="2"/>
      <c r="O11" s="2"/>
      <c r="P11" s="2"/>
      <c r="Q11" s="2"/>
      <c r="R11" s="2"/>
      <c r="S11" s="2"/>
      <c r="T11" s="2"/>
      <c r="U11" s="2"/>
    </row>
    <row r="12" spans="1:21" ht="28.8" x14ac:dyDescent="0.3">
      <c r="A12" s="9" t="s">
        <v>7</v>
      </c>
      <c r="B12" s="2"/>
      <c r="C12" s="2"/>
      <c r="D12" s="2"/>
      <c r="E12" s="2"/>
      <c r="F12" s="2"/>
      <c r="G12" s="2"/>
      <c r="H12" s="2"/>
      <c r="I12" s="2"/>
      <c r="J12" s="2"/>
      <c r="K12" s="2"/>
      <c r="L12" s="2"/>
      <c r="M12" s="2"/>
      <c r="N12" s="2"/>
      <c r="O12" s="2"/>
      <c r="P12" s="2"/>
      <c r="Q12" s="2"/>
      <c r="R12" s="2"/>
      <c r="S12" s="2"/>
      <c r="T12" s="2"/>
      <c r="U12" s="2"/>
    </row>
    <row r="13" spans="1:21" ht="14.4" x14ac:dyDescent="0.3">
      <c r="A13" s="2" t="s">
        <v>8</v>
      </c>
      <c r="B13" s="2"/>
      <c r="C13" s="2"/>
      <c r="D13" s="2"/>
      <c r="E13" s="2"/>
      <c r="F13" s="2"/>
      <c r="G13" s="2"/>
      <c r="H13" s="2"/>
      <c r="I13" s="2"/>
      <c r="J13" s="2"/>
      <c r="K13" s="2"/>
      <c r="L13" s="2"/>
      <c r="M13" s="2"/>
      <c r="N13" s="2"/>
      <c r="O13" s="2"/>
      <c r="P13" s="2"/>
      <c r="Q13" s="2"/>
      <c r="R13" s="2"/>
      <c r="S13" s="2"/>
      <c r="T13" s="2"/>
      <c r="U13" s="2"/>
    </row>
    <row r="14" spans="1:21" ht="9" customHeight="1" x14ac:dyDescent="0.3">
      <c r="A14" s="2"/>
      <c r="B14" s="2"/>
      <c r="C14" s="2"/>
      <c r="D14" s="2"/>
      <c r="E14" s="2"/>
      <c r="F14" s="2"/>
      <c r="G14" s="2"/>
      <c r="H14" s="2"/>
      <c r="I14" s="2"/>
      <c r="J14" s="2"/>
      <c r="K14" s="2"/>
      <c r="L14" s="2"/>
      <c r="M14" s="2"/>
      <c r="N14" s="2"/>
      <c r="O14" s="2"/>
      <c r="P14" s="2"/>
      <c r="Q14" s="2"/>
      <c r="R14" s="2"/>
      <c r="S14" s="2"/>
      <c r="T14" s="2"/>
      <c r="U14" s="2"/>
    </row>
    <row r="15" spans="1:21" ht="8.25" customHeight="1" x14ac:dyDescent="0.3">
      <c r="A15" s="2"/>
      <c r="B15" s="2"/>
      <c r="C15" s="2"/>
      <c r="D15" s="2"/>
      <c r="E15" s="2"/>
      <c r="F15" s="2"/>
      <c r="G15" s="2"/>
      <c r="H15" s="2"/>
      <c r="I15" s="2"/>
      <c r="J15" s="2"/>
      <c r="K15" s="2"/>
      <c r="L15" s="2"/>
      <c r="M15" s="2"/>
      <c r="N15" s="2"/>
      <c r="O15" s="2"/>
      <c r="P15" s="2"/>
      <c r="Q15" s="2"/>
      <c r="R15" s="2"/>
      <c r="S15" s="2"/>
      <c r="T15" s="2"/>
      <c r="U15" s="2"/>
    </row>
    <row r="16" spans="1:21" ht="14.25" customHeight="1" x14ac:dyDescent="0.3">
      <c r="A16" s="8" t="s">
        <v>9</v>
      </c>
      <c r="B16" s="2"/>
      <c r="C16" s="2"/>
      <c r="D16" s="2"/>
      <c r="E16" s="2"/>
      <c r="F16" s="2"/>
      <c r="G16" s="2"/>
      <c r="H16" s="2"/>
      <c r="I16" s="2"/>
      <c r="J16" s="2"/>
      <c r="K16" s="2"/>
      <c r="L16" s="2"/>
      <c r="M16" s="2"/>
      <c r="N16" s="2"/>
      <c r="O16" s="2"/>
      <c r="P16" s="2"/>
      <c r="Q16" s="2"/>
      <c r="R16" s="2"/>
      <c r="S16" s="2"/>
      <c r="T16" s="2"/>
      <c r="U16" s="2"/>
    </row>
    <row r="17" spans="1:21" ht="14.4" x14ac:dyDescent="0.3">
      <c r="A17" s="2" t="s">
        <v>10</v>
      </c>
      <c r="B17" s="2"/>
      <c r="C17" s="2"/>
      <c r="D17" s="2"/>
      <c r="E17" s="2"/>
      <c r="F17" s="2"/>
      <c r="G17" s="2"/>
      <c r="H17" s="2"/>
      <c r="I17" s="2"/>
      <c r="J17" s="2"/>
      <c r="K17" s="2"/>
      <c r="L17" s="2"/>
      <c r="M17" s="2"/>
      <c r="N17" s="2"/>
      <c r="O17" s="2"/>
      <c r="P17" s="2"/>
      <c r="Q17" s="2"/>
      <c r="R17" s="2"/>
      <c r="S17" s="2"/>
      <c r="T17" s="2"/>
      <c r="U17" s="2"/>
    </row>
    <row r="18" spans="1:21" ht="9.75" customHeight="1" x14ac:dyDescent="0.3">
      <c r="A18" s="2"/>
      <c r="B18" s="2"/>
      <c r="C18" s="2"/>
      <c r="D18" s="2"/>
      <c r="E18" s="2"/>
      <c r="F18" s="2"/>
      <c r="G18" s="2"/>
      <c r="H18" s="2"/>
      <c r="I18" s="2"/>
      <c r="J18" s="2"/>
      <c r="K18" s="2"/>
      <c r="L18" s="2"/>
      <c r="M18" s="2"/>
      <c r="N18" s="2"/>
      <c r="O18" s="2"/>
      <c r="P18" s="2"/>
      <c r="Q18" s="2"/>
      <c r="R18" s="2"/>
      <c r="S18" s="2"/>
      <c r="T18" s="2"/>
      <c r="U18" s="2"/>
    </row>
    <row r="19" spans="1:21" ht="14.25" customHeight="1" x14ac:dyDescent="0.3">
      <c r="A19" s="10"/>
      <c r="B19" s="2"/>
      <c r="C19" s="2"/>
      <c r="D19" s="2"/>
      <c r="E19" s="2"/>
      <c r="F19" s="2"/>
      <c r="G19" s="2"/>
      <c r="H19" s="2"/>
      <c r="I19" s="2"/>
      <c r="J19" s="2"/>
      <c r="K19" s="2"/>
      <c r="L19" s="2"/>
      <c r="M19" s="2"/>
      <c r="N19" s="2"/>
      <c r="O19" s="2"/>
      <c r="P19" s="2"/>
      <c r="Q19" s="2"/>
      <c r="R19" s="2"/>
      <c r="S19" s="2"/>
      <c r="T19" s="2"/>
      <c r="U19" s="2"/>
    </row>
    <row r="20" spans="1:21" ht="14.25" customHeight="1" x14ac:dyDescent="0.3">
      <c r="A20" s="2" t="s">
        <v>1318</v>
      </c>
      <c r="B20" s="2"/>
      <c r="C20" s="2"/>
      <c r="D20" s="2"/>
      <c r="E20" s="2"/>
      <c r="F20" s="2"/>
      <c r="G20" s="2"/>
      <c r="H20" s="2"/>
      <c r="I20" s="2"/>
      <c r="J20" s="2"/>
      <c r="K20" s="2"/>
      <c r="L20" s="2"/>
      <c r="M20" s="2"/>
      <c r="N20" s="2"/>
      <c r="O20" s="2"/>
      <c r="P20" s="2"/>
      <c r="Q20" s="2"/>
      <c r="R20" s="2"/>
      <c r="S20" s="2"/>
      <c r="T20" s="2"/>
      <c r="U20" s="2"/>
    </row>
    <row r="21" spans="1:21" ht="14.25" customHeight="1" x14ac:dyDescent="0.3">
      <c r="A21" s="11"/>
      <c r="B21" s="2"/>
      <c r="C21" s="2"/>
      <c r="D21" s="2"/>
      <c r="E21" s="2"/>
      <c r="F21" s="2"/>
      <c r="G21" s="2"/>
      <c r="H21" s="2"/>
      <c r="I21" s="2"/>
      <c r="J21" s="2"/>
      <c r="K21" s="2"/>
      <c r="L21" s="2"/>
      <c r="M21" s="2"/>
      <c r="N21" s="2"/>
      <c r="O21" s="2"/>
      <c r="P21" s="2"/>
      <c r="Q21" s="2"/>
      <c r="R21" s="2"/>
      <c r="S21" s="2"/>
      <c r="T21" s="2"/>
      <c r="U21" s="2"/>
    </row>
    <row r="22" spans="1:21" ht="14.25" customHeight="1" x14ac:dyDescent="0.3">
      <c r="A22" s="9"/>
      <c r="B22" s="2"/>
      <c r="C22" s="2"/>
      <c r="D22" s="2"/>
      <c r="E22" s="2"/>
      <c r="F22" s="2"/>
      <c r="G22" s="2"/>
      <c r="H22" s="2"/>
      <c r="I22" s="2"/>
      <c r="J22" s="2"/>
      <c r="K22" s="2"/>
      <c r="L22" s="2"/>
      <c r="M22" s="2"/>
      <c r="N22" s="2"/>
      <c r="O22" s="2"/>
      <c r="P22" s="2"/>
      <c r="Q22" s="2"/>
      <c r="R22" s="2"/>
      <c r="S22" s="2"/>
      <c r="T22" s="2"/>
      <c r="U22" s="2"/>
    </row>
    <row r="23" spans="1:21" ht="14.25" customHeight="1" x14ac:dyDescent="0.3">
      <c r="A23" s="2"/>
      <c r="B23" s="2"/>
      <c r="C23" s="2"/>
      <c r="D23" s="2"/>
      <c r="E23" s="2"/>
      <c r="F23" s="2"/>
      <c r="G23" s="2"/>
      <c r="H23" s="2"/>
      <c r="I23" s="2"/>
      <c r="J23" s="2"/>
      <c r="K23" s="2"/>
      <c r="L23" s="2"/>
      <c r="M23" s="2"/>
      <c r="N23" s="2"/>
      <c r="O23" s="2"/>
      <c r="P23" s="2"/>
      <c r="Q23" s="2"/>
      <c r="R23" s="2"/>
      <c r="S23" s="2"/>
      <c r="T23" s="2"/>
      <c r="U23" s="2"/>
    </row>
    <row r="24" spans="1:21" ht="14.25" customHeight="1" x14ac:dyDescent="0.3">
      <c r="A24" s="2"/>
      <c r="B24" s="2"/>
      <c r="C24" s="2"/>
      <c r="D24" s="2"/>
      <c r="E24" s="2"/>
      <c r="F24" s="2"/>
      <c r="G24" s="2"/>
      <c r="H24" s="2"/>
      <c r="I24" s="2"/>
      <c r="J24" s="2"/>
      <c r="K24" s="2"/>
      <c r="L24" s="2"/>
      <c r="M24" s="2"/>
      <c r="N24" s="2"/>
      <c r="O24" s="2"/>
      <c r="P24" s="2"/>
      <c r="Q24" s="2"/>
      <c r="R24" s="2"/>
      <c r="S24" s="2"/>
      <c r="T24" s="2"/>
      <c r="U24" s="2"/>
    </row>
    <row r="25" spans="1:21" ht="14.25" customHeight="1" x14ac:dyDescent="0.3">
      <c r="A25" s="2"/>
      <c r="B25" s="2"/>
      <c r="C25" s="2"/>
      <c r="D25" s="2"/>
      <c r="E25" s="2"/>
      <c r="F25" s="2"/>
      <c r="G25" s="2"/>
      <c r="H25" s="2"/>
      <c r="I25" s="2"/>
      <c r="J25" s="2"/>
      <c r="K25" s="2"/>
      <c r="L25" s="2"/>
      <c r="M25" s="2"/>
      <c r="N25" s="2"/>
      <c r="O25" s="2"/>
      <c r="P25" s="2"/>
      <c r="Q25" s="2"/>
      <c r="R25" s="2"/>
      <c r="S25" s="2"/>
      <c r="T25" s="2"/>
      <c r="U25" s="2"/>
    </row>
    <row r="26" spans="1:21" ht="14.25" customHeight="1" x14ac:dyDescent="0.3">
      <c r="A26" s="2"/>
      <c r="B26" s="2"/>
      <c r="C26" s="2"/>
      <c r="D26" s="2"/>
      <c r="E26" s="2"/>
      <c r="F26" s="2"/>
      <c r="G26" s="2"/>
      <c r="H26" s="2"/>
      <c r="I26" s="2"/>
      <c r="J26" s="2"/>
      <c r="K26" s="2"/>
      <c r="L26" s="2"/>
      <c r="M26" s="2"/>
      <c r="N26" s="2"/>
      <c r="O26" s="2"/>
      <c r="P26" s="2"/>
      <c r="Q26" s="2"/>
      <c r="R26" s="2"/>
      <c r="S26" s="2"/>
      <c r="T26" s="2"/>
      <c r="U26" s="2"/>
    </row>
    <row r="27" spans="1:21" ht="14.25" customHeight="1" x14ac:dyDescent="0.3">
      <c r="A27" s="2"/>
      <c r="B27" s="2"/>
      <c r="C27" s="2"/>
      <c r="D27" s="2"/>
      <c r="E27" s="2"/>
      <c r="F27" s="2"/>
      <c r="G27" s="2"/>
      <c r="H27" s="2"/>
      <c r="I27" s="2"/>
      <c r="J27" s="2"/>
      <c r="K27" s="2"/>
      <c r="L27" s="2"/>
      <c r="M27" s="2"/>
      <c r="N27" s="2"/>
      <c r="O27" s="2"/>
      <c r="P27" s="2"/>
      <c r="Q27" s="2"/>
      <c r="R27" s="2"/>
      <c r="S27" s="2"/>
      <c r="T27" s="2"/>
      <c r="U27" s="2"/>
    </row>
    <row r="28" spans="1:21" ht="14.25" customHeight="1" x14ac:dyDescent="0.3">
      <c r="A28" s="2"/>
      <c r="B28" s="2"/>
      <c r="C28" s="2"/>
      <c r="D28" s="2"/>
      <c r="E28" s="2"/>
      <c r="F28" s="2"/>
      <c r="G28" s="2"/>
      <c r="H28" s="2"/>
      <c r="I28" s="2"/>
      <c r="J28" s="2"/>
      <c r="K28" s="2"/>
      <c r="L28" s="2"/>
      <c r="M28" s="2"/>
      <c r="N28" s="2"/>
      <c r="O28" s="2"/>
      <c r="P28" s="2"/>
      <c r="Q28" s="2"/>
      <c r="R28" s="2"/>
      <c r="S28" s="2"/>
      <c r="T28" s="2"/>
      <c r="U28" s="2"/>
    </row>
    <row r="29" spans="1:21" ht="14.25" customHeight="1" x14ac:dyDescent="0.3">
      <c r="A29" s="2"/>
      <c r="B29" s="2"/>
      <c r="C29" s="2"/>
      <c r="D29" s="2"/>
      <c r="E29" s="2"/>
      <c r="F29" s="2"/>
      <c r="G29" s="2"/>
      <c r="H29" s="2"/>
      <c r="I29" s="2"/>
      <c r="J29" s="2"/>
      <c r="K29" s="2"/>
      <c r="L29" s="2"/>
      <c r="M29" s="2"/>
      <c r="N29" s="2"/>
      <c r="O29" s="2"/>
      <c r="P29" s="2"/>
      <c r="Q29" s="2"/>
      <c r="R29" s="2"/>
      <c r="S29" s="2"/>
      <c r="T29" s="2"/>
      <c r="U29" s="2"/>
    </row>
    <row r="30" spans="1:21" ht="14.25" customHeight="1" x14ac:dyDescent="0.3">
      <c r="A30" s="2"/>
      <c r="B30" s="2"/>
      <c r="C30" s="2"/>
      <c r="D30" s="2"/>
      <c r="E30" s="2"/>
      <c r="F30" s="2"/>
      <c r="G30" s="2"/>
      <c r="H30" s="2"/>
      <c r="I30" s="2"/>
      <c r="J30" s="2"/>
      <c r="K30" s="2"/>
      <c r="L30" s="2"/>
      <c r="M30" s="2"/>
      <c r="N30" s="2"/>
      <c r="O30" s="2"/>
      <c r="P30" s="2"/>
      <c r="Q30" s="2"/>
      <c r="R30" s="2"/>
      <c r="S30" s="2"/>
      <c r="T30" s="2"/>
      <c r="U30" s="2"/>
    </row>
    <row r="31" spans="1:21" ht="14.25" customHeight="1" x14ac:dyDescent="0.3">
      <c r="A31" s="2"/>
      <c r="B31" s="2"/>
      <c r="C31" s="2"/>
      <c r="D31" s="2"/>
      <c r="E31" s="2"/>
      <c r="F31" s="2"/>
      <c r="G31" s="2"/>
      <c r="H31" s="2"/>
      <c r="I31" s="2"/>
      <c r="J31" s="2"/>
      <c r="K31" s="2"/>
      <c r="L31" s="2"/>
      <c r="M31" s="2"/>
      <c r="N31" s="2"/>
      <c r="O31" s="2"/>
      <c r="P31" s="2"/>
      <c r="Q31" s="2"/>
      <c r="R31" s="2"/>
      <c r="S31" s="2"/>
      <c r="T31" s="2"/>
      <c r="U31" s="2"/>
    </row>
    <row r="32" spans="1:21" ht="14.25" customHeight="1" x14ac:dyDescent="0.3">
      <c r="A32" s="2"/>
      <c r="B32" s="2"/>
      <c r="C32" s="2"/>
      <c r="D32" s="2"/>
      <c r="E32" s="2"/>
      <c r="F32" s="2"/>
      <c r="G32" s="2"/>
      <c r="H32" s="2"/>
      <c r="I32" s="2"/>
      <c r="J32" s="2"/>
      <c r="K32" s="2"/>
      <c r="L32" s="2"/>
      <c r="M32" s="2"/>
      <c r="N32" s="2"/>
      <c r="O32" s="2"/>
      <c r="P32" s="2"/>
      <c r="Q32" s="2"/>
      <c r="R32" s="2"/>
      <c r="S32" s="2"/>
      <c r="T32" s="2"/>
      <c r="U32" s="2"/>
    </row>
    <row r="33" spans="1:21" ht="14.25" customHeight="1" x14ac:dyDescent="0.3">
      <c r="A33" s="2"/>
      <c r="B33" s="2"/>
      <c r="C33" s="2"/>
      <c r="D33" s="2"/>
      <c r="E33" s="2"/>
      <c r="F33" s="2"/>
      <c r="G33" s="2"/>
      <c r="H33" s="2"/>
      <c r="I33" s="2"/>
      <c r="J33" s="2"/>
      <c r="K33" s="2"/>
      <c r="L33" s="2"/>
      <c r="M33" s="2"/>
      <c r="N33" s="2"/>
      <c r="O33" s="2"/>
      <c r="P33" s="2"/>
      <c r="Q33" s="2"/>
      <c r="R33" s="2"/>
      <c r="S33" s="2"/>
      <c r="T33" s="2"/>
      <c r="U33" s="2"/>
    </row>
    <row r="34" spans="1:21" ht="14.25" customHeight="1" x14ac:dyDescent="0.3">
      <c r="A34" s="2"/>
      <c r="B34" s="2"/>
      <c r="C34" s="2"/>
      <c r="D34" s="2"/>
      <c r="E34" s="2"/>
      <c r="F34" s="2"/>
      <c r="G34" s="2"/>
      <c r="H34" s="2"/>
      <c r="I34" s="2"/>
      <c r="J34" s="2"/>
      <c r="K34" s="2"/>
      <c r="L34" s="2"/>
      <c r="M34" s="2"/>
      <c r="N34" s="2"/>
      <c r="O34" s="2"/>
      <c r="P34" s="2"/>
      <c r="Q34" s="2"/>
      <c r="R34" s="2"/>
      <c r="S34" s="2"/>
      <c r="T34" s="2"/>
      <c r="U34" s="2"/>
    </row>
    <row r="35" spans="1:21" ht="14.25" customHeight="1" x14ac:dyDescent="0.3">
      <c r="A35" s="2"/>
      <c r="B35" s="2"/>
      <c r="C35" s="2"/>
      <c r="D35" s="2"/>
      <c r="E35" s="2"/>
      <c r="F35" s="2"/>
      <c r="G35" s="2"/>
      <c r="H35" s="2"/>
      <c r="I35" s="2"/>
      <c r="J35" s="2"/>
      <c r="K35" s="2"/>
      <c r="L35" s="2"/>
      <c r="M35" s="2"/>
      <c r="N35" s="2"/>
      <c r="O35" s="2"/>
      <c r="P35" s="2"/>
      <c r="Q35" s="2"/>
      <c r="R35" s="2"/>
      <c r="S35" s="2"/>
      <c r="T35" s="2"/>
      <c r="U35" s="2"/>
    </row>
    <row r="36" spans="1:21" ht="14.25" customHeight="1" x14ac:dyDescent="0.3">
      <c r="A36" s="2"/>
      <c r="B36" s="2"/>
      <c r="C36" s="2"/>
      <c r="D36" s="2"/>
      <c r="E36" s="2"/>
      <c r="F36" s="2"/>
      <c r="G36" s="2"/>
      <c r="H36" s="2"/>
      <c r="I36" s="2"/>
      <c r="J36" s="2"/>
      <c r="K36" s="2"/>
      <c r="L36" s="2"/>
      <c r="M36" s="2"/>
      <c r="N36" s="2"/>
      <c r="O36" s="2"/>
      <c r="P36" s="2"/>
      <c r="Q36" s="2"/>
      <c r="R36" s="2"/>
      <c r="S36" s="2"/>
      <c r="T36" s="2"/>
      <c r="U36" s="2"/>
    </row>
    <row r="37" spans="1:21" ht="14.25" customHeight="1" x14ac:dyDescent="0.3">
      <c r="A37" s="2"/>
      <c r="B37" s="2"/>
      <c r="C37" s="2"/>
      <c r="D37" s="2"/>
      <c r="E37" s="2"/>
      <c r="F37" s="2"/>
      <c r="G37" s="2"/>
      <c r="H37" s="2"/>
      <c r="I37" s="2"/>
      <c r="J37" s="2"/>
      <c r="K37" s="2"/>
      <c r="L37" s="2"/>
      <c r="M37" s="2"/>
      <c r="N37" s="2"/>
      <c r="O37" s="2"/>
      <c r="P37" s="2"/>
      <c r="Q37" s="2"/>
      <c r="R37" s="2"/>
      <c r="S37" s="2"/>
      <c r="T37" s="2"/>
      <c r="U37" s="2"/>
    </row>
    <row r="38" spans="1:21" ht="14.25" customHeight="1" x14ac:dyDescent="0.3">
      <c r="A38" s="2"/>
      <c r="B38" s="2"/>
      <c r="C38" s="2"/>
      <c r="D38" s="2"/>
      <c r="E38" s="2"/>
      <c r="F38" s="2"/>
      <c r="G38" s="2"/>
      <c r="H38" s="2"/>
      <c r="I38" s="2"/>
      <c r="J38" s="2"/>
      <c r="K38" s="2"/>
      <c r="L38" s="2"/>
      <c r="M38" s="2"/>
      <c r="N38" s="2"/>
      <c r="O38" s="2"/>
      <c r="P38" s="2"/>
      <c r="Q38" s="2"/>
      <c r="R38" s="2"/>
      <c r="S38" s="2"/>
      <c r="T38" s="2"/>
      <c r="U38" s="2"/>
    </row>
    <row r="39" spans="1:21" ht="14.25" customHeight="1" x14ac:dyDescent="0.3">
      <c r="A39" s="2"/>
      <c r="B39" s="2"/>
      <c r="C39" s="2"/>
      <c r="D39" s="2"/>
      <c r="E39" s="2"/>
      <c r="F39" s="2"/>
      <c r="G39" s="2"/>
      <c r="H39" s="2"/>
      <c r="I39" s="2"/>
      <c r="J39" s="2"/>
      <c r="K39" s="2"/>
      <c r="L39" s="2"/>
      <c r="M39" s="2"/>
      <c r="N39" s="2"/>
      <c r="O39" s="2"/>
      <c r="P39" s="2"/>
      <c r="Q39" s="2"/>
      <c r="R39" s="2"/>
      <c r="S39" s="2"/>
      <c r="T39" s="2"/>
      <c r="U39" s="2"/>
    </row>
    <row r="40" spans="1:21" ht="14.25" customHeight="1" x14ac:dyDescent="0.3">
      <c r="A40" s="2"/>
      <c r="B40" s="2"/>
      <c r="C40" s="2"/>
      <c r="D40" s="2"/>
      <c r="E40" s="2"/>
      <c r="F40" s="2"/>
      <c r="G40" s="2"/>
      <c r="H40" s="2"/>
      <c r="I40" s="2"/>
      <c r="J40" s="2"/>
      <c r="K40" s="2"/>
      <c r="L40" s="2"/>
      <c r="M40" s="2"/>
      <c r="N40" s="2"/>
      <c r="O40" s="2"/>
      <c r="P40" s="2"/>
      <c r="Q40" s="2"/>
      <c r="R40" s="2"/>
      <c r="S40" s="2"/>
      <c r="T40" s="2"/>
      <c r="U40" s="2"/>
    </row>
    <row r="41" spans="1:21" ht="14.25" customHeight="1" x14ac:dyDescent="0.3">
      <c r="A41" s="2"/>
      <c r="B41" s="2"/>
      <c r="C41" s="2"/>
      <c r="D41" s="2"/>
      <c r="E41" s="2"/>
      <c r="F41" s="2"/>
      <c r="G41" s="2"/>
      <c r="H41" s="2"/>
      <c r="I41" s="2"/>
      <c r="J41" s="2"/>
      <c r="K41" s="2"/>
      <c r="L41" s="2"/>
      <c r="M41" s="2"/>
      <c r="N41" s="2"/>
      <c r="O41" s="2"/>
      <c r="P41" s="2"/>
      <c r="Q41" s="2"/>
      <c r="R41" s="2"/>
      <c r="S41" s="2"/>
      <c r="T41" s="2"/>
      <c r="U41" s="2"/>
    </row>
    <row r="42" spans="1:21" ht="14.25" customHeight="1" x14ac:dyDescent="0.3">
      <c r="A42" s="2"/>
      <c r="B42" s="2"/>
      <c r="C42" s="2"/>
      <c r="D42" s="2"/>
      <c r="E42" s="2"/>
      <c r="F42" s="2"/>
      <c r="G42" s="2"/>
      <c r="H42" s="2"/>
      <c r="I42" s="2"/>
      <c r="J42" s="2"/>
      <c r="K42" s="2"/>
      <c r="L42" s="2"/>
      <c r="M42" s="2"/>
      <c r="N42" s="2"/>
      <c r="O42" s="2"/>
      <c r="P42" s="2"/>
      <c r="Q42" s="2"/>
      <c r="R42" s="2"/>
      <c r="S42" s="2"/>
      <c r="T42" s="2"/>
      <c r="U42" s="2"/>
    </row>
    <row r="43" spans="1:21" ht="14.25" customHeight="1" x14ac:dyDescent="0.3">
      <c r="A43" s="2"/>
      <c r="B43" s="2"/>
      <c r="C43" s="2"/>
      <c r="D43" s="2"/>
      <c r="E43" s="2"/>
      <c r="F43" s="2"/>
      <c r="G43" s="2"/>
      <c r="H43" s="2"/>
      <c r="I43" s="2"/>
      <c r="J43" s="2"/>
      <c r="K43" s="2"/>
      <c r="L43" s="2"/>
      <c r="M43" s="2"/>
      <c r="N43" s="2"/>
      <c r="O43" s="2"/>
      <c r="P43" s="2"/>
      <c r="Q43" s="2"/>
      <c r="R43" s="2"/>
      <c r="S43" s="2"/>
      <c r="T43" s="2"/>
      <c r="U43" s="2"/>
    </row>
    <row r="44" spans="1:21" ht="14.25" customHeight="1" x14ac:dyDescent="0.3">
      <c r="A44" s="2"/>
      <c r="B44" s="2"/>
      <c r="C44" s="2"/>
      <c r="D44" s="2"/>
      <c r="E44" s="2"/>
      <c r="F44" s="2"/>
      <c r="G44" s="2"/>
      <c r="H44" s="2"/>
      <c r="I44" s="2"/>
      <c r="J44" s="2"/>
      <c r="K44" s="2"/>
      <c r="L44" s="2"/>
      <c r="M44" s="2"/>
      <c r="N44" s="2"/>
      <c r="O44" s="2"/>
      <c r="P44" s="2"/>
      <c r="Q44" s="2"/>
      <c r="R44" s="2"/>
      <c r="S44" s="2"/>
      <c r="T44" s="2"/>
      <c r="U44" s="2"/>
    </row>
    <row r="45" spans="1:21" ht="14.25" customHeight="1" x14ac:dyDescent="0.3">
      <c r="A45" s="2"/>
      <c r="B45" s="2"/>
      <c r="C45" s="2"/>
      <c r="D45" s="2"/>
      <c r="E45" s="2"/>
      <c r="F45" s="2"/>
      <c r="G45" s="2"/>
      <c r="H45" s="2"/>
      <c r="I45" s="2"/>
      <c r="J45" s="2"/>
      <c r="K45" s="2"/>
      <c r="L45" s="2"/>
      <c r="M45" s="2"/>
      <c r="N45" s="2"/>
      <c r="O45" s="2"/>
      <c r="P45" s="2"/>
      <c r="Q45" s="2"/>
      <c r="R45" s="2"/>
      <c r="S45" s="2"/>
      <c r="T45" s="2"/>
      <c r="U45" s="2"/>
    </row>
    <row r="46" spans="1:21" ht="14.25" customHeight="1" x14ac:dyDescent="0.3">
      <c r="A46" s="2"/>
      <c r="B46" s="2"/>
      <c r="C46" s="2"/>
      <c r="D46" s="2"/>
      <c r="E46" s="2"/>
      <c r="F46" s="2"/>
      <c r="G46" s="2"/>
      <c r="H46" s="2"/>
      <c r="I46" s="2"/>
      <c r="J46" s="2"/>
      <c r="K46" s="2"/>
      <c r="L46" s="2"/>
      <c r="M46" s="2"/>
      <c r="N46" s="2"/>
      <c r="O46" s="2"/>
      <c r="P46" s="2"/>
      <c r="Q46" s="2"/>
      <c r="R46" s="2"/>
      <c r="S46" s="2"/>
      <c r="T46" s="2"/>
      <c r="U46" s="2"/>
    </row>
    <row r="47" spans="1:21" ht="14.25" customHeight="1" x14ac:dyDescent="0.3">
      <c r="A47" s="2"/>
      <c r="B47" s="2"/>
      <c r="C47" s="2"/>
      <c r="D47" s="2"/>
      <c r="E47" s="2"/>
      <c r="F47" s="2"/>
      <c r="G47" s="2"/>
      <c r="H47" s="2"/>
      <c r="I47" s="2"/>
      <c r="J47" s="2"/>
      <c r="K47" s="2"/>
      <c r="L47" s="2"/>
      <c r="M47" s="2"/>
      <c r="N47" s="2"/>
      <c r="O47" s="2"/>
      <c r="P47" s="2"/>
      <c r="Q47" s="2"/>
      <c r="R47" s="2"/>
      <c r="S47" s="2"/>
      <c r="T47" s="2"/>
      <c r="U47" s="2"/>
    </row>
    <row r="48" spans="1:21" ht="14.25" customHeight="1" x14ac:dyDescent="0.3">
      <c r="A48" s="2"/>
      <c r="B48" s="2"/>
      <c r="C48" s="2"/>
      <c r="D48" s="2"/>
      <c r="E48" s="2"/>
      <c r="F48" s="2"/>
      <c r="G48" s="2"/>
      <c r="H48" s="2"/>
      <c r="I48" s="2"/>
      <c r="J48" s="2"/>
      <c r="K48" s="2"/>
      <c r="L48" s="2"/>
      <c r="M48" s="2"/>
      <c r="N48" s="2"/>
      <c r="O48" s="2"/>
      <c r="P48" s="2"/>
      <c r="Q48" s="2"/>
      <c r="R48" s="2"/>
      <c r="S48" s="2"/>
      <c r="T48" s="2"/>
      <c r="U48" s="2"/>
    </row>
    <row r="49" spans="1:21" ht="14.25" customHeight="1" x14ac:dyDescent="0.3">
      <c r="A49" s="2"/>
      <c r="B49" s="2"/>
      <c r="C49" s="2"/>
      <c r="D49" s="2"/>
      <c r="E49" s="2"/>
      <c r="F49" s="2"/>
      <c r="G49" s="2"/>
      <c r="H49" s="2"/>
      <c r="I49" s="2"/>
      <c r="J49" s="2"/>
      <c r="K49" s="2"/>
      <c r="L49" s="2"/>
      <c r="M49" s="2"/>
      <c r="N49" s="2"/>
      <c r="O49" s="2"/>
      <c r="P49" s="2"/>
      <c r="Q49" s="2"/>
      <c r="R49" s="2"/>
      <c r="S49" s="2"/>
      <c r="T49" s="2"/>
      <c r="U49" s="2"/>
    </row>
    <row r="50" spans="1:21" ht="14.25" customHeight="1" x14ac:dyDescent="0.3">
      <c r="A50" s="2"/>
      <c r="B50" s="2"/>
      <c r="C50" s="2"/>
      <c r="D50" s="2"/>
      <c r="E50" s="2"/>
      <c r="F50" s="2"/>
      <c r="G50" s="2"/>
      <c r="H50" s="2"/>
      <c r="I50" s="2"/>
      <c r="J50" s="2"/>
      <c r="K50" s="2"/>
      <c r="L50" s="2"/>
      <c r="M50" s="2"/>
      <c r="N50" s="2"/>
      <c r="O50" s="2"/>
      <c r="P50" s="2"/>
      <c r="Q50" s="2"/>
      <c r="R50" s="2"/>
      <c r="S50" s="2"/>
      <c r="T50" s="2"/>
      <c r="U50" s="2"/>
    </row>
    <row r="51" spans="1:21" ht="14.25" customHeight="1" x14ac:dyDescent="0.3">
      <c r="A51" s="2"/>
      <c r="B51" s="2"/>
      <c r="C51" s="2"/>
      <c r="D51" s="2"/>
      <c r="E51" s="2"/>
      <c r="F51" s="2"/>
      <c r="G51" s="2"/>
      <c r="H51" s="2"/>
      <c r="I51" s="2"/>
      <c r="J51" s="2"/>
      <c r="K51" s="2"/>
      <c r="L51" s="2"/>
      <c r="M51" s="2"/>
      <c r="N51" s="2"/>
      <c r="O51" s="2"/>
      <c r="P51" s="2"/>
      <c r="Q51" s="2"/>
      <c r="R51" s="2"/>
      <c r="S51" s="2"/>
      <c r="T51" s="2"/>
      <c r="U51" s="2"/>
    </row>
    <row r="52" spans="1:21" ht="14.25" customHeight="1" x14ac:dyDescent="0.3">
      <c r="A52" s="2"/>
      <c r="B52" s="2"/>
      <c r="C52" s="2"/>
      <c r="D52" s="2"/>
      <c r="E52" s="2"/>
      <c r="F52" s="2"/>
      <c r="G52" s="2"/>
      <c r="H52" s="2"/>
      <c r="I52" s="2"/>
      <c r="J52" s="2"/>
      <c r="K52" s="2"/>
      <c r="L52" s="2"/>
      <c r="M52" s="2"/>
      <c r="N52" s="2"/>
      <c r="O52" s="2"/>
      <c r="P52" s="2"/>
      <c r="Q52" s="2"/>
      <c r="R52" s="2"/>
      <c r="S52" s="2"/>
      <c r="T52" s="2"/>
      <c r="U52" s="2"/>
    </row>
    <row r="53" spans="1:21" ht="14.25" customHeight="1" x14ac:dyDescent="0.3">
      <c r="A53" s="2"/>
      <c r="B53" s="2"/>
      <c r="C53" s="2"/>
      <c r="D53" s="2"/>
      <c r="E53" s="2"/>
      <c r="F53" s="2"/>
      <c r="G53" s="2"/>
      <c r="H53" s="2"/>
      <c r="I53" s="2"/>
      <c r="J53" s="2"/>
      <c r="K53" s="2"/>
      <c r="L53" s="2"/>
      <c r="M53" s="2"/>
      <c r="N53" s="2"/>
      <c r="O53" s="2"/>
      <c r="P53" s="2"/>
      <c r="Q53" s="2"/>
      <c r="R53" s="2"/>
      <c r="S53" s="2"/>
      <c r="T53" s="2"/>
      <c r="U53" s="2"/>
    </row>
    <row r="54" spans="1:21" ht="14.25" customHeight="1" x14ac:dyDescent="0.3">
      <c r="A54" s="2"/>
      <c r="B54" s="2"/>
      <c r="C54" s="2"/>
      <c r="D54" s="2"/>
      <c r="E54" s="2"/>
      <c r="F54" s="2"/>
      <c r="G54" s="2"/>
      <c r="H54" s="2"/>
      <c r="I54" s="2"/>
      <c r="J54" s="2"/>
      <c r="K54" s="2"/>
      <c r="L54" s="2"/>
      <c r="M54" s="2"/>
      <c r="N54" s="2"/>
      <c r="O54" s="2"/>
      <c r="P54" s="2"/>
      <c r="Q54" s="2"/>
      <c r="R54" s="2"/>
      <c r="S54" s="2"/>
      <c r="T54" s="2"/>
      <c r="U54" s="2"/>
    </row>
    <row r="55" spans="1:21" ht="14.25" customHeight="1" x14ac:dyDescent="0.3">
      <c r="A55" s="2"/>
      <c r="B55" s="2"/>
      <c r="C55" s="2"/>
      <c r="D55" s="2"/>
      <c r="E55" s="2"/>
      <c r="F55" s="2"/>
      <c r="G55" s="2"/>
      <c r="H55" s="2"/>
      <c r="I55" s="2"/>
      <c r="J55" s="2"/>
      <c r="K55" s="2"/>
      <c r="L55" s="2"/>
      <c r="M55" s="2"/>
      <c r="N55" s="2"/>
      <c r="O55" s="2"/>
      <c r="P55" s="2"/>
      <c r="Q55" s="2"/>
      <c r="R55" s="2"/>
      <c r="S55" s="2"/>
      <c r="T55" s="2"/>
      <c r="U55" s="2"/>
    </row>
    <row r="56" spans="1:21" ht="14.25" customHeight="1" x14ac:dyDescent="0.3">
      <c r="A56" s="2"/>
      <c r="B56" s="2"/>
      <c r="C56" s="2"/>
      <c r="D56" s="2"/>
      <c r="E56" s="2"/>
      <c r="F56" s="2"/>
      <c r="G56" s="2"/>
      <c r="H56" s="2"/>
      <c r="I56" s="2"/>
      <c r="J56" s="2"/>
      <c r="K56" s="2"/>
      <c r="L56" s="2"/>
      <c r="M56" s="2"/>
      <c r="N56" s="2"/>
      <c r="O56" s="2"/>
      <c r="P56" s="2"/>
      <c r="Q56" s="2"/>
      <c r="R56" s="2"/>
      <c r="S56" s="2"/>
      <c r="T56" s="2"/>
      <c r="U56" s="2"/>
    </row>
    <row r="57" spans="1:21" ht="14.25" customHeight="1" x14ac:dyDescent="0.3">
      <c r="A57" s="2"/>
      <c r="B57" s="2"/>
      <c r="C57" s="2"/>
      <c r="D57" s="2"/>
      <c r="E57" s="2"/>
      <c r="F57" s="2"/>
      <c r="G57" s="2"/>
      <c r="H57" s="2"/>
      <c r="I57" s="2"/>
      <c r="J57" s="2"/>
      <c r="K57" s="2"/>
      <c r="L57" s="2"/>
      <c r="M57" s="2"/>
      <c r="N57" s="2"/>
      <c r="O57" s="2"/>
      <c r="P57" s="2"/>
      <c r="Q57" s="2"/>
      <c r="R57" s="2"/>
      <c r="S57" s="2"/>
      <c r="T57" s="2"/>
      <c r="U57" s="2"/>
    </row>
    <row r="58" spans="1:21" ht="14.25" customHeight="1" x14ac:dyDescent="0.3">
      <c r="A58" s="2"/>
      <c r="B58" s="2"/>
      <c r="C58" s="2"/>
      <c r="D58" s="2"/>
      <c r="E58" s="2"/>
      <c r="F58" s="2"/>
      <c r="G58" s="2"/>
      <c r="H58" s="2"/>
      <c r="I58" s="2"/>
      <c r="J58" s="2"/>
      <c r="K58" s="2"/>
      <c r="L58" s="2"/>
      <c r="M58" s="2"/>
      <c r="N58" s="2"/>
      <c r="O58" s="2"/>
      <c r="P58" s="2"/>
      <c r="Q58" s="2"/>
      <c r="R58" s="2"/>
      <c r="S58" s="2"/>
      <c r="T58" s="2"/>
      <c r="U58" s="2"/>
    </row>
    <row r="59" spans="1:21" ht="14.25" customHeight="1" x14ac:dyDescent="0.3">
      <c r="A59" s="2"/>
      <c r="B59" s="2"/>
      <c r="C59" s="2"/>
      <c r="D59" s="2"/>
      <c r="E59" s="2"/>
      <c r="F59" s="2"/>
      <c r="G59" s="2"/>
      <c r="H59" s="2"/>
      <c r="I59" s="2"/>
      <c r="J59" s="2"/>
      <c r="K59" s="2"/>
      <c r="L59" s="2"/>
      <c r="M59" s="2"/>
      <c r="N59" s="2"/>
      <c r="O59" s="2"/>
      <c r="P59" s="2"/>
      <c r="Q59" s="2"/>
      <c r="R59" s="2"/>
      <c r="S59" s="2"/>
      <c r="T59" s="2"/>
      <c r="U59" s="2"/>
    </row>
    <row r="60" spans="1:21" ht="14.25" customHeight="1" x14ac:dyDescent="0.3">
      <c r="A60" s="2"/>
      <c r="B60" s="2"/>
      <c r="C60" s="2"/>
      <c r="D60" s="2"/>
      <c r="E60" s="2"/>
      <c r="F60" s="2"/>
      <c r="G60" s="2"/>
      <c r="H60" s="2"/>
      <c r="I60" s="2"/>
      <c r="J60" s="2"/>
      <c r="K60" s="2"/>
      <c r="L60" s="2"/>
      <c r="M60" s="2"/>
      <c r="N60" s="2"/>
      <c r="O60" s="2"/>
      <c r="P60" s="2"/>
      <c r="Q60" s="2"/>
      <c r="R60" s="2"/>
      <c r="S60" s="2"/>
      <c r="T60" s="2"/>
      <c r="U60" s="2"/>
    </row>
    <row r="61" spans="1:21" ht="14.25" customHeight="1" x14ac:dyDescent="0.3">
      <c r="A61" s="2"/>
      <c r="B61" s="2"/>
      <c r="C61" s="2"/>
      <c r="D61" s="2"/>
      <c r="E61" s="2"/>
      <c r="F61" s="2"/>
      <c r="G61" s="2"/>
      <c r="H61" s="2"/>
      <c r="I61" s="2"/>
      <c r="J61" s="2"/>
      <c r="K61" s="2"/>
      <c r="L61" s="2"/>
      <c r="M61" s="2"/>
      <c r="N61" s="2"/>
      <c r="O61" s="2"/>
      <c r="P61" s="2"/>
      <c r="Q61" s="2"/>
      <c r="R61" s="2"/>
      <c r="S61" s="2"/>
      <c r="T61" s="2"/>
      <c r="U61" s="2"/>
    </row>
    <row r="62" spans="1:21" ht="14.25" customHeight="1" x14ac:dyDescent="0.3">
      <c r="A62" s="2"/>
      <c r="B62" s="2"/>
      <c r="C62" s="2"/>
      <c r="D62" s="2"/>
      <c r="E62" s="2"/>
      <c r="F62" s="2"/>
      <c r="G62" s="2"/>
      <c r="H62" s="2"/>
      <c r="I62" s="2"/>
      <c r="J62" s="2"/>
      <c r="K62" s="2"/>
      <c r="L62" s="2"/>
      <c r="M62" s="2"/>
      <c r="N62" s="2"/>
      <c r="O62" s="2"/>
      <c r="P62" s="2"/>
      <c r="Q62" s="2"/>
      <c r="R62" s="2"/>
      <c r="S62" s="2"/>
      <c r="T62" s="2"/>
      <c r="U62" s="2"/>
    </row>
    <row r="63" spans="1:21" ht="14.25" customHeight="1" x14ac:dyDescent="0.3">
      <c r="A63" s="2"/>
      <c r="B63" s="2"/>
      <c r="C63" s="2"/>
      <c r="D63" s="2"/>
      <c r="E63" s="2"/>
      <c r="F63" s="2"/>
      <c r="G63" s="2"/>
      <c r="H63" s="2"/>
      <c r="I63" s="2"/>
      <c r="J63" s="2"/>
      <c r="K63" s="2"/>
      <c r="L63" s="2"/>
      <c r="M63" s="2"/>
      <c r="N63" s="2"/>
      <c r="O63" s="2"/>
      <c r="P63" s="2"/>
      <c r="Q63" s="2"/>
      <c r="R63" s="2"/>
      <c r="S63" s="2"/>
      <c r="T63" s="2"/>
      <c r="U63" s="2"/>
    </row>
    <row r="64" spans="1:21" ht="14.25" customHeight="1" x14ac:dyDescent="0.3">
      <c r="A64" s="2"/>
      <c r="B64" s="2"/>
      <c r="C64" s="2"/>
      <c r="D64" s="2"/>
      <c r="E64" s="2"/>
      <c r="F64" s="2"/>
      <c r="G64" s="2"/>
      <c r="H64" s="2"/>
      <c r="I64" s="2"/>
      <c r="J64" s="2"/>
      <c r="K64" s="2"/>
      <c r="L64" s="2"/>
      <c r="M64" s="2"/>
      <c r="N64" s="2"/>
      <c r="O64" s="2"/>
      <c r="P64" s="2"/>
      <c r="Q64" s="2"/>
      <c r="R64" s="2"/>
      <c r="S64" s="2"/>
      <c r="T64" s="2"/>
      <c r="U64" s="2"/>
    </row>
    <row r="65" spans="1:21" ht="14.25" customHeight="1" x14ac:dyDescent="0.3">
      <c r="A65" s="2"/>
      <c r="B65" s="2"/>
      <c r="C65" s="2"/>
      <c r="D65" s="2"/>
      <c r="E65" s="2"/>
      <c r="F65" s="2"/>
      <c r="G65" s="2"/>
      <c r="H65" s="2"/>
      <c r="I65" s="2"/>
      <c r="J65" s="2"/>
      <c r="K65" s="2"/>
      <c r="L65" s="2"/>
      <c r="M65" s="2"/>
      <c r="N65" s="2"/>
      <c r="O65" s="2"/>
      <c r="P65" s="2"/>
      <c r="Q65" s="2"/>
      <c r="R65" s="2"/>
      <c r="S65" s="2"/>
      <c r="T65" s="2"/>
      <c r="U65" s="2"/>
    </row>
    <row r="66" spans="1:21" ht="14.25" customHeight="1" x14ac:dyDescent="0.3">
      <c r="A66" s="2"/>
      <c r="B66" s="2"/>
      <c r="C66" s="2"/>
      <c r="D66" s="2"/>
      <c r="E66" s="2"/>
      <c r="F66" s="2"/>
      <c r="G66" s="2"/>
      <c r="H66" s="2"/>
      <c r="I66" s="2"/>
      <c r="J66" s="2"/>
      <c r="K66" s="2"/>
      <c r="L66" s="2"/>
      <c r="M66" s="2"/>
      <c r="N66" s="2"/>
      <c r="O66" s="2"/>
      <c r="P66" s="2"/>
      <c r="Q66" s="2"/>
      <c r="R66" s="2"/>
      <c r="S66" s="2"/>
      <c r="T66" s="2"/>
      <c r="U66" s="2"/>
    </row>
    <row r="67" spans="1:21" ht="14.25" customHeight="1" x14ac:dyDescent="0.3">
      <c r="A67" s="2"/>
      <c r="B67" s="2"/>
      <c r="C67" s="2"/>
      <c r="D67" s="2"/>
      <c r="E67" s="2"/>
      <c r="F67" s="2"/>
      <c r="G67" s="2"/>
      <c r="H67" s="2"/>
      <c r="I67" s="2"/>
      <c r="J67" s="2"/>
      <c r="K67" s="2"/>
      <c r="L67" s="2"/>
      <c r="M67" s="2"/>
      <c r="N67" s="2"/>
      <c r="O67" s="2"/>
      <c r="P67" s="2"/>
      <c r="Q67" s="2"/>
      <c r="R67" s="2"/>
      <c r="S67" s="2"/>
      <c r="T67" s="2"/>
      <c r="U67" s="2"/>
    </row>
    <row r="68" spans="1:21" ht="14.25" customHeight="1" x14ac:dyDescent="0.3">
      <c r="A68" s="2"/>
      <c r="B68" s="2"/>
      <c r="C68" s="2"/>
      <c r="D68" s="2"/>
      <c r="E68" s="2"/>
      <c r="F68" s="2"/>
      <c r="G68" s="2"/>
      <c r="H68" s="2"/>
      <c r="I68" s="2"/>
      <c r="J68" s="2"/>
      <c r="K68" s="2"/>
      <c r="L68" s="2"/>
      <c r="M68" s="2"/>
      <c r="N68" s="2"/>
      <c r="O68" s="2"/>
      <c r="P68" s="2"/>
      <c r="Q68" s="2"/>
      <c r="R68" s="2"/>
      <c r="S68" s="2"/>
      <c r="T68" s="2"/>
      <c r="U68" s="2"/>
    </row>
    <row r="69" spans="1:21" ht="14.25" customHeight="1" x14ac:dyDescent="0.3">
      <c r="A69" s="2"/>
      <c r="B69" s="2"/>
      <c r="C69" s="2"/>
      <c r="D69" s="2"/>
      <c r="E69" s="2"/>
      <c r="F69" s="2"/>
      <c r="G69" s="2"/>
      <c r="H69" s="2"/>
      <c r="I69" s="2"/>
      <c r="J69" s="2"/>
      <c r="K69" s="2"/>
      <c r="L69" s="2"/>
      <c r="M69" s="2"/>
      <c r="N69" s="2"/>
      <c r="O69" s="2"/>
      <c r="P69" s="2"/>
      <c r="Q69" s="2"/>
      <c r="R69" s="2"/>
      <c r="S69" s="2"/>
      <c r="T69" s="2"/>
      <c r="U69" s="2"/>
    </row>
    <row r="70" spans="1:21" ht="14.25" customHeight="1" x14ac:dyDescent="0.3">
      <c r="A70" s="2"/>
      <c r="B70" s="2"/>
      <c r="C70" s="2"/>
      <c r="D70" s="2"/>
      <c r="E70" s="2"/>
      <c r="F70" s="2"/>
      <c r="G70" s="2"/>
      <c r="H70" s="2"/>
      <c r="I70" s="2"/>
      <c r="J70" s="2"/>
      <c r="K70" s="2"/>
      <c r="L70" s="2"/>
      <c r="M70" s="2"/>
      <c r="N70" s="2"/>
      <c r="O70" s="2"/>
      <c r="P70" s="2"/>
      <c r="Q70" s="2"/>
      <c r="R70" s="2"/>
      <c r="S70" s="2"/>
      <c r="T70" s="2"/>
      <c r="U70" s="2"/>
    </row>
    <row r="71" spans="1:21" ht="14.25" customHeight="1" x14ac:dyDescent="0.3">
      <c r="A71" s="2"/>
      <c r="B71" s="2"/>
      <c r="C71" s="2"/>
      <c r="D71" s="2"/>
      <c r="E71" s="2"/>
      <c r="F71" s="2"/>
      <c r="G71" s="2"/>
      <c r="H71" s="2"/>
      <c r="I71" s="2"/>
      <c r="J71" s="2"/>
      <c r="K71" s="2"/>
      <c r="L71" s="2"/>
      <c r="M71" s="2"/>
      <c r="N71" s="2"/>
      <c r="O71" s="2"/>
      <c r="P71" s="2"/>
      <c r="Q71" s="2"/>
      <c r="R71" s="2"/>
      <c r="S71" s="2"/>
      <c r="T71" s="2"/>
      <c r="U71" s="2"/>
    </row>
    <row r="72" spans="1:21" ht="14.25" customHeight="1" x14ac:dyDescent="0.3">
      <c r="A72" s="2"/>
      <c r="B72" s="2"/>
      <c r="C72" s="2"/>
      <c r="D72" s="2"/>
      <c r="E72" s="2"/>
      <c r="F72" s="2"/>
      <c r="G72" s="2"/>
      <c r="H72" s="2"/>
      <c r="I72" s="2"/>
      <c r="J72" s="2"/>
      <c r="K72" s="2"/>
      <c r="L72" s="2"/>
      <c r="M72" s="2"/>
      <c r="N72" s="2"/>
      <c r="O72" s="2"/>
      <c r="P72" s="2"/>
      <c r="Q72" s="2"/>
      <c r="R72" s="2"/>
      <c r="S72" s="2"/>
      <c r="T72" s="2"/>
      <c r="U72" s="2"/>
    </row>
    <row r="73" spans="1:21" ht="14.25" customHeight="1" x14ac:dyDescent="0.3">
      <c r="A73" s="2"/>
      <c r="B73" s="2"/>
      <c r="C73" s="2"/>
      <c r="D73" s="2"/>
      <c r="E73" s="2"/>
      <c r="F73" s="2"/>
      <c r="G73" s="2"/>
      <c r="H73" s="2"/>
      <c r="I73" s="2"/>
      <c r="J73" s="2"/>
      <c r="K73" s="2"/>
      <c r="L73" s="2"/>
      <c r="M73" s="2"/>
      <c r="N73" s="2"/>
      <c r="O73" s="2"/>
      <c r="P73" s="2"/>
      <c r="Q73" s="2"/>
      <c r="R73" s="2"/>
      <c r="S73" s="2"/>
      <c r="T73" s="2"/>
      <c r="U73" s="2"/>
    </row>
    <row r="74" spans="1:21" ht="14.25" customHeight="1" x14ac:dyDescent="0.3">
      <c r="A74" s="2"/>
      <c r="B74" s="2"/>
      <c r="C74" s="2"/>
      <c r="D74" s="2"/>
      <c r="E74" s="2"/>
      <c r="F74" s="2"/>
      <c r="G74" s="2"/>
      <c r="H74" s="2"/>
      <c r="I74" s="2"/>
      <c r="J74" s="2"/>
      <c r="K74" s="2"/>
      <c r="L74" s="2"/>
      <c r="M74" s="2"/>
      <c r="N74" s="2"/>
      <c r="O74" s="2"/>
      <c r="P74" s="2"/>
      <c r="Q74" s="2"/>
      <c r="R74" s="2"/>
      <c r="S74" s="2"/>
      <c r="T74" s="2"/>
      <c r="U74" s="2"/>
    </row>
    <row r="75" spans="1:21" ht="14.25" customHeight="1" x14ac:dyDescent="0.3">
      <c r="A75" s="2"/>
      <c r="B75" s="2"/>
      <c r="C75" s="2"/>
      <c r="D75" s="2"/>
      <c r="E75" s="2"/>
      <c r="F75" s="2"/>
      <c r="G75" s="2"/>
      <c r="H75" s="2"/>
      <c r="I75" s="2"/>
      <c r="J75" s="2"/>
      <c r="K75" s="2"/>
      <c r="L75" s="2"/>
      <c r="M75" s="2"/>
      <c r="N75" s="2"/>
      <c r="O75" s="2"/>
      <c r="P75" s="2"/>
      <c r="Q75" s="2"/>
      <c r="R75" s="2"/>
      <c r="S75" s="2"/>
      <c r="T75" s="2"/>
      <c r="U75" s="2"/>
    </row>
    <row r="76" spans="1:21" ht="14.25" customHeight="1" x14ac:dyDescent="0.3">
      <c r="A76" s="2"/>
      <c r="B76" s="2"/>
      <c r="C76" s="2"/>
      <c r="D76" s="2"/>
      <c r="E76" s="2"/>
      <c r="F76" s="2"/>
      <c r="G76" s="2"/>
      <c r="H76" s="2"/>
      <c r="I76" s="2"/>
      <c r="J76" s="2"/>
      <c r="K76" s="2"/>
      <c r="L76" s="2"/>
      <c r="M76" s="2"/>
      <c r="N76" s="2"/>
      <c r="O76" s="2"/>
      <c r="P76" s="2"/>
      <c r="Q76" s="2"/>
      <c r="R76" s="2"/>
      <c r="S76" s="2"/>
      <c r="T76" s="2"/>
      <c r="U76" s="2"/>
    </row>
    <row r="77" spans="1:21" ht="14.25" customHeight="1" x14ac:dyDescent="0.3">
      <c r="A77" s="2"/>
      <c r="B77" s="2"/>
      <c r="C77" s="2"/>
      <c r="D77" s="2"/>
      <c r="E77" s="2"/>
      <c r="F77" s="2"/>
      <c r="G77" s="2"/>
      <c r="H77" s="2"/>
      <c r="I77" s="2"/>
      <c r="J77" s="2"/>
      <c r="K77" s="2"/>
      <c r="L77" s="2"/>
      <c r="M77" s="2"/>
      <c r="N77" s="2"/>
      <c r="O77" s="2"/>
      <c r="P77" s="2"/>
      <c r="Q77" s="2"/>
      <c r="R77" s="2"/>
      <c r="S77" s="2"/>
      <c r="T77" s="2"/>
      <c r="U77" s="2"/>
    </row>
    <row r="78" spans="1:21" ht="14.25" customHeight="1" x14ac:dyDescent="0.3">
      <c r="A78" s="2"/>
      <c r="B78" s="2"/>
      <c r="C78" s="2"/>
      <c r="D78" s="2"/>
      <c r="E78" s="2"/>
      <c r="F78" s="2"/>
      <c r="G78" s="2"/>
      <c r="H78" s="2"/>
      <c r="I78" s="2"/>
      <c r="J78" s="2"/>
      <c r="K78" s="2"/>
      <c r="L78" s="2"/>
      <c r="M78" s="2"/>
      <c r="N78" s="2"/>
      <c r="O78" s="2"/>
      <c r="P78" s="2"/>
      <c r="Q78" s="2"/>
      <c r="R78" s="2"/>
      <c r="S78" s="2"/>
      <c r="T78" s="2"/>
      <c r="U78" s="2"/>
    </row>
    <row r="79" spans="1:21" ht="14.25" customHeight="1" x14ac:dyDescent="0.3">
      <c r="A79" s="2"/>
      <c r="B79" s="2"/>
      <c r="C79" s="2"/>
      <c r="D79" s="2"/>
      <c r="E79" s="2"/>
      <c r="F79" s="2"/>
      <c r="G79" s="2"/>
      <c r="H79" s="2"/>
      <c r="I79" s="2"/>
      <c r="J79" s="2"/>
      <c r="K79" s="2"/>
      <c r="L79" s="2"/>
      <c r="M79" s="2"/>
      <c r="N79" s="2"/>
      <c r="O79" s="2"/>
      <c r="P79" s="2"/>
      <c r="Q79" s="2"/>
      <c r="R79" s="2"/>
      <c r="S79" s="2"/>
      <c r="T79" s="2"/>
      <c r="U79" s="2"/>
    </row>
    <row r="80" spans="1:21" ht="14.25" customHeight="1" x14ac:dyDescent="0.3">
      <c r="A80" s="2"/>
      <c r="B80" s="2"/>
      <c r="C80" s="2"/>
      <c r="D80" s="2"/>
      <c r="E80" s="2"/>
      <c r="F80" s="2"/>
      <c r="G80" s="2"/>
      <c r="H80" s="2"/>
      <c r="I80" s="2"/>
      <c r="J80" s="2"/>
      <c r="K80" s="2"/>
      <c r="L80" s="2"/>
      <c r="M80" s="2"/>
      <c r="N80" s="2"/>
      <c r="O80" s="2"/>
      <c r="P80" s="2"/>
      <c r="Q80" s="2"/>
      <c r="R80" s="2"/>
      <c r="S80" s="2"/>
      <c r="T80" s="2"/>
      <c r="U80" s="2"/>
    </row>
    <row r="81" spans="1:21" ht="14.25" customHeight="1" x14ac:dyDescent="0.3">
      <c r="A81" s="2"/>
      <c r="B81" s="2"/>
      <c r="C81" s="2"/>
      <c r="D81" s="2"/>
      <c r="E81" s="2"/>
      <c r="F81" s="2"/>
      <c r="G81" s="2"/>
      <c r="H81" s="2"/>
      <c r="I81" s="2"/>
      <c r="J81" s="2"/>
      <c r="K81" s="2"/>
      <c r="L81" s="2"/>
      <c r="M81" s="2"/>
      <c r="N81" s="2"/>
      <c r="O81" s="2"/>
      <c r="P81" s="2"/>
      <c r="Q81" s="2"/>
      <c r="R81" s="2"/>
      <c r="S81" s="2"/>
      <c r="T81" s="2"/>
      <c r="U81" s="2"/>
    </row>
    <row r="82" spans="1:21" ht="14.25" customHeight="1" x14ac:dyDescent="0.3">
      <c r="A82" s="2"/>
      <c r="B82" s="2"/>
      <c r="C82" s="2"/>
      <c r="D82" s="2"/>
      <c r="E82" s="2"/>
      <c r="F82" s="2"/>
      <c r="G82" s="2"/>
      <c r="H82" s="2"/>
      <c r="I82" s="2"/>
      <c r="J82" s="2"/>
      <c r="K82" s="2"/>
      <c r="L82" s="2"/>
      <c r="M82" s="2"/>
      <c r="N82" s="2"/>
      <c r="O82" s="2"/>
      <c r="P82" s="2"/>
      <c r="Q82" s="2"/>
      <c r="R82" s="2"/>
      <c r="S82" s="2"/>
      <c r="T82" s="2"/>
      <c r="U82" s="2"/>
    </row>
    <row r="83" spans="1:21" ht="14.25" customHeight="1" x14ac:dyDescent="0.3">
      <c r="A83" s="2"/>
      <c r="B83" s="2"/>
      <c r="C83" s="2"/>
      <c r="D83" s="2"/>
      <c r="E83" s="2"/>
      <c r="F83" s="2"/>
      <c r="G83" s="2"/>
      <c r="H83" s="2"/>
      <c r="I83" s="2"/>
      <c r="J83" s="2"/>
      <c r="K83" s="2"/>
      <c r="L83" s="2"/>
      <c r="M83" s="2"/>
      <c r="N83" s="2"/>
      <c r="O83" s="2"/>
      <c r="P83" s="2"/>
      <c r="Q83" s="2"/>
      <c r="R83" s="2"/>
      <c r="S83" s="2"/>
      <c r="T83" s="2"/>
      <c r="U83" s="2"/>
    </row>
    <row r="84" spans="1:21" ht="14.25" customHeight="1" x14ac:dyDescent="0.3">
      <c r="A84" s="2"/>
      <c r="B84" s="2"/>
      <c r="C84" s="2"/>
      <c r="D84" s="2"/>
      <c r="E84" s="2"/>
      <c r="F84" s="2"/>
      <c r="G84" s="2"/>
      <c r="H84" s="2"/>
      <c r="I84" s="2"/>
      <c r="J84" s="2"/>
      <c r="K84" s="2"/>
      <c r="L84" s="2"/>
      <c r="M84" s="2"/>
      <c r="N84" s="2"/>
      <c r="O84" s="2"/>
      <c r="P84" s="2"/>
      <c r="Q84" s="2"/>
      <c r="R84" s="2"/>
      <c r="S84" s="2"/>
      <c r="T84" s="2"/>
      <c r="U84" s="2"/>
    </row>
    <row r="85" spans="1:21" ht="14.25" customHeight="1" x14ac:dyDescent="0.3">
      <c r="A85" s="2"/>
      <c r="B85" s="2"/>
      <c r="C85" s="2"/>
      <c r="D85" s="2"/>
      <c r="E85" s="2"/>
      <c r="F85" s="2"/>
      <c r="G85" s="2"/>
      <c r="H85" s="2"/>
      <c r="I85" s="2"/>
      <c r="J85" s="2"/>
      <c r="K85" s="2"/>
      <c r="L85" s="2"/>
      <c r="M85" s="2"/>
      <c r="N85" s="2"/>
      <c r="O85" s="2"/>
      <c r="P85" s="2"/>
      <c r="Q85" s="2"/>
      <c r="R85" s="2"/>
      <c r="S85" s="2"/>
      <c r="T85" s="2"/>
      <c r="U85" s="2"/>
    </row>
    <row r="86" spans="1:21" ht="14.25" customHeight="1" x14ac:dyDescent="0.3">
      <c r="A86" s="2"/>
      <c r="B86" s="2"/>
      <c r="C86" s="2"/>
      <c r="D86" s="2"/>
      <c r="E86" s="2"/>
      <c r="F86" s="2"/>
      <c r="G86" s="2"/>
      <c r="H86" s="2"/>
      <c r="I86" s="2"/>
      <c r="J86" s="2"/>
      <c r="K86" s="2"/>
      <c r="L86" s="2"/>
      <c r="M86" s="2"/>
      <c r="N86" s="2"/>
      <c r="O86" s="2"/>
      <c r="P86" s="2"/>
      <c r="Q86" s="2"/>
      <c r="R86" s="2"/>
      <c r="S86" s="2"/>
      <c r="T86" s="2"/>
      <c r="U86" s="2"/>
    </row>
    <row r="87" spans="1:21" ht="14.25" customHeight="1" x14ac:dyDescent="0.3">
      <c r="A87" s="2"/>
      <c r="B87" s="2"/>
      <c r="C87" s="2"/>
      <c r="D87" s="2"/>
      <c r="E87" s="2"/>
      <c r="F87" s="2"/>
      <c r="G87" s="2"/>
      <c r="H87" s="2"/>
      <c r="I87" s="2"/>
      <c r="J87" s="2"/>
      <c r="K87" s="2"/>
      <c r="L87" s="2"/>
      <c r="M87" s="2"/>
      <c r="N87" s="2"/>
      <c r="O87" s="2"/>
      <c r="P87" s="2"/>
      <c r="Q87" s="2"/>
      <c r="R87" s="2"/>
      <c r="S87" s="2"/>
      <c r="T87" s="2"/>
      <c r="U87" s="2"/>
    </row>
    <row r="88" spans="1:21" ht="14.25" customHeight="1" x14ac:dyDescent="0.3">
      <c r="A88" s="2"/>
      <c r="B88" s="2"/>
      <c r="C88" s="2"/>
      <c r="D88" s="2"/>
      <c r="E88" s="2"/>
      <c r="F88" s="2"/>
      <c r="G88" s="2"/>
      <c r="H88" s="2"/>
      <c r="I88" s="2"/>
      <c r="J88" s="2"/>
      <c r="K88" s="2"/>
      <c r="L88" s="2"/>
      <c r="M88" s="2"/>
      <c r="N88" s="2"/>
      <c r="O88" s="2"/>
      <c r="P88" s="2"/>
      <c r="Q88" s="2"/>
      <c r="R88" s="2"/>
      <c r="S88" s="2"/>
      <c r="T88" s="2"/>
      <c r="U88" s="2"/>
    </row>
    <row r="89" spans="1:21" ht="14.25" customHeight="1" x14ac:dyDescent="0.3">
      <c r="A89" s="2"/>
      <c r="B89" s="2"/>
      <c r="C89" s="2"/>
      <c r="D89" s="2"/>
      <c r="E89" s="2"/>
      <c r="F89" s="2"/>
      <c r="G89" s="2"/>
      <c r="H89" s="2"/>
      <c r="I89" s="2"/>
      <c r="J89" s="2"/>
      <c r="K89" s="2"/>
      <c r="L89" s="2"/>
      <c r="M89" s="2"/>
      <c r="N89" s="2"/>
      <c r="O89" s="2"/>
      <c r="P89" s="2"/>
      <c r="Q89" s="2"/>
      <c r="R89" s="2"/>
      <c r="S89" s="2"/>
      <c r="T89" s="2"/>
      <c r="U89" s="2"/>
    </row>
    <row r="90" spans="1:21" ht="14.25" customHeight="1" x14ac:dyDescent="0.3">
      <c r="A90" s="2"/>
      <c r="B90" s="2"/>
      <c r="C90" s="2"/>
      <c r="D90" s="2"/>
      <c r="E90" s="2"/>
      <c r="F90" s="2"/>
      <c r="G90" s="2"/>
      <c r="H90" s="2"/>
      <c r="I90" s="2"/>
      <c r="J90" s="2"/>
      <c r="K90" s="2"/>
      <c r="L90" s="2"/>
      <c r="M90" s="2"/>
      <c r="N90" s="2"/>
      <c r="O90" s="2"/>
      <c r="P90" s="2"/>
      <c r="Q90" s="2"/>
      <c r="R90" s="2"/>
      <c r="S90" s="2"/>
      <c r="T90" s="2"/>
      <c r="U90" s="2"/>
    </row>
    <row r="91" spans="1:21" ht="14.25" customHeight="1" x14ac:dyDescent="0.3">
      <c r="A91" s="2"/>
      <c r="B91" s="2"/>
      <c r="C91" s="2"/>
      <c r="D91" s="2"/>
      <c r="E91" s="2"/>
      <c r="F91" s="2"/>
      <c r="G91" s="2"/>
      <c r="H91" s="2"/>
      <c r="I91" s="2"/>
      <c r="J91" s="2"/>
      <c r="K91" s="2"/>
      <c r="L91" s="2"/>
      <c r="M91" s="2"/>
      <c r="N91" s="2"/>
      <c r="O91" s="2"/>
      <c r="P91" s="2"/>
      <c r="Q91" s="2"/>
      <c r="R91" s="2"/>
      <c r="S91" s="2"/>
      <c r="T91" s="2"/>
      <c r="U91" s="2"/>
    </row>
    <row r="92" spans="1:21" ht="14.25" customHeight="1" x14ac:dyDescent="0.3">
      <c r="A92" s="2"/>
      <c r="B92" s="2"/>
      <c r="C92" s="2"/>
      <c r="D92" s="2"/>
      <c r="E92" s="2"/>
      <c r="F92" s="2"/>
      <c r="G92" s="2"/>
      <c r="H92" s="2"/>
      <c r="I92" s="2"/>
      <c r="J92" s="2"/>
      <c r="K92" s="2"/>
      <c r="L92" s="2"/>
      <c r="M92" s="2"/>
      <c r="N92" s="2"/>
      <c r="O92" s="2"/>
      <c r="P92" s="2"/>
      <c r="Q92" s="2"/>
      <c r="R92" s="2"/>
      <c r="S92" s="2"/>
      <c r="T92" s="2"/>
      <c r="U92" s="2"/>
    </row>
    <row r="93" spans="1:21" ht="14.25" customHeight="1" x14ac:dyDescent="0.3">
      <c r="A93" s="2"/>
      <c r="B93" s="2"/>
      <c r="C93" s="2"/>
      <c r="D93" s="2"/>
      <c r="E93" s="2"/>
      <c r="F93" s="2"/>
      <c r="G93" s="2"/>
      <c r="H93" s="2"/>
      <c r="I93" s="2"/>
      <c r="J93" s="2"/>
      <c r="K93" s="2"/>
      <c r="L93" s="2"/>
      <c r="M93" s="2"/>
      <c r="N93" s="2"/>
      <c r="O93" s="2"/>
      <c r="P93" s="2"/>
      <c r="Q93" s="2"/>
      <c r="R93" s="2"/>
      <c r="S93" s="2"/>
      <c r="T93" s="2"/>
      <c r="U93" s="2"/>
    </row>
    <row r="94" spans="1:21" ht="14.25" customHeight="1" x14ac:dyDescent="0.3">
      <c r="A94" s="2"/>
      <c r="B94" s="2"/>
      <c r="C94" s="2"/>
      <c r="D94" s="2"/>
      <c r="E94" s="2"/>
      <c r="F94" s="2"/>
      <c r="G94" s="2"/>
      <c r="H94" s="2"/>
      <c r="I94" s="2"/>
      <c r="J94" s="2"/>
      <c r="K94" s="2"/>
      <c r="L94" s="2"/>
      <c r="M94" s="2"/>
      <c r="N94" s="2"/>
      <c r="O94" s="2"/>
      <c r="P94" s="2"/>
      <c r="Q94" s="2"/>
      <c r="R94" s="2"/>
      <c r="S94" s="2"/>
      <c r="T94" s="2"/>
      <c r="U94" s="2"/>
    </row>
    <row r="95" spans="1:21" ht="14.25" customHeight="1" x14ac:dyDescent="0.3">
      <c r="A95" s="2"/>
      <c r="B95" s="2"/>
      <c r="C95" s="2"/>
      <c r="D95" s="2"/>
      <c r="E95" s="2"/>
      <c r="F95" s="2"/>
      <c r="G95" s="2"/>
      <c r="H95" s="2"/>
      <c r="I95" s="2"/>
      <c r="J95" s="2"/>
      <c r="K95" s="2"/>
      <c r="L95" s="2"/>
      <c r="M95" s="2"/>
      <c r="N95" s="2"/>
      <c r="O95" s="2"/>
      <c r="P95" s="2"/>
      <c r="Q95" s="2"/>
      <c r="R95" s="2"/>
      <c r="S95" s="2"/>
      <c r="T95" s="2"/>
      <c r="U95" s="2"/>
    </row>
    <row r="96" spans="1:21" ht="14.25" customHeight="1" x14ac:dyDescent="0.3">
      <c r="A96" s="2"/>
      <c r="B96" s="2"/>
      <c r="C96" s="2"/>
      <c r="D96" s="2"/>
      <c r="E96" s="2"/>
      <c r="F96" s="2"/>
      <c r="G96" s="2"/>
      <c r="H96" s="2"/>
      <c r="I96" s="2"/>
      <c r="J96" s="2"/>
      <c r="K96" s="2"/>
      <c r="L96" s="2"/>
      <c r="M96" s="2"/>
      <c r="N96" s="2"/>
      <c r="O96" s="2"/>
      <c r="P96" s="2"/>
      <c r="Q96" s="2"/>
      <c r="R96" s="2"/>
      <c r="S96" s="2"/>
      <c r="T96" s="2"/>
      <c r="U96" s="2"/>
    </row>
    <row r="97" spans="1:21" ht="14.25" customHeight="1" x14ac:dyDescent="0.3">
      <c r="A97" s="2"/>
      <c r="B97" s="2"/>
      <c r="C97" s="2"/>
      <c r="D97" s="2"/>
      <c r="E97" s="2"/>
      <c r="F97" s="2"/>
      <c r="G97" s="2"/>
      <c r="H97" s="2"/>
      <c r="I97" s="2"/>
      <c r="J97" s="2"/>
      <c r="K97" s="2"/>
      <c r="L97" s="2"/>
      <c r="M97" s="2"/>
      <c r="N97" s="2"/>
      <c r="O97" s="2"/>
      <c r="P97" s="2"/>
      <c r="Q97" s="2"/>
      <c r="R97" s="2"/>
      <c r="S97" s="2"/>
      <c r="T97" s="2"/>
      <c r="U97" s="2"/>
    </row>
    <row r="98" spans="1:21" ht="14.25" customHeight="1" x14ac:dyDescent="0.3">
      <c r="A98" s="2"/>
      <c r="B98" s="2"/>
      <c r="C98" s="2"/>
      <c r="D98" s="2"/>
      <c r="E98" s="2"/>
      <c r="F98" s="2"/>
      <c r="G98" s="2"/>
      <c r="H98" s="2"/>
      <c r="I98" s="2"/>
      <c r="J98" s="2"/>
      <c r="K98" s="2"/>
      <c r="L98" s="2"/>
      <c r="M98" s="2"/>
      <c r="N98" s="2"/>
      <c r="O98" s="2"/>
      <c r="P98" s="2"/>
      <c r="Q98" s="2"/>
      <c r="R98" s="2"/>
      <c r="S98" s="2"/>
      <c r="T98" s="2"/>
      <c r="U98" s="2"/>
    </row>
    <row r="99" spans="1:21" ht="14.25" customHeight="1" x14ac:dyDescent="0.3">
      <c r="A99" s="2"/>
      <c r="B99" s="2"/>
      <c r="C99" s="2"/>
      <c r="D99" s="2"/>
      <c r="E99" s="2"/>
      <c r="F99" s="2"/>
      <c r="G99" s="2"/>
      <c r="H99" s="2"/>
      <c r="I99" s="2"/>
      <c r="J99" s="2"/>
      <c r="K99" s="2"/>
      <c r="L99" s="2"/>
      <c r="M99" s="2"/>
      <c r="N99" s="2"/>
      <c r="O99" s="2"/>
      <c r="P99" s="2"/>
      <c r="Q99" s="2"/>
      <c r="R99" s="2"/>
      <c r="S99" s="2"/>
      <c r="T99" s="2"/>
      <c r="U99" s="2"/>
    </row>
    <row r="100" spans="1:21" ht="14.25" customHeight="1" x14ac:dyDescent="0.3">
      <c r="A100" s="2"/>
      <c r="B100" s="2"/>
      <c r="C100" s="2"/>
      <c r="D100" s="2"/>
      <c r="E100" s="2"/>
      <c r="F100" s="2"/>
      <c r="G100" s="2"/>
      <c r="H100" s="2"/>
      <c r="I100" s="2"/>
      <c r="J100" s="2"/>
      <c r="K100" s="2"/>
      <c r="L100" s="2"/>
      <c r="M100" s="2"/>
      <c r="N100" s="2"/>
      <c r="O100" s="2"/>
      <c r="P100" s="2"/>
      <c r="Q100" s="2"/>
      <c r="R100" s="2"/>
      <c r="S100" s="2"/>
      <c r="T100" s="2"/>
      <c r="U100" s="2"/>
    </row>
    <row r="101" spans="1:21" ht="14.25" customHeight="1" x14ac:dyDescent="0.3">
      <c r="A101" s="2"/>
      <c r="B101" s="2"/>
      <c r="C101" s="2"/>
      <c r="D101" s="2"/>
      <c r="E101" s="2"/>
      <c r="F101" s="2"/>
      <c r="G101" s="2"/>
      <c r="H101" s="2"/>
      <c r="I101" s="2"/>
      <c r="J101" s="2"/>
      <c r="K101" s="2"/>
      <c r="L101" s="2"/>
      <c r="M101" s="2"/>
      <c r="N101" s="2"/>
      <c r="O101" s="2"/>
      <c r="P101" s="2"/>
      <c r="Q101" s="2"/>
      <c r="R101" s="2"/>
      <c r="S101" s="2"/>
      <c r="T101" s="2"/>
      <c r="U101" s="2"/>
    </row>
    <row r="102" spans="1:21" ht="14.25" customHeight="1" x14ac:dyDescent="0.3">
      <c r="A102" s="2"/>
      <c r="B102" s="2"/>
      <c r="C102" s="2"/>
      <c r="D102" s="2"/>
      <c r="E102" s="2"/>
      <c r="F102" s="2"/>
      <c r="G102" s="2"/>
      <c r="H102" s="2"/>
      <c r="I102" s="2"/>
      <c r="J102" s="2"/>
      <c r="K102" s="2"/>
      <c r="L102" s="2"/>
      <c r="M102" s="2"/>
      <c r="N102" s="2"/>
      <c r="O102" s="2"/>
      <c r="P102" s="2"/>
      <c r="Q102" s="2"/>
      <c r="R102" s="2"/>
      <c r="S102" s="2"/>
      <c r="T102" s="2"/>
      <c r="U102" s="2"/>
    </row>
    <row r="103" spans="1:21" ht="14.25" customHeight="1" x14ac:dyDescent="0.3">
      <c r="A103" s="2"/>
      <c r="B103" s="2"/>
      <c r="C103" s="2"/>
      <c r="D103" s="2"/>
      <c r="E103" s="2"/>
      <c r="F103" s="2"/>
      <c r="G103" s="2"/>
      <c r="H103" s="2"/>
      <c r="I103" s="2"/>
      <c r="J103" s="2"/>
      <c r="K103" s="2"/>
      <c r="L103" s="2"/>
      <c r="M103" s="2"/>
      <c r="N103" s="2"/>
      <c r="O103" s="2"/>
      <c r="P103" s="2"/>
      <c r="Q103" s="2"/>
      <c r="R103" s="2"/>
      <c r="S103" s="2"/>
      <c r="T103" s="2"/>
      <c r="U103" s="2"/>
    </row>
    <row r="104" spans="1:21" ht="14.25" customHeight="1" x14ac:dyDescent="0.3">
      <c r="A104" s="2"/>
      <c r="B104" s="2"/>
      <c r="C104" s="2"/>
      <c r="D104" s="2"/>
      <c r="E104" s="2"/>
      <c r="F104" s="2"/>
      <c r="G104" s="2"/>
      <c r="H104" s="2"/>
      <c r="I104" s="2"/>
      <c r="J104" s="2"/>
      <c r="K104" s="2"/>
      <c r="L104" s="2"/>
      <c r="M104" s="2"/>
      <c r="N104" s="2"/>
      <c r="O104" s="2"/>
      <c r="P104" s="2"/>
      <c r="Q104" s="2"/>
      <c r="R104" s="2"/>
      <c r="S104" s="2"/>
      <c r="T104" s="2"/>
      <c r="U104" s="2"/>
    </row>
    <row r="105" spans="1:21" ht="14.25" customHeight="1" x14ac:dyDescent="0.3">
      <c r="A105" s="2"/>
      <c r="B105" s="2"/>
      <c r="C105" s="2"/>
      <c r="D105" s="2"/>
      <c r="E105" s="2"/>
      <c r="F105" s="2"/>
      <c r="G105" s="2"/>
      <c r="H105" s="2"/>
      <c r="I105" s="2"/>
      <c r="J105" s="2"/>
      <c r="K105" s="2"/>
      <c r="L105" s="2"/>
      <c r="M105" s="2"/>
      <c r="N105" s="2"/>
      <c r="O105" s="2"/>
      <c r="P105" s="2"/>
      <c r="Q105" s="2"/>
      <c r="R105" s="2"/>
      <c r="S105" s="2"/>
      <c r="T105" s="2"/>
      <c r="U105" s="2"/>
    </row>
    <row r="106" spans="1:21" ht="14.25" customHeight="1" x14ac:dyDescent="0.3">
      <c r="A106" s="2"/>
      <c r="B106" s="2"/>
      <c r="C106" s="2"/>
      <c r="D106" s="2"/>
      <c r="E106" s="2"/>
      <c r="F106" s="2"/>
      <c r="G106" s="2"/>
      <c r="H106" s="2"/>
      <c r="I106" s="2"/>
      <c r="J106" s="2"/>
      <c r="K106" s="2"/>
      <c r="L106" s="2"/>
      <c r="M106" s="2"/>
      <c r="N106" s="2"/>
      <c r="O106" s="2"/>
      <c r="P106" s="2"/>
      <c r="Q106" s="2"/>
      <c r="R106" s="2"/>
      <c r="S106" s="2"/>
      <c r="T106" s="2"/>
      <c r="U106" s="2"/>
    </row>
    <row r="107" spans="1:21" ht="14.25" customHeight="1" x14ac:dyDescent="0.3">
      <c r="A107" s="2"/>
      <c r="B107" s="2"/>
      <c r="C107" s="2"/>
      <c r="D107" s="2"/>
      <c r="E107" s="2"/>
      <c r="F107" s="2"/>
      <c r="G107" s="2"/>
      <c r="H107" s="2"/>
      <c r="I107" s="2"/>
      <c r="J107" s="2"/>
      <c r="K107" s="2"/>
      <c r="L107" s="2"/>
      <c r="M107" s="2"/>
      <c r="N107" s="2"/>
      <c r="O107" s="2"/>
      <c r="P107" s="2"/>
      <c r="Q107" s="2"/>
      <c r="R107" s="2"/>
      <c r="S107" s="2"/>
      <c r="T107" s="2"/>
      <c r="U107" s="2"/>
    </row>
    <row r="108" spans="1:21" ht="14.25" customHeight="1" x14ac:dyDescent="0.3">
      <c r="A108" s="2"/>
      <c r="B108" s="2"/>
      <c r="C108" s="2"/>
      <c r="D108" s="2"/>
      <c r="E108" s="2"/>
      <c r="F108" s="2"/>
      <c r="G108" s="2"/>
      <c r="H108" s="2"/>
      <c r="I108" s="2"/>
      <c r="J108" s="2"/>
      <c r="K108" s="2"/>
      <c r="L108" s="2"/>
      <c r="M108" s="2"/>
      <c r="N108" s="2"/>
      <c r="O108" s="2"/>
      <c r="P108" s="2"/>
      <c r="Q108" s="2"/>
      <c r="R108" s="2"/>
      <c r="S108" s="2"/>
      <c r="T108" s="2"/>
      <c r="U108" s="2"/>
    </row>
    <row r="109" spans="1:21" ht="14.25" customHeight="1" x14ac:dyDescent="0.3">
      <c r="A109" s="2"/>
      <c r="B109" s="2"/>
      <c r="C109" s="2"/>
      <c r="D109" s="2"/>
      <c r="E109" s="2"/>
      <c r="F109" s="2"/>
      <c r="G109" s="2"/>
      <c r="H109" s="2"/>
      <c r="I109" s="2"/>
      <c r="J109" s="2"/>
      <c r="K109" s="2"/>
      <c r="L109" s="2"/>
      <c r="M109" s="2"/>
      <c r="N109" s="2"/>
      <c r="O109" s="2"/>
      <c r="P109" s="2"/>
      <c r="Q109" s="2"/>
      <c r="R109" s="2"/>
      <c r="S109" s="2"/>
      <c r="T109" s="2"/>
      <c r="U109" s="2"/>
    </row>
    <row r="110" spans="1:21" ht="14.25" customHeight="1" x14ac:dyDescent="0.3">
      <c r="A110" s="2"/>
      <c r="B110" s="2"/>
      <c r="C110" s="2"/>
      <c r="D110" s="2"/>
      <c r="E110" s="2"/>
      <c r="F110" s="2"/>
      <c r="G110" s="2"/>
      <c r="H110" s="2"/>
      <c r="I110" s="2"/>
      <c r="J110" s="2"/>
      <c r="K110" s="2"/>
      <c r="L110" s="2"/>
      <c r="M110" s="2"/>
      <c r="N110" s="2"/>
      <c r="O110" s="2"/>
      <c r="P110" s="2"/>
      <c r="Q110" s="2"/>
      <c r="R110" s="2"/>
      <c r="S110" s="2"/>
      <c r="T110" s="2"/>
      <c r="U110" s="2"/>
    </row>
    <row r="111" spans="1:21" ht="14.25" customHeight="1" x14ac:dyDescent="0.3">
      <c r="A111" s="2"/>
      <c r="B111" s="2"/>
      <c r="C111" s="2"/>
      <c r="D111" s="2"/>
      <c r="E111" s="2"/>
      <c r="F111" s="2"/>
      <c r="G111" s="2"/>
      <c r="H111" s="2"/>
      <c r="I111" s="2"/>
      <c r="J111" s="2"/>
      <c r="K111" s="2"/>
      <c r="L111" s="2"/>
      <c r="M111" s="2"/>
      <c r="N111" s="2"/>
      <c r="O111" s="2"/>
      <c r="P111" s="2"/>
      <c r="Q111" s="2"/>
      <c r="R111" s="2"/>
      <c r="S111" s="2"/>
      <c r="T111" s="2"/>
      <c r="U111" s="2"/>
    </row>
    <row r="112" spans="1:21" ht="14.25" customHeight="1" x14ac:dyDescent="0.3">
      <c r="A112" s="2"/>
      <c r="B112" s="2"/>
      <c r="C112" s="2"/>
      <c r="D112" s="2"/>
      <c r="E112" s="2"/>
      <c r="F112" s="2"/>
      <c r="G112" s="2"/>
      <c r="H112" s="2"/>
      <c r="I112" s="2"/>
      <c r="J112" s="2"/>
      <c r="K112" s="2"/>
      <c r="L112" s="2"/>
      <c r="M112" s="2"/>
      <c r="N112" s="2"/>
      <c r="O112" s="2"/>
      <c r="P112" s="2"/>
      <c r="Q112" s="2"/>
      <c r="R112" s="2"/>
      <c r="S112" s="2"/>
      <c r="T112" s="2"/>
      <c r="U112" s="2"/>
    </row>
    <row r="113" spans="1:21" ht="14.25" customHeight="1" x14ac:dyDescent="0.3">
      <c r="A113" s="2"/>
      <c r="B113" s="2"/>
      <c r="C113" s="2"/>
      <c r="D113" s="2"/>
      <c r="E113" s="2"/>
      <c r="F113" s="2"/>
      <c r="G113" s="2"/>
      <c r="H113" s="2"/>
      <c r="I113" s="2"/>
      <c r="J113" s="2"/>
      <c r="K113" s="2"/>
      <c r="L113" s="2"/>
      <c r="M113" s="2"/>
      <c r="N113" s="2"/>
      <c r="O113" s="2"/>
      <c r="P113" s="2"/>
      <c r="Q113" s="2"/>
      <c r="R113" s="2"/>
      <c r="S113" s="2"/>
      <c r="T113" s="2"/>
      <c r="U113" s="2"/>
    </row>
    <row r="114" spans="1:21" ht="14.25" customHeight="1" x14ac:dyDescent="0.3">
      <c r="A114" s="2"/>
      <c r="B114" s="2"/>
      <c r="C114" s="2"/>
      <c r="D114" s="2"/>
      <c r="E114" s="2"/>
      <c r="F114" s="2"/>
      <c r="G114" s="2"/>
      <c r="H114" s="2"/>
      <c r="I114" s="2"/>
      <c r="J114" s="2"/>
      <c r="K114" s="2"/>
      <c r="L114" s="2"/>
      <c r="M114" s="2"/>
      <c r="N114" s="2"/>
      <c r="O114" s="2"/>
      <c r="P114" s="2"/>
      <c r="Q114" s="2"/>
      <c r="R114" s="2"/>
      <c r="S114" s="2"/>
      <c r="T114" s="2"/>
      <c r="U114" s="2"/>
    </row>
    <row r="115" spans="1:21" ht="14.25" customHeight="1" x14ac:dyDescent="0.3">
      <c r="A115" s="2"/>
      <c r="B115" s="2"/>
      <c r="C115" s="2"/>
      <c r="D115" s="2"/>
      <c r="E115" s="2"/>
      <c r="F115" s="2"/>
      <c r="G115" s="2"/>
      <c r="H115" s="2"/>
      <c r="I115" s="2"/>
      <c r="J115" s="2"/>
      <c r="K115" s="2"/>
      <c r="L115" s="2"/>
      <c r="M115" s="2"/>
      <c r="N115" s="2"/>
      <c r="O115" s="2"/>
      <c r="P115" s="2"/>
      <c r="Q115" s="2"/>
      <c r="R115" s="2"/>
      <c r="S115" s="2"/>
      <c r="T115" s="2"/>
      <c r="U115" s="2"/>
    </row>
    <row r="116" spans="1:21" ht="14.25" customHeight="1" x14ac:dyDescent="0.3">
      <c r="A116" s="2"/>
      <c r="B116" s="2"/>
      <c r="C116" s="2"/>
      <c r="D116" s="2"/>
      <c r="E116" s="2"/>
      <c r="F116" s="2"/>
      <c r="G116" s="2"/>
      <c r="H116" s="2"/>
      <c r="I116" s="2"/>
      <c r="J116" s="2"/>
      <c r="K116" s="2"/>
      <c r="L116" s="2"/>
      <c r="M116" s="2"/>
      <c r="N116" s="2"/>
      <c r="O116" s="2"/>
      <c r="P116" s="2"/>
      <c r="Q116" s="2"/>
      <c r="R116" s="2"/>
      <c r="S116" s="2"/>
      <c r="T116" s="2"/>
      <c r="U116" s="2"/>
    </row>
    <row r="117" spans="1:21" ht="14.25" customHeight="1" x14ac:dyDescent="0.3">
      <c r="A117" s="2"/>
      <c r="B117" s="2"/>
      <c r="C117" s="2"/>
      <c r="D117" s="2"/>
      <c r="E117" s="2"/>
      <c r="F117" s="2"/>
      <c r="G117" s="2"/>
      <c r="H117" s="2"/>
      <c r="I117" s="2"/>
      <c r="J117" s="2"/>
      <c r="K117" s="2"/>
      <c r="L117" s="2"/>
      <c r="M117" s="2"/>
      <c r="N117" s="2"/>
      <c r="O117" s="2"/>
      <c r="P117" s="2"/>
      <c r="Q117" s="2"/>
      <c r="R117" s="2"/>
      <c r="S117" s="2"/>
      <c r="T117" s="2"/>
      <c r="U117" s="2"/>
    </row>
    <row r="118" spans="1:21" ht="14.25" customHeight="1" x14ac:dyDescent="0.3">
      <c r="A118" s="2"/>
      <c r="B118" s="2"/>
      <c r="C118" s="2"/>
      <c r="D118" s="2"/>
      <c r="E118" s="2"/>
      <c r="F118" s="2"/>
      <c r="G118" s="2"/>
      <c r="H118" s="2"/>
      <c r="I118" s="2"/>
      <c r="J118" s="2"/>
      <c r="K118" s="2"/>
      <c r="L118" s="2"/>
      <c r="M118" s="2"/>
      <c r="N118" s="2"/>
      <c r="O118" s="2"/>
      <c r="P118" s="2"/>
      <c r="Q118" s="2"/>
      <c r="R118" s="2"/>
      <c r="S118" s="2"/>
      <c r="T118" s="2"/>
      <c r="U118" s="2"/>
    </row>
    <row r="119" spans="1:21" ht="14.25" customHeight="1" x14ac:dyDescent="0.3">
      <c r="A119" s="2"/>
      <c r="B119" s="2"/>
      <c r="C119" s="2"/>
      <c r="D119" s="2"/>
      <c r="E119" s="2"/>
      <c r="F119" s="2"/>
      <c r="G119" s="2"/>
      <c r="H119" s="2"/>
      <c r="I119" s="2"/>
      <c r="J119" s="2"/>
      <c r="K119" s="2"/>
      <c r="L119" s="2"/>
      <c r="M119" s="2"/>
      <c r="N119" s="2"/>
      <c r="O119" s="2"/>
      <c r="P119" s="2"/>
      <c r="Q119" s="2"/>
      <c r="R119" s="2"/>
      <c r="S119" s="2"/>
      <c r="T119" s="2"/>
      <c r="U119" s="2"/>
    </row>
    <row r="120" spans="1:21" ht="14.25" customHeight="1" x14ac:dyDescent="0.3">
      <c r="A120" s="2"/>
      <c r="B120" s="2"/>
      <c r="C120" s="2"/>
      <c r="D120" s="2"/>
      <c r="E120" s="2"/>
      <c r="F120" s="2"/>
      <c r="G120" s="2"/>
      <c r="H120" s="2"/>
      <c r="I120" s="2"/>
      <c r="J120" s="2"/>
      <c r="K120" s="2"/>
      <c r="L120" s="2"/>
      <c r="M120" s="2"/>
      <c r="N120" s="2"/>
      <c r="O120" s="2"/>
      <c r="P120" s="2"/>
      <c r="Q120" s="2"/>
      <c r="R120" s="2"/>
      <c r="S120" s="2"/>
      <c r="T120" s="2"/>
      <c r="U120" s="2"/>
    </row>
    <row r="121" spans="1:21" ht="14.25" customHeight="1" x14ac:dyDescent="0.3">
      <c r="A121" s="2"/>
      <c r="B121" s="2"/>
      <c r="C121" s="2"/>
      <c r="D121" s="2"/>
      <c r="E121" s="2"/>
      <c r="F121" s="2"/>
      <c r="G121" s="2"/>
      <c r="H121" s="2"/>
      <c r="I121" s="2"/>
      <c r="J121" s="2"/>
      <c r="K121" s="2"/>
      <c r="L121" s="2"/>
      <c r="M121" s="2"/>
      <c r="N121" s="2"/>
      <c r="O121" s="2"/>
      <c r="P121" s="2"/>
      <c r="Q121" s="2"/>
      <c r="R121" s="2"/>
      <c r="S121" s="2"/>
      <c r="T121" s="2"/>
      <c r="U121" s="2"/>
    </row>
    <row r="122" spans="1:21" ht="14.25" customHeight="1" x14ac:dyDescent="0.3">
      <c r="A122" s="2"/>
      <c r="B122" s="2"/>
      <c r="C122" s="2"/>
      <c r="D122" s="2"/>
      <c r="E122" s="2"/>
      <c r="F122" s="2"/>
      <c r="G122" s="2"/>
      <c r="H122" s="2"/>
      <c r="I122" s="2"/>
      <c r="J122" s="2"/>
      <c r="K122" s="2"/>
      <c r="L122" s="2"/>
      <c r="M122" s="2"/>
      <c r="N122" s="2"/>
      <c r="O122" s="2"/>
      <c r="P122" s="2"/>
      <c r="Q122" s="2"/>
      <c r="R122" s="2"/>
      <c r="S122" s="2"/>
      <c r="T122" s="2"/>
      <c r="U122" s="2"/>
    </row>
    <row r="123" spans="1:21" ht="14.25" customHeight="1" x14ac:dyDescent="0.3">
      <c r="A123" s="2"/>
      <c r="B123" s="2"/>
      <c r="C123" s="2"/>
      <c r="D123" s="2"/>
      <c r="E123" s="2"/>
      <c r="F123" s="2"/>
      <c r="G123" s="2"/>
      <c r="H123" s="2"/>
      <c r="I123" s="2"/>
      <c r="J123" s="2"/>
      <c r="K123" s="2"/>
      <c r="L123" s="2"/>
      <c r="M123" s="2"/>
      <c r="N123" s="2"/>
      <c r="O123" s="2"/>
      <c r="P123" s="2"/>
      <c r="Q123" s="2"/>
      <c r="R123" s="2"/>
      <c r="S123" s="2"/>
      <c r="T123" s="2"/>
      <c r="U123" s="2"/>
    </row>
    <row r="124" spans="1:21" ht="14.25" customHeight="1" x14ac:dyDescent="0.3">
      <c r="A124" s="2"/>
      <c r="B124" s="2"/>
      <c r="C124" s="2"/>
      <c r="D124" s="2"/>
      <c r="E124" s="2"/>
      <c r="F124" s="2"/>
      <c r="G124" s="2"/>
      <c r="H124" s="2"/>
      <c r="I124" s="2"/>
      <c r="J124" s="2"/>
      <c r="K124" s="2"/>
      <c r="L124" s="2"/>
      <c r="M124" s="2"/>
      <c r="N124" s="2"/>
      <c r="O124" s="2"/>
      <c r="P124" s="2"/>
      <c r="Q124" s="2"/>
      <c r="R124" s="2"/>
      <c r="S124" s="2"/>
      <c r="T124" s="2"/>
      <c r="U124" s="2"/>
    </row>
    <row r="125" spans="1:21" ht="14.25" customHeight="1" x14ac:dyDescent="0.3">
      <c r="A125" s="2"/>
      <c r="B125" s="2"/>
      <c r="C125" s="2"/>
      <c r="D125" s="2"/>
      <c r="E125" s="2"/>
      <c r="F125" s="2"/>
      <c r="G125" s="2"/>
      <c r="H125" s="2"/>
      <c r="I125" s="2"/>
      <c r="J125" s="2"/>
      <c r="K125" s="2"/>
      <c r="L125" s="2"/>
      <c r="M125" s="2"/>
      <c r="N125" s="2"/>
      <c r="O125" s="2"/>
      <c r="P125" s="2"/>
      <c r="Q125" s="2"/>
      <c r="R125" s="2"/>
      <c r="S125" s="2"/>
      <c r="T125" s="2"/>
      <c r="U125" s="2"/>
    </row>
    <row r="126" spans="1:21" ht="14.25" customHeight="1" x14ac:dyDescent="0.3">
      <c r="A126" s="2"/>
      <c r="B126" s="2"/>
      <c r="C126" s="2"/>
      <c r="D126" s="2"/>
      <c r="E126" s="2"/>
      <c r="F126" s="2"/>
      <c r="G126" s="2"/>
      <c r="H126" s="2"/>
      <c r="I126" s="2"/>
      <c r="J126" s="2"/>
      <c r="K126" s="2"/>
      <c r="L126" s="2"/>
      <c r="M126" s="2"/>
      <c r="N126" s="2"/>
      <c r="O126" s="2"/>
      <c r="P126" s="2"/>
      <c r="Q126" s="2"/>
      <c r="R126" s="2"/>
      <c r="S126" s="2"/>
      <c r="T126" s="2"/>
      <c r="U126" s="2"/>
    </row>
    <row r="127" spans="1:21" ht="14.25" customHeight="1" x14ac:dyDescent="0.3">
      <c r="A127" s="2"/>
      <c r="B127" s="2"/>
      <c r="C127" s="2"/>
      <c r="D127" s="2"/>
      <c r="E127" s="2"/>
      <c r="F127" s="2"/>
      <c r="G127" s="2"/>
      <c r="H127" s="2"/>
      <c r="I127" s="2"/>
      <c r="J127" s="2"/>
      <c r="K127" s="2"/>
      <c r="L127" s="2"/>
      <c r="M127" s="2"/>
      <c r="N127" s="2"/>
      <c r="O127" s="2"/>
      <c r="P127" s="2"/>
      <c r="Q127" s="2"/>
      <c r="R127" s="2"/>
      <c r="S127" s="2"/>
      <c r="T127" s="2"/>
      <c r="U127" s="2"/>
    </row>
    <row r="128" spans="1:21" ht="14.25" customHeight="1" x14ac:dyDescent="0.3">
      <c r="A128" s="2"/>
      <c r="B128" s="2"/>
      <c r="C128" s="2"/>
      <c r="D128" s="2"/>
      <c r="E128" s="2"/>
      <c r="F128" s="2"/>
      <c r="G128" s="2"/>
      <c r="H128" s="2"/>
      <c r="I128" s="2"/>
      <c r="J128" s="2"/>
      <c r="K128" s="2"/>
      <c r="L128" s="2"/>
      <c r="M128" s="2"/>
      <c r="N128" s="2"/>
      <c r="O128" s="2"/>
      <c r="P128" s="2"/>
      <c r="Q128" s="2"/>
      <c r="R128" s="2"/>
      <c r="S128" s="2"/>
      <c r="T128" s="2"/>
      <c r="U128" s="2"/>
    </row>
    <row r="129" spans="1:21" ht="14.25" customHeight="1" x14ac:dyDescent="0.3">
      <c r="A129" s="2"/>
      <c r="B129" s="2"/>
      <c r="C129" s="2"/>
      <c r="D129" s="2"/>
      <c r="E129" s="2"/>
      <c r="F129" s="2"/>
      <c r="G129" s="2"/>
      <c r="H129" s="2"/>
      <c r="I129" s="2"/>
      <c r="J129" s="2"/>
      <c r="K129" s="2"/>
      <c r="L129" s="2"/>
      <c r="M129" s="2"/>
      <c r="N129" s="2"/>
      <c r="O129" s="2"/>
      <c r="P129" s="2"/>
      <c r="Q129" s="2"/>
      <c r="R129" s="2"/>
      <c r="S129" s="2"/>
      <c r="T129" s="2"/>
      <c r="U129" s="2"/>
    </row>
    <row r="130" spans="1:21" ht="14.25" customHeight="1" x14ac:dyDescent="0.3">
      <c r="A130" s="2"/>
      <c r="B130" s="2"/>
      <c r="C130" s="2"/>
      <c r="D130" s="2"/>
      <c r="E130" s="2"/>
      <c r="F130" s="2"/>
      <c r="G130" s="2"/>
      <c r="H130" s="2"/>
      <c r="I130" s="2"/>
      <c r="J130" s="2"/>
      <c r="K130" s="2"/>
      <c r="L130" s="2"/>
      <c r="M130" s="2"/>
      <c r="N130" s="2"/>
      <c r="O130" s="2"/>
      <c r="P130" s="2"/>
      <c r="Q130" s="2"/>
      <c r="R130" s="2"/>
      <c r="S130" s="2"/>
      <c r="T130" s="2"/>
      <c r="U130" s="2"/>
    </row>
    <row r="131" spans="1:21" ht="14.25" customHeight="1" x14ac:dyDescent="0.3">
      <c r="A131" s="2"/>
      <c r="B131" s="2"/>
      <c r="C131" s="2"/>
      <c r="D131" s="2"/>
      <c r="E131" s="2"/>
      <c r="F131" s="2"/>
      <c r="G131" s="2"/>
      <c r="H131" s="2"/>
      <c r="I131" s="2"/>
      <c r="J131" s="2"/>
      <c r="K131" s="2"/>
      <c r="L131" s="2"/>
      <c r="M131" s="2"/>
      <c r="N131" s="2"/>
      <c r="O131" s="2"/>
      <c r="P131" s="2"/>
      <c r="Q131" s="2"/>
      <c r="R131" s="2"/>
      <c r="S131" s="2"/>
      <c r="T131" s="2"/>
      <c r="U131" s="2"/>
    </row>
    <row r="132" spans="1:21" ht="14.25" customHeight="1" x14ac:dyDescent="0.3">
      <c r="A132" s="2"/>
      <c r="B132" s="2"/>
      <c r="C132" s="2"/>
      <c r="D132" s="2"/>
      <c r="E132" s="2"/>
      <c r="F132" s="2"/>
      <c r="G132" s="2"/>
      <c r="H132" s="2"/>
      <c r="I132" s="2"/>
      <c r="J132" s="2"/>
      <c r="K132" s="2"/>
      <c r="L132" s="2"/>
      <c r="M132" s="2"/>
      <c r="N132" s="2"/>
      <c r="O132" s="2"/>
      <c r="P132" s="2"/>
      <c r="Q132" s="2"/>
      <c r="R132" s="2"/>
      <c r="S132" s="2"/>
      <c r="T132" s="2"/>
      <c r="U132" s="2"/>
    </row>
    <row r="133" spans="1:21" ht="14.25" customHeight="1" x14ac:dyDescent="0.3">
      <c r="A133" s="2"/>
      <c r="B133" s="2"/>
      <c r="C133" s="2"/>
      <c r="D133" s="2"/>
      <c r="E133" s="2"/>
      <c r="F133" s="2"/>
      <c r="G133" s="2"/>
      <c r="H133" s="2"/>
      <c r="I133" s="2"/>
      <c r="J133" s="2"/>
      <c r="K133" s="2"/>
      <c r="L133" s="2"/>
      <c r="M133" s="2"/>
      <c r="N133" s="2"/>
      <c r="O133" s="2"/>
      <c r="P133" s="2"/>
      <c r="Q133" s="2"/>
      <c r="R133" s="2"/>
      <c r="S133" s="2"/>
      <c r="T133" s="2"/>
      <c r="U133" s="2"/>
    </row>
    <row r="134" spans="1:21" ht="14.25" customHeight="1" x14ac:dyDescent="0.3">
      <c r="A134" s="2"/>
      <c r="B134" s="2"/>
      <c r="C134" s="2"/>
      <c r="D134" s="2"/>
      <c r="E134" s="2"/>
      <c r="F134" s="2"/>
      <c r="G134" s="2"/>
      <c r="H134" s="2"/>
      <c r="I134" s="2"/>
      <c r="J134" s="2"/>
      <c r="K134" s="2"/>
      <c r="L134" s="2"/>
      <c r="M134" s="2"/>
      <c r="N134" s="2"/>
      <c r="O134" s="2"/>
      <c r="P134" s="2"/>
      <c r="Q134" s="2"/>
      <c r="R134" s="2"/>
      <c r="S134" s="2"/>
      <c r="T134" s="2"/>
      <c r="U134" s="2"/>
    </row>
    <row r="135" spans="1:21" ht="14.25" customHeight="1" x14ac:dyDescent="0.3">
      <c r="A135" s="2"/>
      <c r="B135" s="2"/>
      <c r="C135" s="2"/>
      <c r="D135" s="2"/>
      <c r="E135" s="2"/>
      <c r="F135" s="2"/>
      <c r="G135" s="2"/>
      <c r="H135" s="2"/>
      <c r="I135" s="2"/>
      <c r="J135" s="2"/>
      <c r="K135" s="2"/>
      <c r="L135" s="2"/>
      <c r="M135" s="2"/>
      <c r="N135" s="2"/>
      <c r="O135" s="2"/>
      <c r="P135" s="2"/>
      <c r="Q135" s="2"/>
      <c r="R135" s="2"/>
      <c r="S135" s="2"/>
      <c r="T135" s="2"/>
      <c r="U135" s="2"/>
    </row>
    <row r="136" spans="1:21" ht="14.25" customHeight="1" x14ac:dyDescent="0.3">
      <c r="A136" s="2"/>
      <c r="B136" s="2"/>
      <c r="C136" s="2"/>
      <c r="D136" s="2"/>
      <c r="E136" s="2"/>
      <c r="F136" s="2"/>
      <c r="G136" s="2"/>
      <c r="H136" s="2"/>
      <c r="I136" s="2"/>
      <c r="J136" s="2"/>
      <c r="K136" s="2"/>
      <c r="L136" s="2"/>
      <c r="M136" s="2"/>
      <c r="N136" s="2"/>
      <c r="O136" s="2"/>
      <c r="P136" s="2"/>
      <c r="Q136" s="2"/>
      <c r="R136" s="2"/>
      <c r="S136" s="2"/>
      <c r="T136" s="2"/>
      <c r="U136" s="2"/>
    </row>
    <row r="137" spans="1:21" ht="14.25" customHeight="1" x14ac:dyDescent="0.3">
      <c r="A137" s="2"/>
      <c r="B137" s="2"/>
      <c r="C137" s="2"/>
      <c r="D137" s="2"/>
      <c r="E137" s="2"/>
      <c r="F137" s="2"/>
      <c r="G137" s="2"/>
      <c r="H137" s="2"/>
      <c r="I137" s="2"/>
      <c r="J137" s="2"/>
      <c r="K137" s="2"/>
      <c r="L137" s="2"/>
      <c r="M137" s="2"/>
      <c r="N137" s="2"/>
      <c r="O137" s="2"/>
      <c r="P137" s="2"/>
      <c r="Q137" s="2"/>
      <c r="R137" s="2"/>
      <c r="S137" s="2"/>
      <c r="T137" s="2"/>
      <c r="U137" s="2"/>
    </row>
    <row r="138" spans="1:21" ht="14.25" customHeight="1" x14ac:dyDescent="0.3">
      <c r="A138" s="2"/>
      <c r="B138" s="2"/>
      <c r="C138" s="2"/>
      <c r="D138" s="2"/>
      <c r="E138" s="2"/>
      <c r="F138" s="2"/>
      <c r="G138" s="2"/>
      <c r="H138" s="2"/>
      <c r="I138" s="2"/>
      <c r="J138" s="2"/>
      <c r="K138" s="2"/>
      <c r="L138" s="2"/>
      <c r="M138" s="2"/>
      <c r="N138" s="2"/>
      <c r="O138" s="2"/>
      <c r="P138" s="2"/>
      <c r="Q138" s="2"/>
      <c r="R138" s="2"/>
      <c r="S138" s="2"/>
      <c r="T138" s="2"/>
      <c r="U138" s="2"/>
    </row>
    <row r="139" spans="1:21" ht="14.25" customHeight="1" x14ac:dyDescent="0.3">
      <c r="A139" s="2"/>
      <c r="B139" s="2"/>
      <c r="C139" s="2"/>
      <c r="D139" s="2"/>
      <c r="E139" s="2"/>
      <c r="F139" s="2"/>
      <c r="G139" s="2"/>
      <c r="H139" s="2"/>
      <c r="I139" s="2"/>
      <c r="J139" s="2"/>
      <c r="K139" s="2"/>
      <c r="L139" s="2"/>
      <c r="M139" s="2"/>
      <c r="N139" s="2"/>
      <c r="O139" s="2"/>
      <c r="P139" s="2"/>
      <c r="Q139" s="2"/>
      <c r="R139" s="2"/>
      <c r="S139" s="2"/>
      <c r="T139" s="2"/>
      <c r="U139" s="2"/>
    </row>
    <row r="140" spans="1:21" ht="14.25" customHeight="1" x14ac:dyDescent="0.3">
      <c r="A140" s="2"/>
      <c r="B140" s="2"/>
      <c r="C140" s="2"/>
      <c r="D140" s="2"/>
      <c r="E140" s="2"/>
      <c r="F140" s="2"/>
      <c r="G140" s="2"/>
      <c r="H140" s="2"/>
      <c r="I140" s="2"/>
      <c r="J140" s="2"/>
      <c r="K140" s="2"/>
      <c r="L140" s="2"/>
      <c r="M140" s="2"/>
      <c r="N140" s="2"/>
      <c r="O140" s="2"/>
      <c r="P140" s="2"/>
      <c r="Q140" s="2"/>
      <c r="R140" s="2"/>
      <c r="S140" s="2"/>
      <c r="T140" s="2"/>
      <c r="U140" s="2"/>
    </row>
    <row r="141" spans="1:21" ht="14.25" customHeight="1" x14ac:dyDescent="0.3">
      <c r="A141" s="2"/>
      <c r="B141" s="2"/>
      <c r="C141" s="2"/>
      <c r="D141" s="2"/>
      <c r="E141" s="2"/>
      <c r="F141" s="2"/>
      <c r="G141" s="2"/>
      <c r="H141" s="2"/>
      <c r="I141" s="2"/>
      <c r="J141" s="2"/>
      <c r="K141" s="2"/>
      <c r="L141" s="2"/>
      <c r="M141" s="2"/>
      <c r="N141" s="2"/>
      <c r="O141" s="2"/>
      <c r="P141" s="2"/>
      <c r="Q141" s="2"/>
      <c r="R141" s="2"/>
      <c r="S141" s="2"/>
      <c r="T141" s="2"/>
      <c r="U141" s="2"/>
    </row>
    <row r="142" spans="1:21" ht="14.25" customHeight="1" x14ac:dyDescent="0.3">
      <c r="A142" s="2"/>
      <c r="B142" s="2"/>
      <c r="C142" s="2"/>
      <c r="D142" s="2"/>
      <c r="E142" s="2"/>
      <c r="F142" s="2"/>
      <c r="G142" s="2"/>
      <c r="H142" s="2"/>
      <c r="I142" s="2"/>
      <c r="J142" s="2"/>
      <c r="K142" s="2"/>
      <c r="L142" s="2"/>
      <c r="M142" s="2"/>
      <c r="N142" s="2"/>
      <c r="O142" s="2"/>
      <c r="P142" s="2"/>
      <c r="Q142" s="2"/>
      <c r="R142" s="2"/>
      <c r="S142" s="2"/>
      <c r="T142" s="2"/>
      <c r="U142" s="2"/>
    </row>
    <row r="143" spans="1:21" ht="14.25" customHeight="1" x14ac:dyDescent="0.3">
      <c r="A143" s="2"/>
      <c r="B143" s="2"/>
      <c r="C143" s="2"/>
      <c r="D143" s="2"/>
      <c r="E143" s="2"/>
      <c r="F143" s="2"/>
      <c r="G143" s="2"/>
      <c r="H143" s="2"/>
      <c r="I143" s="2"/>
      <c r="J143" s="2"/>
      <c r="K143" s="2"/>
      <c r="L143" s="2"/>
      <c r="M143" s="2"/>
      <c r="N143" s="2"/>
      <c r="O143" s="2"/>
      <c r="P143" s="2"/>
      <c r="Q143" s="2"/>
      <c r="R143" s="2"/>
      <c r="S143" s="2"/>
      <c r="T143" s="2"/>
      <c r="U143" s="2"/>
    </row>
    <row r="144" spans="1:21" ht="14.25" customHeight="1" x14ac:dyDescent="0.3">
      <c r="A144" s="2"/>
      <c r="B144" s="2"/>
      <c r="C144" s="2"/>
      <c r="D144" s="2"/>
      <c r="E144" s="2"/>
      <c r="F144" s="2"/>
      <c r="G144" s="2"/>
      <c r="H144" s="2"/>
      <c r="I144" s="2"/>
      <c r="J144" s="2"/>
      <c r="K144" s="2"/>
      <c r="L144" s="2"/>
      <c r="M144" s="2"/>
      <c r="N144" s="2"/>
      <c r="O144" s="2"/>
      <c r="P144" s="2"/>
      <c r="Q144" s="2"/>
      <c r="R144" s="2"/>
      <c r="S144" s="2"/>
      <c r="T144" s="2"/>
      <c r="U144" s="2"/>
    </row>
    <row r="145" spans="1:21" ht="14.25" customHeight="1" x14ac:dyDescent="0.3">
      <c r="A145" s="2"/>
      <c r="B145" s="2"/>
      <c r="C145" s="2"/>
      <c r="D145" s="2"/>
      <c r="E145" s="2"/>
      <c r="F145" s="2"/>
      <c r="G145" s="2"/>
      <c r="H145" s="2"/>
      <c r="I145" s="2"/>
      <c r="J145" s="2"/>
      <c r="K145" s="2"/>
      <c r="L145" s="2"/>
      <c r="M145" s="2"/>
      <c r="N145" s="2"/>
      <c r="O145" s="2"/>
      <c r="P145" s="2"/>
      <c r="Q145" s="2"/>
      <c r="R145" s="2"/>
      <c r="S145" s="2"/>
      <c r="T145" s="2"/>
      <c r="U145" s="2"/>
    </row>
    <row r="146" spans="1:21" ht="14.25" customHeight="1" x14ac:dyDescent="0.3">
      <c r="A146" s="2"/>
      <c r="B146" s="2"/>
      <c r="C146" s="2"/>
      <c r="D146" s="2"/>
      <c r="E146" s="2"/>
      <c r="F146" s="2"/>
      <c r="G146" s="2"/>
      <c r="H146" s="2"/>
      <c r="I146" s="2"/>
      <c r="J146" s="2"/>
      <c r="K146" s="2"/>
      <c r="L146" s="2"/>
      <c r="M146" s="2"/>
      <c r="N146" s="2"/>
      <c r="O146" s="2"/>
      <c r="P146" s="2"/>
      <c r="Q146" s="2"/>
      <c r="R146" s="2"/>
      <c r="S146" s="2"/>
      <c r="T146" s="2"/>
      <c r="U146" s="2"/>
    </row>
    <row r="147" spans="1:21" ht="14.25" customHeight="1" x14ac:dyDescent="0.3">
      <c r="A147" s="2"/>
      <c r="B147" s="2"/>
      <c r="C147" s="2"/>
      <c r="D147" s="2"/>
      <c r="E147" s="2"/>
      <c r="F147" s="2"/>
      <c r="G147" s="2"/>
      <c r="H147" s="2"/>
      <c r="I147" s="2"/>
      <c r="J147" s="2"/>
      <c r="K147" s="2"/>
      <c r="L147" s="2"/>
      <c r="M147" s="2"/>
      <c r="N147" s="2"/>
      <c r="O147" s="2"/>
      <c r="P147" s="2"/>
      <c r="Q147" s="2"/>
      <c r="R147" s="2"/>
      <c r="S147" s="2"/>
      <c r="T147" s="2"/>
      <c r="U147" s="2"/>
    </row>
    <row r="148" spans="1:21" ht="14.25" customHeight="1" x14ac:dyDescent="0.3">
      <c r="A148" s="2"/>
      <c r="B148" s="2"/>
      <c r="C148" s="2"/>
      <c r="D148" s="2"/>
      <c r="E148" s="2"/>
      <c r="F148" s="2"/>
      <c r="G148" s="2"/>
      <c r="H148" s="2"/>
      <c r="I148" s="2"/>
      <c r="J148" s="2"/>
      <c r="K148" s="2"/>
      <c r="L148" s="2"/>
      <c r="M148" s="2"/>
      <c r="N148" s="2"/>
      <c r="O148" s="2"/>
      <c r="P148" s="2"/>
      <c r="Q148" s="2"/>
      <c r="R148" s="2"/>
      <c r="S148" s="2"/>
      <c r="T148" s="2"/>
      <c r="U148" s="2"/>
    </row>
    <row r="149" spans="1:21" ht="14.25" customHeight="1" x14ac:dyDescent="0.3">
      <c r="A149" s="2"/>
      <c r="B149" s="2"/>
      <c r="C149" s="2"/>
      <c r="D149" s="2"/>
      <c r="E149" s="2"/>
      <c r="F149" s="2"/>
      <c r="G149" s="2"/>
      <c r="H149" s="2"/>
      <c r="I149" s="2"/>
      <c r="J149" s="2"/>
      <c r="K149" s="2"/>
      <c r="L149" s="2"/>
      <c r="M149" s="2"/>
      <c r="N149" s="2"/>
      <c r="O149" s="2"/>
      <c r="P149" s="2"/>
      <c r="Q149" s="2"/>
      <c r="R149" s="2"/>
      <c r="S149" s="2"/>
      <c r="T149" s="2"/>
      <c r="U149" s="2"/>
    </row>
    <row r="150" spans="1:21" ht="14.25" customHeight="1" x14ac:dyDescent="0.3">
      <c r="A150" s="2"/>
      <c r="B150" s="2"/>
      <c r="C150" s="2"/>
      <c r="D150" s="2"/>
      <c r="E150" s="2"/>
      <c r="F150" s="2"/>
      <c r="G150" s="2"/>
      <c r="H150" s="2"/>
      <c r="I150" s="2"/>
      <c r="J150" s="2"/>
      <c r="K150" s="2"/>
      <c r="L150" s="2"/>
      <c r="M150" s="2"/>
      <c r="N150" s="2"/>
      <c r="O150" s="2"/>
      <c r="P150" s="2"/>
      <c r="Q150" s="2"/>
      <c r="R150" s="2"/>
      <c r="S150" s="2"/>
      <c r="T150" s="2"/>
      <c r="U150" s="2"/>
    </row>
    <row r="151" spans="1:21" ht="14.25" customHeight="1" x14ac:dyDescent="0.3">
      <c r="A151" s="2"/>
      <c r="B151" s="2"/>
      <c r="C151" s="2"/>
      <c r="D151" s="2"/>
      <c r="E151" s="2"/>
      <c r="F151" s="2"/>
      <c r="G151" s="2"/>
      <c r="H151" s="2"/>
      <c r="I151" s="2"/>
      <c r="J151" s="2"/>
      <c r="K151" s="2"/>
      <c r="L151" s="2"/>
      <c r="M151" s="2"/>
      <c r="N151" s="2"/>
      <c r="O151" s="2"/>
      <c r="P151" s="2"/>
      <c r="Q151" s="2"/>
      <c r="R151" s="2"/>
      <c r="S151" s="2"/>
      <c r="T151" s="2"/>
      <c r="U151" s="2"/>
    </row>
    <row r="152" spans="1:21" ht="14.25" customHeight="1" x14ac:dyDescent="0.3">
      <c r="A152" s="2"/>
      <c r="B152" s="2"/>
      <c r="C152" s="2"/>
      <c r="D152" s="2"/>
      <c r="E152" s="2"/>
      <c r="F152" s="2"/>
      <c r="G152" s="2"/>
      <c r="H152" s="2"/>
      <c r="I152" s="2"/>
      <c r="J152" s="2"/>
      <c r="K152" s="2"/>
      <c r="L152" s="2"/>
      <c r="M152" s="2"/>
      <c r="N152" s="2"/>
      <c r="O152" s="2"/>
      <c r="P152" s="2"/>
      <c r="Q152" s="2"/>
      <c r="R152" s="2"/>
      <c r="S152" s="2"/>
      <c r="T152" s="2"/>
      <c r="U152" s="2"/>
    </row>
    <row r="153" spans="1:21" ht="14.25" customHeight="1" x14ac:dyDescent="0.3">
      <c r="A153" s="2"/>
      <c r="B153" s="2"/>
      <c r="C153" s="2"/>
      <c r="D153" s="2"/>
      <c r="E153" s="2"/>
      <c r="F153" s="2"/>
      <c r="G153" s="2"/>
      <c r="H153" s="2"/>
      <c r="I153" s="2"/>
      <c r="J153" s="2"/>
      <c r="K153" s="2"/>
      <c r="L153" s="2"/>
      <c r="M153" s="2"/>
      <c r="N153" s="2"/>
      <c r="O153" s="2"/>
      <c r="P153" s="2"/>
      <c r="Q153" s="2"/>
      <c r="R153" s="2"/>
      <c r="S153" s="2"/>
      <c r="T153" s="2"/>
      <c r="U153" s="2"/>
    </row>
    <row r="154" spans="1:21" ht="14.25" customHeight="1" x14ac:dyDescent="0.3">
      <c r="A154" s="2"/>
      <c r="B154" s="2"/>
      <c r="C154" s="2"/>
      <c r="D154" s="2"/>
      <c r="E154" s="2"/>
      <c r="F154" s="2"/>
      <c r="G154" s="2"/>
      <c r="H154" s="2"/>
      <c r="I154" s="2"/>
      <c r="J154" s="2"/>
      <c r="K154" s="2"/>
      <c r="L154" s="2"/>
      <c r="M154" s="2"/>
      <c r="N154" s="2"/>
      <c r="O154" s="2"/>
      <c r="P154" s="2"/>
      <c r="Q154" s="2"/>
      <c r="R154" s="2"/>
      <c r="S154" s="2"/>
      <c r="T154" s="2"/>
      <c r="U154" s="2"/>
    </row>
    <row r="155" spans="1:21" ht="14.25" customHeight="1" x14ac:dyDescent="0.3">
      <c r="A155" s="2"/>
      <c r="B155" s="2"/>
      <c r="C155" s="2"/>
      <c r="D155" s="2"/>
      <c r="E155" s="2"/>
      <c r="F155" s="2"/>
      <c r="G155" s="2"/>
      <c r="H155" s="2"/>
      <c r="I155" s="2"/>
      <c r="J155" s="2"/>
      <c r="K155" s="2"/>
      <c r="L155" s="2"/>
      <c r="M155" s="2"/>
      <c r="N155" s="2"/>
      <c r="O155" s="2"/>
      <c r="P155" s="2"/>
      <c r="Q155" s="2"/>
      <c r="R155" s="2"/>
      <c r="S155" s="2"/>
      <c r="T155" s="2"/>
      <c r="U155" s="2"/>
    </row>
    <row r="156" spans="1:21" ht="14.25" customHeight="1" x14ac:dyDescent="0.3">
      <c r="A156" s="2"/>
      <c r="B156" s="2"/>
      <c r="C156" s="2"/>
      <c r="D156" s="2"/>
      <c r="E156" s="2"/>
      <c r="F156" s="2"/>
      <c r="G156" s="2"/>
      <c r="H156" s="2"/>
      <c r="I156" s="2"/>
      <c r="J156" s="2"/>
      <c r="K156" s="2"/>
      <c r="L156" s="2"/>
      <c r="M156" s="2"/>
      <c r="N156" s="2"/>
      <c r="O156" s="2"/>
      <c r="P156" s="2"/>
      <c r="Q156" s="2"/>
      <c r="R156" s="2"/>
      <c r="S156" s="2"/>
      <c r="T156" s="2"/>
      <c r="U156" s="2"/>
    </row>
    <row r="157" spans="1:21" ht="14.25" customHeight="1" x14ac:dyDescent="0.3">
      <c r="A157" s="2"/>
      <c r="B157" s="2"/>
      <c r="C157" s="2"/>
      <c r="D157" s="2"/>
      <c r="E157" s="2"/>
      <c r="F157" s="2"/>
      <c r="G157" s="2"/>
      <c r="H157" s="2"/>
      <c r="I157" s="2"/>
      <c r="J157" s="2"/>
      <c r="K157" s="2"/>
      <c r="L157" s="2"/>
      <c r="M157" s="2"/>
      <c r="N157" s="2"/>
      <c r="O157" s="2"/>
      <c r="P157" s="2"/>
      <c r="Q157" s="2"/>
      <c r="R157" s="2"/>
      <c r="S157" s="2"/>
      <c r="T157" s="2"/>
      <c r="U157" s="2"/>
    </row>
    <row r="158" spans="1:21" ht="14.25" customHeight="1" x14ac:dyDescent="0.3">
      <c r="A158" s="2"/>
      <c r="B158" s="2"/>
      <c r="C158" s="2"/>
      <c r="D158" s="2"/>
      <c r="E158" s="2"/>
      <c r="F158" s="2"/>
      <c r="G158" s="2"/>
      <c r="H158" s="2"/>
      <c r="I158" s="2"/>
      <c r="J158" s="2"/>
      <c r="K158" s="2"/>
      <c r="L158" s="2"/>
      <c r="M158" s="2"/>
      <c r="N158" s="2"/>
      <c r="O158" s="2"/>
      <c r="P158" s="2"/>
      <c r="Q158" s="2"/>
      <c r="R158" s="2"/>
      <c r="S158" s="2"/>
      <c r="T158" s="2"/>
      <c r="U158" s="2"/>
    </row>
    <row r="159" spans="1:21" ht="14.25" customHeight="1" x14ac:dyDescent="0.3">
      <c r="A159" s="2"/>
      <c r="B159" s="2"/>
      <c r="C159" s="2"/>
      <c r="D159" s="2"/>
      <c r="E159" s="2"/>
      <c r="F159" s="2"/>
      <c r="G159" s="2"/>
      <c r="H159" s="2"/>
      <c r="I159" s="2"/>
      <c r="J159" s="2"/>
      <c r="K159" s="2"/>
      <c r="L159" s="2"/>
      <c r="M159" s="2"/>
      <c r="N159" s="2"/>
      <c r="O159" s="2"/>
      <c r="P159" s="2"/>
      <c r="Q159" s="2"/>
      <c r="R159" s="2"/>
      <c r="S159" s="2"/>
      <c r="T159" s="2"/>
      <c r="U159" s="2"/>
    </row>
    <row r="160" spans="1:21" ht="14.25" customHeight="1" x14ac:dyDescent="0.3">
      <c r="A160" s="2"/>
      <c r="B160" s="2"/>
      <c r="C160" s="2"/>
      <c r="D160" s="2"/>
      <c r="E160" s="2"/>
      <c r="F160" s="2"/>
      <c r="G160" s="2"/>
      <c r="H160" s="2"/>
      <c r="I160" s="2"/>
      <c r="J160" s="2"/>
      <c r="K160" s="2"/>
      <c r="L160" s="2"/>
      <c r="M160" s="2"/>
      <c r="N160" s="2"/>
      <c r="O160" s="2"/>
      <c r="P160" s="2"/>
      <c r="Q160" s="2"/>
      <c r="R160" s="2"/>
      <c r="S160" s="2"/>
      <c r="T160" s="2"/>
      <c r="U160" s="2"/>
    </row>
    <row r="161" spans="1:21" ht="14.25" customHeight="1" x14ac:dyDescent="0.3">
      <c r="A161" s="2"/>
      <c r="B161" s="2"/>
      <c r="C161" s="2"/>
      <c r="D161" s="2"/>
      <c r="E161" s="2"/>
      <c r="F161" s="2"/>
      <c r="G161" s="2"/>
      <c r="H161" s="2"/>
      <c r="I161" s="2"/>
      <c r="J161" s="2"/>
      <c r="K161" s="2"/>
      <c r="L161" s="2"/>
      <c r="M161" s="2"/>
      <c r="N161" s="2"/>
      <c r="O161" s="2"/>
      <c r="P161" s="2"/>
      <c r="Q161" s="2"/>
      <c r="R161" s="2"/>
      <c r="S161" s="2"/>
      <c r="T161" s="2"/>
      <c r="U161" s="2"/>
    </row>
    <row r="162" spans="1:21" ht="14.25" customHeight="1" x14ac:dyDescent="0.3">
      <c r="A162" s="2"/>
      <c r="B162" s="2"/>
      <c r="C162" s="2"/>
      <c r="D162" s="2"/>
      <c r="E162" s="2"/>
      <c r="F162" s="2"/>
      <c r="G162" s="2"/>
      <c r="H162" s="2"/>
      <c r="I162" s="2"/>
      <c r="J162" s="2"/>
      <c r="K162" s="2"/>
      <c r="L162" s="2"/>
      <c r="M162" s="2"/>
      <c r="N162" s="2"/>
      <c r="O162" s="2"/>
      <c r="P162" s="2"/>
      <c r="Q162" s="2"/>
      <c r="R162" s="2"/>
      <c r="S162" s="2"/>
      <c r="T162" s="2"/>
      <c r="U162" s="2"/>
    </row>
    <row r="163" spans="1:21" ht="14.25" customHeight="1" x14ac:dyDescent="0.3">
      <c r="A163" s="2"/>
      <c r="B163" s="2"/>
      <c r="C163" s="2"/>
      <c r="D163" s="2"/>
      <c r="E163" s="2"/>
      <c r="F163" s="2"/>
      <c r="G163" s="2"/>
      <c r="H163" s="2"/>
      <c r="I163" s="2"/>
      <c r="J163" s="2"/>
      <c r="K163" s="2"/>
      <c r="L163" s="2"/>
      <c r="M163" s="2"/>
      <c r="N163" s="2"/>
      <c r="O163" s="2"/>
      <c r="P163" s="2"/>
      <c r="Q163" s="2"/>
      <c r="R163" s="2"/>
      <c r="S163" s="2"/>
      <c r="T163" s="2"/>
      <c r="U163" s="2"/>
    </row>
    <row r="164" spans="1:21" ht="14.25" customHeight="1" x14ac:dyDescent="0.3">
      <c r="A164" s="2"/>
      <c r="B164" s="2"/>
      <c r="C164" s="2"/>
      <c r="D164" s="2"/>
      <c r="E164" s="2"/>
      <c r="F164" s="2"/>
      <c r="G164" s="2"/>
      <c r="H164" s="2"/>
      <c r="I164" s="2"/>
      <c r="J164" s="2"/>
      <c r="K164" s="2"/>
      <c r="L164" s="2"/>
      <c r="M164" s="2"/>
      <c r="N164" s="2"/>
      <c r="O164" s="2"/>
      <c r="P164" s="2"/>
      <c r="Q164" s="2"/>
      <c r="R164" s="2"/>
      <c r="S164" s="2"/>
      <c r="T164" s="2"/>
      <c r="U164" s="2"/>
    </row>
    <row r="165" spans="1:21" ht="14.25" customHeight="1" x14ac:dyDescent="0.3">
      <c r="A165" s="2"/>
      <c r="B165" s="2"/>
      <c r="C165" s="2"/>
      <c r="D165" s="2"/>
      <c r="E165" s="2"/>
      <c r="F165" s="2"/>
      <c r="G165" s="2"/>
      <c r="H165" s="2"/>
      <c r="I165" s="2"/>
      <c r="J165" s="2"/>
      <c r="K165" s="2"/>
      <c r="L165" s="2"/>
      <c r="M165" s="2"/>
      <c r="N165" s="2"/>
      <c r="O165" s="2"/>
      <c r="P165" s="2"/>
      <c r="Q165" s="2"/>
      <c r="R165" s="2"/>
      <c r="S165" s="2"/>
      <c r="T165" s="2"/>
      <c r="U165" s="2"/>
    </row>
    <row r="166" spans="1:21" ht="14.25" customHeight="1" x14ac:dyDescent="0.3">
      <c r="A166" s="2"/>
      <c r="B166" s="2"/>
      <c r="C166" s="2"/>
      <c r="D166" s="2"/>
      <c r="E166" s="2"/>
      <c r="F166" s="2"/>
      <c r="G166" s="2"/>
      <c r="H166" s="2"/>
      <c r="I166" s="2"/>
      <c r="J166" s="2"/>
      <c r="K166" s="2"/>
      <c r="L166" s="2"/>
      <c r="M166" s="2"/>
      <c r="N166" s="2"/>
      <c r="O166" s="2"/>
      <c r="P166" s="2"/>
      <c r="Q166" s="2"/>
      <c r="R166" s="2"/>
      <c r="S166" s="2"/>
      <c r="T166" s="2"/>
      <c r="U166" s="2"/>
    </row>
    <row r="167" spans="1:21" ht="14.25" customHeight="1" x14ac:dyDescent="0.3">
      <c r="A167" s="2"/>
      <c r="B167" s="2"/>
      <c r="C167" s="2"/>
      <c r="D167" s="2"/>
      <c r="E167" s="2"/>
      <c r="F167" s="2"/>
      <c r="G167" s="2"/>
      <c r="H167" s="2"/>
      <c r="I167" s="2"/>
      <c r="J167" s="2"/>
      <c r="K167" s="2"/>
      <c r="L167" s="2"/>
      <c r="M167" s="2"/>
      <c r="N167" s="2"/>
      <c r="O167" s="2"/>
      <c r="P167" s="2"/>
      <c r="Q167" s="2"/>
      <c r="R167" s="2"/>
      <c r="S167" s="2"/>
      <c r="T167" s="2"/>
      <c r="U167" s="2"/>
    </row>
    <row r="168" spans="1:21" ht="14.25" customHeight="1" x14ac:dyDescent="0.3">
      <c r="A168" s="2"/>
      <c r="B168" s="2"/>
      <c r="C168" s="2"/>
      <c r="D168" s="2"/>
      <c r="E168" s="2"/>
      <c r="F168" s="2"/>
      <c r="G168" s="2"/>
      <c r="H168" s="2"/>
      <c r="I168" s="2"/>
      <c r="J168" s="2"/>
      <c r="K168" s="2"/>
      <c r="L168" s="2"/>
      <c r="M168" s="2"/>
      <c r="N168" s="2"/>
      <c r="O168" s="2"/>
      <c r="P168" s="2"/>
      <c r="Q168" s="2"/>
      <c r="R168" s="2"/>
      <c r="S168" s="2"/>
      <c r="T168" s="2"/>
      <c r="U168" s="2"/>
    </row>
    <row r="169" spans="1:21" ht="14.25" customHeight="1" x14ac:dyDescent="0.3">
      <c r="A169" s="2"/>
      <c r="B169" s="2"/>
      <c r="C169" s="2"/>
      <c r="D169" s="2"/>
      <c r="E169" s="2"/>
      <c r="F169" s="2"/>
      <c r="G169" s="2"/>
      <c r="H169" s="2"/>
      <c r="I169" s="2"/>
      <c r="J169" s="2"/>
      <c r="K169" s="2"/>
      <c r="L169" s="2"/>
      <c r="M169" s="2"/>
      <c r="N169" s="2"/>
      <c r="O169" s="2"/>
      <c r="P169" s="2"/>
      <c r="Q169" s="2"/>
      <c r="R169" s="2"/>
      <c r="S169" s="2"/>
      <c r="T169" s="2"/>
      <c r="U169" s="2"/>
    </row>
    <row r="170" spans="1:21" ht="14.25" customHeight="1" x14ac:dyDescent="0.3">
      <c r="A170" s="2"/>
      <c r="B170" s="2"/>
      <c r="C170" s="2"/>
      <c r="D170" s="2"/>
      <c r="E170" s="2"/>
      <c r="F170" s="2"/>
      <c r="G170" s="2"/>
      <c r="H170" s="2"/>
      <c r="I170" s="2"/>
      <c r="J170" s="2"/>
      <c r="K170" s="2"/>
      <c r="L170" s="2"/>
      <c r="M170" s="2"/>
      <c r="N170" s="2"/>
      <c r="O170" s="2"/>
      <c r="P170" s="2"/>
      <c r="Q170" s="2"/>
      <c r="R170" s="2"/>
      <c r="S170" s="2"/>
      <c r="T170" s="2"/>
      <c r="U170" s="2"/>
    </row>
    <row r="171" spans="1:21" ht="14.25" customHeight="1" x14ac:dyDescent="0.3">
      <c r="A171" s="2"/>
      <c r="B171" s="2"/>
      <c r="C171" s="2"/>
      <c r="D171" s="2"/>
      <c r="E171" s="2"/>
      <c r="F171" s="2"/>
      <c r="G171" s="2"/>
      <c r="H171" s="2"/>
      <c r="I171" s="2"/>
      <c r="J171" s="2"/>
      <c r="K171" s="2"/>
      <c r="L171" s="2"/>
      <c r="M171" s="2"/>
      <c r="N171" s="2"/>
      <c r="O171" s="2"/>
      <c r="P171" s="2"/>
      <c r="Q171" s="2"/>
      <c r="R171" s="2"/>
      <c r="S171" s="2"/>
      <c r="T171" s="2"/>
      <c r="U171" s="2"/>
    </row>
    <row r="172" spans="1:21" ht="14.25" customHeight="1" x14ac:dyDescent="0.3">
      <c r="A172" s="2"/>
      <c r="B172" s="2"/>
      <c r="C172" s="2"/>
      <c r="D172" s="2"/>
      <c r="E172" s="2"/>
      <c r="F172" s="2"/>
      <c r="G172" s="2"/>
      <c r="H172" s="2"/>
      <c r="I172" s="2"/>
      <c r="J172" s="2"/>
      <c r="K172" s="2"/>
      <c r="L172" s="2"/>
      <c r="M172" s="2"/>
      <c r="N172" s="2"/>
      <c r="O172" s="2"/>
      <c r="P172" s="2"/>
      <c r="Q172" s="2"/>
      <c r="R172" s="2"/>
      <c r="S172" s="2"/>
      <c r="T172" s="2"/>
      <c r="U172" s="2"/>
    </row>
    <row r="173" spans="1:21" ht="14.25" customHeight="1" x14ac:dyDescent="0.3">
      <c r="A173" s="2"/>
      <c r="B173" s="2"/>
      <c r="C173" s="2"/>
      <c r="D173" s="2"/>
      <c r="E173" s="2"/>
      <c r="F173" s="2"/>
      <c r="G173" s="2"/>
      <c r="H173" s="2"/>
      <c r="I173" s="2"/>
      <c r="J173" s="2"/>
      <c r="K173" s="2"/>
      <c r="L173" s="2"/>
      <c r="M173" s="2"/>
      <c r="N173" s="2"/>
      <c r="O173" s="2"/>
      <c r="P173" s="2"/>
      <c r="Q173" s="2"/>
      <c r="R173" s="2"/>
      <c r="S173" s="2"/>
      <c r="T173" s="2"/>
      <c r="U173" s="2"/>
    </row>
    <row r="174" spans="1:21" ht="14.25" customHeight="1" x14ac:dyDescent="0.3">
      <c r="A174" s="2"/>
      <c r="B174" s="2"/>
      <c r="C174" s="2"/>
      <c r="D174" s="2"/>
      <c r="E174" s="2"/>
      <c r="F174" s="2"/>
      <c r="G174" s="2"/>
      <c r="H174" s="2"/>
      <c r="I174" s="2"/>
      <c r="J174" s="2"/>
      <c r="K174" s="2"/>
      <c r="L174" s="2"/>
      <c r="M174" s="2"/>
      <c r="N174" s="2"/>
      <c r="O174" s="2"/>
      <c r="P174" s="2"/>
      <c r="Q174" s="2"/>
      <c r="R174" s="2"/>
      <c r="S174" s="2"/>
      <c r="T174" s="2"/>
      <c r="U174" s="2"/>
    </row>
    <row r="175" spans="1:21" ht="14.25" customHeight="1" x14ac:dyDescent="0.3">
      <c r="A175" s="2"/>
      <c r="B175" s="2"/>
      <c r="C175" s="2"/>
      <c r="D175" s="2"/>
      <c r="E175" s="2"/>
      <c r="F175" s="2"/>
      <c r="G175" s="2"/>
      <c r="H175" s="2"/>
      <c r="I175" s="2"/>
      <c r="J175" s="2"/>
      <c r="K175" s="2"/>
      <c r="L175" s="2"/>
      <c r="M175" s="2"/>
      <c r="N175" s="2"/>
      <c r="O175" s="2"/>
      <c r="P175" s="2"/>
      <c r="Q175" s="2"/>
      <c r="R175" s="2"/>
      <c r="S175" s="2"/>
      <c r="T175" s="2"/>
      <c r="U175" s="2"/>
    </row>
    <row r="176" spans="1:21" ht="14.25" customHeight="1" x14ac:dyDescent="0.3">
      <c r="A176" s="2"/>
      <c r="B176" s="2"/>
      <c r="C176" s="2"/>
      <c r="D176" s="2"/>
      <c r="E176" s="2"/>
      <c r="F176" s="2"/>
      <c r="G176" s="2"/>
      <c r="H176" s="2"/>
      <c r="I176" s="2"/>
      <c r="J176" s="2"/>
      <c r="K176" s="2"/>
      <c r="L176" s="2"/>
      <c r="M176" s="2"/>
      <c r="N176" s="2"/>
      <c r="O176" s="2"/>
      <c r="P176" s="2"/>
      <c r="Q176" s="2"/>
      <c r="R176" s="2"/>
      <c r="S176" s="2"/>
      <c r="T176" s="2"/>
      <c r="U176" s="2"/>
    </row>
    <row r="177" spans="1:21" ht="14.25" customHeight="1" x14ac:dyDescent="0.3">
      <c r="A177" s="2"/>
      <c r="B177" s="2"/>
      <c r="C177" s="2"/>
      <c r="D177" s="2"/>
      <c r="E177" s="2"/>
      <c r="F177" s="2"/>
      <c r="G177" s="2"/>
      <c r="H177" s="2"/>
      <c r="I177" s="2"/>
      <c r="J177" s="2"/>
      <c r="K177" s="2"/>
      <c r="L177" s="2"/>
      <c r="M177" s="2"/>
      <c r="N177" s="2"/>
      <c r="O177" s="2"/>
      <c r="P177" s="2"/>
      <c r="Q177" s="2"/>
      <c r="R177" s="2"/>
      <c r="S177" s="2"/>
      <c r="T177" s="2"/>
      <c r="U177" s="2"/>
    </row>
    <row r="178" spans="1:21" ht="14.25" customHeight="1" x14ac:dyDescent="0.3">
      <c r="A178" s="2"/>
      <c r="B178" s="2"/>
      <c r="C178" s="2"/>
      <c r="D178" s="2"/>
      <c r="E178" s="2"/>
      <c r="F178" s="2"/>
      <c r="G178" s="2"/>
      <c r="H178" s="2"/>
      <c r="I178" s="2"/>
      <c r="J178" s="2"/>
      <c r="K178" s="2"/>
      <c r="L178" s="2"/>
      <c r="M178" s="2"/>
      <c r="N178" s="2"/>
      <c r="O178" s="2"/>
      <c r="P178" s="2"/>
      <c r="Q178" s="2"/>
      <c r="R178" s="2"/>
      <c r="S178" s="2"/>
      <c r="T178" s="2"/>
      <c r="U178" s="2"/>
    </row>
    <row r="179" spans="1:21" ht="14.25" customHeight="1" x14ac:dyDescent="0.3">
      <c r="A179" s="2"/>
      <c r="B179" s="2"/>
      <c r="C179" s="2"/>
      <c r="D179" s="2"/>
      <c r="E179" s="2"/>
      <c r="F179" s="2"/>
      <c r="G179" s="2"/>
      <c r="H179" s="2"/>
      <c r="I179" s="2"/>
      <c r="J179" s="2"/>
      <c r="K179" s="2"/>
      <c r="L179" s="2"/>
      <c r="M179" s="2"/>
      <c r="N179" s="2"/>
      <c r="O179" s="2"/>
      <c r="P179" s="2"/>
      <c r="Q179" s="2"/>
      <c r="R179" s="2"/>
      <c r="S179" s="2"/>
      <c r="T179" s="2"/>
      <c r="U179" s="2"/>
    </row>
    <row r="180" spans="1:21" ht="14.25" customHeight="1" x14ac:dyDescent="0.3">
      <c r="A180" s="2"/>
      <c r="B180" s="2"/>
      <c r="C180" s="2"/>
      <c r="D180" s="2"/>
      <c r="E180" s="2"/>
      <c r="F180" s="2"/>
      <c r="G180" s="2"/>
      <c r="H180" s="2"/>
      <c r="I180" s="2"/>
      <c r="J180" s="2"/>
      <c r="K180" s="2"/>
      <c r="L180" s="2"/>
      <c r="M180" s="2"/>
      <c r="N180" s="2"/>
      <c r="O180" s="2"/>
      <c r="P180" s="2"/>
      <c r="Q180" s="2"/>
      <c r="R180" s="2"/>
      <c r="S180" s="2"/>
      <c r="T180" s="2"/>
      <c r="U180" s="2"/>
    </row>
    <row r="181" spans="1:21" ht="14.25" customHeight="1" x14ac:dyDescent="0.3">
      <c r="A181" s="2"/>
      <c r="B181" s="2"/>
      <c r="C181" s="2"/>
      <c r="D181" s="2"/>
      <c r="E181" s="2"/>
      <c r="F181" s="2"/>
      <c r="G181" s="2"/>
      <c r="H181" s="2"/>
      <c r="I181" s="2"/>
      <c r="J181" s="2"/>
      <c r="K181" s="2"/>
      <c r="L181" s="2"/>
      <c r="M181" s="2"/>
      <c r="N181" s="2"/>
      <c r="O181" s="2"/>
      <c r="P181" s="2"/>
      <c r="Q181" s="2"/>
      <c r="R181" s="2"/>
      <c r="S181" s="2"/>
      <c r="T181" s="2"/>
      <c r="U181" s="2"/>
    </row>
    <row r="182" spans="1:21" ht="14.25" customHeight="1" x14ac:dyDescent="0.3">
      <c r="A182" s="2"/>
      <c r="B182" s="2"/>
      <c r="C182" s="2"/>
      <c r="D182" s="2"/>
      <c r="E182" s="2"/>
      <c r="F182" s="2"/>
      <c r="G182" s="2"/>
      <c r="H182" s="2"/>
      <c r="I182" s="2"/>
      <c r="J182" s="2"/>
      <c r="K182" s="2"/>
      <c r="L182" s="2"/>
      <c r="M182" s="2"/>
      <c r="N182" s="2"/>
      <c r="O182" s="2"/>
      <c r="P182" s="2"/>
      <c r="Q182" s="2"/>
      <c r="R182" s="2"/>
      <c r="S182" s="2"/>
      <c r="T182" s="2"/>
      <c r="U182" s="2"/>
    </row>
    <row r="183" spans="1:21" ht="14.25" customHeight="1" x14ac:dyDescent="0.3">
      <c r="A183" s="2"/>
      <c r="B183" s="2"/>
      <c r="C183" s="2"/>
      <c r="D183" s="2"/>
      <c r="E183" s="2"/>
      <c r="F183" s="2"/>
      <c r="G183" s="2"/>
      <c r="H183" s="2"/>
      <c r="I183" s="2"/>
      <c r="J183" s="2"/>
      <c r="K183" s="2"/>
      <c r="L183" s="2"/>
      <c r="M183" s="2"/>
      <c r="N183" s="2"/>
      <c r="O183" s="2"/>
      <c r="P183" s="2"/>
      <c r="Q183" s="2"/>
      <c r="R183" s="2"/>
      <c r="S183" s="2"/>
      <c r="T183" s="2"/>
      <c r="U183" s="2"/>
    </row>
    <row r="184" spans="1:21" ht="14.25" customHeight="1" x14ac:dyDescent="0.3">
      <c r="A184" s="2"/>
      <c r="B184" s="2"/>
      <c r="C184" s="2"/>
      <c r="D184" s="2"/>
      <c r="E184" s="2"/>
      <c r="F184" s="2"/>
      <c r="G184" s="2"/>
      <c r="H184" s="2"/>
      <c r="I184" s="2"/>
      <c r="J184" s="2"/>
      <c r="K184" s="2"/>
      <c r="L184" s="2"/>
      <c r="M184" s="2"/>
      <c r="N184" s="2"/>
      <c r="O184" s="2"/>
      <c r="P184" s="2"/>
      <c r="Q184" s="2"/>
      <c r="R184" s="2"/>
      <c r="S184" s="2"/>
      <c r="T184" s="2"/>
      <c r="U184" s="2"/>
    </row>
    <row r="185" spans="1:21" ht="14.25" customHeight="1" x14ac:dyDescent="0.3">
      <c r="A185" s="2"/>
      <c r="B185" s="2"/>
      <c r="C185" s="2"/>
      <c r="D185" s="2"/>
      <c r="E185" s="2"/>
      <c r="F185" s="2"/>
      <c r="G185" s="2"/>
      <c r="H185" s="2"/>
      <c r="I185" s="2"/>
      <c r="J185" s="2"/>
      <c r="K185" s="2"/>
      <c r="L185" s="2"/>
      <c r="M185" s="2"/>
      <c r="N185" s="2"/>
      <c r="O185" s="2"/>
      <c r="P185" s="2"/>
      <c r="Q185" s="2"/>
      <c r="R185" s="2"/>
      <c r="S185" s="2"/>
      <c r="T185" s="2"/>
      <c r="U185" s="2"/>
    </row>
    <row r="186" spans="1:21" ht="14.25" customHeight="1" x14ac:dyDescent="0.3">
      <c r="A186" s="2"/>
      <c r="B186" s="2"/>
      <c r="C186" s="2"/>
      <c r="D186" s="2"/>
      <c r="E186" s="2"/>
      <c r="F186" s="2"/>
      <c r="G186" s="2"/>
      <c r="H186" s="2"/>
      <c r="I186" s="2"/>
      <c r="J186" s="2"/>
      <c r="K186" s="2"/>
      <c r="L186" s="2"/>
      <c r="M186" s="2"/>
      <c r="N186" s="2"/>
      <c r="O186" s="2"/>
      <c r="P186" s="2"/>
      <c r="Q186" s="2"/>
      <c r="R186" s="2"/>
      <c r="S186" s="2"/>
      <c r="T186" s="2"/>
      <c r="U186" s="2"/>
    </row>
    <row r="187" spans="1:21" ht="14.25" customHeight="1" x14ac:dyDescent="0.3">
      <c r="A187" s="2"/>
      <c r="B187" s="2"/>
      <c r="C187" s="2"/>
      <c r="D187" s="2"/>
      <c r="E187" s="2"/>
      <c r="F187" s="2"/>
      <c r="G187" s="2"/>
      <c r="H187" s="2"/>
      <c r="I187" s="2"/>
      <c r="J187" s="2"/>
      <c r="K187" s="2"/>
      <c r="L187" s="2"/>
      <c r="M187" s="2"/>
      <c r="N187" s="2"/>
      <c r="O187" s="2"/>
      <c r="P187" s="2"/>
      <c r="Q187" s="2"/>
      <c r="R187" s="2"/>
      <c r="S187" s="2"/>
      <c r="T187" s="2"/>
      <c r="U187" s="2"/>
    </row>
    <row r="188" spans="1:21" ht="14.25" customHeight="1" x14ac:dyDescent="0.3">
      <c r="A188" s="2"/>
      <c r="B188" s="2"/>
      <c r="C188" s="2"/>
      <c r="D188" s="2"/>
      <c r="E188" s="2"/>
      <c r="F188" s="2"/>
      <c r="G188" s="2"/>
      <c r="H188" s="2"/>
      <c r="I188" s="2"/>
      <c r="J188" s="2"/>
      <c r="K188" s="2"/>
      <c r="L188" s="2"/>
      <c r="M188" s="2"/>
      <c r="N188" s="2"/>
      <c r="O188" s="2"/>
      <c r="P188" s="2"/>
      <c r="Q188" s="2"/>
      <c r="R188" s="2"/>
      <c r="S188" s="2"/>
      <c r="T188" s="2"/>
      <c r="U188" s="2"/>
    </row>
    <row r="189" spans="1:21" ht="14.25" customHeight="1" x14ac:dyDescent="0.3">
      <c r="A189" s="2"/>
      <c r="B189" s="2"/>
      <c r="C189" s="2"/>
      <c r="D189" s="2"/>
      <c r="E189" s="2"/>
      <c r="F189" s="2"/>
      <c r="G189" s="2"/>
      <c r="H189" s="2"/>
      <c r="I189" s="2"/>
      <c r="J189" s="2"/>
      <c r="K189" s="2"/>
      <c r="L189" s="2"/>
      <c r="M189" s="2"/>
      <c r="N189" s="2"/>
      <c r="O189" s="2"/>
      <c r="P189" s="2"/>
      <c r="Q189" s="2"/>
      <c r="R189" s="2"/>
      <c r="S189" s="2"/>
      <c r="T189" s="2"/>
      <c r="U189" s="2"/>
    </row>
    <row r="190" spans="1:21" ht="14.25" customHeight="1" x14ac:dyDescent="0.3">
      <c r="A190" s="2"/>
      <c r="B190" s="2"/>
      <c r="C190" s="2"/>
      <c r="D190" s="2"/>
      <c r="E190" s="2"/>
      <c r="F190" s="2"/>
      <c r="G190" s="2"/>
      <c r="H190" s="2"/>
      <c r="I190" s="2"/>
      <c r="J190" s="2"/>
      <c r="K190" s="2"/>
      <c r="L190" s="2"/>
      <c r="M190" s="2"/>
      <c r="N190" s="2"/>
      <c r="O190" s="2"/>
      <c r="P190" s="2"/>
      <c r="Q190" s="2"/>
      <c r="R190" s="2"/>
      <c r="S190" s="2"/>
      <c r="T190" s="2"/>
      <c r="U190" s="2"/>
    </row>
    <row r="191" spans="1:21" ht="14.25" customHeight="1" x14ac:dyDescent="0.3">
      <c r="A191" s="2"/>
      <c r="B191" s="2"/>
      <c r="C191" s="2"/>
      <c r="D191" s="2"/>
      <c r="E191" s="2"/>
      <c r="F191" s="2"/>
      <c r="G191" s="2"/>
      <c r="H191" s="2"/>
      <c r="I191" s="2"/>
      <c r="J191" s="2"/>
      <c r="K191" s="2"/>
      <c r="L191" s="2"/>
      <c r="M191" s="2"/>
      <c r="N191" s="2"/>
      <c r="O191" s="2"/>
      <c r="P191" s="2"/>
      <c r="Q191" s="2"/>
      <c r="R191" s="2"/>
      <c r="S191" s="2"/>
      <c r="T191" s="2"/>
      <c r="U191" s="2"/>
    </row>
    <row r="192" spans="1:21" ht="14.25" customHeight="1" x14ac:dyDescent="0.3">
      <c r="A192" s="2"/>
      <c r="B192" s="2"/>
      <c r="C192" s="2"/>
      <c r="D192" s="2"/>
      <c r="E192" s="2"/>
      <c r="F192" s="2"/>
      <c r="G192" s="2"/>
      <c r="H192" s="2"/>
      <c r="I192" s="2"/>
      <c r="J192" s="2"/>
      <c r="K192" s="2"/>
      <c r="L192" s="2"/>
      <c r="M192" s="2"/>
      <c r="N192" s="2"/>
      <c r="O192" s="2"/>
      <c r="P192" s="2"/>
      <c r="Q192" s="2"/>
      <c r="R192" s="2"/>
      <c r="S192" s="2"/>
      <c r="T192" s="2"/>
      <c r="U192" s="2"/>
    </row>
    <row r="193" spans="1:21" ht="14.25" customHeight="1" x14ac:dyDescent="0.3">
      <c r="A193" s="2"/>
      <c r="B193" s="2"/>
      <c r="C193" s="2"/>
      <c r="D193" s="2"/>
      <c r="E193" s="2"/>
      <c r="F193" s="2"/>
      <c r="G193" s="2"/>
      <c r="H193" s="2"/>
      <c r="I193" s="2"/>
      <c r="J193" s="2"/>
      <c r="K193" s="2"/>
      <c r="L193" s="2"/>
      <c r="M193" s="2"/>
      <c r="N193" s="2"/>
      <c r="O193" s="2"/>
      <c r="P193" s="2"/>
      <c r="Q193" s="2"/>
      <c r="R193" s="2"/>
      <c r="S193" s="2"/>
      <c r="T193" s="2"/>
      <c r="U193" s="2"/>
    </row>
    <row r="194" spans="1:21" ht="14.25" customHeight="1" x14ac:dyDescent="0.3">
      <c r="A194" s="2"/>
      <c r="B194" s="2"/>
      <c r="C194" s="2"/>
      <c r="D194" s="2"/>
      <c r="E194" s="2"/>
      <c r="F194" s="2"/>
      <c r="G194" s="2"/>
      <c r="H194" s="2"/>
      <c r="I194" s="2"/>
      <c r="J194" s="2"/>
      <c r="K194" s="2"/>
      <c r="L194" s="2"/>
      <c r="M194" s="2"/>
      <c r="N194" s="2"/>
      <c r="O194" s="2"/>
      <c r="P194" s="2"/>
      <c r="Q194" s="2"/>
      <c r="R194" s="2"/>
      <c r="S194" s="2"/>
      <c r="T194" s="2"/>
      <c r="U194" s="2"/>
    </row>
    <row r="195" spans="1:21" ht="14.25" customHeight="1" x14ac:dyDescent="0.3">
      <c r="A195" s="2"/>
      <c r="B195" s="2"/>
      <c r="C195" s="2"/>
      <c r="D195" s="2"/>
      <c r="E195" s="2"/>
      <c r="F195" s="2"/>
      <c r="G195" s="2"/>
      <c r="H195" s="2"/>
      <c r="I195" s="2"/>
      <c r="J195" s="2"/>
      <c r="K195" s="2"/>
      <c r="L195" s="2"/>
      <c r="M195" s="2"/>
      <c r="N195" s="2"/>
      <c r="O195" s="2"/>
      <c r="P195" s="2"/>
      <c r="Q195" s="2"/>
      <c r="R195" s="2"/>
      <c r="S195" s="2"/>
      <c r="T195" s="2"/>
      <c r="U195" s="2"/>
    </row>
    <row r="196" spans="1:21" ht="14.25" customHeight="1" x14ac:dyDescent="0.3">
      <c r="A196" s="2"/>
      <c r="B196" s="2"/>
      <c r="C196" s="2"/>
      <c r="D196" s="2"/>
      <c r="E196" s="2"/>
      <c r="F196" s="2"/>
      <c r="G196" s="2"/>
      <c r="H196" s="2"/>
      <c r="I196" s="2"/>
      <c r="J196" s="2"/>
      <c r="K196" s="2"/>
      <c r="L196" s="2"/>
      <c r="M196" s="2"/>
      <c r="N196" s="2"/>
      <c r="O196" s="2"/>
      <c r="P196" s="2"/>
      <c r="Q196" s="2"/>
      <c r="R196" s="2"/>
      <c r="S196" s="2"/>
      <c r="T196" s="2"/>
      <c r="U196" s="2"/>
    </row>
    <row r="197" spans="1:21" ht="14.25" customHeight="1" x14ac:dyDescent="0.3">
      <c r="A197" s="2"/>
      <c r="B197" s="2"/>
      <c r="C197" s="2"/>
      <c r="D197" s="2"/>
      <c r="E197" s="2"/>
      <c r="F197" s="2"/>
      <c r="G197" s="2"/>
      <c r="H197" s="2"/>
      <c r="I197" s="2"/>
      <c r="J197" s="2"/>
      <c r="K197" s="2"/>
      <c r="L197" s="2"/>
      <c r="M197" s="2"/>
      <c r="N197" s="2"/>
      <c r="O197" s="2"/>
      <c r="P197" s="2"/>
      <c r="Q197" s="2"/>
      <c r="R197" s="2"/>
      <c r="S197" s="2"/>
      <c r="T197" s="2"/>
      <c r="U197" s="2"/>
    </row>
    <row r="198" spans="1:21" ht="14.25" customHeight="1" x14ac:dyDescent="0.3">
      <c r="A198" s="2"/>
      <c r="B198" s="2"/>
      <c r="C198" s="2"/>
      <c r="D198" s="2"/>
      <c r="E198" s="2"/>
      <c r="F198" s="2"/>
      <c r="G198" s="2"/>
      <c r="H198" s="2"/>
      <c r="I198" s="2"/>
      <c r="J198" s="2"/>
      <c r="K198" s="2"/>
      <c r="L198" s="2"/>
      <c r="M198" s="2"/>
      <c r="N198" s="2"/>
      <c r="O198" s="2"/>
      <c r="P198" s="2"/>
      <c r="Q198" s="2"/>
      <c r="R198" s="2"/>
      <c r="S198" s="2"/>
      <c r="T198" s="2"/>
      <c r="U198" s="2"/>
    </row>
    <row r="199" spans="1:21" ht="14.25" customHeight="1" x14ac:dyDescent="0.3">
      <c r="A199" s="2"/>
      <c r="B199" s="2"/>
      <c r="C199" s="2"/>
      <c r="D199" s="2"/>
      <c r="E199" s="2"/>
      <c r="F199" s="2"/>
      <c r="G199" s="2"/>
      <c r="H199" s="2"/>
      <c r="I199" s="2"/>
      <c r="J199" s="2"/>
      <c r="K199" s="2"/>
      <c r="L199" s="2"/>
      <c r="M199" s="2"/>
      <c r="N199" s="2"/>
      <c r="O199" s="2"/>
      <c r="P199" s="2"/>
      <c r="Q199" s="2"/>
      <c r="R199" s="2"/>
      <c r="S199" s="2"/>
      <c r="T199" s="2"/>
      <c r="U199" s="2"/>
    </row>
    <row r="200" spans="1:21" ht="14.25" customHeight="1" x14ac:dyDescent="0.3">
      <c r="A200" s="2"/>
      <c r="B200" s="2"/>
      <c r="C200" s="2"/>
      <c r="D200" s="2"/>
      <c r="E200" s="2"/>
      <c r="F200" s="2"/>
      <c r="G200" s="2"/>
      <c r="H200" s="2"/>
      <c r="I200" s="2"/>
      <c r="J200" s="2"/>
      <c r="K200" s="2"/>
      <c r="L200" s="2"/>
      <c r="M200" s="2"/>
      <c r="N200" s="2"/>
      <c r="O200" s="2"/>
      <c r="P200" s="2"/>
      <c r="Q200" s="2"/>
      <c r="R200" s="2"/>
      <c r="S200" s="2"/>
      <c r="T200" s="2"/>
      <c r="U200" s="2"/>
    </row>
    <row r="201" spans="1:21" ht="14.25" customHeight="1" x14ac:dyDescent="0.3">
      <c r="A201" s="2"/>
      <c r="B201" s="2"/>
      <c r="C201" s="2"/>
      <c r="D201" s="2"/>
      <c r="E201" s="2"/>
      <c r="F201" s="2"/>
      <c r="G201" s="2"/>
      <c r="H201" s="2"/>
      <c r="I201" s="2"/>
      <c r="J201" s="2"/>
      <c r="K201" s="2"/>
      <c r="L201" s="2"/>
      <c r="M201" s="2"/>
      <c r="N201" s="2"/>
      <c r="O201" s="2"/>
      <c r="P201" s="2"/>
      <c r="Q201" s="2"/>
      <c r="R201" s="2"/>
      <c r="S201" s="2"/>
      <c r="T201" s="2"/>
      <c r="U201" s="2"/>
    </row>
    <row r="202" spans="1:21" ht="14.25" customHeight="1" x14ac:dyDescent="0.3">
      <c r="A202" s="2"/>
      <c r="B202" s="2"/>
      <c r="C202" s="2"/>
      <c r="D202" s="2"/>
      <c r="E202" s="2"/>
      <c r="F202" s="2"/>
      <c r="G202" s="2"/>
      <c r="H202" s="2"/>
      <c r="I202" s="2"/>
      <c r="J202" s="2"/>
      <c r="K202" s="2"/>
      <c r="L202" s="2"/>
      <c r="M202" s="2"/>
      <c r="N202" s="2"/>
      <c r="O202" s="2"/>
      <c r="P202" s="2"/>
      <c r="Q202" s="2"/>
      <c r="R202" s="2"/>
      <c r="S202" s="2"/>
      <c r="T202" s="2"/>
      <c r="U202" s="2"/>
    </row>
    <row r="203" spans="1:21" ht="14.25" customHeight="1" x14ac:dyDescent="0.3">
      <c r="A203" s="2"/>
      <c r="B203" s="2"/>
      <c r="C203" s="2"/>
      <c r="D203" s="2"/>
      <c r="E203" s="2"/>
      <c r="F203" s="2"/>
      <c r="G203" s="2"/>
      <c r="H203" s="2"/>
      <c r="I203" s="2"/>
      <c r="J203" s="2"/>
      <c r="K203" s="2"/>
      <c r="L203" s="2"/>
      <c r="M203" s="2"/>
      <c r="N203" s="2"/>
      <c r="O203" s="2"/>
      <c r="P203" s="2"/>
      <c r="Q203" s="2"/>
      <c r="R203" s="2"/>
      <c r="S203" s="2"/>
      <c r="T203" s="2"/>
      <c r="U203" s="2"/>
    </row>
    <row r="204" spans="1:21" ht="14.25" customHeight="1" x14ac:dyDescent="0.3">
      <c r="A204" s="2"/>
      <c r="B204" s="2"/>
      <c r="C204" s="2"/>
      <c r="D204" s="2"/>
      <c r="E204" s="2"/>
      <c r="F204" s="2"/>
      <c r="G204" s="2"/>
      <c r="H204" s="2"/>
      <c r="I204" s="2"/>
      <c r="J204" s="2"/>
      <c r="K204" s="2"/>
      <c r="L204" s="2"/>
      <c r="M204" s="2"/>
      <c r="N204" s="2"/>
      <c r="O204" s="2"/>
      <c r="P204" s="2"/>
      <c r="Q204" s="2"/>
      <c r="R204" s="2"/>
      <c r="S204" s="2"/>
      <c r="T204" s="2"/>
      <c r="U204" s="2"/>
    </row>
    <row r="205" spans="1:21" ht="14.25" customHeight="1" x14ac:dyDescent="0.3">
      <c r="A205" s="2"/>
      <c r="B205" s="2"/>
      <c r="C205" s="2"/>
      <c r="D205" s="2"/>
      <c r="E205" s="2"/>
      <c r="F205" s="2"/>
      <c r="G205" s="2"/>
      <c r="H205" s="2"/>
      <c r="I205" s="2"/>
      <c r="J205" s="2"/>
      <c r="K205" s="2"/>
      <c r="L205" s="2"/>
      <c r="M205" s="2"/>
      <c r="N205" s="2"/>
      <c r="O205" s="2"/>
      <c r="P205" s="2"/>
      <c r="Q205" s="2"/>
      <c r="R205" s="2"/>
      <c r="S205" s="2"/>
      <c r="T205" s="2"/>
      <c r="U205" s="2"/>
    </row>
    <row r="206" spans="1:21" ht="14.25" customHeight="1" x14ac:dyDescent="0.3">
      <c r="A206" s="2"/>
      <c r="B206" s="2"/>
      <c r="C206" s="2"/>
      <c r="D206" s="2"/>
      <c r="E206" s="2"/>
      <c r="F206" s="2"/>
      <c r="G206" s="2"/>
      <c r="H206" s="2"/>
      <c r="I206" s="2"/>
      <c r="J206" s="2"/>
      <c r="K206" s="2"/>
      <c r="L206" s="2"/>
      <c r="M206" s="2"/>
      <c r="N206" s="2"/>
      <c r="O206" s="2"/>
      <c r="P206" s="2"/>
      <c r="Q206" s="2"/>
      <c r="R206" s="2"/>
      <c r="S206" s="2"/>
      <c r="T206" s="2"/>
      <c r="U206" s="2"/>
    </row>
    <row r="207" spans="1:21" ht="14.25" customHeight="1" x14ac:dyDescent="0.3">
      <c r="A207" s="2"/>
      <c r="B207" s="2"/>
      <c r="C207" s="2"/>
      <c r="D207" s="2"/>
      <c r="E207" s="2"/>
      <c r="F207" s="2"/>
      <c r="G207" s="2"/>
      <c r="H207" s="2"/>
      <c r="I207" s="2"/>
      <c r="J207" s="2"/>
      <c r="K207" s="2"/>
      <c r="L207" s="2"/>
      <c r="M207" s="2"/>
      <c r="N207" s="2"/>
      <c r="O207" s="2"/>
      <c r="P207" s="2"/>
      <c r="Q207" s="2"/>
      <c r="R207" s="2"/>
      <c r="S207" s="2"/>
      <c r="T207" s="2"/>
      <c r="U207" s="2"/>
    </row>
    <row r="208" spans="1:21" ht="14.25" customHeight="1" x14ac:dyDescent="0.3">
      <c r="A208" s="2"/>
      <c r="B208" s="2"/>
      <c r="C208" s="2"/>
      <c r="D208" s="2"/>
      <c r="E208" s="2"/>
      <c r="F208" s="2"/>
      <c r="G208" s="2"/>
      <c r="H208" s="2"/>
      <c r="I208" s="2"/>
      <c r="J208" s="2"/>
      <c r="K208" s="2"/>
      <c r="L208" s="2"/>
      <c r="M208" s="2"/>
      <c r="N208" s="2"/>
      <c r="O208" s="2"/>
      <c r="P208" s="2"/>
      <c r="Q208" s="2"/>
      <c r="R208" s="2"/>
      <c r="S208" s="2"/>
      <c r="T208" s="2"/>
      <c r="U208" s="2"/>
    </row>
    <row r="209" spans="1:21" ht="14.25" customHeight="1" x14ac:dyDescent="0.3">
      <c r="A209" s="2"/>
      <c r="B209" s="2"/>
      <c r="C209" s="2"/>
      <c r="D209" s="2"/>
      <c r="E209" s="2"/>
      <c r="F209" s="2"/>
      <c r="G209" s="2"/>
      <c r="H209" s="2"/>
      <c r="I209" s="2"/>
      <c r="J209" s="2"/>
      <c r="K209" s="2"/>
      <c r="L209" s="2"/>
      <c r="M209" s="2"/>
      <c r="N209" s="2"/>
      <c r="O209" s="2"/>
      <c r="P209" s="2"/>
      <c r="Q209" s="2"/>
      <c r="R209" s="2"/>
      <c r="S209" s="2"/>
      <c r="T209" s="2"/>
      <c r="U209" s="2"/>
    </row>
    <row r="210" spans="1:21" ht="14.25" customHeight="1" x14ac:dyDescent="0.3">
      <c r="A210" s="2"/>
      <c r="B210" s="2"/>
      <c r="C210" s="2"/>
      <c r="D210" s="2"/>
      <c r="E210" s="2"/>
      <c r="F210" s="2"/>
      <c r="G210" s="2"/>
      <c r="H210" s="2"/>
      <c r="I210" s="2"/>
      <c r="J210" s="2"/>
      <c r="K210" s="2"/>
      <c r="L210" s="2"/>
      <c r="M210" s="2"/>
      <c r="N210" s="2"/>
      <c r="O210" s="2"/>
      <c r="P210" s="2"/>
      <c r="Q210" s="2"/>
      <c r="R210" s="2"/>
      <c r="S210" s="2"/>
      <c r="T210" s="2"/>
      <c r="U210" s="2"/>
    </row>
    <row r="211" spans="1:21" ht="14.25" customHeight="1" x14ac:dyDescent="0.3">
      <c r="A211" s="2"/>
      <c r="B211" s="2"/>
      <c r="C211" s="2"/>
      <c r="D211" s="2"/>
      <c r="E211" s="2"/>
      <c r="F211" s="2"/>
      <c r="G211" s="2"/>
      <c r="H211" s="2"/>
      <c r="I211" s="2"/>
      <c r="J211" s="2"/>
      <c r="K211" s="2"/>
      <c r="L211" s="2"/>
      <c r="M211" s="2"/>
      <c r="N211" s="2"/>
      <c r="O211" s="2"/>
      <c r="P211" s="2"/>
      <c r="Q211" s="2"/>
      <c r="R211" s="2"/>
      <c r="S211" s="2"/>
      <c r="T211" s="2"/>
      <c r="U211" s="2"/>
    </row>
    <row r="212" spans="1:21" ht="14.25" customHeight="1" x14ac:dyDescent="0.3">
      <c r="A212" s="2"/>
      <c r="B212" s="2"/>
      <c r="C212" s="2"/>
      <c r="D212" s="2"/>
      <c r="E212" s="2"/>
      <c r="F212" s="2"/>
      <c r="G212" s="2"/>
      <c r="H212" s="2"/>
      <c r="I212" s="2"/>
      <c r="J212" s="2"/>
      <c r="K212" s="2"/>
      <c r="L212" s="2"/>
      <c r="M212" s="2"/>
      <c r="N212" s="2"/>
      <c r="O212" s="2"/>
      <c r="P212" s="2"/>
      <c r="Q212" s="2"/>
      <c r="R212" s="2"/>
      <c r="S212" s="2"/>
      <c r="T212" s="2"/>
      <c r="U212" s="2"/>
    </row>
    <row r="213" spans="1:21" ht="14.25" customHeight="1" x14ac:dyDescent="0.3">
      <c r="A213" s="2"/>
      <c r="B213" s="2"/>
      <c r="C213" s="2"/>
      <c r="D213" s="2"/>
      <c r="E213" s="2"/>
      <c r="F213" s="2"/>
      <c r="G213" s="2"/>
      <c r="H213" s="2"/>
      <c r="I213" s="2"/>
      <c r="J213" s="2"/>
      <c r="K213" s="2"/>
      <c r="L213" s="2"/>
      <c r="M213" s="2"/>
      <c r="N213" s="2"/>
      <c r="O213" s="2"/>
      <c r="P213" s="2"/>
      <c r="Q213" s="2"/>
      <c r="R213" s="2"/>
      <c r="S213" s="2"/>
      <c r="T213" s="2"/>
      <c r="U213" s="2"/>
    </row>
    <row r="214" spans="1:21" ht="14.25" customHeight="1" x14ac:dyDescent="0.3">
      <c r="A214" s="2"/>
      <c r="B214" s="2"/>
      <c r="C214" s="2"/>
      <c r="D214" s="2"/>
      <c r="E214" s="2"/>
      <c r="F214" s="2"/>
      <c r="G214" s="2"/>
      <c r="H214" s="2"/>
      <c r="I214" s="2"/>
      <c r="J214" s="2"/>
      <c r="K214" s="2"/>
      <c r="L214" s="2"/>
      <c r="M214" s="2"/>
      <c r="N214" s="2"/>
      <c r="O214" s="2"/>
      <c r="P214" s="2"/>
      <c r="Q214" s="2"/>
      <c r="R214" s="2"/>
      <c r="S214" s="2"/>
      <c r="T214" s="2"/>
      <c r="U214" s="2"/>
    </row>
    <row r="215" spans="1:21" ht="14.25" customHeight="1" x14ac:dyDescent="0.3">
      <c r="A215" s="2"/>
      <c r="B215" s="2"/>
      <c r="C215" s="2"/>
      <c r="D215" s="2"/>
      <c r="E215" s="2"/>
      <c r="F215" s="2"/>
      <c r="G215" s="2"/>
      <c r="H215" s="2"/>
      <c r="I215" s="2"/>
      <c r="J215" s="2"/>
      <c r="K215" s="2"/>
      <c r="L215" s="2"/>
      <c r="M215" s="2"/>
      <c r="N215" s="2"/>
      <c r="O215" s="2"/>
      <c r="P215" s="2"/>
      <c r="Q215" s="2"/>
      <c r="R215" s="2"/>
      <c r="S215" s="2"/>
      <c r="T215" s="2"/>
      <c r="U215" s="2"/>
    </row>
    <row r="216" spans="1:21" ht="14.25" customHeight="1" x14ac:dyDescent="0.3">
      <c r="A216" s="2"/>
      <c r="B216" s="2"/>
      <c r="C216" s="2"/>
      <c r="D216" s="2"/>
      <c r="E216" s="2"/>
      <c r="F216" s="2"/>
      <c r="G216" s="2"/>
      <c r="H216" s="2"/>
      <c r="I216" s="2"/>
      <c r="J216" s="2"/>
      <c r="K216" s="2"/>
      <c r="L216" s="2"/>
      <c r="M216" s="2"/>
      <c r="N216" s="2"/>
      <c r="O216" s="2"/>
      <c r="P216" s="2"/>
      <c r="Q216" s="2"/>
      <c r="R216" s="2"/>
      <c r="S216" s="2"/>
      <c r="T216" s="2"/>
      <c r="U216" s="2"/>
    </row>
    <row r="217" spans="1:21" ht="14.25" customHeight="1" x14ac:dyDescent="0.3">
      <c r="A217" s="2"/>
      <c r="B217" s="2"/>
      <c r="C217" s="2"/>
      <c r="D217" s="2"/>
      <c r="E217" s="2"/>
      <c r="F217" s="2"/>
      <c r="G217" s="2"/>
      <c r="H217" s="2"/>
      <c r="I217" s="2"/>
      <c r="J217" s="2"/>
      <c r="K217" s="2"/>
      <c r="L217" s="2"/>
      <c r="M217" s="2"/>
      <c r="N217" s="2"/>
      <c r="O217" s="2"/>
      <c r="P217" s="2"/>
      <c r="Q217" s="2"/>
      <c r="R217" s="2"/>
      <c r="S217" s="2"/>
      <c r="T217" s="2"/>
      <c r="U217" s="2"/>
    </row>
    <row r="218" spans="1:21" ht="14.25" customHeight="1" x14ac:dyDescent="0.3">
      <c r="A218" s="2"/>
      <c r="B218" s="2"/>
      <c r="C218" s="2"/>
      <c r="D218" s="2"/>
      <c r="E218" s="2"/>
      <c r="F218" s="2"/>
      <c r="G218" s="2"/>
      <c r="H218" s="2"/>
      <c r="I218" s="2"/>
      <c r="J218" s="2"/>
      <c r="K218" s="2"/>
      <c r="L218" s="2"/>
      <c r="M218" s="2"/>
      <c r="N218" s="2"/>
      <c r="O218" s="2"/>
      <c r="P218" s="2"/>
      <c r="Q218" s="2"/>
      <c r="R218" s="2"/>
      <c r="S218" s="2"/>
      <c r="T218" s="2"/>
      <c r="U218" s="2"/>
    </row>
    <row r="219" spans="1:21" ht="14.25" customHeight="1" x14ac:dyDescent="0.3">
      <c r="A219" s="2"/>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sheetViews>
  <sheetFormatPr defaultColWidth="14.44140625" defaultRowHeight="15" customHeight="1" x14ac:dyDescent="0.3"/>
  <cols>
    <col min="1" max="1" width="21.44140625" style="3" customWidth="1"/>
    <col min="2" max="2" width="24" style="3" customWidth="1"/>
    <col min="3" max="4" width="19.44140625" style="3" customWidth="1"/>
    <col min="5" max="5" width="19.6640625" style="3" customWidth="1"/>
    <col min="6" max="6" width="14.6640625" style="3" customWidth="1"/>
    <col min="7" max="7" width="15.88671875" style="3" customWidth="1"/>
    <col min="8" max="8" width="18.33203125" style="3" customWidth="1"/>
    <col min="9" max="9" width="13.33203125" style="3" customWidth="1"/>
    <col min="10" max="10" width="12.5546875" style="3" customWidth="1"/>
    <col min="11" max="11" width="14.5546875" style="3" customWidth="1"/>
    <col min="12" max="26" width="10.33203125" style="3" customWidth="1"/>
    <col min="27" max="16384" width="14.44140625" style="3"/>
  </cols>
  <sheetData>
    <row r="1" spans="1:26" ht="31.5" customHeight="1" x14ac:dyDescent="0.3">
      <c r="A1" s="107" t="s">
        <v>1266</v>
      </c>
      <c r="B1" s="56" t="s">
        <v>1267</v>
      </c>
      <c r="C1" s="56" t="s">
        <v>1268</v>
      </c>
      <c r="D1" s="56" t="s">
        <v>1269</v>
      </c>
      <c r="E1" s="56" t="s">
        <v>1270</v>
      </c>
      <c r="F1" s="56" t="s">
        <v>1271</v>
      </c>
      <c r="G1" s="56" t="s">
        <v>1272</v>
      </c>
      <c r="H1" s="56" t="s">
        <v>1273</v>
      </c>
      <c r="I1" s="36"/>
      <c r="J1" s="36"/>
      <c r="K1" s="36"/>
      <c r="L1" s="36"/>
      <c r="M1" s="36"/>
      <c r="N1" s="36"/>
      <c r="O1" s="36"/>
      <c r="P1" s="36"/>
      <c r="Q1" s="36"/>
      <c r="R1" s="36"/>
      <c r="S1" s="36"/>
      <c r="T1" s="36"/>
      <c r="U1" s="36"/>
      <c r="V1" s="36"/>
      <c r="W1" s="36"/>
      <c r="X1" s="36"/>
      <c r="Y1" s="36"/>
      <c r="Z1" s="36"/>
    </row>
    <row r="2" spans="1:26" ht="15.6" x14ac:dyDescent="0.3">
      <c r="A2" s="108" t="s">
        <v>1274</v>
      </c>
      <c r="B2" s="109">
        <v>162.77746233699264</v>
      </c>
      <c r="C2" s="109">
        <v>153.31026542311938</v>
      </c>
      <c r="D2" s="109">
        <v>144.7332705</v>
      </c>
      <c r="E2" s="109">
        <v>127.51830000000001</v>
      </c>
      <c r="F2" s="109">
        <v>105.3</v>
      </c>
      <c r="G2" s="109">
        <v>100</v>
      </c>
      <c r="H2" s="109">
        <v>100</v>
      </c>
      <c r="I2" s="37"/>
      <c r="J2" s="38"/>
      <c r="L2" s="39"/>
      <c r="M2" s="39"/>
      <c r="N2" s="39"/>
      <c r="O2" s="39"/>
      <c r="P2" s="39"/>
      <c r="Q2" s="39"/>
      <c r="R2" s="39"/>
      <c r="S2" s="39"/>
      <c r="T2" s="39"/>
      <c r="U2" s="39"/>
      <c r="V2" s="39"/>
      <c r="W2" s="39"/>
      <c r="X2" s="39"/>
      <c r="Y2" s="39"/>
      <c r="Z2" s="39"/>
    </row>
    <row r="3" spans="1:26" ht="15.6" x14ac:dyDescent="0.3">
      <c r="A3" s="108" t="s">
        <v>1275</v>
      </c>
      <c r="B3" s="109">
        <v>1650.1169802561767</v>
      </c>
      <c r="C3" s="109">
        <v>1469.0351027830743</v>
      </c>
      <c r="D3" s="109">
        <v>1386.8494345000001</v>
      </c>
      <c r="E3" s="109">
        <v>1147.6647</v>
      </c>
      <c r="F3" s="109">
        <v>947.69999999999993</v>
      </c>
      <c r="G3" s="109">
        <v>900</v>
      </c>
      <c r="H3" s="109">
        <v>900</v>
      </c>
      <c r="I3" s="39"/>
      <c r="J3" s="39"/>
      <c r="K3" s="39"/>
      <c r="L3" s="39"/>
      <c r="M3" s="39"/>
      <c r="N3" s="39"/>
      <c r="O3" s="39"/>
      <c r="P3" s="39"/>
      <c r="Q3" s="39"/>
      <c r="R3" s="39"/>
      <c r="S3" s="39"/>
      <c r="T3" s="39"/>
      <c r="U3" s="39"/>
      <c r="V3" s="39"/>
      <c r="W3" s="39"/>
      <c r="X3" s="39"/>
      <c r="Y3" s="39"/>
      <c r="Z3" s="39"/>
    </row>
    <row r="4" spans="1:26" ht="15.6" x14ac:dyDescent="0.3">
      <c r="A4" s="108" t="s">
        <v>1276</v>
      </c>
      <c r="B4" s="109">
        <v>506.26975014729345</v>
      </c>
      <c r="C4" s="109">
        <v>391.71444712348637</v>
      </c>
      <c r="D4" s="109">
        <v>369.79984919999993</v>
      </c>
      <c r="E4" s="109">
        <v>306.04391999999996</v>
      </c>
      <c r="F4" s="109">
        <v>252.71999999999997</v>
      </c>
      <c r="G4" s="109">
        <v>240</v>
      </c>
      <c r="H4" s="109">
        <v>240</v>
      </c>
      <c r="I4" s="39"/>
      <c r="J4" s="39"/>
      <c r="K4" s="39"/>
      <c r="L4" s="39"/>
      <c r="M4" s="39"/>
      <c r="N4" s="39"/>
      <c r="O4" s="39"/>
      <c r="P4" s="39"/>
      <c r="Q4" s="39"/>
      <c r="R4" s="39"/>
      <c r="S4" s="39"/>
      <c r="T4" s="39"/>
      <c r="U4" s="39"/>
      <c r="V4" s="39"/>
      <c r="W4" s="39"/>
      <c r="X4" s="39"/>
      <c r="Y4" s="39"/>
      <c r="Z4" s="39"/>
    </row>
    <row r="5" spans="1:26" ht="15.6" x14ac:dyDescent="0.3">
      <c r="A5" s="108" t="s">
        <v>1277</v>
      </c>
      <c r="B5" s="110">
        <v>8.138873116849632E-2</v>
      </c>
      <c r="C5" s="110">
        <v>7.6655132711559687E-2</v>
      </c>
      <c r="D5" s="110">
        <v>7.2366635250000005E-2</v>
      </c>
      <c r="E5" s="110">
        <v>6.3759150000000001E-2</v>
      </c>
      <c r="F5" s="110">
        <v>5.2650000000000002E-2</v>
      </c>
      <c r="G5" s="110">
        <v>0.05</v>
      </c>
      <c r="H5" s="110">
        <v>0.05</v>
      </c>
      <c r="I5" s="39"/>
      <c r="J5" s="39"/>
      <c r="K5" s="39"/>
      <c r="L5" s="39"/>
      <c r="M5" s="39"/>
      <c r="N5" s="39"/>
      <c r="O5" s="39"/>
      <c r="P5" s="39"/>
      <c r="Q5" s="39"/>
      <c r="R5" s="39"/>
      <c r="S5" s="39"/>
      <c r="T5" s="39"/>
      <c r="U5" s="39"/>
      <c r="V5" s="39"/>
      <c r="W5" s="39"/>
      <c r="X5" s="39"/>
      <c r="Y5" s="39"/>
      <c r="Z5" s="39"/>
    </row>
    <row r="6" spans="1:26" ht="15.6" x14ac:dyDescent="0.3">
      <c r="A6" s="108" t="s">
        <v>1278</v>
      </c>
      <c r="B6" s="110">
        <v>0.11394422363589485</v>
      </c>
      <c r="C6" s="110">
        <v>0.10731718579618356</v>
      </c>
      <c r="D6" s="110">
        <v>0.10131328935</v>
      </c>
      <c r="E6" s="110">
        <v>8.9262809999999998E-2</v>
      </c>
      <c r="F6" s="110">
        <v>7.3709999999999998E-2</v>
      </c>
      <c r="G6" s="110">
        <v>7.0000000000000007E-2</v>
      </c>
      <c r="H6" s="110">
        <v>7.0000000000000007E-2</v>
      </c>
      <c r="I6" s="39"/>
      <c r="J6" s="39"/>
      <c r="K6" s="39"/>
      <c r="L6" s="39"/>
      <c r="M6" s="39"/>
      <c r="N6" s="39"/>
      <c r="O6" s="39"/>
      <c r="P6" s="39"/>
      <c r="Q6" s="39"/>
      <c r="R6" s="39"/>
      <c r="S6" s="39"/>
      <c r="T6" s="39"/>
      <c r="U6" s="39"/>
      <c r="V6" s="39"/>
      <c r="W6" s="39"/>
      <c r="X6" s="39"/>
      <c r="Y6" s="39"/>
      <c r="Z6" s="39"/>
    </row>
    <row r="7" spans="1:26" ht="15.6" x14ac:dyDescent="0.3">
      <c r="A7" s="108" t="s">
        <v>1279</v>
      </c>
      <c r="B7" s="110">
        <v>0.4069436558424816</v>
      </c>
      <c r="C7" s="110">
        <v>0.38327566355779841</v>
      </c>
      <c r="D7" s="110">
        <v>0.36183317625</v>
      </c>
      <c r="E7" s="110">
        <v>0.31879574999999999</v>
      </c>
      <c r="F7" s="110">
        <v>0.26324999999999998</v>
      </c>
      <c r="G7" s="110">
        <v>0.25</v>
      </c>
      <c r="H7" s="110">
        <v>0.25</v>
      </c>
      <c r="I7" s="39"/>
      <c r="J7" s="39"/>
      <c r="K7" s="39"/>
      <c r="L7" s="39"/>
      <c r="M7" s="39"/>
      <c r="N7" s="39"/>
      <c r="O7" s="39"/>
      <c r="P7" s="39"/>
      <c r="Q7" s="39"/>
      <c r="R7" s="39"/>
      <c r="S7" s="39"/>
      <c r="T7" s="39"/>
      <c r="U7" s="39"/>
      <c r="V7" s="39"/>
      <c r="W7" s="39"/>
      <c r="X7" s="39"/>
      <c r="Y7" s="39"/>
      <c r="Z7" s="39"/>
    </row>
    <row r="8" spans="1:26" ht="31.2" x14ac:dyDescent="0.3">
      <c r="A8" s="111" t="s">
        <v>1280</v>
      </c>
      <c r="B8" s="110">
        <v>0.10617518787000001</v>
      </c>
      <c r="C8" s="110">
        <v>0.1</v>
      </c>
      <c r="D8" s="110">
        <v>0.1</v>
      </c>
      <c r="E8" s="110">
        <v>0.1</v>
      </c>
      <c r="F8" s="110"/>
      <c r="G8" s="110"/>
      <c r="H8" s="110"/>
      <c r="I8" s="39"/>
      <c r="J8" s="39"/>
      <c r="K8" s="39"/>
      <c r="L8" s="39"/>
      <c r="M8" s="39"/>
      <c r="N8" s="39"/>
      <c r="O8" s="39"/>
      <c r="P8" s="39"/>
      <c r="Q8" s="39"/>
      <c r="R8" s="39"/>
      <c r="S8" s="39"/>
      <c r="T8" s="39"/>
      <c r="U8" s="39"/>
      <c r="V8" s="39"/>
      <c r="W8" s="39"/>
      <c r="X8" s="39"/>
      <c r="Y8" s="39"/>
      <c r="Z8" s="39"/>
    </row>
    <row r="9" spans="1:26" ht="13.5" customHeight="1" x14ac:dyDescent="0.3">
      <c r="A9" s="139"/>
      <c r="B9" s="140"/>
      <c r="C9" s="140"/>
      <c r="D9" s="140"/>
      <c r="E9" s="40"/>
      <c r="F9" s="39"/>
      <c r="G9" s="39"/>
      <c r="H9" s="39"/>
      <c r="I9" s="39"/>
      <c r="J9" s="39"/>
      <c r="K9" s="39"/>
      <c r="N9" s="39"/>
      <c r="O9" s="39"/>
      <c r="P9" s="39"/>
      <c r="Q9" s="39"/>
      <c r="R9" s="39"/>
      <c r="S9" s="39"/>
      <c r="T9" s="39"/>
      <c r="U9" s="39"/>
      <c r="V9" s="39"/>
      <c r="W9" s="39"/>
      <c r="X9" s="39"/>
      <c r="Y9" s="39"/>
      <c r="Z9" s="39"/>
    </row>
    <row r="10" spans="1:26" ht="31.2" x14ac:dyDescent="0.3">
      <c r="A10" s="56" t="s">
        <v>58</v>
      </c>
      <c r="B10" s="55" t="s">
        <v>1281</v>
      </c>
      <c r="C10" s="56" t="s">
        <v>1282</v>
      </c>
      <c r="D10" s="56" t="s">
        <v>1283</v>
      </c>
      <c r="E10" s="56" t="s">
        <v>1284</v>
      </c>
      <c r="F10" s="56" t="s">
        <v>1285</v>
      </c>
      <c r="G10" s="56" t="s">
        <v>1286</v>
      </c>
      <c r="H10" s="56" t="s">
        <v>1287</v>
      </c>
      <c r="I10" s="56" t="s">
        <v>1269</v>
      </c>
      <c r="J10" s="56" t="s">
        <v>1319</v>
      </c>
      <c r="K10" s="36"/>
      <c r="L10" s="41" t="s">
        <v>58</v>
      </c>
      <c r="M10" s="41"/>
      <c r="N10" s="36"/>
      <c r="O10" s="36"/>
      <c r="P10" s="36"/>
      <c r="Q10" s="36"/>
      <c r="R10" s="36"/>
      <c r="S10" s="36"/>
      <c r="T10" s="36"/>
      <c r="U10" s="36"/>
      <c r="V10" s="36"/>
      <c r="W10" s="36"/>
      <c r="X10" s="36"/>
      <c r="Y10" s="36"/>
      <c r="Z10" s="36"/>
    </row>
    <row r="11" spans="1:26" ht="15.6" x14ac:dyDescent="0.3">
      <c r="A11" s="112">
        <v>1020</v>
      </c>
      <c r="B11" s="113">
        <v>0.60227661064687266</v>
      </c>
      <c r="C11" s="109">
        <v>3613.6596638812362</v>
      </c>
      <c r="D11" s="113">
        <v>0.56724798206554161</v>
      </c>
      <c r="E11" s="109">
        <v>3403.4878923932492</v>
      </c>
      <c r="F11" s="109">
        <v>3.5028628581331045E-2</v>
      </c>
      <c r="G11" s="109">
        <v>210.17177148798692</v>
      </c>
      <c r="H11" s="110">
        <v>0</v>
      </c>
      <c r="I11" s="113">
        <v>0.54</v>
      </c>
      <c r="J11" s="109">
        <v>3213</v>
      </c>
      <c r="K11" s="38"/>
      <c r="L11" s="42">
        <v>1020</v>
      </c>
      <c r="M11" s="41" t="s">
        <v>1288</v>
      </c>
      <c r="N11" s="39"/>
      <c r="O11" s="39"/>
      <c r="P11" s="39"/>
      <c r="Q11" s="39"/>
      <c r="R11" s="39"/>
      <c r="S11" s="39"/>
      <c r="T11" s="39"/>
      <c r="U11" s="39"/>
      <c r="V11" s="39"/>
      <c r="W11" s="39"/>
      <c r="X11" s="39"/>
      <c r="Y11" s="39"/>
      <c r="Z11" s="39"/>
    </row>
    <row r="12" spans="1:26" ht="15.6" x14ac:dyDescent="0.3">
      <c r="A12" s="112">
        <v>1024</v>
      </c>
      <c r="B12" s="113">
        <v>0.61855435688057203</v>
      </c>
      <c r="C12" s="109">
        <v>3711.3261412834327</v>
      </c>
      <c r="D12" s="113">
        <v>0.58257900860785361</v>
      </c>
      <c r="E12" s="109">
        <v>3495.474051647122</v>
      </c>
      <c r="F12" s="109">
        <v>3.5975348272718422E-2</v>
      </c>
      <c r="G12" s="109">
        <v>215.85208963631067</v>
      </c>
      <c r="H12" s="110">
        <v>0</v>
      </c>
      <c r="I12" s="113">
        <v>0.55000000000000004</v>
      </c>
      <c r="J12" s="109">
        <v>3300</v>
      </c>
      <c r="K12" s="38"/>
      <c r="L12" s="42">
        <v>1024</v>
      </c>
      <c r="M12" s="41" t="s">
        <v>1289</v>
      </c>
      <c r="N12" s="39"/>
      <c r="O12" s="39"/>
      <c r="P12" s="39"/>
      <c r="Q12" s="39"/>
      <c r="R12" s="39"/>
      <c r="S12" s="39"/>
      <c r="T12" s="39"/>
      <c r="U12" s="39"/>
      <c r="V12" s="39"/>
      <c r="W12" s="39"/>
      <c r="X12" s="39"/>
      <c r="Y12" s="39"/>
      <c r="Z12" s="39"/>
    </row>
    <row r="13" spans="1:26" ht="15.6" x14ac:dyDescent="0.3">
      <c r="A13" s="112">
        <v>1031</v>
      </c>
      <c r="B13" s="113">
        <v>0.65110984934797056</v>
      </c>
      <c r="C13" s="109">
        <v>3906.6590960878234</v>
      </c>
      <c r="D13" s="113">
        <v>0.6132410616924775</v>
      </c>
      <c r="E13" s="109">
        <v>3679.4463701548648</v>
      </c>
      <c r="F13" s="109">
        <v>3.7868787655493064E-2</v>
      </c>
      <c r="G13" s="109">
        <v>227.21272593295862</v>
      </c>
      <c r="H13" s="110">
        <v>0</v>
      </c>
      <c r="I13" s="113">
        <v>0.57999999999999996</v>
      </c>
      <c r="J13" s="109">
        <v>3474</v>
      </c>
      <c r="K13" s="38"/>
      <c r="L13" s="42">
        <v>1031</v>
      </c>
      <c r="M13" s="41" t="s">
        <v>1290</v>
      </c>
      <c r="N13" s="39"/>
      <c r="O13" s="39"/>
      <c r="P13" s="39"/>
      <c r="Q13" s="39"/>
      <c r="R13" s="39"/>
      <c r="S13" s="39"/>
      <c r="T13" s="39"/>
      <c r="U13" s="39"/>
      <c r="V13" s="39"/>
      <c r="W13" s="39"/>
      <c r="X13" s="39"/>
      <c r="Y13" s="39"/>
      <c r="Z13" s="39"/>
    </row>
    <row r="14" spans="1:26" ht="15.6" x14ac:dyDescent="0.3">
      <c r="A14" s="112">
        <v>1034</v>
      </c>
      <c r="B14" s="113">
        <v>0.78133181921756467</v>
      </c>
      <c r="C14" s="109">
        <v>4687.9909153053877</v>
      </c>
      <c r="D14" s="113">
        <v>0.73588927403097293</v>
      </c>
      <c r="E14" s="109">
        <v>4415.3356441858377</v>
      </c>
      <c r="F14" s="109">
        <v>4.5442545186591743E-2</v>
      </c>
      <c r="G14" s="109">
        <v>272.65527111954998</v>
      </c>
      <c r="H14" s="110">
        <v>0</v>
      </c>
      <c r="I14" s="113">
        <v>0.69</v>
      </c>
      <c r="J14" s="109">
        <v>4168</v>
      </c>
      <c r="K14" s="38"/>
      <c r="L14" s="42">
        <v>1034</v>
      </c>
      <c r="M14" s="41" t="s">
        <v>1291</v>
      </c>
      <c r="N14" s="39"/>
      <c r="O14" s="39"/>
      <c r="P14" s="39"/>
      <c r="Q14" s="39"/>
      <c r="R14" s="39"/>
      <c r="S14" s="39"/>
      <c r="T14" s="39"/>
      <c r="U14" s="39"/>
      <c r="V14" s="39"/>
      <c r="W14" s="39"/>
      <c r="X14" s="39"/>
      <c r="Y14" s="39"/>
      <c r="Z14" s="39"/>
    </row>
    <row r="15" spans="1:26" ht="15.6" x14ac:dyDescent="0.3">
      <c r="A15" s="112">
        <v>1035</v>
      </c>
      <c r="B15" s="113">
        <v>0.86272055038606088</v>
      </c>
      <c r="C15" s="109">
        <v>5176.3233023163648</v>
      </c>
      <c r="D15" s="113">
        <v>0.81254440674253259</v>
      </c>
      <c r="E15" s="109">
        <v>4875.2664404551961</v>
      </c>
      <c r="F15" s="109">
        <v>5.0176143643528293E-2</v>
      </c>
      <c r="G15" s="109">
        <v>301.05686186116873</v>
      </c>
      <c r="H15" s="110">
        <v>0</v>
      </c>
      <c r="I15" s="113">
        <v>0.77</v>
      </c>
      <c r="J15" s="109">
        <v>4603</v>
      </c>
      <c r="K15" s="38"/>
      <c r="L15" s="42">
        <v>1035</v>
      </c>
      <c r="M15" s="41" t="s">
        <v>1292</v>
      </c>
      <c r="N15" s="39"/>
      <c r="O15" s="39"/>
      <c r="P15" s="39"/>
      <c r="Q15" s="39"/>
      <c r="R15" s="39"/>
      <c r="S15" s="39"/>
      <c r="T15" s="39"/>
      <c r="U15" s="39"/>
      <c r="V15" s="39"/>
      <c r="W15" s="39"/>
      <c r="X15" s="39"/>
      <c r="Y15" s="39"/>
      <c r="Z15" s="39"/>
    </row>
    <row r="16" spans="1:26" ht="15.6" x14ac:dyDescent="0.3">
      <c r="A16" s="112">
        <v>1202</v>
      </c>
      <c r="B16" s="113">
        <v>0.73249858051646688</v>
      </c>
      <c r="C16" s="109">
        <v>4394.9914830988009</v>
      </c>
      <c r="D16" s="113">
        <v>0.68989619440403716</v>
      </c>
      <c r="E16" s="109">
        <v>4139.3771664242231</v>
      </c>
      <c r="F16" s="109">
        <v>4.2602386112429724E-2</v>
      </c>
      <c r="G16" s="109">
        <v>255.61431667457782</v>
      </c>
      <c r="H16" s="110">
        <v>0</v>
      </c>
      <c r="I16" s="113">
        <v>0.65</v>
      </c>
      <c r="J16" s="109">
        <v>3908</v>
      </c>
      <c r="K16" s="38"/>
      <c r="L16" s="42">
        <v>1202</v>
      </c>
      <c r="M16" s="41" t="s">
        <v>1293</v>
      </c>
      <c r="N16" s="39"/>
      <c r="O16" s="39"/>
      <c r="P16" s="39"/>
      <c r="Q16" s="39"/>
      <c r="R16" s="39"/>
      <c r="S16" s="39"/>
      <c r="T16" s="39"/>
      <c r="U16" s="39"/>
      <c r="V16" s="39"/>
      <c r="W16" s="39"/>
      <c r="X16" s="39"/>
      <c r="Y16" s="39"/>
      <c r="Z16" s="39"/>
    </row>
    <row r="17" spans="1:26" ht="15.6" x14ac:dyDescent="0.3">
      <c r="A17" s="112">
        <v>1204</v>
      </c>
      <c r="B17" s="113">
        <v>1.0906089976578508</v>
      </c>
      <c r="C17" s="109">
        <v>6543.653985947105</v>
      </c>
      <c r="D17" s="113">
        <v>1.0271787783348998</v>
      </c>
      <c r="E17" s="109">
        <v>6163.0726700093983</v>
      </c>
      <c r="F17" s="109">
        <v>6.3430219322951009E-2</v>
      </c>
      <c r="G17" s="109">
        <v>380.58131593770668</v>
      </c>
      <c r="H17" s="110">
        <v>0</v>
      </c>
      <c r="I17" s="113">
        <v>0.97</v>
      </c>
      <c r="J17" s="109">
        <v>5818</v>
      </c>
      <c r="K17" s="38"/>
      <c r="L17" s="42">
        <v>1204</v>
      </c>
      <c r="M17" s="41" t="s">
        <v>1294</v>
      </c>
      <c r="N17" s="39"/>
      <c r="O17" s="39"/>
      <c r="P17" s="39"/>
      <c r="Q17" s="39"/>
      <c r="R17" s="39"/>
      <c r="S17" s="39"/>
      <c r="T17" s="39"/>
      <c r="U17" s="39"/>
      <c r="V17" s="39"/>
      <c r="W17" s="39"/>
      <c r="X17" s="39"/>
      <c r="Y17" s="39"/>
      <c r="Z17" s="39"/>
    </row>
    <row r="18" spans="1:26" ht="15.6" x14ac:dyDescent="0.3">
      <c r="A18" s="112">
        <v>1206</v>
      </c>
      <c r="B18" s="113">
        <v>0.78133181921756467</v>
      </c>
      <c r="C18" s="109">
        <v>4687.9909153053877</v>
      </c>
      <c r="D18" s="113">
        <v>0.73588927403097293</v>
      </c>
      <c r="E18" s="109">
        <v>4415.3356441858377</v>
      </c>
      <c r="F18" s="109">
        <v>4.5442545186591743E-2</v>
      </c>
      <c r="G18" s="109">
        <v>272.65527111954998</v>
      </c>
      <c r="H18" s="110">
        <v>0</v>
      </c>
      <c r="I18" s="113">
        <v>0.69</v>
      </c>
      <c r="J18" s="109">
        <v>4168</v>
      </c>
      <c r="K18" s="38"/>
      <c r="L18" s="42">
        <v>1206</v>
      </c>
      <c r="M18" s="41" t="s">
        <v>1295</v>
      </c>
      <c r="N18" s="39"/>
      <c r="O18" s="39"/>
      <c r="P18" s="39"/>
      <c r="Q18" s="39"/>
      <c r="R18" s="39"/>
      <c r="S18" s="39"/>
      <c r="T18" s="39"/>
      <c r="U18" s="39"/>
      <c r="V18" s="39"/>
      <c r="W18" s="39"/>
      <c r="X18" s="39"/>
      <c r="Y18" s="39"/>
      <c r="Z18" s="39"/>
    </row>
    <row r="19" spans="1:26" ht="15.6" x14ac:dyDescent="0.3">
      <c r="A19" s="112">
        <v>1209</v>
      </c>
      <c r="B19" s="113">
        <v>0.86272055038606088</v>
      </c>
      <c r="C19" s="109">
        <v>5176.3233023163648</v>
      </c>
      <c r="D19" s="113">
        <v>0.81254440674253259</v>
      </c>
      <c r="E19" s="109">
        <v>4875.2664404551961</v>
      </c>
      <c r="F19" s="109">
        <v>5.0176143643528293E-2</v>
      </c>
      <c r="G19" s="109">
        <v>301.05686186116873</v>
      </c>
      <c r="H19" s="110">
        <v>0</v>
      </c>
      <c r="I19" s="113">
        <v>0.77</v>
      </c>
      <c r="J19" s="109">
        <v>4603</v>
      </c>
      <c r="K19" s="38"/>
      <c r="L19" s="42">
        <v>1209</v>
      </c>
      <c r="M19" s="41" t="s">
        <v>1296</v>
      </c>
      <c r="N19" s="39"/>
      <c r="O19" s="39"/>
      <c r="P19" s="39"/>
      <c r="Q19" s="39"/>
      <c r="R19" s="39"/>
      <c r="S19" s="39"/>
      <c r="T19" s="39"/>
      <c r="U19" s="39"/>
      <c r="V19" s="39"/>
      <c r="W19" s="39"/>
      <c r="X19" s="39"/>
      <c r="Y19" s="39"/>
      <c r="Z19" s="39"/>
    </row>
    <row r="20" spans="1:26" ht="15.6" x14ac:dyDescent="0.3">
      <c r="A20" s="112">
        <v>1210</v>
      </c>
      <c r="B20" s="113">
        <v>0.87899829661976026</v>
      </c>
      <c r="C20" s="109">
        <v>5273.9897797185613</v>
      </c>
      <c r="D20" s="113">
        <v>0.82787543328484459</v>
      </c>
      <c r="E20" s="109">
        <v>4967.252599709067</v>
      </c>
      <c r="F20" s="109">
        <v>5.1122863334915669E-2</v>
      </c>
      <c r="G20" s="109">
        <v>306.7371800094943</v>
      </c>
      <c r="H20" s="110">
        <v>0</v>
      </c>
      <c r="I20" s="113">
        <v>0.78</v>
      </c>
      <c r="J20" s="109">
        <v>4689</v>
      </c>
      <c r="K20" s="38"/>
      <c r="L20" s="42">
        <v>1210</v>
      </c>
      <c r="M20" s="41" t="s">
        <v>1297</v>
      </c>
      <c r="N20" s="39"/>
      <c r="O20" s="39"/>
      <c r="P20" s="39"/>
      <c r="Q20" s="39"/>
      <c r="R20" s="39"/>
      <c r="S20" s="39"/>
      <c r="T20" s="39"/>
      <c r="U20" s="39"/>
      <c r="V20" s="39"/>
      <c r="W20" s="39"/>
      <c r="X20" s="39"/>
      <c r="Y20" s="39"/>
      <c r="Z20" s="39"/>
    </row>
    <row r="21" spans="1:26" ht="15.6" x14ac:dyDescent="0.3">
      <c r="A21" s="112">
        <v>1211</v>
      </c>
      <c r="B21" s="113" t="s">
        <v>1298</v>
      </c>
      <c r="C21" s="114" t="s">
        <v>1299</v>
      </c>
      <c r="D21" s="114" t="s">
        <v>1299</v>
      </c>
      <c r="E21" s="114" t="s">
        <v>1299</v>
      </c>
      <c r="F21" s="114" t="s">
        <v>1299</v>
      </c>
      <c r="G21" s="114" t="s">
        <v>1299</v>
      </c>
      <c r="H21" s="114" t="s">
        <v>1299</v>
      </c>
      <c r="I21" s="114" t="s">
        <v>1299</v>
      </c>
      <c r="J21" s="114" t="s">
        <v>1299</v>
      </c>
      <c r="K21" s="38"/>
      <c r="N21" s="39"/>
      <c r="O21" s="39"/>
      <c r="P21" s="39"/>
      <c r="Q21" s="39"/>
      <c r="R21" s="39"/>
      <c r="S21" s="39"/>
      <c r="T21" s="39"/>
      <c r="U21" s="39"/>
      <c r="V21" s="39"/>
      <c r="W21" s="39"/>
      <c r="X21" s="39"/>
      <c r="Y21" s="39"/>
      <c r="Z21" s="39"/>
    </row>
    <row r="22" spans="1:26" ht="15.6" x14ac:dyDescent="0.3">
      <c r="A22" s="112">
        <v>1212</v>
      </c>
      <c r="B22" s="113">
        <v>0.73249858051646688</v>
      </c>
      <c r="C22" s="109">
        <v>4394.9914830988009</v>
      </c>
      <c r="D22" s="113">
        <v>0.68989619440403716</v>
      </c>
      <c r="E22" s="109">
        <v>4139.3771664242231</v>
      </c>
      <c r="F22" s="109">
        <v>4.2602386112429724E-2</v>
      </c>
      <c r="G22" s="109">
        <v>255.61431667457782</v>
      </c>
      <c r="H22" s="110">
        <v>0</v>
      </c>
      <c r="I22" s="113">
        <v>0.65</v>
      </c>
      <c r="J22" s="109">
        <v>3908</v>
      </c>
      <c r="K22" s="38"/>
      <c r="L22" s="42">
        <v>1212</v>
      </c>
      <c r="M22" s="41" t="s">
        <v>1300</v>
      </c>
      <c r="N22" s="39"/>
      <c r="O22" s="39"/>
      <c r="P22" s="39"/>
      <c r="Q22" s="39"/>
      <c r="R22" s="39"/>
      <c r="S22" s="39"/>
      <c r="T22" s="39"/>
      <c r="U22" s="39"/>
      <c r="V22" s="39"/>
      <c r="W22" s="39"/>
      <c r="X22" s="39"/>
      <c r="Y22" s="39"/>
      <c r="Z22" s="39"/>
    </row>
    <row r="23" spans="1:26" ht="15.6" x14ac:dyDescent="0.3">
      <c r="A23" s="112">
        <v>1226</v>
      </c>
      <c r="B23" s="113">
        <v>1.2045532212937453</v>
      </c>
      <c r="C23" s="109">
        <v>7227.3193277624723</v>
      </c>
      <c r="D23" s="113">
        <v>1.1344959641310832</v>
      </c>
      <c r="E23" s="109">
        <v>6806.9757847864985</v>
      </c>
      <c r="F23" s="109">
        <v>7.005725716266209E-2</v>
      </c>
      <c r="G23" s="109">
        <v>420.34354297597383</v>
      </c>
      <c r="H23" s="110">
        <v>0</v>
      </c>
      <c r="I23" s="113">
        <v>1.07</v>
      </c>
      <c r="J23" s="109">
        <v>6426</v>
      </c>
      <c r="K23" s="38"/>
      <c r="L23" s="42">
        <v>1226</v>
      </c>
      <c r="M23" s="41" t="s">
        <v>1301</v>
      </c>
      <c r="N23" s="39"/>
      <c r="O23" s="39"/>
      <c r="P23" s="39"/>
      <c r="Q23" s="39"/>
      <c r="R23" s="39"/>
      <c r="S23" s="39"/>
      <c r="T23" s="39"/>
      <c r="U23" s="39"/>
      <c r="V23" s="39"/>
      <c r="W23" s="39"/>
      <c r="X23" s="39"/>
      <c r="Y23" s="39"/>
      <c r="Z23" s="39"/>
    </row>
    <row r="24" spans="1:26" ht="15.6" x14ac:dyDescent="0.3">
      <c r="A24" s="112">
        <v>1227</v>
      </c>
      <c r="B24" s="113" t="s">
        <v>1298</v>
      </c>
      <c r="C24" s="114" t="s">
        <v>1299</v>
      </c>
      <c r="D24" s="114" t="s">
        <v>1299</v>
      </c>
      <c r="E24" s="114" t="s">
        <v>1299</v>
      </c>
      <c r="F24" s="114" t="s">
        <v>1299</v>
      </c>
      <c r="G24" s="114" t="s">
        <v>1299</v>
      </c>
      <c r="H24" s="115" t="s">
        <v>1299</v>
      </c>
      <c r="I24" s="114" t="s">
        <v>1299</v>
      </c>
      <c r="J24" s="114" t="s">
        <v>1299</v>
      </c>
      <c r="K24" s="38"/>
      <c r="N24" s="39"/>
      <c r="O24" s="39"/>
      <c r="P24" s="39"/>
      <c r="Q24" s="39"/>
      <c r="R24" s="39"/>
      <c r="S24" s="39"/>
      <c r="T24" s="39"/>
      <c r="U24" s="39"/>
      <c r="V24" s="39"/>
      <c r="W24" s="39"/>
      <c r="X24" s="39"/>
      <c r="Y24" s="39"/>
      <c r="Z24" s="39"/>
    </row>
    <row r="25" spans="1:26" ht="15.6" x14ac:dyDescent="0.3">
      <c r="A25" s="112">
        <v>1237</v>
      </c>
      <c r="B25" s="113">
        <v>1.0743312514241514</v>
      </c>
      <c r="C25" s="109">
        <v>6445.9875085449075</v>
      </c>
      <c r="D25" s="113">
        <v>1.0118477517925879</v>
      </c>
      <c r="E25" s="109">
        <v>6071.0865107555273</v>
      </c>
      <c r="F25" s="109">
        <v>6.2483499631563522E-2</v>
      </c>
      <c r="G25" s="109">
        <v>374.9009977893802</v>
      </c>
      <c r="H25" s="110">
        <v>0</v>
      </c>
      <c r="I25" s="113">
        <v>0.96</v>
      </c>
      <c r="J25" s="109">
        <v>5731</v>
      </c>
      <c r="K25" s="38"/>
      <c r="L25" s="42">
        <v>1237</v>
      </c>
      <c r="M25" s="41" t="s">
        <v>1302</v>
      </c>
      <c r="N25" s="39"/>
      <c r="O25" s="39"/>
      <c r="P25" s="39"/>
      <c r="Q25" s="39"/>
      <c r="R25" s="39"/>
      <c r="S25" s="39"/>
      <c r="T25" s="39"/>
      <c r="U25" s="39"/>
      <c r="V25" s="39"/>
      <c r="W25" s="39"/>
      <c r="X25" s="39"/>
      <c r="Y25" s="39"/>
      <c r="Z25" s="39"/>
    </row>
    <row r="26" spans="1:26" ht="15.6" x14ac:dyDescent="0.3">
      <c r="A26" s="112">
        <v>1247</v>
      </c>
      <c r="B26" s="113">
        <v>1.0092202664893544</v>
      </c>
      <c r="C26" s="109">
        <v>6055.3215989361261</v>
      </c>
      <c r="D26" s="113">
        <v>0.95052364562334002</v>
      </c>
      <c r="E26" s="109">
        <v>5703.14187374004</v>
      </c>
      <c r="F26" s="109">
        <v>5.8696620866014348E-2</v>
      </c>
      <c r="G26" s="109">
        <v>352.17972519608611</v>
      </c>
      <c r="H26" s="110">
        <v>0</v>
      </c>
      <c r="I26" s="113">
        <v>0.9</v>
      </c>
      <c r="J26" s="109">
        <v>5384</v>
      </c>
      <c r="K26" s="38"/>
      <c r="L26" s="42">
        <v>1247</v>
      </c>
      <c r="M26" s="41" t="s">
        <v>1303</v>
      </c>
      <c r="N26" s="39"/>
      <c r="O26" s="39"/>
      <c r="P26" s="39"/>
      <c r="Q26" s="39"/>
      <c r="R26" s="39"/>
      <c r="S26" s="39"/>
      <c r="T26" s="39"/>
      <c r="U26" s="39"/>
      <c r="V26" s="39"/>
      <c r="W26" s="39"/>
      <c r="X26" s="39"/>
      <c r="Y26" s="39"/>
      <c r="Z26" s="39"/>
    </row>
    <row r="27" spans="1:26" ht="15.6" x14ac:dyDescent="0.3">
      <c r="A27" s="112">
        <v>1248</v>
      </c>
      <c r="B27" s="113">
        <v>0.74877632675016614</v>
      </c>
      <c r="C27" s="109">
        <v>4492.6579605009974</v>
      </c>
      <c r="D27" s="113">
        <v>0.70522722094634915</v>
      </c>
      <c r="E27" s="109">
        <v>4231.363325678095</v>
      </c>
      <c r="F27" s="109">
        <v>4.354910580381699E-2</v>
      </c>
      <c r="G27" s="109">
        <v>261.29463482290248</v>
      </c>
      <c r="H27" s="110">
        <v>0</v>
      </c>
      <c r="I27" s="113">
        <v>0.67</v>
      </c>
      <c r="J27" s="109">
        <v>3995</v>
      </c>
      <c r="K27" s="38"/>
      <c r="L27" s="42">
        <v>1248</v>
      </c>
      <c r="M27" s="41" t="s">
        <v>1304</v>
      </c>
      <c r="N27" s="39"/>
      <c r="O27" s="39"/>
      <c r="P27" s="39"/>
      <c r="Q27" s="39"/>
      <c r="R27" s="39"/>
      <c r="S27" s="39"/>
      <c r="T27" s="39"/>
      <c r="U27" s="39"/>
      <c r="V27" s="39"/>
      <c r="W27" s="39"/>
      <c r="X27" s="39"/>
      <c r="Y27" s="39"/>
      <c r="Z27" s="39"/>
    </row>
    <row r="28" spans="1:26" ht="15.6" x14ac:dyDescent="0.3">
      <c r="A28" s="43"/>
      <c r="B28" s="43"/>
      <c r="C28" s="39"/>
      <c r="D28" s="39"/>
      <c r="E28" s="39"/>
      <c r="F28" s="39"/>
      <c r="G28" s="39"/>
      <c r="H28" s="39"/>
      <c r="I28" s="44"/>
      <c r="J28" s="45"/>
      <c r="K28" s="39"/>
      <c r="L28" s="42">
        <v>3007</v>
      </c>
      <c r="M28" s="41" t="s">
        <v>1305</v>
      </c>
      <c r="N28" s="39"/>
      <c r="O28" s="39"/>
      <c r="P28" s="39"/>
      <c r="Q28" s="39"/>
      <c r="R28" s="39"/>
      <c r="S28" s="39"/>
      <c r="T28" s="39"/>
      <c r="U28" s="39"/>
      <c r="V28" s="39"/>
      <c r="W28" s="39"/>
      <c r="X28" s="39"/>
      <c r="Y28" s="39"/>
      <c r="Z28" s="39"/>
    </row>
    <row r="29" spans="1:26" ht="13.5" customHeight="1" x14ac:dyDescent="0.3">
      <c r="A29" s="43"/>
      <c r="B29" s="43"/>
      <c r="C29" s="46"/>
      <c r="D29" s="39"/>
      <c r="E29" s="39"/>
      <c r="F29" s="39"/>
      <c r="G29" s="39"/>
      <c r="H29" s="39"/>
      <c r="I29" s="39"/>
      <c r="J29" s="39"/>
      <c r="K29" s="39"/>
      <c r="L29" s="39"/>
      <c r="M29" s="39"/>
      <c r="N29" s="39"/>
      <c r="O29" s="39"/>
      <c r="P29" s="39"/>
      <c r="Q29" s="39"/>
      <c r="R29" s="39"/>
      <c r="S29" s="39"/>
      <c r="T29" s="39"/>
      <c r="U29" s="39"/>
      <c r="V29" s="39"/>
      <c r="W29" s="39"/>
      <c r="X29" s="39"/>
      <c r="Y29" s="39"/>
      <c r="Z29" s="39"/>
    </row>
    <row r="30" spans="1:26" ht="13.5" customHeight="1" x14ac:dyDescent="0.3">
      <c r="A30" s="43" t="s">
        <v>1318</v>
      </c>
      <c r="B30" s="43"/>
      <c r="C30" s="46"/>
      <c r="D30" s="39"/>
      <c r="E30" s="39"/>
      <c r="F30" s="39"/>
      <c r="G30" s="39"/>
      <c r="H30" s="39"/>
      <c r="I30" s="39"/>
      <c r="J30" s="39"/>
      <c r="K30" s="39"/>
      <c r="L30" s="39"/>
      <c r="M30" s="39"/>
      <c r="N30" s="39"/>
      <c r="O30" s="39"/>
      <c r="P30" s="39"/>
      <c r="Q30" s="39"/>
      <c r="R30" s="39"/>
      <c r="S30" s="39"/>
      <c r="T30" s="39"/>
      <c r="U30" s="39"/>
      <c r="V30" s="39"/>
      <c r="W30" s="39"/>
      <c r="X30" s="39"/>
      <c r="Y30" s="39"/>
      <c r="Z30" s="39"/>
    </row>
  </sheetData>
  <mergeCells count="1">
    <mergeCell ref="A9:D9"/>
  </mergeCells>
  <pageMargins left="0.7" right="0.7" top="0.75" bottom="0.75" header="0" footer="0"/>
  <pageSetup orientation="portrait"/>
  <tableParts count="2">
    <tablePart r:id="rId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2"/>
  <sheetViews>
    <sheetView workbookViewId="0">
      <pane xSplit="1" ySplit="2" topLeftCell="B3" activePane="bottomRight" state="frozen"/>
      <selection activeCell="A2" sqref="A2"/>
      <selection pane="topRight" activeCell="A2" sqref="A2"/>
      <selection pane="bottomLeft" activeCell="A2" sqref="A2"/>
      <selection pane="bottomRight" activeCell="A2" sqref="A2"/>
    </sheetView>
  </sheetViews>
  <sheetFormatPr defaultColWidth="14.44140625" defaultRowHeight="15" customHeight="1" x14ac:dyDescent="0.3"/>
  <cols>
    <col min="1" max="1" width="16.5546875" style="3" customWidth="1"/>
    <col min="2" max="2" width="14" style="3" customWidth="1"/>
    <col min="3" max="3" width="17" style="3" customWidth="1"/>
    <col min="4" max="4" width="13.6640625" style="3" customWidth="1"/>
    <col min="5" max="5" width="13.33203125" style="3" customWidth="1"/>
    <col min="6" max="6" width="16" style="3" customWidth="1"/>
    <col min="7" max="7" width="16.33203125" style="3" customWidth="1"/>
    <col min="8" max="8" width="13.5546875" style="3" customWidth="1"/>
    <col min="9" max="9" width="14.44140625" style="3"/>
    <col min="10" max="10" width="16.33203125" style="3" customWidth="1"/>
    <col min="11" max="11" width="12.5546875" style="3" customWidth="1"/>
    <col min="12" max="14" width="21.6640625" style="3" customWidth="1"/>
    <col min="15" max="15" width="20.5546875" style="3" customWidth="1"/>
    <col min="16" max="16" width="21" style="3" customWidth="1"/>
    <col min="17" max="21" width="17.33203125" style="3" customWidth="1"/>
    <col min="22" max="22" width="29.44140625" style="3" customWidth="1"/>
    <col min="23" max="24" width="19.109375" style="3" customWidth="1"/>
    <col min="25" max="16384" width="14.44140625" style="3"/>
  </cols>
  <sheetData>
    <row r="1" spans="1:24" ht="17.399999999999999" x14ac:dyDescent="0.3">
      <c r="A1" s="117" t="s">
        <v>11</v>
      </c>
      <c r="B1" s="12"/>
      <c r="C1" s="118"/>
      <c r="D1" s="118"/>
      <c r="E1" s="118"/>
      <c r="F1" s="13"/>
      <c r="G1" s="13"/>
      <c r="H1" s="13"/>
      <c r="I1" s="13"/>
      <c r="J1" s="13"/>
      <c r="K1" s="13"/>
      <c r="L1" s="13"/>
      <c r="M1" s="13"/>
      <c r="N1" s="13"/>
      <c r="O1" s="13"/>
      <c r="P1" s="13"/>
      <c r="Q1" s="13"/>
      <c r="R1" s="13"/>
      <c r="S1" s="13"/>
      <c r="T1" s="13"/>
      <c r="U1" s="12"/>
      <c r="V1" s="12"/>
      <c r="W1" s="12"/>
      <c r="X1" s="12"/>
    </row>
    <row r="2" spans="1:24" ht="46.8" x14ac:dyDescent="0.3">
      <c r="A2" s="119" t="s">
        <v>12</v>
      </c>
      <c r="B2" s="120" t="s">
        <v>13</v>
      </c>
      <c r="C2" s="120" t="s">
        <v>14</v>
      </c>
      <c r="D2" s="120" t="s">
        <v>15</v>
      </c>
      <c r="E2" s="121" t="s">
        <v>16</v>
      </c>
      <c r="F2" s="121" t="s">
        <v>17</v>
      </c>
      <c r="G2" s="121" t="s">
        <v>18</v>
      </c>
      <c r="H2" s="121" t="s">
        <v>19</v>
      </c>
      <c r="I2" s="121" t="s">
        <v>20</v>
      </c>
      <c r="J2" s="121" t="s">
        <v>21</v>
      </c>
      <c r="K2" s="121" t="s">
        <v>22</v>
      </c>
      <c r="L2" s="121" t="s">
        <v>23</v>
      </c>
      <c r="M2" s="121" t="s">
        <v>24</v>
      </c>
      <c r="N2" s="121" t="s">
        <v>25</v>
      </c>
      <c r="O2" s="122" t="s">
        <v>26</v>
      </c>
      <c r="P2" s="119" t="s">
        <v>27</v>
      </c>
      <c r="Q2" s="121" t="s">
        <v>28</v>
      </c>
      <c r="R2" s="122" t="s">
        <v>29</v>
      </c>
      <c r="S2" s="122" t="s">
        <v>30</v>
      </c>
      <c r="T2" s="122" t="s">
        <v>31</v>
      </c>
      <c r="U2" s="119" t="s">
        <v>32</v>
      </c>
      <c r="V2" s="121" t="s">
        <v>1321</v>
      </c>
      <c r="W2" s="122" t="s">
        <v>34</v>
      </c>
      <c r="X2" s="119" t="s">
        <v>35</v>
      </c>
    </row>
    <row r="3" spans="1:24" ht="17.399999999999999" customHeight="1" x14ac:dyDescent="0.3">
      <c r="A3" s="123" t="s">
        <v>36</v>
      </c>
      <c r="B3" s="123">
        <f>COUNTIF('FY25 Fleet - Dept Details'!$A$3:$A$831,$A3)</f>
        <v>19</v>
      </c>
      <c r="C3" s="123">
        <f>COUNTIFS('FY25 Fleet - Dept Details'!$A$3:$A$831,$A3,'FY25 Fleet - Dept Details'!J$3:J$831,"N")</f>
        <v>0</v>
      </c>
      <c r="D3" s="123">
        <f>SUMIF('FY25 Fleet - Dept Details'!$A$3:$A$828,$A3,'FY25 Fleet - Dept Details'!I$3:I$828)</f>
        <v>110244</v>
      </c>
      <c r="E3" s="124">
        <f>SUMIF('FY25 Fleet - Dept Details'!$A$3:$A$828,$A3,'FY25 Fleet - Dept Details'!J$3:J$828)</f>
        <v>73738.190438657679</v>
      </c>
      <c r="F3" s="124">
        <f>SUMIF('FY25 Fleet - Dept Details'!$A$3:$A$828,$A3,'FY25 Fleet - Dept Details'!L$3:L$828)</f>
        <v>17225.615674633806</v>
      </c>
      <c r="G3" s="124">
        <f>SUMIF('FY25 Fleet - Dept Details'!$A$3:$A$828,$A3,'FY25 Fleet - Dept Details'!M$3:M$828)</f>
        <v>0</v>
      </c>
      <c r="H3" s="124">
        <f>SUMIF('FY25 Fleet - Dept Details'!$A$3:$A$828,$A3,'FY25 Fleet - Dept Details'!N$3:N$828)</f>
        <v>0</v>
      </c>
      <c r="I3" s="124">
        <f>SUMIF('FY25 Fleet - Dept Details'!$A$3:$A$828,$A3,'FY25 Fleet - Dept Details'!O$3:O$828)</f>
        <v>31352.222624867369</v>
      </c>
      <c r="J3" s="124">
        <f>SUMIF('FY25 Fleet - Dept Details'!$A$3:$A$828,$A3,'FY25 Fleet - Dept Details'!P$3:P$828)</f>
        <v>6662.4492005735228</v>
      </c>
      <c r="K3" s="124">
        <f>SUMIF('FY25 Fleet - Dept Details'!$A$3:$A$828,$A3,'FY25 Fleet - Dept Details'!Q$3:Q$828)</f>
        <v>520.18409793149101</v>
      </c>
      <c r="L3" s="124">
        <f>SUMIF('FY25 Fleet - Dept Details'!$A$3:$A$828,$A3,'FY25 Fleet - Dept Details'!R$3:R$828)</f>
        <v>4000</v>
      </c>
      <c r="M3" s="124">
        <f>SUMIF('FY25 Fleet - Dept Details'!$A$3:$A$828,$A3,'FY25 Fleet - Dept Details'!S$3:S$828)</f>
        <v>5528.1918298442897</v>
      </c>
      <c r="N3" s="124">
        <f t="shared" ref="N3:N11" si="0">SUM(E3:M3)</f>
        <v>139026.85386650814</v>
      </c>
      <c r="O3" s="124">
        <f t="shared" ref="O3:O11" si="1">N3-N17</f>
        <v>-3846.2221720495436</v>
      </c>
      <c r="P3" s="125">
        <f t="shared" ref="P3:P12" si="2">O3/N17</f>
        <v>-2.692055269399778E-2</v>
      </c>
      <c r="Q3" s="124">
        <f>SUMIF('FY25 Fleet - Dept Details'!$A$3:$A$828,$A3,'FY25 Fleet - Dept Details'!X$3:X$828)</f>
        <v>67923.307692307688</v>
      </c>
      <c r="R3" s="124">
        <v>0</v>
      </c>
      <c r="S3" s="124">
        <f t="shared" ref="S3:S11" si="3">SUM(Q3:R3)</f>
        <v>67923.307692307688</v>
      </c>
      <c r="T3" s="124">
        <f t="shared" ref="T3:T12" si="4">S3-S17</f>
        <v>-4672.6923076923122</v>
      </c>
      <c r="U3" s="125">
        <f t="shared" ref="U3:U12" si="5">T3/S17</f>
        <v>-6.4365699318038358E-2</v>
      </c>
      <c r="V3" s="124">
        <f t="shared" ref="V3:V11" si="6">S3+N3</f>
        <v>206950.16155881583</v>
      </c>
      <c r="W3" s="124">
        <f t="shared" ref="W3:W11" si="7">V3-V17</f>
        <v>-8518.9144797418558</v>
      </c>
      <c r="X3" s="125">
        <f t="shared" ref="X3:X12" si="8">W3/V17</f>
        <v>-3.9536599109087078E-2</v>
      </c>
    </row>
    <row r="4" spans="1:24" ht="17.399999999999999" customHeight="1" x14ac:dyDescent="0.3">
      <c r="A4" s="123" t="s">
        <v>37</v>
      </c>
      <c r="B4" s="123">
        <f>COUNTIF('FY25 Fleet - Dept Details'!$A$3:$A$831,$A4)</f>
        <v>112</v>
      </c>
      <c r="C4" s="123">
        <f>COUNTIFS('FY25 Fleet - Dept Details'!$A$3:$A$831,$A4,'FY25 Fleet - Dept Details'!J$3:J$831,"N")</f>
        <v>0</v>
      </c>
      <c r="D4" s="123">
        <f>SUMIF('FY25 Fleet - Dept Details'!$A$3:$A$828,$A4,'FY25 Fleet - Dept Details'!I$3:I$828)</f>
        <v>502676</v>
      </c>
      <c r="E4" s="124">
        <f>SUMIF('FY25 Fleet - Dept Details'!$A$3:$A$828,$A4,'FY25 Fleet - Dept Details'!J$3:J$828)</f>
        <v>516919.01147166744</v>
      </c>
      <c r="F4" s="124">
        <f>SUMIF('FY25 Fleet - Dept Details'!$A$3:$A$828,$A4,'FY25 Fleet - Dept Details'!L$3:L$828)</f>
        <v>155249.93253544206</v>
      </c>
      <c r="G4" s="124">
        <f>SUMIF('FY25 Fleet - Dept Details'!$A$3:$A$828,$A4,'FY25 Fleet - Dept Details'!M$3:M$828)</f>
        <v>15820.099288951624</v>
      </c>
      <c r="H4" s="124">
        <f>SUMIF('FY25 Fleet - Dept Details'!$A$3:$A$828,$A4,'FY25 Fleet - Dept Details'!N$3:N$828)</f>
        <v>3163.0127740158505</v>
      </c>
      <c r="I4" s="124">
        <f>SUMIF('FY25 Fleet - Dept Details'!$A$3:$A$828,$A4,'FY25 Fleet - Dept Details'!O$3:O$828)</f>
        <v>108972.33840843568</v>
      </c>
      <c r="J4" s="124">
        <f>SUMIF('FY25 Fleet - Dept Details'!$A$3:$A$828,$A4,'FY25 Fleet - Dept Details'!P$3:P$828)</f>
        <v>38703.834329177123</v>
      </c>
      <c r="K4" s="124">
        <f>SUMIF('FY25 Fleet - Dept Details'!$A$3:$A$828,$A4,'FY25 Fleet - Dept Details'!Q$3:Q$828)</f>
        <v>936.55009716369602</v>
      </c>
      <c r="L4" s="124">
        <f>SUMIF('FY25 Fleet - Dept Details'!$A$3:$A$828,$A4,'FY25 Fleet - Dept Details'!R$3:R$828)</f>
        <v>27729.712639113244</v>
      </c>
      <c r="M4" s="124">
        <f>SUMIF('FY25 Fleet - Dept Details'!$A$3:$A$828,$A4,'FY25 Fleet - Dept Details'!S$3:S$828)</f>
        <v>31648.91584110069</v>
      </c>
      <c r="N4" s="124">
        <f t="shared" si="0"/>
        <v>899143.40738506743</v>
      </c>
      <c r="O4" s="124">
        <f t="shared" si="1"/>
        <v>18003.990448087454</v>
      </c>
      <c r="P4" s="125">
        <f t="shared" si="2"/>
        <v>2.0432624057011309E-2</v>
      </c>
      <c r="Q4" s="124">
        <f>SUMIF('FY25 Fleet - Dept Details'!$A$3:$A$828,$A4,'FY25 Fleet - Dept Details'!X$3:X$828)</f>
        <v>386317.80333333334</v>
      </c>
      <c r="R4" s="124">
        <v>0</v>
      </c>
      <c r="S4" s="124">
        <f t="shared" si="3"/>
        <v>386317.80333333334</v>
      </c>
      <c r="T4" s="124">
        <f t="shared" si="4"/>
        <v>-73582.196666666656</v>
      </c>
      <c r="U4" s="125">
        <f t="shared" si="5"/>
        <v>-0.15999607885772266</v>
      </c>
      <c r="V4" s="124">
        <f t="shared" si="6"/>
        <v>1285461.2107184008</v>
      </c>
      <c r="W4" s="124">
        <f t="shared" si="7"/>
        <v>-55578.206218579318</v>
      </c>
      <c r="X4" s="125">
        <f t="shared" si="8"/>
        <v>-4.1444125740556906E-2</v>
      </c>
    </row>
    <row r="5" spans="1:24" ht="17.399999999999999" customHeight="1" x14ac:dyDescent="0.3">
      <c r="A5" s="123" t="s">
        <v>38</v>
      </c>
      <c r="B5" s="123">
        <f>COUNTIF('FY25 Fleet - Dept Details'!$A$3:$A$831,$A5)</f>
        <v>38</v>
      </c>
      <c r="C5" s="123">
        <f>COUNTIFS('FY25 Fleet - Dept Details'!$A$3:$A$831,$A5,'FY25 Fleet - Dept Details'!J$3:J$831,"N")</f>
        <v>0</v>
      </c>
      <c r="D5" s="123">
        <f>SUMIF('FY25 Fleet - Dept Details'!$A$3:$A$828,$A5,'FY25 Fleet - Dept Details'!I$3:I$828)</f>
        <v>82771</v>
      </c>
      <c r="E5" s="124">
        <f>SUMIF('FY25 Fleet - Dept Details'!$A$3:$A$828,$A5,'FY25 Fleet - Dept Details'!J$3:J$828)</f>
        <v>147574.04735471751</v>
      </c>
      <c r="F5" s="124">
        <f>SUMIF('FY25 Fleet - Dept Details'!$A$3:$A$828,$A5,'FY25 Fleet - Dept Details'!L$3:L$828)</f>
        <v>5610.1740726831513</v>
      </c>
      <c r="G5" s="124">
        <f>SUMIF('FY25 Fleet - Dept Details'!$A$3:$A$828,$A5,'FY25 Fleet - Dept Details'!M$3:M$828)</f>
        <v>0</v>
      </c>
      <c r="H5" s="124">
        <f>SUMIF('FY25 Fleet - Dept Details'!$A$3:$A$828,$A5,'FY25 Fleet - Dept Details'!N$3:N$828)</f>
        <v>0</v>
      </c>
      <c r="I5" s="124">
        <f>SUMIF('FY25 Fleet - Dept Details'!$A$3:$A$828,$A5,'FY25 Fleet - Dept Details'!O$3:O$828)</f>
        <v>62704.445249734752</v>
      </c>
      <c r="J5" s="124">
        <f>SUMIF('FY25 Fleet - Dept Details'!$A$3:$A$828,$A5,'FY25 Fleet - Dept Details'!P$3:P$828)</f>
        <v>7606.208138286278</v>
      </c>
      <c r="K5" s="124">
        <f>SUMIF('FY25 Fleet - Dept Details'!$A$3:$A$828,$A5,'FY25 Fleet - Dept Details'!Q$3:Q$828)</f>
        <v>346.27975771921797</v>
      </c>
      <c r="L5" s="124">
        <f>SUMIF('FY25 Fleet - Dept Details'!$A$3:$A$828,$A5,'FY25 Fleet - Dept Details'!R$3:R$828)</f>
        <v>2000</v>
      </c>
      <c r="M5" s="124">
        <f>SUMIF('FY25 Fleet - Dept Details'!$A$3:$A$828,$A5,'FY25 Fleet - Dept Details'!S$3:S$828)</f>
        <v>6048.6477229803095</v>
      </c>
      <c r="N5" s="124">
        <f t="shared" si="0"/>
        <v>231889.8022961212</v>
      </c>
      <c r="O5" s="124">
        <f t="shared" si="1"/>
        <v>-6862.8594962967618</v>
      </c>
      <c r="P5" s="125">
        <f t="shared" si="2"/>
        <v>-2.8744640770805869E-2</v>
      </c>
      <c r="Q5" s="124">
        <f>SUMIF('FY25 Fleet - Dept Details'!$A$3:$A$828,$A5,'FY25 Fleet - Dept Details'!X$3:X$828)</f>
        <v>74318</v>
      </c>
      <c r="R5" s="124">
        <v>0</v>
      </c>
      <c r="S5" s="124">
        <f t="shared" si="3"/>
        <v>74318</v>
      </c>
      <c r="T5" s="124">
        <f t="shared" si="4"/>
        <v>-24432</v>
      </c>
      <c r="U5" s="125">
        <f t="shared" si="5"/>
        <v>-0.24741265822784811</v>
      </c>
      <c r="V5" s="124">
        <f t="shared" si="6"/>
        <v>306207.8022961212</v>
      </c>
      <c r="W5" s="124">
        <f t="shared" si="7"/>
        <v>-31294.859496296791</v>
      </c>
      <c r="X5" s="125">
        <f t="shared" si="8"/>
        <v>-9.2724778317584911E-2</v>
      </c>
    </row>
    <row r="6" spans="1:24" ht="17.399999999999999" customHeight="1" x14ac:dyDescent="0.3">
      <c r="A6" s="123" t="s">
        <v>39</v>
      </c>
      <c r="B6" s="123">
        <f>COUNTIF('FY25 Fleet - Dept Details'!$A$3:$A$831,$A6)</f>
        <v>79</v>
      </c>
      <c r="C6" s="123">
        <f>COUNTIFS('FY25 Fleet - Dept Details'!$A$3:$A$831,$A6,'FY25 Fleet - Dept Details'!J$3:J$831,"N")</f>
        <v>0</v>
      </c>
      <c r="D6" s="123">
        <f>SUMIF('FY25 Fleet - Dept Details'!$A$3:$A$828,$A6,'FY25 Fleet - Dept Details'!I$3:I$828)</f>
        <v>202638</v>
      </c>
      <c r="E6" s="124">
        <f>SUMIF('FY25 Fleet - Dept Details'!$A$3:$A$828,$A6,'FY25 Fleet - Dept Details'!J$3:J$828)</f>
        <v>341539.67147547827</v>
      </c>
      <c r="F6" s="124">
        <f>SUMIF('FY25 Fleet - Dept Details'!$A$3:$A$828,$A6,'FY25 Fleet - Dept Details'!L$3:L$828)</f>
        <v>2166.9912451074483</v>
      </c>
      <c r="G6" s="124">
        <f>SUMIF('FY25 Fleet - Dept Details'!$A$3:$A$828,$A6,'FY25 Fleet - Dept Details'!M$3:M$828)</f>
        <v>2279.9494659168049</v>
      </c>
      <c r="H6" s="124">
        <f>SUMIF('FY25 Fleet - Dept Details'!$A$3:$A$828,$A6,'FY25 Fleet - Dept Details'!N$3:N$828)</f>
        <v>0</v>
      </c>
      <c r="I6" s="124">
        <f>SUMIF('FY25 Fleet - Dept Details'!$A$3:$A$828,$A6,'FY25 Fleet - Dept Details'!O$3:O$828)</f>
        <v>125783.8525198025</v>
      </c>
      <c r="J6" s="124">
        <f>SUMIF('FY25 Fleet - Dept Details'!$A$3:$A$828,$A6,'FY25 Fleet - Dept Details'!P$3:P$828)</f>
        <v>10161.944565668085</v>
      </c>
      <c r="K6" s="124">
        <f>SUMIF('FY25 Fleet - Dept Details'!$A$3:$A$828,$A6,'FY25 Fleet - Dept Details'!Q$3:Q$828)</f>
        <v>0</v>
      </c>
      <c r="L6" s="124">
        <f>SUMIF('FY25 Fleet - Dept Details'!$A$3:$A$828,$A6,'FY25 Fleet - Dept Details'!R$3:R$828)</f>
        <v>0</v>
      </c>
      <c r="M6" s="124">
        <f>SUMIF('FY25 Fleet - Dept Details'!$A$3:$A$828,$A6,'FY25 Fleet - Dept Details'!S$3:S$828)</f>
        <v>15373.181050791336</v>
      </c>
      <c r="N6" s="124">
        <f t="shared" si="0"/>
        <v>497305.59032276442</v>
      </c>
      <c r="O6" s="124">
        <f t="shared" si="1"/>
        <v>-8438.1366611542762</v>
      </c>
      <c r="P6" s="125">
        <f t="shared" si="2"/>
        <v>-1.6684609637130678E-2</v>
      </c>
      <c r="Q6" s="124">
        <f>SUMIF('FY25 Fleet - Dept Details'!$A$3:$A$828,$A6,'FY25 Fleet - Dept Details'!X$3:X$828)</f>
        <v>188885.867</v>
      </c>
      <c r="R6" s="124">
        <v>0</v>
      </c>
      <c r="S6" s="124">
        <f t="shared" si="3"/>
        <v>188885.867</v>
      </c>
      <c r="T6" s="124">
        <f t="shared" si="4"/>
        <v>-79495.133000000002</v>
      </c>
      <c r="U6" s="125">
        <f t="shared" si="5"/>
        <v>-0.29620253669223978</v>
      </c>
      <c r="V6" s="124">
        <f t="shared" si="6"/>
        <v>686191.45732276444</v>
      </c>
      <c r="W6" s="124">
        <f t="shared" si="7"/>
        <v>-87933.269661154249</v>
      </c>
      <c r="X6" s="125">
        <f t="shared" si="8"/>
        <v>-0.11359057086802103</v>
      </c>
    </row>
    <row r="7" spans="1:24" ht="17.399999999999999" customHeight="1" x14ac:dyDescent="0.3">
      <c r="A7" s="123" t="s">
        <v>40</v>
      </c>
      <c r="B7" s="123">
        <f>COUNTIF('FY25 Fleet - Dept Details'!$A$3:$A$831,$A7)</f>
        <v>194</v>
      </c>
      <c r="C7" s="123">
        <f>COUNTIFS('FY25 Fleet - Dept Details'!$A$3:$A$831,$A7,'FY25 Fleet - Dept Details'!J$3:J$831,"N")</f>
        <v>0</v>
      </c>
      <c r="D7" s="123">
        <f>SUMIF('FY25 Fleet - Dept Details'!$A$3:$A$828,$A7,'FY25 Fleet - Dept Details'!I$3:I$828)</f>
        <v>181509</v>
      </c>
      <c r="E7" s="124">
        <f>SUMIF('FY25 Fleet - Dept Details'!$A$3:$A$828,$A7,'FY25 Fleet - Dept Details'!J$3:J$828)</f>
        <v>232250.88326242106</v>
      </c>
      <c r="F7" s="124">
        <f>SUMIF('FY25 Fleet - Dept Details'!$A$3:$A$828,$A7,'FY25 Fleet - Dept Details'!L$3:L$828)</f>
        <v>49045.109846075618</v>
      </c>
      <c r="G7" s="124">
        <f>SUMIF('FY25 Fleet - Dept Details'!$A$3:$A$828,$A7,'FY25 Fleet - Dept Details'!M$3:M$828)</f>
        <v>335862.86489953729</v>
      </c>
      <c r="H7" s="124">
        <f>SUMIF('FY25 Fleet - Dept Details'!$A$3:$A$828,$A7,'FY25 Fleet - Dept Details'!N$3:N$828)</f>
        <v>127509.62348992442</v>
      </c>
      <c r="I7" s="124">
        <f>SUMIF('FY25 Fleet - Dept Details'!$A$3:$A$828,$A7,'FY25 Fleet - Dept Details'!O$3:O$828)</f>
        <v>284663.43003632169</v>
      </c>
      <c r="J7" s="124">
        <f>SUMIF('FY25 Fleet - Dept Details'!$A$3:$A$828,$A7,'FY25 Fleet - Dept Details'!P$3:P$828)</f>
        <v>28106.310427887089</v>
      </c>
      <c r="K7" s="124">
        <f>SUMIF('FY25 Fleet - Dept Details'!$A$3:$A$828,$A7,'FY25 Fleet - Dept Details'!Q$3:Q$828)</f>
        <v>12674.939107469712</v>
      </c>
      <c r="L7" s="124">
        <f>SUMIF('FY25 Fleet - Dept Details'!$A$3:$A$828,$A7,'FY25 Fleet - Dept Details'!R$3:R$828)</f>
        <v>6596.2176125433962</v>
      </c>
      <c r="M7" s="124">
        <f>SUMIF('FY25 Fleet - Dept Details'!$A$3:$A$828,$A7,'FY25 Fleet - Dept Details'!S$3:S$828)</f>
        <v>52798.290630694843</v>
      </c>
      <c r="N7" s="124">
        <f t="shared" si="0"/>
        <v>1129507.6693128753</v>
      </c>
      <c r="O7" s="124">
        <f t="shared" si="1"/>
        <v>-42336.885846691206</v>
      </c>
      <c r="P7" s="125">
        <f t="shared" si="2"/>
        <v>-3.6128414524165556E-2</v>
      </c>
      <c r="Q7" s="124">
        <f>SUMIF('FY25 Fleet - Dept Details'!$A$3:$A$828,$A7,'FY25 Fleet - Dept Details'!X$3:X$828)</f>
        <v>648717.45600000001</v>
      </c>
      <c r="R7" s="124">
        <v>0</v>
      </c>
      <c r="S7" s="124">
        <f t="shared" si="3"/>
        <v>648717.45600000001</v>
      </c>
      <c r="T7" s="124">
        <f t="shared" si="4"/>
        <v>-200672.54399999999</v>
      </c>
      <c r="U7" s="125">
        <f t="shared" si="5"/>
        <v>-0.23625489351181436</v>
      </c>
      <c r="V7" s="124">
        <f t="shared" si="6"/>
        <v>1778225.1253128753</v>
      </c>
      <c r="W7" s="124">
        <f t="shared" si="7"/>
        <v>-243009.4298466912</v>
      </c>
      <c r="X7" s="125">
        <f t="shared" si="8"/>
        <v>-0.12022821855403457</v>
      </c>
    </row>
    <row r="8" spans="1:24" s="137" customFormat="1" ht="17.399999999999999" customHeight="1" x14ac:dyDescent="0.3">
      <c r="A8" s="123" t="s">
        <v>41</v>
      </c>
      <c r="B8" s="123">
        <f>COUNTIF('FY25 Fleet - Dept Details'!$A$3:$A$831,$A8)</f>
        <v>70</v>
      </c>
      <c r="C8" s="123">
        <f>COUNTIFS('FY25 Fleet - Dept Details'!$A$3:$A$831,$A8,'FY25 Fleet - Dept Details'!J$3:J$831,"N")</f>
        <v>0</v>
      </c>
      <c r="D8" s="123">
        <f>SUMIF('FY25 Fleet - Dept Details'!$A$3:$A$828,$A8,'FY25 Fleet - Dept Details'!I$3:I$828)</f>
        <v>133242</v>
      </c>
      <c r="E8" s="124">
        <f>SUMIF('FY25 Fleet - Dept Details'!$A$3:$A$828,$A8,'FY25 Fleet - Dept Details'!J$3:J$828)</f>
        <v>204904.2695898063</v>
      </c>
      <c r="F8" s="124">
        <f>SUMIF('FY25 Fleet - Dept Details'!$A$3:$A$828,$A8,'FY25 Fleet - Dept Details'!L$3:L$828)</f>
        <v>22829.473981778283</v>
      </c>
      <c r="G8" s="124">
        <f>SUMIF('FY25 Fleet - Dept Details'!$A$3:$A$828,$A8,'FY25 Fleet - Dept Details'!M$3:M$828)</f>
        <v>6772.6033642265566</v>
      </c>
      <c r="H8" s="124">
        <f>SUMIF('FY25 Fleet - Dept Details'!$A$3:$A$828,$A8,'FY25 Fleet - Dept Details'!N$3:N$828)</f>
        <v>927.77807510258162</v>
      </c>
      <c r="I8" s="124">
        <f>SUMIF('FY25 Fleet - Dept Details'!$A$3:$A$828,$A8,'FY25 Fleet - Dept Details'!O$3:O$828)</f>
        <v>102925.86908673466</v>
      </c>
      <c r="J8" s="124">
        <f>SUMIF('FY25 Fleet - Dept Details'!$A$3:$A$828,$A8,'FY25 Fleet - Dept Details'!P$3:P$828)</f>
        <v>13245.185045093158</v>
      </c>
      <c r="K8" s="124">
        <f>SUMIF('FY25 Fleet - Dept Details'!$A$3:$A$828,$A8,'FY25 Fleet - Dept Details'!Q$3:Q$828)</f>
        <v>7906.5795676716516</v>
      </c>
      <c r="L8" s="124">
        <f>SUMIF('FY25 Fleet - Dept Details'!$A$3:$A$828,$A8,'FY25 Fleet - Dept Details'!R$3:R$828)</f>
        <v>5000</v>
      </c>
      <c r="M8" s="124">
        <f>SUMIF('FY25 Fleet - Dept Details'!$A$3:$A$828,$A8,'FY25 Fleet - Dept Details'!S$3:S$828)</f>
        <v>12876.462324929103</v>
      </c>
      <c r="N8" s="124">
        <f t="shared" si="0"/>
        <v>377388.22103534231</v>
      </c>
      <c r="O8" s="124">
        <f t="shared" si="1"/>
        <v>23621.588506109372</v>
      </c>
      <c r="P8" s="125">
        <f t="shared" si="2"/>
        <v>6.6771669044161305E-2</v>
      </c>
      <c r="Q8" s="124">
        <f>SUMIF('FY25 Fleet - Dept Details'!$A$3:$A$828,$A8,'FY25 Fleet - Dept Details'!X$3:X$828)</f>
        <v>158209.4</v>
      </c>
      <c r="R8" s="124">
        <v>0</v>
      </c>
      <c r="S8" s="124">
        <f t="shared" si="3"/>
        <v>158209.4</v>
      </c>
      <c r="T8" s="124">
        <f t="shared" si="4"/>
        <v>9176.3999999999942</v>
      </c>
      <c r="U8" s="125">
        <f t="shared" si="5"/>
        <v>6.1572940221293233E-2</v>
      </c>
      <c r="V8" s="124">
        <f t="shared" si="6"/>
        <v>535597.62103534234</v>
      </c>
      <c r="W8" s="124">
        <f t="shared" si="7"/>
        <v>32797.988506109396</v>
      </c>
      <c r="X8" s="125">
        <f t="shared" si="8"/>
        <v>6.5230732849039047E-2</v>
      </c>
    </row>
    <row r="9" spans="1:24" ht="17.399999999999999" customHeight="1" x14ac:dyDescent="0.3">
      <c r="A9" s="123" t="s">
        <v>42</v>
      </c>
      <c r="B9" s="123">
        <f>COUNTIF('FY25 Fleet - Dept Details'!$A$3:$A$831,$A9)</f>
        <v>13</v>
      </c>
      <c r="C9" s="123">
        <f>COUNTIFS('FY25 Fleet - Dept Details'!$A$3:$A$831,$A9,'FY25 Fleet - Dept Details'!J$3:J$831,"N")</f>
        <v>0</v>
      </c>
      <c r="D9" s="123">
        <f>SUMIF('FY25 Fleet - Dept Details'!$A$3:$A$828,$A9,'FY25 Fleet - Dept Details'!I$3:I$828)</f>
        <v>11975</v>
      </c>
      <c r="E9" s="124">
        <f>SUMIF('FY25 Fleet - Dept Details'!$A$3:$A$828,$A9,'FY25 Fleet - Dept Details'!J$3:J$828)</f>
        <v>39359.590393084814</v>
      </c>
      <c r="F9" s="124">
        <f>SUMIF('FY25 Fleet - Dept Details'!$A$3:$A$828,$A9,'FY25 Fleet - Dept Details'!L$3:L$828)</f>
        <v>0</v>
      </c>
      <c r="G9" s="124">
        <f>SUMIF('FY25 Fleet - Dept Details'!$A$3:$A$828,$A9,'FY25 Fleet - Dept Details'!M$3:M$828)</f>
        <v>19055.378786940637</v>
      </c>
      <c r="H9" s="124">
        <f>SUMIF('FY25 Fleet - Dept Details'!$A$3:$A$828,$A9,'FY25 Fleet - Dept Details'!N$3:N$828)</f>
        <v>22449.167645663514</v>
      </c>
      <c r="I9" s="124">
        <f>SUMIF('FY25 Fleet - Dept Details'!$A$3:$A$828,$A9,'FY25 Fleet - Dept Details'!O$3:O$828)</f>
        <v>21451.5207433303</v>
      </c>
      <c r="J9" s="124">
        <f>SUMIF('FY25 Fleet - Dept Details'!$A$3:$A$828,$A9,'FY25 Fleet - Dept Details'!P$3:P$828)</f>
        <v>15550.783387865689</v>
      </c>
      <c r="K9" s="124">
        <f>SUMIF('FY25 Fleet - Dept Details'!$A$3:$A$828,$A9,'FY25 Fleet - Dept Details'!Q$3:Q$828)</f>
        <v>61.677166633683001</v>
      </c>
      <c r="L9" s="124">
        <f>SUMIF('FY25 Fleet - Dept Details'!$A$3:$A$828,$A9,'FY25 Fleet - Dept Details'!R$3:R$828)</f>
        <v>1000</v>
      </c>
      <c r="M9" s="124">
        <f>SUMIF('FY25 Fleet - Dept Details'!$A$3:$A$828,$A9,'FY25 Fleet - Dept Details'!S$3:S$828)</f>
        <v>9642.6927026499379</v>
      </c>
      <c r="N9" s="124">
        <f t="shared" si="0"/>
        <v>128570.81082616858</v>
      </c>
      <c r="O9" s="124">
        <f t="shared" si="1"/>
        <v>-19265.60719940321</v>
      </c>
      <c r="P9" s="125">
        <f t="shared" si="2"/>
        <v>-0.13031705892705522</v>
      </c>
      <c r="Q9" s="124">
        <f>SUMIF('FY25 Fleet - Dept Details'!$A$3:$A$828,$A9,'FY25 Fleet - Dept Details'!X$3:X$828)</f>
        <v>118477</v>
      </c>
      <c r="R9" s="124">
        <v>0</v>
      </c>
      <c r="S9" s="124">
        <f t="shared" si="3"/>
        <v>118477</v>
      </c>
      <c r="T9" s="124">
        <f t="shared" si="4"/>
        <v>-1936</v>
      </c>
      <c r="U9" s="125">
        <f t="shared" si="5"/>
        <v>-1.6077998222783253E-2</v>
      </c>
      <c r="V9" s="124">
        <f t="shared" si="6"/>
        <v>247047.81082616857</v>
      </c>
      <c r="W9" s="124">
        <f t="shared" si="7"/>
        <v>-21201.607199403225</v>
      </c>
      <c r="X9" s="125">
        <f t="shared" si="8"/>
        <v>-7.9036917788884484E-2</v>
      </c>
    </row>
    <row r="10" spans="1:24" ht="17.399999999999999" customHeight="1" x14ac:dyDescent="0.3">
      <c r="A10" s="123" t="s">
        <v>43</v>
      </c>
      <c r="B10" s="123">
        <f>COUNTIF('FY25 Fleet - Dept Details'!$A$3:$A$831,$A10)</f>
        <v>285</v>
      </c>
      <c r="C10" s="123">
        <f>COUNTIFS('FY25 Fleet - Dept Details'!$A$3:$A$831,$A10,'FY25 Fleet - Dept Details'!J$3:J$831,"N")</f>
        <v>0</v>
      </c>
      <c r="D10" s="123">
        <f>SUMIF('FY25 Fleet - Dept Details'!$A$3:$A$828,$A10,'FY25 Fleet - Dept Details'!I$3:I$828)</f>
        <v>1866487</v>
      </c>
      <c r="E10" s="124">
        <f>SUMIF('FY25 Fleet - Dept Details'!$A$3:$A$828,$A10,'FY25 Fleet - Dept Details'!J$3:J$828)</f>
        <v>1043566.3110424599</v>
      </c>
      <c r="F10" s="124">
        <f>SUMIF('FY25 Fleet - Dept Details'!$A$3:$A$828,$A10,'FY25 Fleet - Dept Details'!L$3:L$828)</f>
        <v>718235.80765579827</v>
      </c>
      <c r="G10" s="124">
        <f>SUMIF('FY25 Fleet - Dept Details'!$A$3:$A$828,$A10,'FY25 Fleet - Dept Details'!M$3:M$828)</f>
        <v>99127.401673440268</v>
      </c>
      <c r="H10" s="124">
        <f>SUMIF('FY25 Fleet - Dept Details'!$A$3:$A$828,$A10,'FY25 Fleet - Dept Details'!N$3:N$828)</f>
        <v>104001.84130241063</v>
      </c>
      <c r="I10" s="124">
        <f>SUMIF('FY25 Fleet - Dept Details'!$A$3:$A$828,$A10,'FY25 Fleet - Dept Details'!O$3:O$828)</f>
        <v>446262.54754072154</v>
      </c>
      <c r="J10" s="124">
        <f>SUMIF('FY25 Fleet - Dept Details'!$A$3:$A$828,$A10,'FY25 Fleet - Dept Details'!P$3:P$828)</f>
        <v>93383.90162985069</v>
      </c>
      <c r="K10" s="124">
        <f>SUMIF('FY25 Fleet - Dept Details'!$A$3:$A$828,$A10,'FY25 Fleet - Dept Details'!Q$3:Q$828)</f>
        <v>85557.856303990062</v>
      </c>
      <c r="L10" s="124">
        <f>SUMIF('FY25 Fleet - Dept Details'!$A$3:$A$828,$A10,'FY25 Fleet - Dept Details'!R$3:R$828)</f>
        <v>480032.45750226203</v>
      </c>
      <c r="M10" s="124">
        <f>SUMIF('FY25 Fleet - Dept Details'!$A$3:$A$828,$A10,'FY25 Fleet - Dept Details'!S$3:S$828)</f>
        <v>86844.380596182949</v>
      </c>
      <c r="N10" s="124">
        <f t="shared" si="0"/>
        <v>3157012.5052471166</v>
      </c>
      <c r="O10" s="124">
        <f t="shared" si="1"/>
        <v>494520.55369963124</v>
      </c>
      <c r="P10" s="125">
        <f t="shared" si="2"/>
        <v>0.1857359806898975</v>
      </c>
      <c r="Q10" s="124">
        <f>SUMIF('FY25 Fleet - Dept Details'!$A$3:$A$828,$A10,'FY25 Fleet - Dept Details'!X$3:X$828)</f>
        <v>1067032</v>
      </c>
      <c r="R10" s="124">
        <v>0</v>
      </c>
      <c r="S10" s="124">
        <f t="shared" si="3"/>
        <v>1067032</v>
      </c>
      <c r="T10" s="124">
        <f t="shared" si="4"/>
        <v>143148</v>
      </c>
      <c r="U10" s="125">
        <f t="shared" si="5"/>
        <v>0.15494152945607889</v>
      </c>
      <c r="V10" s="124">
        <f t="shared" si="6"/>
        <v>4224044.5052471161</v>
      </c>
      <c r="W10" s="124">
        <f t="shared" si="7"/>
        <v>637668.55369963078</v>
      </c>
      <c r="X10" s="125">
        <f t="shared" si="8"/>
        <v>0.17780304193275753</v>
      </c>
    </row>
    <row r="11" spans="1:24" ht="17.399999999999999" customHeight="1" x14ac:dyDescent="0.3">
      <c r="A11" s="123" t="s">
        <v>44</v>
      </c>
      <c r="B11" s="123">
        <f>COUNTIF('FY25 Fleet - Dept Details'!$A$3:$A$831,"NON")</f>
        <v>15</v>
      </c>
      <c r="C11" s="123">
        <f>COUNTIFS('FY25 Fleet - Dept Details'!$A$3:$A$831,"NON",'FY25 Fleet - Dept Details'!J$3:J$831,"N")</f>
        <v>0</v>
      </c>
      <c r="D11" s="123">
        <f>SUMIF('FY25 Fleet - Dept Details'!$A$3:$A$828,"NON",'FY25 Fleet - Dept Details'!I$3:I$828)</f>
        <v>12991</v>
      </c>
      <c r="E11" s="124">
        <f>SUMIF('FY25 Fleet - Dept Details'!$A$3:$A$828,"NON",'FY25 Fleet - Dept Details'!J$3:J$828)</f>
        <v>27834.946059625738</v>
      </c>
      <c r="F11" s="124">
        <f>SUMIF('FY25 Fleet - Dept Details'!$A$3:$A$828,"NON",'FY25 Fleet - Dept Details'!L$3:L$828)</f>
        <v>616.7312493023976</v>
      </c>
      <c r="G11" s="124">
        <f>SUMIF('FY25 Fleet - Dept Details'!$A$3:$A$828,"NON",'FY25 Fleet - Dept Details'!M$3:M$828)</f>
        <v>4552.4932218957583</v>
      </c>
      <c r="H11" s="124">
        <f>SUMIF('FY25 Fleet - Dept Details'!$A$3:$A$828,"NON",'FY25 Fleet - Dept Details'!N$3:N$828)</f>
        <v>5215.5258579654546</v>
      </c>
      <c r="I11" s="124">
        <f>SUMIF('FY25 Fleet - Dept Details'!$A$3:$A$828,"NON",'FY25 Fleet - Dept Details'!O$3:O$828)</f>
        <v>17382.401573042058</v>
      </c>
      <c r="J11" s="124">
        <f>SUMIF('FY25 Fleet - Dept Details'!$A$3:$A$828,"NON",'FY25 Fleet - Dept Details'!P$3:P$828)</f>
        <v>0</v>
      </c>
      <c r="K11" s="124">
        <f>SUMIF('FY25 Fleet - Dept Details'!$A$3:$A$828,"NON",'FY25 Fleet - Dept Details'!Q$3:Q$828)</f>
        <v>2032.596561545706</v>
      </c>
      <c r="L11" s="124">
        <f>SUMIF('FY25 Fleet - Dept Details'!$A$3:$A$828,"NON",'FY25 Fleet - Dept Details'!R$3:R$828)</f>
        <v>0</v>
      </c>
      <c r="M11" s="124">
        <f>SUMIF('FY25 Fleet - Dept Details'!$A$3:$A$828,"NON",'FY25 Fleet - Dept Details'!S$3:S$828)</f>
        <v>1590.6613619570919</v>
      </c>
      <c r="N11" s="124">
        <f t="shared" si="0"/>
        <v>59225.355885334197</v>
      </c>
      <c r="O11" s="124">
        <f t="shared" si="1"/>
        <v>-5890.2055767210186</v>
      </c>
      <c r="P11" s="125">
        <f t="shared" si="2"/>
        <v>-9.0457725380336584E-2</v>
      </c>
      <c r="Q11" s="124">
        <f>SUMIF('FY25 Fleet - Dept Details'!$A$3:$A$828,"NON",'FY25 Fleet - Dept Details'!X$3:X$828)</f>
        <v>19544</v>
      </c>
      <c r="R11" s="124">
        <v>0</v>
      </c>
      <c r="S11" s="124">
        <f t="shared" si="3"/>
        <v>19544</v>
      </c>
      <c r="T11" s="124">
        <f t="shared" si="4"/>
        <v>7544</v>
      </c>
      <c r="U11" s="125">
        <f t="shared" si="5"/>
        <v>0.62866666666666671</v>
      </c>
      <c r="V11" s="124">
        <f t="shared" si="6"/>
        <v>78769.355885334197</v>
      </c>
      <c r="W11" s="124">
        <f t="shared" si="7"/>
        <v>1653.7944232789741</v>
      </c>
      <c r="X11" s="125">
        <f t="shared" si="8"/>
        <v>2.144566403880396E-2</v>
      </c>
    </row>
    <row r="12" spans="1:24" ht="17.399999999999999" customHeight="1" x14ac:dyDescent="0.3">
      <c r="A12" s="126" t="s">
        <v>45</v>
      </c>
      <c r="B12" s="127">
        <f t="shared" ref="B12:O12" si="9">SUM(B3:B11)</f>
        <v>825</v>
      </c>
      <c r="C12" s="127">
        <f t="shared" si="9"/>
        <v>0</v>
      </c>
      <c r="D12" s="127">
        <f t="shared" si="9"/>
        <v>3104533</v>
      </c>
      <c r="E12" s="128">
        <f t="shared" si="9"/>
        <v>2627686.9210879183</v>
      </c>
      <c r="F12" s="128">
        <f t="shared" si="9"/>
        <v>970979.83626082097</v>
      </c>
      <c r="G12" s="128">
        <f t="shared" si="9"/>
        <v>483470.79070090898</v>
      </c>
      <c r="H12" s="128">
        <f t="shared" si="9"/>
        <v>263266.94914508244</v>
      </c>
      <c r="I12" s="128">
        <f t="shared" si="9"/>
        <v>1201498.6277829905</v>
      </c>
      <c r="J12" s="128">
        <f t="shared" si="9"/>
        <v>213420.61672440165</v>
      </c>
      <c r="K12" s="128">
        <f t="shared" si="9"/>
        <v>110036.66266012522</v>
      </c>
      <c r="L12" s="128">
        <f t="shared" si="9"/>
        <v>526358.38775391865</v>
      </c>
      <c r="M12" s="128">
        <f t="shared" si="9"/>
        <v>222351.42406113053</v>
      </c>
      <c r="N12" s="128">
        <f t="shared" si="9"/>
        <v>6619070.2161772978</v>
      </c>
      <c r="O12" s="128">
        <f t="shared" si="9"/>
        <v>449506.21570151206</v>
      </c>
      <c r="P12" s="125">
        <f t="shared" si="2"/>
        <v>7.2858668078789185E-2</v>
      </c>
      <c r="Q12" s="128">
        <f t="shared" ref="Q12:S12" si="10">SUM(Q3:Q11)</f>
        <v>2729424.834025641</v>
      </c>
      <c r="R12" s="128">
        <f t="shared" si="10"/>
        <v>0</v>
      </c>
      <c r="S12" s="128">
        <f t="shared" si="10"/>
        <v>2729424.834025641</v>
      </c>
      <c r="T12" s="128">
        <f t="shared" si="4"/>
        <v>-224922.16597435903</v>
      </c>
      <c r="U12" s="129">
        <f t="shared" si="5"/>
        <v>-7.6132616099042871E-2</v>
      </c>
      <c r="V12" s="128">
        <f t="shared" ref="V12:W12" si="11">SUM(V3:V11)</f>
        <v>9348495.0502029378</v>
      </c>
      <c r="W12" s="128">
        <f t="shared" si="11"/>
        <v>224584.04972715248</v>
      </c>
      <c r="X12" s="125">
        <f t="shared" si="8"/>
        <v>2.4614888255205584E-2</v>
      </c>
    </row>
    <row r="13" spans="1:24" s="136" customFormat="1" ht="15.75" customHeight="1" x14ac:dyDescent="0.3">
      <c r="A13" s="14"/>
      <c r="B13" s="15"/>
      <c r="C13" s="15"/>
      <c r="D13" s="15"/>
      <c r="E13" s="18"/>
      <c r="F13" s="14"/>
      <c r="G13" s="14"/>
      <c r="H13" s="16"/>
      <c r="I13" s="16"/>
      <c r="J13" s="16"/>
      <c r="K13" s="16"/>
      <c r="L13" s="16"/>
      <c r="M13" s="16"/>
      <c r="N13" s="16"/>
      <c r="O13" s="16"/>
      <c r="P13" s="16"/>
      <c r="Q13" s="16"/>
      <c r="R13" s="16"/>
      <c r="S13" s="17"/>
      <c r="T13" s="17"/>
      <c r="U13" s="14"/>
      <c r="V13" s="14"/>
      <c r="W13" s="14"/>
      <c r="X13" s="14"/>
    </row>
    <row r="14" spans="1:24" s="138" customFormat="1" ht="15.75" customHeight="1" x14ac:dyDescent="0.3">
      <c r="A14" s="14"/>
      <c r="B14" s="15"/>
      <c r="C14" s="15"/>
      <c r="D14" s="15"/>
      <c r="E14" s="18"/>
      <c r="F14" s="14"/>
      <c r="G14" s="14"/>
      <c r="H14" s="16"/>
      <c r="I14" s="16"/>
      <c r="J14" s="16"/>
      <c r="K14" s="16"/>
      <c r="L14" s="16"/>
      <c r="M14" s="16"/>
      <c r="N14" s="16"/>
      <c r="O14" s="16"/>
      <c r="P14" s="16"/>
      <c r="Q14" s="16"/>
      <c r="R14" s="16"/>
      <c r="S14" s="17"/>
      <c r="T14" s="17"/>
      <c r="U14" s="14"/>
      <c r="V14" s="14"/>
      <c r="W14" s="14"/>
      <c r="X14" s="14"/>
    </row>
    <row r="15" spans="1:24" ht="15.75" customHeight="1" x14ac:dyDescent="0.3">
      <c r="A15" s="117" t="s">
        <v>46</v>
      </c>
      <c r="B15" s="22"/>
      <c r="C15" s="22"/>
      <c r="D15" s="22"/>
      <c r="E15" s="23"/>
      <c r="F15" s="23"/>
      <c r="G15" s="23"/>
      <c r="H15" s="23"/>
      <c r="I15" s="23"/>
      <c r="J15" s="23"/>
      <c r="K15" s="23"/>
      <c r="L15" s="23"/>
      <c r="M15" s="23"/>
      <c r="N15" s="23"/>
      <c r="O15" s="20"/>
      <c r="P15" s="24"/>
      <c r="Q15" s="25"/>
      <c r="R15" s="25"/>
      <c r="S15" s="13"/>
      <c r="T15" s="17"/>
      <c r="U15" s="14"/>
      <c r="V15" s="13"/>
      <c r="W15" s="14"/>
      <c r="X15" s="14"/>
    </row>
    <row r="16" spans="1:24" ht="46.8" x14ac:dyDescent="0.3">
      <c r="A16" s="130" t="s">
        <v>12</v>
      </c>
      <c r="B16" s="120" t="s">
        <v>13</v>
      </c>
      <c r="C16" s="120" t="s">
        <v>14</v>
      </c>
      <c r="D16" s="120" t="s">
        <v>15</v>
      </c>
      <c r="E16" s="121" t="s">
        <v>16</v>
      </c>
      <c r="F16" s="121" t="s">
        <v>17</v>
      </c>
      <c r="G16" s="121" t="s">
        <v>18</v>
      </c>
      <c r="H16" s="121" t="s">
        <v>19</v>
      </c>
      <c r="I16" s="121" t="s">
        <v>20</v>
      </c>
      <c r="J16" s="121" t="s">
        <v>21</v>
      </c>
      <c r="K16" s="121" t="s">
        <v>22</v>
      </c>
      <c r="L16" s="121" t="s">
        <v>23</v>
      </c>
      <c r="M16" s="121" t="s">
        <v>24</v>
      </c>
      <c r="N16" s="121" t="s">
        <v>25</v>
      </c>
      <c r="O16" s="16"/>
      <c r="P16" s="16"/>
      <c r="Q16" s="121" t="s">
        <v>28</v>
      </c>
      <c r="R16" s="121" t="s">
        <v>29</v>
      </c>
      <c r="S16" s="121" t="s">
        <v>47</v>
      </c>
      <c r="T16" s="17"/>
      <c r="U16" s="14"/>
      <c r="V16" s="121" t="s">
        <v>33</v>
      </c>
      <c r="W16" s="14"/>
      <c r="X16" s="14"/>
    </row>
    <row r="17" spans="1:24" ht="15.75" customHeight="1" x14ac:dyDescent="0.3">
      <c r="A17" s="123" t="s">
        <v>36</v>
      </c>
      <c r="B17" s="123">
        <v>16</v>
      </c>
      <c r="C17" s="123">
        <v>16</v>
      </c>
      <c r="D17" s="123">
        <v>164563</v>
      </c>
      <c r="E17" s="124">
        <v>58503.197285462353</v>
      </c>
      <c r="F17" s="124">
        <v>47951.894226193937</v>
      </c>
      <c r="G17" s="124">
        <v>0</v>
      </c>
      <c r="H17" s="124">
        <v>0</v>
      </c>
      <c r="I17" s="124">
        <v>23504.561644529185</v>
      </c>
      <c r="J17" s="124">
        <v>4348.5668680437966</v>
      </c>
      <c r="K17" s="124">
        <v>0</v>
      </c>
      <c r="L17" s="124">
        <v>3000</v>
      </c>
      <c r="M17" s="124">
        <v>5564.8560143283867</v>
      </c>
      <c r="N17" s="124">
        <f t="shared" ref="N17:N25" si="12">SUM(E17:M17)</f>
        <v>142873.07603855769</v>
      </c>
      <c r="O17" s="16"/>
      <c r="P17" s="16"/>
      <c r="Q17" s="124">
        <v>72596</v>
      </c>
      <c r="R17" s="124">
        <v>0</v>
      </c>
      <c r="S17" s="124">
        <f t="shared" ref="S17:S25" si="13">SUM(Q17:R17)</f>
        <v>72596</v>
      </c>
      <c r="T17" s="17"/>
      <c r="U17" s="14"/>
      <c r="V17" s="124">
        <f t="shared" ref="V17:V25" si="14">N17+S17</f>
        <v>215469.07603855769</v>
      </c>
      <c r="W17" s="14"/>
      <c r="X17" s="14"/>
    </row>
    <row r="18" spans="1:24" ht="15.75" customHeight="1" x14ac:dyDescent="0.3">
      <c r="A18" s="123" t="s">
        <v>37</v>
      </c>
      <c r="B18" s="123">
        <v>113</v>
      </c>
      <c r="C18" s="123">
        <v>90</v>
      </c>
      <c r="D18" s="123">
        <v>527532</v>
      </c>
      <c r="E18" s="124">
        <f>501600.526411363+2776</f>
        <v>504376.52641136298</v>
      </c>
      <c r="F18" s="124">
        <v>133965.82142845486</v>
      </c>
      <c r="G18" s="124">
        <v>17680.023857113603</v>
      </c>
      <c r="H18" s="124">
        <v>2748.7281764837485</v>
      </c>
      <c r="I18" s="124">
        <v>161691.68399184896</v>
      </c>
      <c r="J18" s="124">
        <v>21860.475042134469</v>
      </c>
      <c r="K18" s="124">
        <v>1562.462495535</v>
      </c>
      <c r="L18" s="124">
        <v>2000</v>
      </c>
      <c r="M18" s="124">
        <v>35253.695534046303</v>
      </c>
      <c r="N18" s="124">
        <f t="shared" si="12"/>
        <v>881139.41693697998</v>
      </c>
      <c r="O18" s="16"/>
      <c r="P18" s="16"/>
      <c r="Q18" s="124">
        <v>459900</v>
      </c>
      <c r="R18" s="124">
        <v>0</v>
      </c>
      <c r="S18" s="124">
        <f t="shared" si="13"/>
        <v>459900</v>
      </c>
      <c r="T18" s="17"/>
      <c r="U18" s="14"/>
      <c r="V18" s="124">
        <f t="shared" si="14"/>
        <v>1341039.4169369801</v>
      </c>
      <c r="W18" s="14"/>
      <c r="X18" s="14"/>
    </row>
    <row r="19" spans="1:24" ht="15.75" customHeight="1" x14ac:dyDescent="0.3">
      <c r="A19" s="123" t="s">
        <v>38</v>
      </c>
      <c r="B19" s="123">
        <v>43</v>
      </c>
      <c r="C19" s="123">
        <v>43</v>
      </c>
      <c r="D19" s="123">
        <v>44570</v>
      </c>
      <c r="E19" s="124">
        <v>153524.89979471182</v>
      </c>
      <c r="F19" s="124">
        <v>401.51958514314964</v>
      </c>
      <c r="G19" s="124">
        <v>0</v>
      </c>
      <c r="H19" s="124">
        <v>0</v>
      </c>
      <c r="I19" s="124">
        <v>63168.509419672228</v>
      </c>
      <c r="J19" s="124">
        <v>7647.8364837002173</v>
      </c>
      <c r="K19" s="124">
        <v>440.20215392399996</v>
      </c>
      <c r="L19" s="124">
        <v>6000</v>
      </c>
      <c r="M19" s="124">
        <v>7569.6943552665161</v>
      </c>
      <c r="N19" s="124">
        <f t="shared" si="12"/>
        <v>238752.66179241796</v>
      </c>
      <c r="O19" s="16"/>
      <c r="P19" s="16"/>
      <c r="Q19" s="124">
        <v>98750</v>
      </c>
      <c r="R19" s="124">
        <v>0</v>
      </c>
      <c r="S19" s="124">
        <f t="shared" si="13"/>
        <v>98750</v>
      </c>
      <c r="T19" s="17"/>
      <c r="U19" s="14"/>
      <c r="V19" s="124">
        <f t="shared" si="14"/>
        <v>337502.66179241799</v>
      </c>
      <c r="W19" s="14"/>
      <c r="X19" s="14"/>
    </row>
    <row r="20" spans="1:24" ht="15.75" customHeight="1" x14ac:dyDescent="0.3">
      <c r="A20" s="123" t="s">
        <v>39</v>
      </c>
      <c r="B20" s="123">
        <f>80+1</f>
        <v>81</v>
      </c>
      <c r="C20" s="123">
        <v>76</v>
      </c>
      <c r="D20" s="123">
        <v>189568</v>
      </c>
      <c r="E20" s="124">
        <f>326182.920714229+7402</f>
        <v>333584.920714229</v>
      </c>
      <c r="F20" s="124">
        <v>775.4433225101377</v>
      </c>
      <c r="G20" s="124">
        <v>3930.0349976191528</v>
      </c>
      <c r="H20" s="124">
        <v>0</v>
      </c>
      <c r="I20" s="124">
        <v>113213.52560000771</v>
      </c>
      <c r="J20" s="124">
        <v>16157.855023738657</v>
      </c>
      <c r="K20" s="124">
        <v>2509.1661535530002</v>
      </c>
      <c r="L20" s="124">
        <v>15000</v>
      </c>
      <c r="M20" s="124">
        <v>20572.781172261111</v>
      </c>
      <c r="N20" s="124">
        <f t="shared" si="12"/>
        <v>505743.72698391869</v>
      </c>
      <c r="O20" s="16"/>
      <c r="P20" s="16"/>
      <c r="Q20" s="124">
        <v>268381</v>
      </c>
      <c r="R20" s="124">
        <v>0</v>
      </c>
      <c r="S20" s="124">
        <f t="shared" si="13"/>
        <v>268381</v>
      </c>
      <c r="T20" s="17"/>
      <c r="U20" s="14"/>
      <c r="V20" s="124">
        <f t="shared" si="14"/>
        <v>774124.72698391869</v>
      </c>
      <c r="W20" s="14"/>
      <c r="X20" s="14"/>
    </row>
    <row r="21" spans="1:24" ht="15.75" customHeight="1" x14ac:dyDescent="0.3">
      <c r="A21" s="123" t="s">
        <v>40</v>
      </c>
      <c r="B21" s="123">
        <v>187</v>
      </c>
      <c r="C21" s="123">
        <v>44</v>
      </c>
      <c r="D21" s="123">
        <v>203350</v>
      </c>
      <c r="E21" s="124">
        <v>207336.80295822659</v>
      </c>
      <c r="F21" s="124">
        <v>48914.943320502323</v>
      </c>
      <c r="G21" s="124">
        <v>455259.15853999165</v>
      </c>
      <c r="H21" s="124">
        <v>126556.53503525416</v>
      </c>
      <c r="I21" s="124">
        <v>192833.19439030616</v>
      </c>
      <c r="J21" s="124">
        <v>23323.844441784844</v>
      </c>
      <c r="K21" s="124">
        <v>1009.9732996289999</v>
      </c>
      <c r="L21" s="124">
        <v>51500</v>
      </c>
      <c r="M21" s="124">
        <v>65110.10317387167</v>
      </c>
      <c r="N21" s="124">
        <f t="shared" si="12"/>
        <v>1171844.5551595665</v>
      </c>
      <c r="O21" s="16"/>
      <c r="P21" s="16"/>
      <c r="Q21" s="124">
        <v>849390</v>
      </c>
      <c r="R21" s="124">
        <v>0</v>
      </c>
      <c r="S21" s="124">
        <f t="shared" si="13"/>
        <v>849390</v>
      </c>
      <c r="T21" s="17"/>
      <c r="U21" s="14"/>
      <c r="V21" s="124">
        <f t="shared" si="14"/>
        <v>2021234.5551595665</v>
      </c>
      <c r="W21" s="14"/>
      <c r="X21" s="14"/>
    </row>
    <row r="22" spans="1:24" ht="15.75" customHeight="1" x14ac:dyDescent="0.3">
      <c r="A22" s="123" t="s">
        <v>41</v>
      </c>
      <c r="B22" s="123">
        <f>60-2</f>
        <v>58</v>
      </c>
      <c r="C22" s="123">
        <v>44</v>
      </c>
      <c r="D22" s="123">
        <v>167605</v>
      </c>
      <c r="E22" s="124">
        <v>185904.02785207459</v>
      </c>
      <c r="F22" s="124">
        <v>40432.730934410865</v>
      </c>
      <c r="G22" s="124">
        <f>12887.1151556624-2529</f>
        <v>10358.115155662401</v>
      </c>
      <c r="H22" s="124">
        <v>15646.328770176122</v>
      </c>
      <c r="I22" s="124">
        <v>71982.2963320907</v>
      </c>
      <c r="J22" s="124">
        <v>14593.251030872349</v>
      </c>
      <c r="K22" s="124">
        <v>425.73806054400006</v>
      </c>
      <c r="L22" s="124">
        <v>3000</v>
      </c>
      <c r="M22" s="124">
        <v>11424.144393401873</v>
      </c>
      <c r="N22" s="124">
        <f t="shared" si="12"/>
        <v>353766.63252923294</v>
      </c>
      <c r="O22" s="16"/>
      <c r="P22" s="16"/>
      <c r="Q22" s="124">
        <v>149033</v>
      </c>
      <c r="R22" s="124">
        <v>0</v>
      </c>
      <c r="S22" s="124">
        <f t="shared" si="13"/>
        <v>149033</v>
      </c>
      <c r="T22" s="17"/>
      <c r="U22" s="14"/>
      <c r="V22" s="124">
        <f t="shared" si="14"/>
        <v>502799.63252923294</v>
      </c>
      <c r="W22" s="14"/>
      <c r="X22" s="14"/>
    </row>
    <row r="23" spans="1:24" ht="15.75" customHeight="1" x14ac:dyDescent="0.3">
      <c r="A23" s="123" t="s">
        <v>42</v>
      </c>
      <c r="B23" s="123">
        <v>13</v>
      </c>
      <c r="C23" s="123">
        <v>8</v>
      </c>
      <c r="D23" s="123">
        <v>14946</v>
      </c>
      <c r="E23" s="124">
        <v>37070.422179310262</v>
      </c>
      <c r="F23" s="124">
        <v>0</v>
      </c>
      <c r="G23" s="124">
        <v>44750.417835708526</v>
      </c>
      <c r="H23" s="124">
        <v>36155.012841242133</v>
      </c>
      <c r="I23" s="124">
        <v>19097.456336179966</v>
      </c>
      <c r="J23" s="124">
        <v>532.83433793385143</v>
      </c>
      <c r="K23" s="124">
        <v>0</v>
      </c>
      <c r="L23" s="124">
        <v>1000</v>
      </c>
      <c r="M23" s="124">
        <v>9230.274495197038</v>
      </c>
      <c r="N23" s="124">
        <f t="shared" si="12"/>
        <v>147836.41802557179</v>
      </c>
      <c r="O23" s="16"/>
      <c r="P23" s="16"/>
      <c r="Q23" s="124">
        <v>120413</v>
      </c>
      <c r="R23" s="124">
        <v>0</v>
      </c>
      <c r="S23" s="124">
        <f t="shared" si="13"/>
        <v>120413</v>
      </c>
      <c r="T23" s="17"/>
      <c r="U23" s="14"/>
      <c r="V23" s="124">
        <f t="shared" si="14"/>
        <v>268249.41802557179</v>
      </c>
      <c r="W23" s="14"/>
      <c r="X23" s="14"/>
    </row>
    <row r="24" spans="1:24" ht="15.75" customHeight="1" x14ac:dyDescent="0.3">
      <c r="A24" s="123" t="s">
        <v>43</v>
      </c>
      <c r="B24" s="123">
        <v>257</v>
      </c>
      <c r="C24" s="123">
        <v>187</v>
      </c>
      <c r="D24" s="123">
        <v>1816096</v>
      </c>
      <c r="E24" s="124">
        <v>848848.27759472863</v>
      </c>
      <c r="F24" s="124">
        <v>675981.58607294317</v>
      </c>
      <c r="G24" s="124">
        <v>171407.91712446103</v>
      </c>
      <c r="H24" s="124">
        <v>97098.321818660261</v>
      </c>
      <c r="I24" s="124">
        <v>343753.36664267763</v>
      </c>
      <c r="J24" s="124">
        <v>79611.55006120741</v>
      </c>
      <c r="K24" s="124">
        <v>52970.481602720967</v>
      </c>
      <c r="L24" s="124">
        <v>322000</v>
      </c>
      <c r="M24" s="124">
        <v>70820.45063008662</v>
      </c>
      <c r="N24" s="124">
        <f t="shared" si="12"/>
        <v>2662491.9515474853</v>
      </c>
      <c r="O24" s="16"/>
      <c r="P24" s="16"/>
      <c r="Q24" s="124">
        <v>923884</v>
      </c>
      <c r="R24" s="124">
        <v>0</v>
      </c>
      <c r="S24" s="124">
        <f t="shared" si="13"/>
        <v>923884</v>
      </c>
      <c r="T24" s="17"/>
      <c r="U24" s="14"/>
      <c r="V24" s="124">
        <f t="shared" si="14"/>
        <v>3586375.9515474853</v>
      </c>
      <c r="W24" s="14"/>
      <c r="X24" s="14"/>
    </row>
    <row r="25" spans="1:24" ht="15.75" customHeight="1" x14ac:dyDescent="0.3">
      <c r="A25" s="123" t="s">
        <v>44</v>
      </c>
      <c r="B25" s="123">
        <f>7+2</f>
        <v>9</v>
      </c>
      <c r="C25" s="123">
        <v>5</v>
      </c>
      <c r="D25" s="123">
        <v>12716</v>
      </c>
      <c r="E25" s="124">
        <v>29619.54327974666</v>
      </c>
      <c r="F25" s="124">
        <v>0</v>
      </c>
      <c r="G25" s="124">
        <f>19222.2924505461+2529</f>
        <v>21751.292450546101</v>
      </c>
      <c r="H25" s="124">
        <v>3435.8671478928809</v>
      </c>
      <c r="I25" s="124">
        <v>9205.9250638219328</v>
      </c>
      <c r="J25" s="124">
        <v>66.595620936921947</v>
      </c>
      <c r="K25" s="124">
        <v>116.476306572</v>
      </c>
      <c r="L25" s="124">
        <v>0</v>
      </c>
      <c r="M25" s="124">
        <v>919.8615925387162</v>
      </c>
      <c r="N25" s="124">
        <f t="shared" si="12"/>
        <v>65115.561462055215</v>
      </c>
      <c r="O25" s="16"/>
      <c r="P25" s="16"/>
      <c r="Q25" s="124">
        <v>12000</v>
      </c>
      <c r="R25" s="124">
        <v>0</v>
      </c>
      <c r="S25" s="124">
        <f t="shared" si="13"/>
        <v>12000</v>
      </c>
      <c r="T25" s="17"/>
      <c r="U25" s="14"/>
      <c r="V25" s="124">
        <f t="shared" si="14"/>
        <v>77115.561462055222</v>
      </c>
      <c r="W25" s="14"/>
      <c r="X25" s="14"/>
    </row>
    <row r="26" spans="1:24" ht="15.75" customHeight="1" x14ac:dyDescent="0.3">
      <c r="A26" s="126" t="s">
        <v>45</v>
      </c>
      <c r="B26" s="127">
        <f t="shared" ref="B26:N26" si="15">SUM(B17:B25)</f>
        <v>777</v>
      </c>
      <c r="C26" s="127">
        <f t="shared" si="15"/>
        <v>513</v>
      </c>
      <c r="D26" s="128">
        <f t="shared" si="15"/>
        <v>3140946</v>
      </c>
      <c r="E26" s="128">
        <f t="shared" si="15"/>
        <v>2358768.6180698527</v>
      </c>
      <c r="F26" s="128">
        <f t="shared" si="15"/>
        <v>948423.93889015843</v>
      </c>
      <c r="G26" s="128">
        <f t="shared" si="15"/>
        <v>725136.95996110246</v>
      </c>
      <c r="H26" s="128">
        <f t="shared" si="15"/>
        <v>281640.79378970934</v>
      </c>
      <c r="I26" s="128">
        <f t="shared" si="15"/>
        <v>998450.51942113461</v>
      </c>
      <c r="J26" s="128">
        <f t="shared" si="15"/>
        <v>168142.8089103525</v>
      </c>
      <c r="K26" s="128">
        <f t="shared" si="15"/>
        <v>59034.500072477975</v>
      </c>
      <c r="L26" s="128">
        <f t="shared" si="15"/>
        <v>403500</v>
      </c>
      <c r="M26" s="128">
        <f t="shared" si="15"/>
        <v>226465.86136099821</v>
      </c>
      <c r="N26" s="128">
        <f t="shared" si="15"/>
        <v>6169564.0004757857</v>
      </c>
      <c r="O26" s="16"/>
      <c r="P26" s="16"/>
      <c r="Q26" s="128">
        <f t="shared" ref="Q26:S26" si="16">SUM(Q17:Q25)</f>
        <v>2954347</v>
      </c>
      <c r="R26" s="128">
        <f t="shared" si="16"/>
        <v>0</v>
      </c>
      <c r="S26" s="128">
        <f t="shared" si="16"/>
        <v>2954347</v>
      </c>
      <c r="T26" s="17"/>
      <c r="U26" s="14"/>
      <c r="V26" s="128">
        <f>SUM(V17:V25)</f>
        <v>9123911.0004757866</v>
      </c>
      <c r="W26" s="14"/>
      <c r="X26" s="14"/>
    </row>
    <row r="27" spans="1:24" ht="15.75" customHeight="1" x14ac:dyDescent="0.3">
      <c r="A27" s="14"/>
      <c r="B27" s="15"/>
      <c r="C27" s="15"/>
      <c r="D27" s="15"/>
      <c r="E27" s="18"/>
      <c r="F27" s="14"/>
      <c r="G27" s="14"/>
      <c r="H27" s="16"/>
      <c r="I27" s="16"/>
      <c r="J27" s="16"/>
      <c r="K27" s="16"/>
      <c r="L27" s="16"/>
      <c r="M27" s="16"/>
      <c r="N27" s="16"/>
      <c r="O27" s="16"/>
      <c r="P27" s="16"/>
      <c r="Q27" s="16"/>
      <c r="R27" s="16"/>
      <c r="S27" s="17"/>
      <c r="T27" s="17"/>
      <c r="U27" s="14"/>
      <c r="V27" s="14"/>
      <c r="W27" s="14"/>
      <c r="X27" s="14"/>
    </row>
    <row r="28" spans="1:24" ht="15.75" customHeight="1" x14ac:dyDescent="0.3">
      <c r="A28" s="14"/>
      <c r="B28" s="15"/>
      <c r="C28" s="15"/>
      <c r="D28" s="15"/>
      <c r="E28" s="16"/>
      <c r="F28" s="16"/>
      <c r="G28" s="19"/>
      <c r="H28" s="20"/>
      <c r="I28" s="16"/>
      <c r="J28" s="20"/>
      <c r="K28" s="16"/>
      <c r="L28" s="16"/>
      <c r="M28" s="16"/>
      <c r="N28" s="21"/>
      <c r="O28" s="16"/>
      <c r="P28" s="16"/>
      <c r="Q28" s="16"/>
      <c r="R28" s="16"/>
      <c r="S28" s="14"/>
      <c r="T28" s="14"/>
      <c r="U28" s="14"/>
      <c r="V28" s="14"/>
      <c r="W28" s="14"/>
      <c r="X28" s="14"/>
    </row>
    <row r="29" spans="1:24" ht="15.75" customHeight="1" x14ac:dyDescent="0.3">
      <c r="A29" s="117" t="s">
        <v>49</v>
      </c>
      <c r="B29" s="15"/>
      <c r="C29" s="15"/>
      <c r="D29" s="15"/>
      <c r="E29" s="16"/>
      <c r="F29" s="16"/>
      <c r="G29" s="16"/>
      <c r="H29" s="16"/>
      <c r="I29" s="16"/>
      <c r="J29" s="16"/>
      <c r="K29" s="16"/>
      <c r="L29" s="16"/>
      <c r="M29" s="16"/>
      <c r="N29" s="16"/>
      <c r="O29" s="16"/>
      <c r="P29" s="16"/>
      <c r="Q29" s="16"/>
      <c r="R29" s="16"/>
      <c r="S29" s="14"/>
      <c r="T29" s="14"/>
      <c r="U29" s="14"/>
      <c r="V29" s="134" t="s">
        <v>50</v>
      </c>
      <c r="W29" s="14"/>
      <c r="X29" s="14"/>
    </row>
    <row r="30" spans="1:24" ht="46.8" x14ac:dyDescent="0.3">
      <c r="A30" s="130" t="s">
        <v>12</v>
      </c>
      <c r="B30" s="120" t="s">
        <v>13</v>
      </c>
      <c r="C30" s="120" t="s">
        <v>14</v>
      </c>
      <c r="D30" s="120" t="s">
        <v>15</v>
      </c>
      <c r="E30" s="121" t="s">
        <v>16</v>
      </c>
      <c r="F30" s="121" t="s">
        <v>17</v>
      </c>
      <c r="G30" s="121" t="s">
        <v>18</v>
      </c>
      <c r="H30" s="121" t="s">
        <v>19</v>
      </c>
      <c r="I30" s="121" t="s">
        <v>20</v>
      </c>
      <c r="J30" s="121" t="s">
        <v>21</v>
      </c>
      <c r="K30" s="121" t="s">
        <v>22</v>
      </c>
      <c r="L30" s="121" t="s">
        <v>23</v>
      </c>
      <c r="M30" s="121" t="s">
        <v>24</v>
      </c>
      <c r="N30" s="121" t="s">
        <v>25</v>
      </c>
      <c r="O30" s="16"/>
      <c r="P30" s="16"/>
      <c r="Q30" s="121" t="s">
        <v>28</v>
      </c>
      <c r="R30" s="122" t="s">
        <v>29</v>
      </c>
      <c r="S30" s="14"/>
      <c r="T30" s="14"/>
      <c r="U30" s="14"/>
      <c r="V30" s="133" t="s">
        <v>48</v>
      </c>
      <c r="W30" s="14"/>
      <c r="X30" s="14"/>
    </row>
    <row r="31" spans="1:24" ht="15.75" customHeight="1" x14ac:dyDescent="0.3">
      <c r="A31" s="123" t="s">
        <v>36</v>
      </c>
      <c r="B31" s="123">
        <f t="shared" ref="B31:N31" si="17">B3-B17</f>
        <v>3</v>
      </c>
      <c r="C31" s="123">
        <f t="shared" si="17"/>
        <v>-16</v>
      </c>
      <c r="D31" s="123">
        <f t="shared" si="17"/>
        <v>-54319</v>
      </c>
      <c r="E31" s="124">
        <f t="shared" si="17"/>
        <v>15234.993153195326</v>
      </c>
      <c r="F31" s="124">
        <f t="shared" si="17"/>
        <v>-30726.278551560132</v>
      </c>
      <c r="G31" s="124">
        <f t="shared" si="17"/>
        <v>0</v>
      </c>
      <c r="H31" s="124">
        <f t="shared" si="17"/>
        <v>0</v>
      </c>
      <c r="I31" s="124">
        <f t="shared" si="17"/>
        <v>7847.6609803381834</v>
      </c>
      <c r="J31" s="124">
        <f t="shared" si="17"/>
        <v>2313.8823325297262</v>
      </c>
      <c r="K31" s="124">
        <f t="shared" si="17"/>
        <v>520.18409793149101</v>
      </c>
      <c r="L31" s="124">
        <f t="shared" si="17"/>
        <v>1000</v>
      </c>
      <c r="M31" s="124">
        <f t="shared" si="17"/>
        <v>-36.66418448409695</v>
      </c>
      <c r="N31" s="124">
        <f t="shared" si="17"/>
        <v>-3846.2221720495436</v>
      </c>
      <c r="O31" s="26"/>
      <c r="P31" s="16"/>
      <c r="Q31" s="131">
        <f t="shared" ref="Q31:R40" si="18">Q3-Q17</f>
        <v>-4672.6923076923122</v>
      </c>
      <c r="R31" s="131">
        <f t="shared" si="18"/>
        <v>0</v>
      </c>
      <c r="S31" s="14"/>
      <c r="T31" s="14"/>
      <c r="U31" s="14"/>
      <c r="V31" s="131">
        <f t="shared" ref="V31:V40" si="19">SUM(N31,Q31,R31)</f>
        <v>-8518.9144797418558</v>
      </c>
      <c r="W31" s="14"/>
      <c r="X31" s="14"/>
    </row>
    <row r="32" spans="1:24" ht="15.75" customHeight="1" x14ac:dyDescent="0.3">
      <c r="A32" s="123" t="s">
        <v>51</v>
      </c>
      <c r="B32" s="123">
        <f t="shared" ref="B32:N32" si="20">B4-B18</f>
        <v>-1</v>
      </c>
      <c r="C32" s="123">
        <f t="shared" si="20"/>
        <v>-90</v>
      </c>
      <c r="D32" s="123">
        <f t="shared" si="20"/>
        <v>-24856</v>
      </c>
      <c r="E32" s="124">
        <f t="shared" si="20"/>
        <v>12542.485060304462</v>
      </c>
      <c r="F32" s="124">
        <f t="shared" si="20"/>
        <v>21284.111106987199</v>
      </c>
      <c r="G32" s="124">
        <f t="shared" si="20"/>
        <v>-1859.9245681619796</v>
      </c>
      <c r="H32" s="124">
        <f t="shared" si="20"/>
        <v>414.284597532102</v>
      </c>
      <c r="I32" s="124">
        <f t="shared" si="20"/>
        <v>-52719.345583413276</v>
      </c>
      <c r="J32" s="124">
        <f t="shared" si="20"/>
        <v>16843.359287042655</v>
      </c>
      <c r="K32" s="124">
        <f t="shared" si="20"/>
        <v>-625.91239837130399</v>
      </c>
      <c r="L32" s="124">
        <f t="shared" si="20"/>
        <v>25729.712639113244</v>
      </c>
      <c r="M32" s="124">
        <f t="shared" si="20"/>
        <v>-3604.7796929456126</v>
      </c>
      <c r="N32" s="124">
        <f t="shared" si="20"/>
        <v>18003.990448087454</v>
      </c>
      <c r="O32" s="26"/>
      <c r="P32" s="16"/>
      <c r="Q32" s="131">
        <f t="shared" si="18"/>
        <v>-73582.196666666656</v>
      </c>
      <c r="R32" s="131">
        <f t="shared" si="18"/>
        <v>0</v>
      </c>
      <c r="S32" s="14"/>
      <c r="T32" s="14"/>
      <c r="U32" s="14"/>
      <c r="V32" s="131">
        <f t="shared" si="19"/>
        <v>-55578.206218579202</v>
      </c>
      <c r="W32" s="14"/>
      <c r="X32" s="14"/>
    </row>
    <row r="33" spans="1:24" ht="15.75" customHeight="1" x14ac:dyDescent="0.3">
      <c r="A33" s="123" t="s">
        <v>38</v>
      </c>
      <c r="B33" s="123">
        <f t="shared" ref="B33:N33" si="21">B5-B19</f>
        <v>-5</v>
      </c>
      <c r="C33" s="123">
        <f t="shared" si="21"/>
        <v>-43</v>
      </c>
      <c r="D33" s="123">
        <f t="shared" si="21"/>
        <v>38201</v>
      </c>
      <c r="E33" s="124">
        <f t="shared" si="21"/>
        <v>-5950.8524399943126</v>
      </c>
      <c r="F33" s="124">
        <f t="shared" si="21"/>
        <v>5208.6544875400014</v>
      </c>
      <c r="G33" s="124">
        <f t="shared" si="21"/>
        <v>0</v>
      </c>
      <c r="H33" s="124">
        <f t="shared" si="21"/>
        <v>0</v>
      </c>
      <c r="I33" s="124">
        <f t="shared" si="21"/>
        <v>-464.06416993747553</v>
      </c>
      <c r="J33" s="124">
        <f t="shared" si="21"/>
        <v>-41.628345413939314</v>
      </c>
      <c r="K33" s="124">
        <f t="shared" si="21"/>
        <v>-93.92239620478199</v>
      </c>
      <c r="L33" s="124">
        <f t="shared" si="21"/>
        <v>-4000</v>
      </c>
      <c r="M33" s="124">
        <f t="shared" si="21"/>
        <v>-1521.0466322862067</v>
      </c>
      <c r="N33" s="124">
        <f t="shared" si="21"/>
        <v>-6862.8594962967618</v>
      </c>
      <c r="O33" s="26"/>
      <c r="P33" s="16"/>
      <c r="Q33" s="131">
        <f t="shared" si="18"/>
        <v>-24432</v>
      </c>
      <c r="R33" s="131">
        <f t="shared" si="18"/>
        <v>0</v>
      </c>
      <c r="S33" s="14"/>
      <c r="T33" s="14"/>
      <c r="U33" s="14"/>
      <c r="V33" s="131">
        <f t="shared" si="19"/>
        <v>-31294.859496296762</v>
      </c>
      <c r="W33" s="14"/>
      <c r="X33" s="14"/>
    </row>
    <row r="34" spans="1:24" ht="15.75" customHeight="1" x14ac:dyDescent="0.3">
      <c r="A34" s="123" t="s">
        <v>39</v>
      </c>
      <c r="B34" s="123">
        <f t="shared" ref="B34:N34" si="22">B6-B20</f>
        <v>-2</v>
      </c>
      <c r="C34" s="123">
        <f t="shared" si="22"/>
        <v>-76</v>
      </c>
      <c r="D34" s="123">
        <f t="shared" si="22"/>
        <v>13070</v>
      </c>
      <c r="E34" s="124">
        <f t="shared" si="22"/>
        <v>7954.7507612492773</v>
      </c>
      <c r="F34" s="124">
        <f t="shared" si="22"/>
        <v>1391.5479225973106</v>
      </c>
      <c r="G34" s="124">
        <f t="shared" si="22"/>
        <v>-1650.0855317023479</v>
      </c>
      <c r="H34" s="124">
        <f t="shared" si="22"/>
        <v>0</v>
      </c>
      <c r="I34" s="124">
        <f t="shared" si="22"/>
        <v>12570.326919794796</v>
      </c>
      <c r="J34" s="124">
        <f t="shared" si="22"/>
        <v>-5995.9104580705716</v>
      </c>
      <c r="K34" s="124">
        <f t="shared" si="22"/>
        <v>-2509.1661535530002</v>
      </c>
      <c r="L34" s="124">
        <f t="shared" si="22"/>
        <v>-15000</v>
      </c>
      <c r="M34" s="124">
        <f t="shared" si="22"/>
        <v>-5199.6001214697753</v>
      </c>
      <c r="N34" s="124">
        <f t="shared" si="22"/>
        <v>-8438.1366611542762</v>
      </c>
      <c r="O34" s="26"/>
      <c r="P34" s="16"/>
      <c r="Q34" s="131">
        <f t="shared" si="18"/>
        <v>-79495.133000000002</v>
      </c>
      <c r="R34" s="131">
        <f t="shared" si="18"/>
        <v>0</v>
      </c>
      <c r="S34" s="14"/>
      <c r="T34" s="14"/>
      <c r="U34" s="14"/>
      <c r="V34" s="131">
        <f t="shared" si="19"/>
        <v>-87933.269661154278</v>
      </c>
      <c r="W34" s="14"/>
      <c r="X34" s="14"/>
    </row>
    <row r="35" spans="1:24" ht="15.75" customHeight="1" x14ac:dyDescent="0.3">
      <c r="A35" s="123" t="s">
        <v>40</v>
      </c>
      <c r="B35" s="123">
        <f t="shared" ref="B35:N35" si="23">B7-B21</f>
        <v>7</v>
      </c>
      <c r="C35" s="123">
        <f t="shared" si="23"/>
        <v>-44</v>
      </c>
      <c r="D35" s="123">
        <f t="shared" si="23"/>
        <v>-21841</v>
      </c>
      <c r="E35" s="124">
        <f t="shared" si="23"/>
        <v>24914.080304194475</v>
      </c>
      <c r="F35" s="124">
        <f t="shared" si="23"/>
        <v>130.16652557329508</v>
      </c>
      <c r="G35" s="124">
        <f t="shared" si="23"/>
        <v>-119396.29364045436</v>
      </c>
      <c r="H35" s="124">
        <f t="shared" si="23"/>
        <v>953.08845467025822</v>
      </c>
      <c r="I35" s="124">
        <f t="shared" si="23"/>
        <v>91830.235646015528</v>
      </c>
      <c r="J35" s="124">
        <f t="shared" si="23"/>
        <v>4782.4659861022446</v>
      </c>
      <c r="K35" s="124">
        <f t="shared" si="23"/>
        <v>11664.965807840712</v>
      </c>
      <c r="L35" s="124">
        <f t="shared" si="23"/>
        <v>-44903.782387456602</v>
      </c>
      <c r="M35" s="124">
        <f t="shared" si="23"/>
        <v>-12311.812543176828</v>
      </c>
      <c r="N35" s="124">
        <f t="shared" si="23"/>
        <v>-42336.885846691206</v>
      </c>
      <c r="O35" s="26"/>
      <c r="P35" s="16"/>
      <c r="Q35" s="131">
        <f t="shared" si="18"/>
        <v>-200672.54399999999</v>
      </c>
      <c r="R35" s="131">
        <f t="shared" si="18"/>
        <v>0</v>
      </c>
      <c r="S35" s="14"/>
      <c r="T35" s="14"/>
      <c r="U35" s="14"/>
      <c r="V35" s="131">
        <f t="shared" si="19"/>
        <v>-243009.4298466912</v>
      </c>
      <c r="W35" s="14"/>
      <c r="X35" s="14"/>
    </row>
    <row r="36" spans="1:24" ht="15.75" customHeight="1" x14ac:dyDescent="0.3">
      <c r="A36" s="123" t="s">
        <v>41</v>
      </c>
      <c r="B36" s="123">
        <f t="shared" ref="B36:N36" si="24">B8-B22</f>
        <v>12</v>
      </c>
      <c r="C36" s="123">
        <f t="shared" si="24"/>
        <v>-44</v>
      </c>
      <c r="D36" s="123">
        <f t="shared" si="24"/>
        <v>-34363</v>
      </c>
      <c r="E36" s="124">
        <f t="shared" si="24"/>
        <v>19000.241737731703</v>
      </c>
      <c r="F36" s="124">
        <f t="shared" si="24"/>
        <v>-17603.256952632582</v>
      </c>
      <c r="G36" s="124">
        <f t="shared" si="24"/>
        <v>-3585.5117914358443</v>
      </c>
      <c r="H36" s="124">
        <f t="shared" si="24"/>
        <v>-14718.55069507354</v>
      </c>
      <c r="I36" s="124">
        <f t="shared" si="24"/>
        <v>30943.572754643959</v>
      </c>
      <c r="J36" s="124">
        <f t="shared" si="24"/>
        <v>-1348.0659857791907</v>
      </c>
      <c r="K36" s="124">
        <f t="shared" si="24"/>
        <v>7480.8415071276513</v>
      </c>
      <c r="L36" s="124">
        <f t="shared" si="24"/>
        <v>2000</v>
      </c>
      <c r="M36" s="124">
        <f t="shared" si="24"/>
        <v>1452.31793152723</v>
      </c>
      <c r="N36" s="124">
        <f t="shared" si="24"/>
        <v>23621.588506109372</v>
      </c>
      <c r="O36" s="26"/>
      <c r="P36" s="16"/>
      <c r="Q36" s="131">
        <f t="shared" si="18"/>
        <v>9176.3999999999942</v>
      </c>
      <c r="R36" s="131">
        <f t="shared" si="18"/>
        <v>0</v>
      </c>
      <c r="S36" s="14"/>
      <c r="T36" s="14"/>
      <c r="U36" s="14"/>
      <c r="V36" s="131">
        <f t="shared" si="19"/>
        <v>32797.988506109366</v>
      </c>
      <c r="W36" s="14"/>
      <c r="X36" s="14"/>
    </row>
    <row r="37" spans="1:24" ht="15.75" customHeight="1" x14ac:dyDescent="0.3">
      <c r="A37" s="123" t="s">
        <v>42</v>
      </c>
      <c r="B37" s="123">
        <f t="shared" ref="B37:N37" si="25">B9-B23</f>
        <v>0</v>
      </c>
      <c r="C37" s="123">
        <f t="shared" si="25"/>
        <v>-8</v>
      </c>
      <c r="D37" s="123">
        <f t="shared" si="25"/>
        <v>-2971</v>
      </c>
      <c r="E37" s="124">
        <f t="shared" si="25"/>
        <v>2289.168213774552</v>
      </c>
      <c r="F37" s="124">
        <f t="shared" si="25"/>
        <v>0</v>
      </c>
      <c r="G37" s="124">
        <f t="shared" si="25"/>
        <v>-25695.039048767889</v>
      </c>
      <c r="H37" s="124">
        <f t="shared" si="25"/>
        <v>-13705.845195578619</v>
      </c>
      <c r="I37" s="124">
        <f t="shared" si="25"/>
        <v>2354.0644071503339</v>
      </c>
      <c r="J37" s="124">
        <f t="shared" si="25"/>
        <v>15017.949049931838</v>
      </c>
      <c r="K37" s="124">
        <f t="shared" si="25"/>
        <v>61.677166633683001</v>
      </c>
      <c r="L37" s="124">
        <f t="shared" si="25"/>
        <v>0</v>
      </c>
      <c r="M37" s="124">
        <f t="shared" si="25"/>
        <v>412.41820745289988</v>
      </c>
      <c r="N37" s="124">
        <f t="shared" si="25"/>
        <v>-19265.60719940321</v>
      </c>
      <c r="O37" s="26"/>
      <c r="P37" s="16"/>
      <c r="Q37" s="131">
        <f t="shared" si="18"/>
        <v>-1936</v>
      </c>
      <c r="R37" s="131">
        <f t="shared" si="18"/>
        <v>0</v>
      </c>
      <c r="S37" s="14"/>
      <c r="T37" s="14"/>
      <c r="U37" s="14"/>
      <c r="V37" s="131">
        <f t="shared" si="19"/>
        <v>-21201.60719940321</v>
      </c>
      <c r="W37" s="14"/>
      <c r="X37" s="14"/>
    </row>
    <row r="38" spans="1:24" ht="15.75" customHeight="1" x14ac:dyDescent="0.3">
      <c r="A38" s="123" t="s">
        <v>43</v>
      </c>
      <c r="B38" s="123">
        <f t="shared" ref="B38:N38" si="26">B10-B24</f>
        <v>28</v>
      </c>
      <c r="C38" s="123">
        <f t="shared" si="26"/>
        <v>-187</v>
      </c>
      <c r="D38" s="123">
        <f t="shared" si="26"/>
        <v>50391</v>
      </c>
      <c r="E38" s="124">
        <f t="shared" si="26"/>
        <v>194718.03344773129</v>
      </c>
      <c r="F38" s="124">
        <f t="shared" si="26"/>
        <v>42254.221582855098</v>
      </c>
      <c r="G38" s="124">
        <f t="shared" si="26"/>
        <v>-72280.515451020765</v>
      </c>
      <c r="H38" s="124">
        <f t="shared" si="26"/>
        <v>6903.5194837503659</v>
      </c>
      <c r="I38" s="124">
        <f t="shared" si="26"/>
        <v>102509.18089804391</v>
      </c>
      <c r="J38" s="124">
        <f t="shared" si="26"/>
        <v>13772.35156864328</v>
      </c>
      <c r="K38" s="124">
        <f t="shared" si="26"/>
        <v>32587.374701269095</v>
      </c>
      <c r="L38" s="124">
        <f t="shared" si="26"/>
        <v>158032.45750226203</v>
      </c>
      <c r="M38" s="124">
        <f t="shared" si="26"/>
        <v>16023.92996609633</v>
      </c>
      <c r="N38" s="124">
        <f t="shared" si="26"/>
        <v>494520.55369963124</v>
      </c>
      <c r="O38" s="26"/>
      <c r="P38" s="16"/>
      <c r="Q38" s="131">
        <f t="shared" si="18"/>
        <v>143148</v>
      </c>
      <c r="R38" s="131">
        <f t="shared" si="18"/>
        <v>0</v>
      </c>
      <c r="S38" s="14"/>
      <c r="T38" s="14"/>
      <c r="U38" s="14"/>
      <c r="V38" s="131">
        <f t="shared" si="19"/>
        <v>637668.55369963124</v>
      </c>
      <c r="W38" s="14"/>
      <c r="X38" s="14"/>
    </row>
    <row r="39" spans="1:24" ht="15.75" customHeight="1" x14ac:dyDescent="0.3">
      <c r="A39" s="123" t="s">
        <v>44</v>
      </c>
      <c r="B39" s="123">
        <f t="shared" ref="B39:N39" si="27">B11-B25</f>
        <v>6</v>
      </c>
      <c r="C39" s="123">
        <f t="shared" si="27"/>
        <v>-5</v>
      </c>
      <c r="D39" s="123">
        <f t="shared" si="27"/>
        <v>275</v>
      </c>
      <c r="E39" s="124">
        <f t="shared" si="27"/>
        <v>-1784.5972201209224</v>
      </c>
      <c r="F39" s="124">
        <f t="shared" si="27"/>
        <v>616.7312493023976</v>
      </c>
      <c r="G39" s="124">
        <f t="shared" si="27"/>
        <v>-17198.799228650343</v>
      </c>
      <c r="H39" s="124">
        <f t="shared" si="27"/>
        <v>1779.6587100725737</v>
      </c>
      <c r="I39" s="124">
        <f t="shared" si="27"/>
        <v>8176.4765092201251</v>
      </c>
      <c r="J39" s="124">
        <f t="shared" si="27"/>
        <v>-66.595620936921947</v>
      </c>
      <c r="K39" s="124">
        <f t="shared" si="27"/>
        <v>1916.1202549737059</v>
      </c>
      <c r="L39" s="124">
        <f t="shared" si="27"/>
        <v>0</v>
      </c>
      <c r="M39" s="124">
        <f t="shared" si="27"/>
        <v>670.79976941837572</v>
      </c>
      <c r="N39" s="124">
        <f t="shared" si="27"/>
        <v>-5890.2055767210186</v>
      </c>
      <c r="O39" s="26"/>
      <c r="P39" s="16"/>
      <c r="Q39" s="131">
        <f t="shared" si="18"/>
        <v>7544</v>
      </c>
      <c r="R39" s="131">
        <f t="shared" si="18"/>
        <v>0</v>
      </c>
      <c r="S39" s="14"/>
      <c r="T39" s="14"/>
      <c r="U39" s="14"/>
      <c r="V39" s="131">
        <f t="shared" si="19"/>
        <v>1653.7944232789814</v>
      </c>
      <c r="W39" s="14"/>
      <c r="X39" s="14"/>
    </row>
    <row r="40" spans="1:24" ht="15.75" customHeight="1" x14ac:dyDescent="0.3">
      <c r="A40" s="126" t="s">
        <v>45</v>
      </c>
      <c r="B40" s="127">
        <f t="shared" ref="B40:N40" si="28">B12-B26</f>
        <v>48</v>
      </c>
      <c r="C40" s="127">
        <f t="shared" si="28"/>
        <v>-513</v>
      </c>
      <c r="D40" s="127">
        <f t="shared" si="28"/>
        <v>-36413</v>
      </c>
      <c r="E40" s="128">
        <f t="shared" si="28"/>
        <v>268918.30301806564</v>
      </c>
      <c r="F40" s="128">
        <f t="shared" si="28"/>
        <v>22555.89737066254</v>
      </c>
      <c r="G40" s="128">
        <f t="shared" si="28"/>
        <v>-241666.16926019348</v>
      </c>
      <c r="H40" s="128">
        <f t="shared" si="28"/>
        <v>-18373.844644626894</v>
      </c>
      <c r="I40" s="128">
        <f t="shared" si="28"/>
        <v>203048.10836185585</v>
      </c>
      <c r="J40" s="128">
        <f t="shared" si="28"/>
        <v>45277.807814049156</v>
      </c>
      <c r="K40" s="128">
        <f t="shared" si="28"/>
        <v>51002.162587647246</v>
      </c>
      <c r="L40" s="128">
        <f t="shared" si="28"/>
        <v>122858.38775391865</v>
      </c>
      <c r="M40" s="128">
        <f t="shared" si="28"/>
        <v>-4114.4372998676845</v>
      </c>
      <c r="N40" s="128">
        <f t="shared" si="28"/>
        <v>449506.21570151206</v>
      </c>
      <c r="O40" s="18"/>
      <c r="P40" s="16"/>
      <c r="Q40" s="132">
        <f t="shared" si="18"/>
        <v>-224922.16597435903</v>
      </c>
      <c r="R40" s="132">
        <f t="shared" si="18"/>
        <v>0</v>
      </c>
      <c r="S40" s="14"/>
      <c r="T40" s="14"/>
      <c r="U40" s="14"/>
      <c r="V40" s="132">
        <f t="shared" si="19"/>
        <v>224584.04972715303</v>
      </c>
      <c r="W40" s="14"/>
      <c r="X40" s="14"/>
    </row>
    <row r="41" spans="1:24" ht="15.75" customHeight="1" x14ac:dyDescent="0.3">
      <c r="A41" s="14"/>
      <c r="B41" s="15"/>
      <c r="C41" s="15"/>
      <c r="D41" s="15"/>
      <c r="E41" s="16"/>
      <c r="F41" s="16"/>
      <c r="G41" s="16"/>
      <c r="H41" s="16"/>
      <c r="I41" s="16"/>
      <c r="J41" s="16"/>
      <c r="K41" s="16"/>
      <c r="L41" s="16"/>
      <c r="M41" s="16"/>
      <c r="N41" s="16"/>
      <c r="O41" s="16"/>
      <c r="P41" s="16"/>
      <c r="Q41" s="16"/>
      <c r="R41" s="16"/>
      <c r="S41" s="14"/>
      <c r="T41" s="14"/>
      <c r="U41" s="14"/>
      <c r="V41" s="14"/>
      <c r="W41" s="14"/>
      <c r="X41" s="14"/>
    </row>
    <row r="42" spans="1:24" ht="15.75" customHeight="1" x14ac:dyDescent="0.3">
      <c r="A42" s="14"/>
      <c r="B42" s="15"/>
      <c r="C42" s="15"/>
      <c r="D42" s="15"/>
      <c r="E42" s="16"/>
      <c r="F42" s="16"/>
      <c r="G42" s="16"/>
      <c r="H42" s="16"/>
      <c r="I42" s="16"/>
      <c r="J42" s="16"/>
      <c r="K42" s="16"/>
      <c r="L42" s="16"/>
      <c r="M42" s="16"/>
      <c r="N42" s="16"/>
      <c r="O42" s="16"/>
      <c r="P42" s="16"/>
      <c r="Q42" s="16"/>
      <c r="R42" s="16"/>
      <c r="S42" s="14"/>
      <c r="T42" s="14"/>
      <c r="U42" s="14"/>
      <c r="V42" s="14"/>
      <c r="W42" s="14"/>
      <c r="X42" s="14"/>
    </row>
  </sheetData>
  <pageMargins left="0.7" right="0.7" top="0.75" bottom="0.75" header="0" footer="0"/>
  <pageSetup paperSize="5" orientation="landscape"/>
  <headerFooter>
    <oddHeader>&amp;C&amp;F&amp;R&amp;A</oddHeader>
  </headerFooter>
  <legacyDrawing r:id="rId1"/>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68"/>
  <sheetViews>
    <sheetView workbookViewId="0">
      <pane ySplit="2" topLeftCell="A3" activePane="bottomLeft" state="frozen"/>
      <selection activeCell="A2" sqref="A2"/>
      <selection pane="bottomLeft" activeCell="A2" sqref="A2"/>
    </sheetView>
  </sheetViews>
  <sheetFormatPr defaultColWidth="14.44140625" defaultRowHeight="15" customHeight="1" x14ac:dyDescent="0.3"/>
  <cols>
    <col min="1" max="1" width="10.5546875" style="3" customWidth="1"/>
    <col min="2" max="2" width="21.44140625" style="3" customWidth="1"/>
    <col min="3" max="3" width="11.88671875" style="3" customWidth="1"/>
    <col min="4" max="4" width="50.6640625" style="3" customWidth="1"/>
    <col min="5" max="5" width="11.5546875" style="3" customWidth="1"/>
    <col min="6" max="6" width="25.109375" style="3" customWidth="1"/>
    <col min="7" max="12" width="10.33203125" style="3" customWidth="1"/>
    <col min="13" max="17" width="11.44140625" style="3" customWidth="1"/>
    <col min="18" max="18" width="18.88671875" style="3" customWidth="1"/>
    <col min="19" max="19" width="13.33203125" style="3" customWidth="1"/>
    <col min="20" max="20" width="18.33203125" style="3" customWidth="1"/>
    <col min="21" max="21" width="10.6640625" style="3" customWidth="1"/>
    <col min="22" max="22" width="15.33203125" style="3" customWidth="1"/>
    <col min="23" max="23" width="16.109375" style="3" customWidth="1"/>
    <col min="24" max="24" width="13.44140625" style="3" customWidth="1"/>
    <col min="25" max="25" width="14.88671875" style="3" customWidth="1"/>
    <col min="26" max="26" width="18.109375" style="3" customWidth="1"/>
    <col min="27" max="27" width="27" style="3" customWidth="1"/>
    <col min="28" max="16384" width="14.44140625" style="3"/>
  </cols>
  <sheetData>
    <row r="1" spans="1:27" ht="14.4" x14ac:dyDescent="0.3">
      <c r="A1" s="27"/>
      <c r="B1" s="28"/>
      <c r="C1" s="28"/>
      <c r="D1" s="27"/>
      <c r="E1" s="27"/>
      <c r="F1" s="27"/>
      <c r="G1" s="29"/>
      <c r="H1" s="29"/>
      <c r="I1" s="27"/>
      <c r="J1" s="27"/>
      <c r="K1" s="27"/>
      <c r="L1" s="53"/>
      <c r="M1" s="27"/>
      <c r="N1" s="27"/>
      <c r="O1" s="27"/>
      <c r="P1" s="54"/>
      <c r="Q1" s="27"/>
      <c r="R1" s="53"/>
      <c r="S1" s="27"/>
      <c r="T1" s="53"/>
      <c r="U1" s="27"/>
      <c r="V1" s="27"/>
      <c r="W1" s="28"/>
      <c r="X1" s="28"/>
      <c r="Y1" s="28"/>
      <c r="Z1" s="27"/>
      <c r="AA1" s="27"/>
    </row>
    <row r="2" spans="1:27" ht="46.8" x14ac:dyDescent="0.3">
      <c r="A2" s="55" t="s">
        <v>52</v>
      </c>
      <c r="B2" s="56" t="s">
        <v>53</v>
      </c>
      <c r="C2" s="56" t="s">
        <v>54</v>
      </c>
      <c r="D2" s="55" t="s">
        <v>55</v>
      </c>
      <c r="E2" s="57" t="s">
        <v>56</v>
      </c>
      <c r="F2" s="57" t="s">
        <v>57</v>
      </c>
      <c r="G2" s="57" t="s">
        <v>58</v>
      </c>
      <c r="H2" s="57" t="s">
        <v>59</v>
      </c>
      <c r="I2" s="58" t="s">
        <v>15</v>
      </c>
      <c r="J2" s="59" t="s">
        <v>60</v>
      </c>
      <c r="K2" s="59" t="s">
        <v>61</v>
      </c>
      <c r="L2" s="59" t="s">
        <v>62</v>
      </c>
      <c r="M2" s="59" t="s">
        <v>63</v>
      </c>
      <c r="N2" s="58" t="s">
        <v>64</v>
      </c>
      <c r="O2" s="59" t="s">
        <v>65</v>
      </c>
      <c r="P2" s="59" t="s">
        <v>66</v>
      </c>
      <c r="Q2" s="59" t="s">
        <v>22</v>
      </c>
      <c r="R2" s="60" t="s">
        <v>67</v>
      </c>
      <c r="S2" s="59" t="s">
        <v>68</v>
      </c>
      <c r="T2" s="61" t="s">
        <v>69</v>
      </c>
      <c r="U2" s="56" t="s">
        <v>70</v>
      </c>
      <c r="V2" s="56" t="s">
        <v>71</v>
      </c>
      <c r="W2" s="56" t="s">
        <v>72</v>
      </c>
      <c r="X2" s="60" t="s">
        <v>73</v>
      </c>
      <c r="Y2" s="60" t="s">
        <v>29</v>
      </c>
      <c r="Z2" s="62" t="s">
        <v>74</v>
      </c>
      <c r="AA2" s="60" t="s">
        <v>48</v>
      </c>
    </row>
    <row r="3" spans="1:27" ht="15" customHeight="1" x14ac:dyDescent="0.3">
      <c r="A3" s="63" t="s">
        <v>36</v>
      </c>
      <c r="B3" s="63">
        <v>151051</v>
      </c>
      <c r="C3" s="63" t="s">
        <v>75</v>
      </c>
      <c r="D3" s="64" t="s">
        <v>76</v>
      </c>
      <c r="E3" s="63">
        <v>131012</v>
      </c>
      <c r="F3" s="65"/>
      <c r="G3" s="63">
        <v>1024</v>
      </c>
      <c r="H3" s="63" t="s">
        <v>77</v>
      </c>
      <c r="I3" s="66">
        <v>6154</v>
      </c>
      <c r="J3" s="67">
        <v>3711.3261412834327</v>
      </c>
      <c r="K3" s="68">
        <f t="shared" ref="K3:K45" si="0">J3/(500*12)</f>
        <v>0.61855435688057214</v>
      </c>
      <c r="L3" s="67">
        <f t="shared" ref="L3:L45" si="1">IF(H3="N",IF(I3&gt;6000,K3,0)*(I3-(500*12)),0)</f>
        <v>95.25737095960811</v>
      </c>
      <c r="M3" s="67">
        <v>0</v>
      </c>
      <c r="N3" s="67">
        <v>0</v>
      </c>
      <c r="O3" s="67">
        <f>'FY25 Fleet Rates'!$B$3</f>
        <v>1650.1169802561767</v>
      </c>
      <c r="P3" s="67">
        <v>0</v>
      </c>
      <c r="Q3" s="67">
        <v>0</v>
      </c>
      <c r="R3" s="69">
        <v>1000</v>
      </c>
      <c r="S3" s="67">
        <v>195.33295480439116</v>
      </c>
      <c r="T3" s="67">
        <f t="shared" ref="T3:T66" si="2">J3+L3+M3+N3+O3+P3+Q3+R3+S3</f>
        <v>6652.0334473036091</v>
      </c>
      <c r="U3" s="63" t="s">
        <v>151</v>
      </c>
      <c r="V3" s="63">
        <v>2023</v>
      </c>
      <c r="W3" s="70" t="s">
        <v>1234</v>
      </c>
      <c r="X3" s="67">
        <v>2400</v>
      </c>
      <c r="Y3" s="67"/>
      <c r="Z3" s="67">
        <f t="shared" ref="Z3:Z66" si="3">SUM(X3:Y3)</f>
        <v>2400</v>
      </c>
      <c r="AA3" s="67">
        <f t="shared" ref="AA3:AA45" si="4">Z3+T3</f>
        <v>9052.0334473036091</v>
      </c>
    </row>
    <row r="4" spans="1:27" ht="15" customHeight="1" x14ac:dyDescent="0.3">
      <c r="A4" s="63" t="s">
        <v>36</v>
      </c>
      <c r="B4" s="63">
        <v>151051</v>
      </c>
      <c r="C4" s="63" t="s">
        <v>75</v>
      </c>
      <c r="D4" s="64" t="s">
        <v>76</v>
      </c>
      <c r="E4" s="63">
        <v>141022</v>
      </c>
      <c r="F4" s="65"/>
      <c r="G4" s="63">
        <v>1020</v>
      </c>
      <c r="H4" s="63" t="s">
        <v>77</v>
      </c>
      <c r="I4" s="66">
        <v>0</v>
      </c>
      <c r="J4" s="67">
        <v>3613.6596638812362</v>
      </c>
      <c r="K4" s="68">
        <f t="shared" si="0"/>
        <v>0.60227661064687266</v>
      </c>
      <c r="L4" s="67">
        <f t="shared" si="1"/>
        <v>0</v>
      </c>
      <c r="M4" s="67">
        <v>0</v>
      </c>
      <c r="N4" s="67">
        <v>0</v>
      </c>
      <c r="O4" s="67">
        <f>'FY25 Fleet Rates'!$B$3</f>
        <v>1650.1169802561767</v>
      </c>
      <c r="P4" s="67">
        <v>1836.4906412192468</v>
      </c>
      <c r="Q4" s="67">
        <v>0</v>
      </c>
      <c r="R4" s="67">
        <v>0</v>
      </c>
      <c r="S4" s="67">
        <v>154.16277817638871</v>
      </c>
      <c r="T4" s="67">
        <f t="shared" si="2"/>
        <v>7254.4300635330492</v>
      </c>
      <c r="U4" s="63" t="s">
        <v>151</v>
      </c>
      <c r="V4" s="63">
        <v>2023</v>
      </c>
      <c r="W4" s="70" t="s">
        <v>1234</v>
      </c>
      <c r="X4" s="67">
        <v>1894.1538461538462</v>
      </c>
      <c r="Y4" s="67"/>
      <c r="Z4" s="67">
        <f t="shared" si="3"/>
        <v>1894.1538461538462</v>
      </c>
      <c r="AA4" s="67">
        <f t="shared" si="4"/>
        <v>9148.5839096868949</v>
      </c>
    </row>
    <row r="5" spans="1:27" ht="15" customHeight="1" x14ac:dyDescent="0.3">
      <c r="A5" s="63" t="s">
        <v>36</v>
      </c>
      <c r="B5" s="63">
        <v>151051</v>
      </c>
      <c r="C5" s="63" t="s">
        <v>75</v>
      </c>
      <c r="D5" s="64" t="s">
        <v>76</v>
      </c>
      <c r="E5" s="63">
        <v>141023</v>
      </c>
      <c r="F5" s="65"/>
      <c r="G5" s="63">
        <v>1020</v>
      </c>
      <c r="H5" s="63" t="s">
        <v>77</v>
      </c>
      <c r="I5" s="66">
        <v>436</v>
      </c>
      <c r="J5" s="67">
        <v>3613.6596638812362</v>
      </c>
      <c r="K5" s="68">
        <f t="shared" si="0"/>
        <v>0.60227661064687266</v>
      </c>
      <c r="L5" s="67">
        <f t="shared" si="1"/>
        <v>0</v>
      </c>
      <c r="M5" s="67">
        <v>0</v>
      </c>
      <c r="N5" s="67">
        <v>0</v>
      </c>
      <c r="O5" s="67">
        <f>'FY25 Fleet Rates'!$B$3</f>
        <v>1650.1169802561767</v>
      </c>
      <c r="P5" s="67">
        <v>708.42587524447856</v>
      </c>
      <c r="Q5" s="67">
        <v>0</v>
      </c>
      <c r="R5" s="67">
        <v>0</v>
      </c>
      <c r="S5" s="67">
        <v>154.16277817638871</v>
      </c>
      <c r="T5" s="67">
        <f t="shared" si="2"/>
        <v>6126.3652975582809</v>
      </c>
      <c r="U5" s="63" t="s">
        <v>151</v>
      </c>
      <c r="V5" s="63">
        <v>2023</v>
      </c>
      <c r="W5" s="70" t="s">
        <v>1234</v>
      </c>
      <c r="X5" s="67">
        <v>1894.1538461538462</v>
      </c>
      <c r="Y5" s="67"/>
      <c r="Z5" s="67">
        <f t="shared" si="3"/>
        <v>1894.1538461538462</v>
      </c>
      <c r="AA5" s="67">
        <f t="shared" si="4"/>
        <v>8020.5191437121266</v>
      </c>
    </row>
    <row r="6" spans="1:27" ht="15" customHeight="1" x14ac:dyDescent="0.3">
      <c r="A6" s="63" t="s">
        <v>36</v>
      </c>
      <c r="B6" s="63">
        <v>151051</v>
      </c>
      <c r="C6" s="63" t="s">
        <v>75</v>
      </c>
      <c r="D6" s="64" t="s">
        <v>76</v>
      </c>
      <c r="E6" s="63">
        <v>141065</v>
      </c>
      <c r="F6" s="65"/>
      <c r="G6" s="63">
        <v>1024</v>
      </c>
      <c r="H6" s="63" t="s">
        <v>77</v>
      </c>
      <c r="I6" s="66">
        <v>2583</v>
      </c>
      <c r="J6" s="67">
        <v>3711.3261412834327</v>
      </c>
      <c r="K6" s="68">
        <f t="shared" si="0"/>
        <v>0.61855435688057214</v>
      </c>
      <c r="L6" s="67">
        <f t="shared" si="1"/>
        <v>0</v>
      </c>
      <c r="M6" s="67">
        <v>0</v>
      </c>
      <c r="N6" s="67">
        <v>0</v>
      </c>
      <c r="O6" s="67">
        <f>'FY25 Fleet Rates'!$B$3</f>
        <v>1650.1169802561767</v>
      </c>
      <c r="P6" s="67">
        <v>0</v>
      </c>
      <c r="Q6" s="67">
        <v>0</v>
      </c>
      <c r="R6" s="69">
        <v>0</v>
      </c>
      <c r="S6" s="67">
        <v>0</v>
      </c>
      <c r="T6" s="67">
        <f t="shared" si="2"/>
        <v>5361.4431215396089</v>
      </c>
      <c r="U6" s="63" t="s">
        <v>1306</v>
      </c>
      <c r="V6" s="63">
        <v>2020</v>
      </c>
      <c r="W6" s="70">
        <v>0</v>
      </c>
      <c r="X6" s="67">
        <v>0</v>
      </c>
      <c r="Y6" s="67"/>
      <c r="Z6" s="67">
        <f t="shared" si="3"/>
        <v>0</v>
      </c>
      <c r="AA6" s="67">
        <f t="shared" si="4"/>
        <v>5361.4431215396089</v>
      </c>
    </row>
    <row r="7" spans="1:27" ht="15" customHeight="1" x14ac:dyDescent="0.3">
      <c r="A7" s="63" t="s">
        <v>36</v>
      </c>
      <c r="B7" s="63">
        <v>151051</v>
      </c>
      <c r="C7" s="63" t="s">
        <v>75</v>
      </c>
      <c r="D7" s="64" t="s">
        <v>76</v>
      </c>
      <c r="E7" s="63">
        <v>171028</v>
      </c>
      <c r="F7" s="65"/>
      <c r="G7" s="63">
        <v>1212</v>
      </c>
      <c r="H7" s="63" t="s">
        <v>77</v>
      </c>
      <c r="I7" s="66">
        <v>7504</v>
      </c>
      <c r="J7" s="67">
        <v>4394.9914830988009</v>
      </c>
      <c r="K7" s="68">
        <f t="shared" si="0"/>
        <v>0.73249858051646677</v>
      </c>
      <c r="L7" s="67">
        <f t="shared" si="1"/>
        <v>1101.677865096766</v>
      </c>
      <c r="M7" s="67">
        <v>0</v>
      </c>
      <c r="N7" s="67">
        <v>0</v>
      </c>
      <c r="O7" s="67">
        <f>'FY25 Fleet Rates'!$B$3</f>
        <v>1650.1169802561767</v>
      </c>
      <c r="P7" s="67">
        <v>0</v>
      </c>
      <c r="Q7" s="67">
        <v>439.03440184245</v>
      </c>
      <c r="R7" s="69">
        <v>1000</v>
      </c>
      <c r="S7" s="67">
        <v>325.22936974931127</v>
      </c>
      <c r="T7" s="67">
        <f t="shared" si="2"/>
        <v>8911.050100043507</v>
      </c>
      <c r="U7" s="63" t="s">
        <v>151</v>
      </c>
      <c r="V7" s="63">
        <v>2023</v>
      </c>
      <c r="W7" s="70" t="s">
        <v>251</v>
      </c>
      <c r="X7" s="67">
        <v>3996</v>
      </c>
      <c r="Y7" s="67"/>
      <c r="Z7" s="67">
        <f t="shared" si="3"/>
        <v>3996</v>
      </c>
      <c r="AA7" s="67">
        <f t="shared" si="4"/>
        <v>12907.050100043507</v>
      </c>
    </row>
    <row r="8" spans="1:27" ht="15" customHeight="1" x14ac:dyDescent="0.3">
      <c r="A8" s="63" t="s">
        <v>36</v>
      </c>
      <c r="B8" s="63">
        <v>151051</v>
      </c>
      <c r="C8" s="63" t="s">
        <v>75</v>
      </c>
      <c r="D8" s="64" t="s">
        <v>76</v>
      </c>
      <c r="E8" s="71" t="s">
        <v>78</v>
      </c>
      <c r="F8" s="65"/>
      <c r="G8" s="63">
        <v>1024</v>
      </c>
      <c r="H8" s="63" t="s">
        <v>77</v>
      </c>
      <c r="I8" s="66">
        <v>8680</v>
      </c>
      <c r="J8" s="67">
        <v>3711.3261412834327</v>
      </c>
      <c r="K8" s="68">
        <f t="shared" si="0"/>
        <v>0.61855435688057214</v>
      </c>
      <c r="L8" s="67">
        <f t="shared" si="1"/>
        <v>1657.7256764399333</v>
      </c>
      <c r="M8" s="67">
        <v>0</v>
      </c>
      <c r="N8" s="67">
        <v>0</v>
      </c>
      <c r="O8" s="67">
        <f>'FY25 Fleet Rates'!$B$3</f>
        <v>1650.1169802561767</v>
      </c>
      <c r="P8" s="67">
        <v>3414.9175017657703</v>
      </c>
      <c r="Q8" s="67">
        <v>0</v>
      </c>
      <c r="R8" s="67">
        <v>0</v>
      </c>
      <c r="S8" s="67">
        <v>325.22936974931127</v>
      </c>
      <c r="T8" s="67">
        <f t="shared" si="2"/>
        <v>10759.315669494625</v>
      </c>
      <c r="U8" s="63" t="s">
        <v>151</v>
      </c>
      <c r="V8" s="63">
        <v>2025</v>
      </c>
      <c r="W8" s="70" t="s">
        <v>1234</v>
      </c>
      <c r="X8" s="67">
        <v>3996</v>
      </c>
      <c r="Y8" s="67"/>
      <c r="Z8" s="67">
        <f t="shared" si="3"/>
        <v>3996</v>
      </c>
      <c r="AA8" s="67">
        <f t="shared" si="4"/>
        <v>14755.315669494625</v>
      </c>
    </row>
    <row r="9" spans="1:27" ht="15" customHeight="1" x14ac:dyDescent="0.3">
      <c r="A9" s="63" t="s">
        <v>36</v>
      </c>
      <c r="B9" s="63">
        <v>151051</v>
      </c>
      <c r="C9" s="63" t="s">
        <v>75</v>
      </c>
      <c r="D9" s="64" t="s">
        <v>76</v>
      </c>
      <c r="E9" s="71" t="s">
        <v>79</v>
      </c>
      <c r="F9" s="65"/>
      <c r="G9" s="63">
        <v>1024</v>
      </c>
      <c r="H9" s="63" t="s">
        <v>77</v>
      </c>
      <c r="I9" s="66">
        <v>2058</v>
      </c>
      <c r="J9" s="67">
        <v>3711.3261412834327</v>
      </c>
      <c r="K9" s="68">
        <f t="shared" si="0"/>
        <v>0.61855435688057214</v>
      </c>
      <c r="L9" s="67">
        <f t="shared" si="1"/>
        <v>0</v>
      </c>
      <c r="M9" s="67">
        <v>0</v>
      </c>
      <c r="N9" s="67">
        <v>0</v>
      </c>
      <c r="O9" s="67">
        <f>'FY25 Fleet Rates'!$B$3</f>
        <v>1650.1169802561767</v>
      </c>
      <c r="P9" s="67">
        <v>0</v>
      </c>
      <c r="Q9" s="67">
        <v>0</v>
      </c>
      <c r="R9" s="67">
        <v>0</v>
      </c>
      <c r="S9" s="67">
        <v>325.22936974931127</v>
      </c>
      <c r="T9" s="67">
        <f t="shared" si="2"/>
        <v>5686.6724912889204</v>
      </c>
      <c r="U9" s="63" t="s">
        <v>151</v>
      </c>
      <c r="V9" s="63">
        <v>2025</v>
      </c>
      <c r="W9" s="70" t="s">
        <v>1234</v>
      </c>
      <c r="X9" s="67">
        <v>3996</v>
      </c>
      <c r="Y9" s="67"/>
      <c r="Z9" s="67">
        <f t="shared" si="3"/>
        <v>3996</v>
      </c>
      <c r="AA9" s="67">
        <f t="shared" si="4"/>
        <v>9682.6724912889204</v>
      </c>
    </row>
    <row r="10" spans="1:27" ht="15" customHeight="1" x14ac:dyDescent="0.3">
      <c r="A10" s="63" t="s">
        <v>36</v>
      </c>
      <c r="B10" s="63">
        <v>151051</v>
      </c>
      <c r="C10" s="63" t="s">
        <v>75</v>
      </c>
      <c r="D10" s="64" t="s">
        <v>76</v>
      </c>
      <c r="E10" s="71" t="s">
        <v>80</v>
      </c>
      <c r="F10" s="65"/>
      <c r="G10" s="63">
        <v>1212</v>
      </c>
      <c r="H10" s="63" t="s">
        <v>77</v>
      </c>
      <c r="I10" s="66">
        <v>10080</v>
      </c>
      <c r="J10" s="67">
        <v>4394.9914830988009</v>
      </c>
      <c r="K10" s="68">
        <f t="shared" si="0"/>
        <v>0.73249858051646677</v>
      </c>
      <c r="L10" s="67">
        <f t="shared" si="1"/>
        <v>2988.5942085071842</v>
      </c>
      <c r="M10" s="67">
        <v>0</v>
      </c>
      <c r="N10" s="67">
        <v>0</v>
      </c>
      <c r="O10" s="67">
        <f>'FY25 Fleet Rates'!$B$3</f>
        <v>1650.1169802561767</v>
      </c>
      <c r="P10" s="67">
        <v>0</v>
      </c>
      <c r="Q10" s="67">
        <v>81.149696089041001</v>
      </c>
      <c r="R10" s="67">
        <v>0</v>
      </c>
      <c r="S10" s="67">
        <v>195.33295480439116</v>
      </c>
      <c r="T10" s="67">
        <f t="shared" si="2"/>
        <v>9310.1853227555948</v>
      </c>
      <c r="U10" s="63" t="s">
        <v>151</v>
      </c>
      <c r="V10" s="63">
        <v>2032</v>
      </c>
      <c r="W10" s="70" t="s">
        <v>251</v>
      </c>
      <c r="X10" s="67">
        <v>2400</v>
      </c>
      <c r="Y10" s="67"/>
      <c r="Z10" s="67">
        <f t="shared" si="3"/>
        <v>2400</v>
      </c>
      <c r="AA10" s="67">
        <f t="shared" si="4"/>
        <v>11710.185322755595</v>
      </c>
    </row>
    <row r="11" spans="1:27" ht="15" customHeight="1" x14ac:dyDescent="0.3">
      <c r="A11" s="63" t="s">
        <v>36</v>
      </c>
      <c r="B11" s="63">
        <v>151051</v>
      </c>
      <c r="C11" s="63" t="s">
        <v>75</v>
      </c>
      <c r="D11" s="64" t="s">
        <v>76</v>
      </c>
      <c r="E11" s="71" t="s">
        <v>81</v>
      </c>
      <c r="F11" s="65"/>
      <c r="G11" s="63">
        <v>1024</v>
      </c>
      <c r="H11" s="63" t="s">
        <v>77</v>
      </c>
      <c r="I11" s="66">
        <v>5398</v>
      </c>
      <c r="J11" s="67">
        <v>3711.3261412834327</v>
      </c>
      <c r="K11" s="68">
        <f t="shared" si="0"/>
        <v>0.61855435688057214</v>
      </c>
      <c r="L11" s="67">
        <f t="shared" si="1"/>
        <v>0</v>
      </c>
      <c r="M11" s="67">
        <v>0</v>
      </c>
      <c r="N11" s="67">
        <v>0</v>
      </c>
      <c r="O11" s="67">
        <f>'FY25 Fleet Rates'!$B$3</f>
        <v>1650.1169802561767</v>
      </c>
      <c r="P11" s="67">
        <v>0</v>
      </c>
      <c r="Q11" s="67">
        <v>0</v>
      </c>
      <c r="R11" s="67">
        <v>0</v>
      </c>
      <c r="S11" s="67">
        <v>325.22936974931127</v>
      </c>
      <c r="T11" s="67">
        <f t="shared" si="2"/>
        <v>5686.6724912889204</v>
      </c>
      <c r="U11" s="63" t="s">
        <v>151</v>
      </c>
      <c r="V11" s="63">
        <v>2027</v>
      </c>
      <c r="W11" s="70" t="s">
        <v>1234</v>
      </c>
      <c r="X11" s="67">
        <v>3996</v>
      </c>
      <c r="Y11" s="67"/>
      <c r="Z11" s="67">
        <f t="shared" si="3"/>
        <v>3996</v>
      </c>
      <c r="AA11" s="67">
        <f t="shared" si="4"/>
        <v>9682.6724912889204</v>
      </c>
    </row>
    <row r="12" spans="1:27" ht="15" customHeight="1" x14ac:dyDescent="0.3">
      <c r="A12" s="63" t="s">
        <v>36</v>
      </c>
      <c r="B12" s="63">
        <v>151051</v>
      </c>
      <c r="C12" s="63" t="s">
        <v>75</v>
      </c>
      <c r="D12" s="64" t="s">
        <v>76</v>
      </c>
      <c r="E12" s="71" t="s">
        <v>82</v>
      </c>
      <c r="F12" s="65"/>
      <c r="G12" s="63">
        <v>1024</v>
      </c>
      <c r="H12" s="63" t="s">
        <v>77</v>
      </c>
      <c r="I12" s="66">
        <v>6085</v>
      </c>
      <c r="J12" s="67">
        <v>3711.3261412834327</v>
      </c>
      <c r="K12" s="68">
        <f t="shared" si="0"/>
        <v>0.61855435688057214</v>
      </c>
      <c r="L12" s="67">
        <f t="shared" si="1"/>
        <v>52.57712033484863</v>
      </c>
      <c r="M12" s="67">
        <v>0</v>
      </c>
      <c r="N12" s="67">
        <v>0</v>
      </c>
      <c r="O12" s="67">
        <f>'FY25 Fleet Rates'!$B$3</f>
        <v>1650.1169802561767</v>
      </c>
      <c r="P12" s="67">
        <v>0</v>
      </c>
      <c r="Q12" s="67">
        <v>0</v>
      </c>
      <c r="R12" s="67">
        <v>0</v>
      </c>
      <c r="S12" s="67">
        <v>325.22936974931127</v>
      </c>
      <c r="T12" s="67">
        <f t="shared" si="2"/>
        <v>5739.2496116237689</v>
      </c>
      <c r="U12" s="63" t="s">
        <v>151</v>
      </c>
      <c r="V12" s="63">
        <v>2028</v>
      </c>
      <c r="W12" s="70" t="s">
        <v>1234</v>
      </c>
      <c r="X12" s="67">
        <v>3996</v>
      </c>
      <c r="Y12" s="67"/>
      <c r="Z12" s="67">
        <f t="shared" si="3"/>
        <v>3996</v>
      </c>
      <c r="AA12" s="67">
        <f t="shared" si="4"/>
        <v>9735.2496116237689</v>
      </c>
    </row>
    <row r="13" spans="1:27" ht="15" customHeight="1" x14ac:dyDescent="0.3">
      <c r="A13" s="63" t="s">
        <v>36</v>
      </c>
      <c r="B13" s="63">
        <v>151051</v>
      </c>
      <c r="C13" s="63" t="s">
        <v>75</v>
      </c>
      <c r="D13" s="64" t="s">
        <v>76</v>
      </c>
      <c r="E13" s="71" t="s">
        <v>83</v>
      </c>
      <c r="F13" s="65"/>
      <c r="G13" s="63">
        <v>1024</v>
      </c>
      <c r="H13" s="63" t="s">
        <v>77</v>
      </c>
      <c r="I13" s="66">
        <v>6529</v>
      </c>
      <c r="J13" s="67">
        <v>3711.3261412834327</v>
      </c>
      <c r="K13" s="68">
        <f t="shared" si="0"/>
        <v>0.61855435688057214</v>
      </c>
      <c r="L13" s="67">
        <f t="shared" si="1"/>
        <v>327.21525478982267</v>
      </c>
      <c r="M13" s="67">
        <v>0</v>
      </c>
      <c r="N13" s="67">
        <v>0</v>
      </c>
      <c r="O13" s="67">
        <f>'FY25 Fleet Rates'!$B$3</f>
        <v>1650.1169802561767</v>
      </c>
      <c r="P13" s="67">
        <v>153.14849219235302</v>
      </c>
      <c r="Q13" s="67">
        <v>0</v>
      </c>
      <c r="R13" s="67">
        <v>0</v>
      </c>
      <c r="S13" s="67">
        <v>325.22936974931127</v>
      </c>
      <c r="T13" s="67">
        <f t="shared" si="2"/>
        <v>6167.0362382710964</v>
      </c>
      <c r="U13" s="63" t="s">
        <v>151</v>
      </c>
      <c r="V13" s="63">
        <v>2028</v>
      </c>
      <c r="W13" s="70" t="s">
        <v>1234</v>
      </c>
      <c r="X13" s="67">
        <v>3996</v>
      </c>
      <c r="Y13" s="67"/>
      <c r="Z13" s="67">
        <f t="shared" si="3"/>
        <v>3996</v>
      </c>
      <c r="AA13" s="67">
        <f t="shared" si="4"/>
        <v>10163.036238271095</v>
      </c>
    </row>
    <row r="14" spans="1:27" ht="15" customHeight="1" x14ac:dyDescent="0.3">
      <c r="A14" s="63" t="s">
        <v>36</v>
      </c>
      <c r="B14" s="63">
        <v>151051</v>
      </c>
      <c r="C14" s="63" t="s">
        <v>75</v>
      </c>
      <c r="D14" s="64" t="s">
        <v>76</v>
      </c>
      <c r="E14" s="71" t="s">
        <v>84</v>
      </c>
      <c r="F14" s="65"/>
      <c r="G14" s="63">
        <v>1024</v>
      </c>
      <c r="H14" s="63" t="s">
        <v>77</v>
      </c>
      <c r="I14" s="66">
        <v>12398</v>
      </c>
      <c r="J14" s="67">
        <v>3711.3261412834327</v>
      </c>
      <c r="K14" s="68">
        <f t="shared" si="0"/>
        <v>0.61855435688057214</v>
      </c>
      <c r="L14" s="67">
        <f t="shared" si="1"/>
        <v>3957.5107753219004</v>
      </c>
      <c r="M14" s="67">
        <v>0</v>
      </c>
      <c r="N14" s="67">
        <v>0</v>
      </c>
      <c r="O14" s="67">
        <f>'FY25 Fleet Rates'!$B$3</f>
        <v>1650.1169802561767</v>
      </c>
      <c r="P14" s="67">
        <v>0</v>
      </c>
      <c r="Q14" s="67">
        <v>0</v>
      </c>
      <c r="R14" s="67">
        <v>0</v>
      </c>
      <c r="S14" s="67">
        <v>325.22936974931127</v>
      </c>
      <c r="T14" s="67">
        <f t="shared" si="2"/>
        <v>9644.1832666108203</v>
      </c>
      <c r="U14" s="63" t="s">
        <v>151</v>
      </c>
      <c r="V14" s="63">
        <v>2028</v>
      </c>
      <c r="W14" s="70" t="s">
        <v>1234</v>
      </c>
      <c r="X14" s="67">
        <v>3996</v>
      </c>
      <c r="Y14" s="67"/>
      <c r="Z14" s="67">
        <f t="shared" si="3"/>
        <v>3996</v>
      </c>
      <c r="AA14" s="67">
        <f t="shared" si="4"/>
        <v>13640.18326661082</v>
      </c>
    </row>
    <row r="15" spans="1:27" ht="15" customHeight="1" x14ac:dyDescent="0.3">
      <c r="A15" s="63" t="s">
        <v>36</v>
      </c>
      <c r="B15" s="63">
        <v>152600</v>
      </c>
      <c r="C15" s="63" t="s">
        <v>85</v>
      </c>
      <c r="D15" s="64" t="s">
        <v>86</v>
      </c>
      <c r="E15" s="71" t="s">
        <v>87</v>
      </c>
      <c r="F15" s="65"/>
      <c r="G15" s="63">
        <v>1024</v>
      </c>
      <c r="H15" s="63" t="s">
        <v>77</v>
      </c>
      <c r="I15" s="66">
        <v>2245</v>
      </c>
      <c r="J15" s="67">
        <v>3711.3261412834327</v>
      </c>
      <c r="K15" s="68">
        <f t="shared" si="0"/>
        <v>0.61855435688057214</v>
      </c>
      <c r="L15" s="67">
        <f t="shared" si="1"/>
        <v>0</v>
      </c>
      <c r="M15" s="67">
        <v>0</v>
      </c>
      <c r="N15" s="67">
        <v>0</v>
      </c>
      <c r="O15" s="67">
        <f>'FY25 Fleet Rates'!$B$3</f>
        <v>1650.1169802561767</v>
      </c>
      <c r="P15" s="67">
        <v>0</v>
      </c>
      <c r="Q15" s="67">
        <v>0</v>
      </c>
      <c r="R15" s="67">
        <v>0</v>
      </c>
      <c r="S15" s="67">
        <v>719.15082860483346</v>
      </c>
      <c r="T15" s="67">
        <f t="shared" si="2"/>
        <v>6080.5939501444427</v>
      </c>
      <c r="U15" s="63" t="s">
        <v>1307</v>
      </c>
      <c r="V15" s="63">
        <v>2029</v>
      </c>
      <c r="W15" s="70" t="s">
        <v>1234</v>
      </c>
      <c r="X15" s="69">
        <v>8836</v>
      </c>
      <c r="Y15" s="67"/>
      <c r="Z15" s="67">
        <f t="shared" si="3"/>
        <v>8836</v>
      </c>
      <c r="AA15" s="67">
        <f t="shared" si="4"/>
        <v>14916.593950144443</v>
      </c>
    </row>
    <row r="16" spans="1:27" ht="15" customHeight="1" x14ac:dyDescent="0.3">
      <c r="A16" s="63" t="s">
        <v>36</v>
      </c>
      <c r="B16" s="63">
        <v>154100</v>
      </c>
      <c r="C16" s="63" t="s">
        <v>88</v>
      </c>
      <c r="D16" s="64" t="s">
        <v>89</v>
      </c>
      <c r="E16" s="71" t="s">
        <v>90</v>
      </c>
      <c r="F16" s="65"/>
      <c r="G16" s="63">
        <v>1212</v>
      </c>
      <c r="H16" s="63" t="s">
        <v>77</v>
      </c>
      <c r="I16" s="66">
        <v>3011</v>
      </c>
      <c r="J16" s="67">
        <v>4394.9914830988009</v>
      </c>
      <c r="K16" s="68">
        <f t="shared" si="0"/>
        <v>0.73249858051646677</v>
      </c>
      <c r="L16" s="67">
        <f t="shared" si="1"/>
        <v>0</v>
      </c>
      <c r="M16" s="67">
        <v>0</v>
      </c>
      <c r="N16" s="67">
        <v>0</v>
      </c>
      <c r="O16" s="67">
        <f>'FY25 Fleet Rates'!$B$3</f>
        <v>1650.1169802561767</v>
      </c>
      <c r="P16" s="67">
        <v>0</v>
      </c>
      <c r="Q16" s="67">
        <v>0</v>
      </c>
      <c r="R16" s="67">
        <v>0</v>
      </c>
      <c r="S16" s="67">
        <v>410.44337128272696</v>
      </c>
      <c r="T16" s="67">
        <f t="shared" si="2"/>
        <v>6455.5518346377048</v>
      </c>
      <c r="U16" s="63" t="s">
        <v>151</v>
      </c>
      <c r="V16" s="63">
        <v>2029</v>
      </c>
      <c r="W16" s="70" t="s">
        <v>251</v>
      </c>
      <c r="X16" s="69">
        <v>5043</v>
      </c>
      <c r="Y16" s="67"/>
      <c r="Z16" s="67">
        <f t="shared" si="3"/>
        <v>5043</v>
      </c>
      <c r="AA16" s="67">
        <f t="shared" si="4"/>
        <v>11498.551834637705</v>
      </c>
    </row>
    <row r="17" spans="1:27" ht="15" customHeight="1" x14ac:dyDescent="0.3">
      <c r="A17" s="63" t="s">
        <v>36</v>
      </c>
      <c r="B17" s="63">
        <v>155000</v>
      </c>
      <c r="C17" s="63" t="s">
        <v>91</v>
      </c>
      <c r="D17" s="64" t="s">
        <v>92</v>
      </c>
      <c r="E17" s="71" t="s">
        <v>93</v>
      </c>
      <c r="F17" s="65"/>
      <c r="G17" s="63">
        <v>1212</v>
      </c>
      <c r="H17" s="63" t="s">
        <v>77</v>
      </c>
      <c r="I17" s="66">
        <v>8646</v>
      </c>
      <c r="J17" s="67">
        <v>4394.9914830988009</v>
      </c>
      <c r="K17" s="68">
        <f t="shared" si="0"/>
        <v>0.73249858051646677</v>
      </c>
      <c r="L17" s="67">
        <f t="shared" si="1"/>
        <v>1938.191244046571</v>
      </c>
      <c r="M17" s="67">
        <v>0</v>
      </c>
      <c r="N17" s="67">
        <v>0</v>
      </c>
      <c r="O17" s="67">
        <f>'FY25 Fleet Rates'!$B$3</f>
        <v>1650.1169802561767</v>
      </c>
      <c r="P17" s="67">
        <v>549.46669015167436</v>
      </c>
      <c r="Q17" s="67">
        <v>0</v>
      </c>
      <c r="R17" s="67">
        <v>0</v>
      </c>
      <c r="S17" s="67">
        <v>447.31246650205577</v>
      </c>
      <c r="T17" s="67">
        <f t="shared" si="2"/>
        <v>8980.0788640552782</v>
      </c>
      <c r="U17" s="63" t="s">
        <v>151</v>
      </c>
      <c r="V17" s="63">
        <v>2028</v>
      </c>
      <c r="W17" s="70" t="s">
        <v>251</v>
      </c>
      <c r="X17" s="67">
        <v>5496</v>
      </c>
      <c r="Y17" s="67"/>
      <c r="Z17" s="67">
        <f t="shared" si="3"/>
        <v>5496</v>
      </c>
      <c r="AA17" s="67">
        <f t="shared" si="4"/>
        <v>14476.078864055278</v>
      </c>
    </row>
    <row r="18" spans="1:27" ht="15" customHeight="1" x14ac:dyDescent="0.3">
      <c r="A18" s="63" t="s">
        <v>36</v>
      </c>
      <c r="B18" s="63" t="s">
        <v>94</v>
      </c>
      <c r="C18" s="63" t="s">
        <v>95</v>
      </c>
      <c r="D18" s="64" t="s">
        <v>96</v>
      </c>
      <c r="E18" s="63">
        <v>171023</v>
      </c>
      <c r="F18" s="65"/>
      <c r="G18" s="63">
        <v>1212</v>
      </c>
      <c r="H18" s="63" t="s">
        <v>77</v>
      </c>
      <c r="I18" s="66">
        <v>9779</v>
      </c>
      <c r="J18" s="67">
        <v>4394.9914830988009</v>
      </c>
      <c r="K18" s="68">
        <f t="shared" si="0"/>
        <v>0.73249858051646677</v>
      </c>
      <c r="L18" s="67">
        <f t="shared" si="1"/>
        <v>2768.1121357717279</v>
      </c>
      <c r="M18" s="67">
        <v>0</v>
      </c>
      <c r="N18" s="67">
        <v>0</v>
      </c>
      <c r="O18" s="67">
        <f>'FY25 Fleet Rates'!$B$3</f>
        <v>1650.1169802561767</v>
      </c>
      <c r="P18" s="67">
        <v>0</v>
      </c>
      <c r="Q18" s="67">
        <v>0</v>
      </c>
      <c r="R18" s="69">
        <v>1000</v>
      </c>
      <c r="S18" s="67">
        <v>325.22936974931127</v>
      </c>
      <c r="T18" s="67">
        <f t="shared" si="2"/>
        <v>10138.449968876017</v>
      </c>
      <c r="U18" s="63" t="s">
        <v>151</v>
      </c>
      <c r="V18" s="63">
        <v>2023</v>
      </c>
      <c r="W18" s="70" t="s">
        <v>251</v>
      </c>
      <c r="X18" s="67">
        <v>3996</v>
      </c>
      <c r="Y18" s="67"/>
      <c r="Z18" s="67">
        <f t="shared" si="3"/>
        <v>3996</v>
      </c>
      <c r="AA18" s="67">
        <f t="shared" si="4"/>
        <v>14134.449968876017</v>
      </c>
    </row>
    <row r="19" spans="1:27" ht="15" customHeight="1" x14ac:dyDescent="0.3">
      <c r="A19" s="63" t="s">
        <v>36</v>
      </c>
      <c r="B19" s="63" t="s">
        <v>94</v>
      </c>
      <c r="C19" s="63" t="s">
        <v>95</v>
      </c>
      <c r="D19" s="64" t="s">
        <v>96</v>
      </c>
      <c r="E19" s="71" t="s">
        <v>97</v>
      </c>
      <c r="F19" s="65"/>
      <c r="G19" s="63">
        <v>1024</v>
      </c>
      <c r="H19" s="63" t="s">
        <v>77</v>
      </c>
      <c r="I19" s="66">
        <v>3513</v>
      </c>
      <c r="J19" s="67">
        <v>3711.3261412834327</v>
      </c>
      <c r="K19" s="68">
        <f t="shared" si="0"/>
        <v>0.61855435688057214</v>
      </c>
      <c r="L19" s="67">
        <f t="shared" si="1"/>
        <v>0</v>
      </c>
      <c r="M19" s="67">
        <v>0</v>
      </c>
      <c r="N19" s="67">
        <v>0</v>
      </c>
      <c r="O19" s="67">
        <f>'FY25 Fleet Rates'!$B$3</f>
        <v>1650.1169802561767</v>
      </c>
      <c r="P19" s="67">
        <v>0</v>
      </c>
      <c r="Q19" s="67">
        <v>0</v>
      </c>
      <c r="R19" s="67">
        <v>0</v>
      </c>
      <c r="S19" s="67">
        <v>325.22936974931127</v>
      </c>
      <c r="T19" s="67">
        <f t="shared" si="2"/>
        <v>5686.6724912889204</v>
      </c>
      <c r="U19" s="63" t="s">
        <v>151</v>
      </c>
      <c r="V19" s="63">
        <v>2025</v>
      </c>
      <c r="W19" s="70" t="s">
        <v>1234</v>
      </c>
      <c r="X19" s="67">
        <v>3996</v>
      </c>
      <c r="Y19" s="67"/>
      <c r="Z19" s="67">
        <f t="shared" si="3"/>
        <v>3996</v>
      </c>
      <c r="AA19" s="67">
        <f t="shared" si="4"/>
        <v>9682.6724912889204</v>
      </c>
    </row>
    <row r="20" spans="1:27" ht="15" customHeight="1" x14ac:dyDescent="0.3">
      <c r="A20" s="63" t="s">
        <v>36</v>
      </c>
      <c r="B20" s="63" t="s">
        <v>94</v>
      </c>
      <c r="C20" s="63" t="s">
        <v>95</v>
      </c>
      <c r="D20" s="64" t="s">
        <v>96</v>
      </c>
      <c r="E20" s="71" t="s">
        <v>98</v>
      </c>
      <c r="F20" s="65"/>
      <c r="G20" s="63">
        <v>1024</v>
      </c>
      <c r="H20" s="63" t="s">
        <v>77</v>
      </c>
      <c r="I20" s="66">
        <v>5364</v>
      </c>
      <c r="J20" s="67">
        <v>3711.3261412834327</v>
      </c>
      <c r="K20" s="68">
        <f t="shared" si="0"/>
        <v>0.61855435688057214</v>
      </c>
      <c r="L20" s="67">
        <f t="shared" si="1"/>
        <v>0</v>
      </c>
      <c r="M20" s="67">
        <v>0</v>
      </c>
      <c r="N20" s="67">
        <v>0</v>
      </c>
      <c r="O20" s="67">
        <f>'FY25 Fleet Rates'!$B$3</f>
        <v>1650.1169802561767</v>
      </c>
      <c r="P20" s="67">
        <v>0</v>
      </c>
      <c r="Q20" s="67">
        <v>0</v>
      </c>
      <c r="R20" s="67">
        <v>0</v>
      </c>
      <c r="S20" s="67">
        <v>325.22936974931127</v>
      </c>
      <c r="T20" s="67">
        <f t="shared" si="2"/>
        <v>5686.6724912889204</v>
      </c>
      <c r="U20" s="63" t="s">
        <v>151</v>
      </c>
      <c r="V20" s="63">
        <v>2025</v>
      </c>
      <c r="W20" s="70" t="s">
        <v>1234</v>
      </c>
      <c r="X20" s="67">
        <v>3996</v>
      </c>
      <c r="Y20" s="67"/>
      <c r="Z20" s="67">
        <f t="shared" si="3"/>
        <v>3996</v>
      </c>
      <c r="AA20" s="67">
        <f t="shared" si="4"/>
        <v>9682.6724912889204</v>
      </c>
    </row>
    <row r="21" spans="1:27" ht="15" customHeight="1" x14ac:dyDescent="0.3">
      <c r="A21" s="63" t="s">
        <v>36</v>
      </c>
      <c r="B21" s="63" t="s">
        <v>99</v>
      </c>
      <c r="C21" s="63" t="s">
        <v>100</v>
      </c>
      <c r="D21" s="72" t="s">
        <v>101</v>
      </c>
      <c r="E21" s="63">
        <v>131031</v>
      </c>
      <c r="F21" s="65"/>
      <c r="G21" s="63">
        <v>1024</v>
      </c>
      <c r="H21" s="63" t="s">
        <v>77</v>
      </c>
      <c r="I21" s="66">
        <v>9781</v>
      </c>
      <c r="J21" s="67">
        <v>3711.3261412834327</v>
      </c>
      <c r="K21" s="68">
        <f t="shared" si="0"/>
        <v>0.61855435688057214</v>
      </c>
      <c r="L21" s="67">
        <f t="shared" si="1"/>
        <v>2338.7540233654431</v>
      </c>
      <c r="M21" s="67">
        <v>0</v>
      </c>
      <c r="N21" s="67">
        <v>0</v>
      </c>
      <c r="O21" s="67">
        <f>'FY25 Fleet Rates'!$B$3</f>
        <v>1650.1169802561767</v>
      </c>
      <c r="P21" s="67">
        <v>0</v>
      </c>
      <c r="Q21" s="67">
        <v>0</v>
      </c>
      <c r="R21" s="69">
        <v>1000</v>
      </c>
      <c r="S21" s="67">
        <v>0</v>
      </c>
      <c r="T21" s="67">
        <f t="shared" si="2"/>
        <v>8700.1971449050525</v>
      </c>
      <c r="U21" s="63" t="s">
        <v>1306</v>
      </c>
      <c r="V21" s="63">
        <v>2019</v>
      </c>
      <c r="W21" s="70">
        <v>0</v>
      </c>
      <c r="X21" s="67">
        <v>0</v>
      </c>
      <c r="Y21" s="67"/>
      <c r="Z21" s="67">
        <f t="shared" si="3"/>
        <v>0</v>
      </c>
      <c r="AA21" s="67">
        <f t="shared" si="4"/>
        <v>8700.1971449050525</v>
      </c>
    </row>
    <row r="22" spans="1:27" ht="15" customHeight="1" x14ac:dyDescent="0.3">
      <c r="A22" s="73" t="s">
        <v>37</v>
      </c>
      <c r="B22" s="73">
        <v>709155</v>
      </c>
      <c r="C22" s="73" t="s">
        <v>102</v>
      </c>
      <c r="D22" s="64" t="s">
        <v>103</v>
      </c>
      <c r="E22" s="63">
        <v>131004</v>
      </c>
      <c r="F22" s="73"/>
      <c r="G22" s="73">
        <v>1202</v>
      </c>
      <c r="H22" s="73" t="s">
        <v>77</v>
      </c>
      <c r="I22" s="66">
        <v>1239</v>
      </c>
      <c r="J22" s="67">
        <v>4394.9914830988009</v>
      </c>
      <c r="K22" s="68">
        <f t="shared" si="0"/>
        <v>0.73249858051646677</v>
      </c>
      <c r="L22" s="67">
        <f t="shared" si="1"/>
        <v>0</v>
      </c>
      <c r="M22" s="67">
        <v>0</v>
      </c>
      <c r="N22" s="67">
        <v>0</v>
      </c>
      <c r="O22" s="67">
        <f>'FY25 Fleet Rates'!$B$3-578.0182-90.3662</f>
        <v>981.73258025617667</v>
      </c>
      <c r="P22" s="67">
        <v>0</v>
      </c>
      <c r="Q22" s="67">
        <v>0</v>
      </c>
      <c r="R22" s="67">
        <v>0</v>
      </c>
      <c r="S22" s="67">
        <v>211.93625596276442</v>
      </c>
      <c r="T22" s="67">
        <f t="shared" si="2"/>
        <v>5588.6603193177416</v>
      </c>
      <c r="U22" s="63" t="s">
        <v>151</v>
      </c>
      <c r="V22" s="63">
        <v>2023</v>
      </c>
      <c r="W22" s="70" t="s">
        <v>134</v>
      </c>
      <c r="X22" s="67">
        <v>2604</v>
      </c>
      <c r="Y22" s="67"/>
      <c r="Z22" s="67">
        <f t="shared" si="3"/>
        <v>2604</v>
      </c>
      <c r="AA22" s="67">
        <f t="shared" si="4"/>
        <v>8192.6603193177416</v>
      </c>
    </row>
    <row r="23" spans="1:27" ht="15" customHeight="1" x14ac:dyDescent="0.3">
      <c r="A23" s="73" t="s">
        <v>37</v>
      </c>
      <c r="B23" s="73">
        <v>709525</v>
      </c>
      <c r="C23" s="73" t="s">
        <v>104</v>
      </c>
      <c r="D23" s="64" t="s">
        <v>105</v>
      </c>
      <c r="E23" s="63" t="s">
        <v>106</v>
      </c>
      <c r="F23" s="73"/>
      <c r="G23" s="73">
        <v>1202</v>
      </c>
      <c r="H23" s="73" t="s">
        <v>77</v>
      </c>
      <c r="I23" s="66">
        <v>1516</v>
      </c>
      <c r="J23" s="67">
        <v>4394.9914830988009</v>
      </c>
      <c r="K23" s="68">
        <f t="shared" si="0"/>
        <v>0.73249858051646677</v>
      </c>
      <c r="L23" s="67">
        <f t="shared" si="1"/>
        <v>0</v>
      </c>
      <c r="M23" s="67">
        <v>0</v>
      </c>
      <c r="N23" s="67">
        <v>0</v>
      </c>
      <c r="O23" s="67">
        <f>'FY25 Fleet Rates'!$B$3-578.018-90.3662</f>
        <v>981.73278025617662</v>
      </c>
      <c r="P23" s="67">
        <v>0</v>
      </c>
      <c r="Q23" s="67">
        <v>0</v>
      </c>
      <c r="R23" s="67">
        <v>0</v>
      </c>
      <c r="S23" s="67">
        <v>211.93625596276442</v>
      </c>
      <c r="T23" s="67">
        <f t="shared" si="2"/>
        <v>5588.660519317742</v>
      </c>
      <c r="U23" s="63" t="s">
        <v>151</v>
      </c>
      <c r="V23" s="63">
        <v>2029</v>
      </c>
      <c r="W23" s="70" t="s">
        <v>134</v>
      </c>
      <c r="X23" s="67">
        <v>2604</v>
      </c>
      <c r="Y23" s="67"/>
      <c r="Z23" s="67">
        <f t="shared" si="3"/>
        <v>2604</v>
      </c>
      <c r="AA23" s="67">
        <f t="shared" si="4"/>
        <v>8192.660519317742</v>
      </c>
    </row>
    <row r="24" spans="1:27" ht="15" customHeight="1" x14ac:dyDescent="0.3">
      <c r="A24" s="73" t="s">
        <v>37</v>
      </c>
      <c r="B24" s="73">
        <v>709525</v>
      </c>
      <c r="C24" s="73" t="s">
        <v>104</v>
      </c>
      <c r="D24" s="64" t="s">
        <v>105</v>
      </c>
      <c r="E24" s="63" t="s">
        <v>107</v>
      </c>
      <c r="F24" s="73"/>
      <c r="G24" s="73">
        <v>1202</v>
      </c>
      <c r="H24" s="73" t="s">
        <v>77</v>
      </c>
      <c r="I24" s="66">
        <v>2029</v>
      </c>
      <c r="J24" s="67">
        <v>4394.9914830988009</v>
      </c>
      <c r="K24" s="68">
        <f t="shared" si="0"/>
        <v>0.73249858051646677</v>
      </c>
      <c r="L24" s="67">
        <f t="shared" si="1"/>
        <v>0</v>
      </c>
      <c r="M24" s="67">
        <v>0</v>
      </c>
      <c r="N24" s="67">
        <v>0</v>
      </c>
      <c r="O24" s="67">
        <f>'FY25 Fleet Rates'!$B$3-578.018-90.3662</f>
        <v>981.73278025617662</v>
      </c>
      <c r="P24" s="67">
        <v>0</v>
      </c>
      <c r="Q24" s="67">
        <v>0</v>
      </c>
      <c r="R24" s="67">
        <v>0</v>
      </c>
      <c r="S24" s="67">
        <v>211.93625596276442</v>
      </c>
      <c r="T24" s="67">
        <f t="shared" si="2"/>
        <v>5588.660519317742</v>
      </c>
      <c r="U24" s="63" t="s">
        <v>151</v>
      </c>
      <c r="V24" s="63">
        <v>2030</v>
      </c>
      <c r="W24" s="70" t="s">
        <v>134</v>
      </c>
      <c r="X24" s="67">
        <v>2604</v>
      </c>
      <c r="Y24" s="67"/>
      <c r="Z24" s="67">
        <f t="shared" si="3"/>
        <v>2604</v>
      </c>
      <c r="AA24" s="67">
        <f t="shared" si="4"/>
        <v>8192.660519317742</v>
      </c>
    </row>
    <row r="25" spans="1:27" ht="15" customHeight="1" x14ac:dyDescent="0.3">
      <c r="A25" s="73" t="s">
        <v>37</v>
      </c>
      <c r="B25" s="73">
        <v>782995</v>
      </c>
      <c r="C25" s="73" t="s">
        <v>108</v>
      </c>
      <c r="D25" s="74" t="s">
        <v>109</v>
      </c>
      <c r="E25" s="63">
        <v>141008</v>
      </c>
      <c r="F25" s="73"/>
      <c r="G25" s="73">
        <v>1020</v>
      </c>
      <c r="H25" s="73" t="s">
        <v>77</v>
      </c>
      <c r="I25" s="66">
        <v>3916</v>
      </c>
      <c r="J25" s="67">
        <v>3613.6596638812362</v>
      </c>
      <c r="K25" s="68">
        <f t="shared" si="0"/>
        <v>0.60227661064687266</v>
      </c>
      <c r="L25" s="67">
        <f t="shared" si="1"/>
        <v>0</v>
      </c>
      <c r="M25" s="67">
        <v>0</v>
      </c>
      <c r="N25" s="67">
        <v>0</v>
      </c>
      <c r="O25" s="67">
        <f>'FY25 Fleet Rates'!$B$3-578.018-90.3662</f>
        <v>981.73278025617662</v>
      </c>
      <c r="P25" s="67">
        <v>0</v>
      </c>
      <c r="Q25" s="67">
        <v>0</v>
      </c>
      <c r="R25" s="67">
        <v>0</v>
      </c>
      <c r="S25" s="67">
        <v>334.01935271550889</v>
      </c>
      <c r="T25" s="67">
        <f t="shared" si="2"/>
        <v>4929.4117968529217</v>
      </c>
      <c r="U25" s="63" t="s">
        <v>1307</v>
      </c>
      <c r="V25" s="63">
        <v>2025</v>
      </c>
      <c r="W25" s="70" t="s">
        <v>1234</v>
      </c>
      <c r="X25" s="67">
        <v>4104</v>
      </c>
      <c r="Y25" s="67"/>
      <c r="Z25" s="67">
        <f t="shared" si="3"/>
        <v>4104</v>
      </c>
      <c r="AA25" s="67">
        <f t="shared" si="4"/>
        <v>9033.4117968529208</v>
      </c>
    </row>
    <row r="26" spans="1:27" ht="15" customHeight="1" x14ac:dyDescent="0.3">
      <c r="A26" s="73" t="s">
        <v>37</v>
      </c>
      <c r="B26" s="73">
        <v>782995</v>
      </c>
      <c r="C26" s="73" t="s">
        <v>108</v>
      </c>
      <c r="D26" s="74" t="s">
        <v>109</v>
      </c>
      <c r="E26" s="63">
        <v>141010</v>
      </c>
      <c r="F26" s="73"/>
      <c r="G26" s="73">
        <v>1020</v>
      </c>
      <c r="H26" s="73" t="s">
        <v>77</v>
      </c>
      <c r="I26" s="66">
        <v>2203</v>
      </c>
      <c r="J26" s="67">
        <v>3613.6596638812362</v>
      </c>
      <c r="K26" s="68">
        <f t="shared" si="0"/>
        <v>0.60227661064687266</v>
      </c>
      <c r="L26" s="67">
        <f t="shared" si="1"/>
        <v>0</v>
      </c>
      <c r="M26" s="67">
        <v>0</v>
      </c>
      <c r="N26" s="67">
        <v>0</v>
      </c>
      <c r="O26" s="67">
        <f>'FY25 Fleet Rates'!$B$3-578.018-90.3662</f>
        <v>981.73278025617662</v>
      </c>
      <c r="P26" s="67">
        <v>0</v>
      </c>
      <c r="Q26" s="67">
        <v>0</v>
      </c>
      <c r="R26" s="67">
        <v>0</v>
      </c>
      <c r="S26" s="67">
        <v>167.00967635775444</v>
      </c>
      <c r="T26" s="67">
        <f t="shared" si="2"/>
        <v>4762.4021204951678</v>
      </c>
      <c r="U26" s="63" t="s">
        <v>151</v>
      </c>
      <c r="V26" s="63">
        <v>2025</v>
      </c>
      <c r="W26" s="70" t="s">
        <v>1234</v>
      </c>
      <c r="X26" s="67">
        <v>2052</v>
      </c>
      <c r="Y26" s="67"/>
      <c r="Z26" s="67">
        <f t="shared" si="3"/>
        <v>2052</v>
      </c>
      <c r="AA26" s="67">
        <f t="shared" si="4"/>
        <v>6814.4021204951678</v>
      </c>
    </row>
    <row r="27" spans="1:27" ht="15" customHeight="1" x14ac:dyDescent="0.3">
      <c r="A27" s="73" t="s">
        <v>37</v>
      </c>
      <c r="B27" s="73">
        <v>782995</v>
      </c>
      <c r="C27" s="73" t="s">
        <v>108</v>
      </c>
      <c r="D27" s="74" t="s">
        <v>109</v>
      </c>
      <c r="E27" s="63">
        <v>171004</v>
      </c>
      <c r="F27" s="73"/>
      <c r="G27" s="73">
        <v>1212</v>
      </c>
      <c r="H27" s="73" t="s">
        <v>77</v>
      </c>
      <c r="I27" s="66">
        <v>5425</v>
      </c>
      <c r="J27" s="67">
        <v>4394.9914830988009</v>
      </c>
      <c r="K27" s="68">
        <f t="shared" si="0"/>
        <v>0.73249858051646677</v>
      </c>
      <c r="L27" s="67">
        <f t="shared" si="1"/>
        <v>0</v>
      </c>
      <c r="M27" s="67">
        <v>0</v>
      </c>
      <c r="N27" s="67">
        <v>0</v>
      </c>
      <c r="O27" s="67">
        <f>'FY25 Fleet Rates'!$B$3-578.018-90.3662</f>
        <v>981.73278025617662</v>
      </c>
      <c r="P27" s="67">
        <v>0</v>
      </c>
      <c r="Q27" s="67">
        <v>0</v>
      </c>
      <c r="R27" s="67">
        <v>0</v>
      </c>
      <c r="S27" s="67">
        <v>195.33295480439116</v>
      </c>
      <c r="T27" s="67">
        <f t="shared" si="2"/>
        <v>5572.0572181593689</v>
      </c>
      <c r="U27" s="63" t="s">
        <v>151</v>
      </c>
      <c r="V27" s="63">
        <v>2027</v>
      </c>
      <c r="W27" s="70" t="s">
        <v>251</v>
      </c>
      <c r="X27" s="67">
        <v>2400</v>
      </c>
      <c r="Y27" s="67"/>
      <c r="Z27" s="67">
        <f t="shared" si="3"/>
        <v>2400</v>
      </c>
      <c r="AA27" s="67">
        <f t="shared" si="4"/>
        <v>7972.0572181593689</v>
      </c>
    </row>
    <row r="28" spans="1:27" ht="15" customHeight="1" x14ac:dyDescent="0.3">
      <c r="A28" s="73" t="s">
        <v>37</v>
      </c>
      <c r="B28" s="73">
        <v>782995</v>
      </c>
      <c r="C28" s="73" t="s">
        <v>108</v>
      </c>
      <c r="D28" s="74" t="s">
        <v>109</v>
      </c>
      <c r="E28" s="63">
        <v>171005</v>
      </c>
      <c r="F28" s="73"/>
      <c r="G28" s="73">
        <v>1212</v>
      </c>
      <c r="H28" s="73" t="s">
        <v>77</v>
      </c>
      <c r="I28" s="66">
        <v>3864</v>
      </c>
      <c r="J28" s="67">
        <v>4394.9914830988009</v>
      </c>
      <c r="K28" s="68">
        <f t="shared" si="0"/>
        <v>0.73249858051646677</v>
      </c>
      <c r="L28" s="67">
        <f t="shared" si="1"/>
        <v>0</v>
      </c>
      <c r="M28" s="67">
        <v>0</v>
      </c>
      <c r="N28" s="67">
        <v>0</v>
      </c>
      <c r="O28" s="67">
        <f>'FY25 Fleet Rates'!$B$3-578.018-90.3662</f>
        <v>981.73278025617662</v>
      </c>
      <c r="P28" s="67">
        <v>0</v>
      </c>
      <c r="Q28" s="67">
        <v>0</v>
      </c>
      <c r="R28" s="67">
        <v>0</v>
      </c>
      <c r="S28" s="67">
        <v>195.33295480439116</v>
      </c>
      <c r="T28" s="67">
        <f t="shared" si="2"/>
        <v>5572.0572181593689</v>
      </c>
      <c r="U28" s="63" t="s">
        <v>151</v>
      </c>
      <c r="V28" s="63">
        <v>2027</v>
      </c>
      <c r="W28" s="70" t="s">
        <v>251</v>
      </c>
      <c r="X28" s="67">
        <v>2400</v>
      </c>
      <c r="Y28" s="67"/>
      <c r="Z28" s="67">
        <f t="shared" si="3"/>
        <v>2400</v>
      </c>
      <c r="AA28" s="67">
        <f t="shared" si="4"/>
        <v>7972.0572181593689</v>
      </c>
    </row>
    <row r="29" spans="1:27" ht="15" customHeight="1" x14ac:dyDescent="0.3">
      <c r="A29" s="73" t="s">
        <v>37</v>
      </c>
      <c r="B29" s="73">
        <v>782995</v>
      </c>
      <c r="C29" s="73" t="s">
        <v>108</v>
      </c>
      <c r="D29" s="74" t="s">
        <v>109</v>
      </c>
      <c r="E29" s="63" t="s">
        <v>110</v>
      </c>
      <c r="F29" s="73"/>
      <c r="G29" s="73">
        <v>1020</v>
      </c>
      <c r="H29" s="73" t="s">
        <v>77</v>
      </c>
      <c r="I29" s="66">
        <v>3550</v>
      </c>
      <c r="J29" s="67">
        <v>3613.6596638812362</v>
      </c>
      <c r="K29" s="68">
        <f t="shared" si="0"/>
        <v>0.60227661064687266</v>
      </c>
      <c r="L29" s="67">
        <f t="shared" si="1"/>
        <v>0</v>
      </c>
      <c r="M29" s="67">
        <v>0</v>
      </c>
      <c r="N29" s="67">
        <v>0</v>
      </c>
      <c r="O29" s="67">
        <f>'FY25 Fleet Rates'!$B$3-578.018-90.3662</f>
        <v>981.73278025617662</v>
      </c>
      <c r="P29" s="67">
        <v>0</v>
      </c>
      <c r="Q29" s="67">
        <v>0</v>
      </c>
      <c r="R29" s="67">
        <v>0</v>
      </c>
      <c r="S29" s="67">
        <v>167.00967635775444</v>
      </c>
      <c r="T29" s="67">
        <f t="shared" si="2"/>
        <v>4762.4021204951678</v>
      </c>
      <c r="U29" s="63" t="s">
        <v>151</v>
      </c>
      <c r="V29" s="63">
        <v>2028</v>
      </c>
      <c r="W29" s="70" t="s">
        <v>1234</v>
      </c>
      <c r="X29" s="67">
        <v>2052</v>
      </c>
      <c r="Y29" s="67"/>
      <c r="Z29" s="67">
        <f t="shared" si="3"/>
        <v>2052</v>
      </c>
      <c r="AA29" s="67">
        <f t="shared" si="4"/>
        <v>6814.4021204951678</v>
      </c>
    </row>
    <row r="30" spans="1:27" ht="15" customHeight="1" x14ac:dyDescent="0.3">
      <c r="A30" s="73" t="s">
        <v>37</v>
      </c>
      <c r="B30" s="73">
        <v>902000</v>
      </c>
      <c r="C30" s="73" t="s">
        <v>111</v>
      </c>
      <c r="D30" s="75" t="s">
        <v>112</v>
      </c>
      <c r="E30" s="63">
        <v>141007</v>
      </c>
      <c r="F30" s="73"/>
      <c r="G30" s="73">
        <v>1020</v>
      </c>
      <c r="H30" s="73" t="s">
        <v>77</v>
      </c>
      <c r="I30" s="66">
        <v>2209</v>
      </c>
      <c r="J30" s="67">
        <v>3613.6596638812362</v>
      </c>
      <c r="K30" s="68">
        <f t="shared" si="0"/>
        <v>0.60227661064687266</v>
      </c>
      <c r="L30" s="67">
        <f t="shared" si="1"/>
        <v>0</v>
      </c>
      <c r="M30" s="67">
        <v>0</v>
      </c>
      <c r="N30" s="67">
        <v>0</v>
      </c>
      <c r="O30" s="67">
        <f>'FY25 Fleet Rates'!$B$3-578.018-90.3662</f>
        <v>981.73278025617662</v>
      </c>
      <c r="P30" s="67">
        <v>0</v>
      </c>
      <c r="Q30" s="67">
        <v>0</v>
      </c>
      <c r="R30" s="67">
        <v>0</v>
      </c>
      <c r="S30" s="67">
        <v>334.01935271550889</v>
      </c>
      <c r="T30" s="67">
        <f t="shared" si="2"/>
        <v>4929.4117968529217</v>
      </c>
      <c r="U30" s="63" t="s">
        <v>1307</v>
      </c>
      <c r="V30" s="63">
        <v>2025</v>
      </c>
      <c r="W30" s="70" t="s">
        <v>1234</v>
      </c>
      <c r="X30" s="67">
        <v>4104</v>
      </c>
      <c r="Y30" s="67"/>
      <c r="Z30" s="67">
        <f t="shared" si="3"/>
        <v>4104</v>
      </c>
      <c r="AA30" s="67">
        <f t="shared" si="4"/>
        <v>9033.4117968529208</v>
      </c>
    </row>
    <row r="31" spans="1:27" ht="15" customHeight="1" x14ac:dyDescent="0.3">
      <c r="A31" s="73" t="s">
        <v>37</v>
      </c>
      <c r="B31" s="73">
        <v>902000</v>
      </c>
      <c r="C31" s="73" t="s">
        <v>111</v>
      </c>
      <c r="D31" s="74" t="s">
        <v>112</v>
      </c>
      <c r="E31" s="71" t="s">
        <v>113</v>
      </c>
      <c r="F31" s="73"/>
      <c r="G31" s="73">
        <v>1212</v>
      </c>
      <c r="H31" s="73" t="s">
        <v>77</v>
      </c>
      <c r="I31" s="66">
        <v>5305</v>
      </c>
      <c r="J31" s="67">
        <v>4394.9914830988009</v>
      </c>
      <c r="K31" s="68">
        <f t="shared" si="0"/>
        <v>0.73249858051646677</v>
      </c>
      <c r="L31" s="67">
        <f t="shared" si="1"/>
        <v>0</v>
      </c>
      <c r="M31" s="67">
        <v>0</v>
      </c>
      <c r="N31" s="67">
        <v>0</v>
      </c>
      <c r="O31" s="67">
        <f>'FY25 Fleet Rates'!$B$3-578.018-90.3662</f>
        <v>981.73278025617662</v>
      </c>
      <c r="P31" s="67">
        <v>0</v>
      </c>
      <c r="Q31" s="67">
        <v>0</v>
      </c>
      <c r="R31" s="67">
        <v>0</v>
      </c>
      <c r="S31" s="67">
        <v>390.66590960878233</v>
      </c>
      <c r="T31" s="67">
        <f t="shared" si="2"/>
        <v>5767.3901729637601</v>
      </c>
      <c r="U31" s="63" t="s">
        <v>1307</v>
      </c>
      <c r="V31" s="63">
        <v>2029</v>
      </c>
      <c r="W31" s="70" t="s">
        <v>251</v>
      </c>
      <c r="X31" s="67">
        <v>4800</v>
      </c>
      <c r="Y31" s="67"/>
      <c r="Z31" s="67">
        <f t="shared" si="3"/>
        <v>4800</v>
      </c>
      <c r="AA31" s="67">
        <f t="shared" si="4"/>
        <v>10567.39017296376</v>
      </c>
    </row>
    <row r="32" spans="1:27" ht="15" customHeight="1" x14ac:dyDescent="0.3">
      <c r="A32" s="73" t="s">
        <v>37</v>
      </c>
      <c r="B32" s="73">
        <v>902204</v>
      </c>
      <c r="C32" s="73" t="s">
        <v>114</v>
      </c>
      <c r="D32" s="76" t="s">
        <v>115</v>
      </c>
      <c r="E32" s="73">
        <v>161005</v>
      </c>
      <c r="F32" s="73"/>
      <c r="G32" s="73">
        <v>1202</v>
      </c>
      <c r="H32" s="73" t="s">
        <v>77</v>
      </c>
      <c r="I32" s="66">
        <v>6963</v>
      </c>
      <c r="J32" s="67">
        <v>4394.9914830988009</v>
      </c>
      <c r="K32" s="68">
        <f t="shared" si="0"/>
        <v>0.73249858051646677</v>
      </c>
      <c r="L32" s="67">
        <f t="shared" si="1"/>
        <v>705.39613303735746</v>
      </c>
      <c r="M32" s="67">
        <v>0</v>
      </c>
      <c r="N32" s="67">
        <v>0</v>
      </c>
      <c r="O32" s="67">
        <f>'FY25 Fleet Rates'!$B$3-578.018-90.3662</f>
        <v>981.73278025617662</v>
      </c>
      <c r="P32" s="67">
        <v>0</v>
      </c>
      <c r="Q32" s="67">
        <v>0</v>
      </c>
      <c r="R32" s="67">
        <v>0</v>
      </c>
      <c r="S32" s="67">
        <v>211.93625596276442</v>
      </c>
      <c r="T32" s="67">
        <f t="shared" si="2"/>
        <v>6294.0566523550997</v>
      </c>
      <c r="U32" s="63" t="s">
        <v>151</v>
      </c>
      <c r="V32" s="63">
        <v>2027</v>
      </c>
      <c r="W32" s="70" t="s">
        <v>134</v>
      </c>
      <c r="X32" s="67">
        <v>2604</v>
      </c>
      <c r="Y32" s="67"/>
      <c r="Z32" s="67">
        <f t="shared" si="3"/>
        <v>2604</v>
      </c>
      <c r="AA32" s="67">
        <f t="shared" si="4"/>
        <v>8898.0566523550988</v>
      </c>
    </row>
    <row r="33" spans="1:27" ht="15" customHeight="1" x14ac:dyDescent="0.3">
      <c r="A33" s="73" t="s">
        <v>37</v>
      </c>
      <c r="B33" s="73">
        <v>902204</v>
      </c>
      <c r="C33" s="73" t="s">
        <v>114</v>
      </c>
      <c r="D33" s="76" t="s">
        <v>115</v>
      </c>
      <c r="E33" s="77" t="s">
        <v>116</v>
      </c>
      <c r="F33" s="73"/>
      <c r="G33" s="73">
        <v>1226</v>
      </c>
      <c r="H33" s="73" t="s">
        <v>77</v>
      </c>
      <c r="I33" s="66">
        <v>918</v>
      </c>
      <c r="J33" s="67">
        <v>7227.3193277624723</v>
      </c>
      <c r="K33" s="68">
        <f t="shared" si="0"/>
        <v>1.2045532212937453</v>
      </c>
      <c r="L33" s="67">
        <f t="shared" si="1"/>
        <v>0</v>
      </c>
      <c r="M33" s="67">
        <v>0</v>
      </c>
      <c r="N33" s="67">
        <v>0</v>
      </c>
      <c r="O33" s="67">
        <f>'FY25 Fleet Rates'!$B$3-578.018-90.3662</f>
        <v>981.73278025617662</v>
      </c>
      <c r="P33" s="67">
        <v>3784.9651341215194</v>
      </c>
      <c r="Q33" s="67">
        <v>0</v>
      </c>
      <c r="R33" s="67">
        <v>0</v>
      </c>
      <c r="S33" s="67">
        <v>0</v>
      </c>
      <c r="T33" s="67">
        <f t="shared" si="2"/>
        <v>11994.017242140168</v>
      </c>
      <c r="U33" s="63" t="s">
        <v>133</v>
      </c>
      <c r="V33" s="63">
        <v>2016</v>
      </c>
      <c r="W33" s="70" t="s">
        <v>1218</v>
      </c>
      <c r="X33" s="67">
        <v>0</v>
      </c>
      <c r="Y33" s="67"/>
      <c r="Z33" s="67">
        <f t="shared" si="3"/>
        <v>0</v>
      </c>
      <c r="AA33" s="67">
        <f t="shared" si="4"/>
        <v>11994.017242140168</v>
      </c>
    </row>
    <row r="34" spans="1:27" ht="15" customHeight="1" x14ac:dyDescent="0.3">
      <c r="A34" s="73" t="s">
        <v>37</v>
      </c>
      <c r="B34" s="73">
        <v>902204</v>
      </c>
      <c r="C34" s="73" t="s">
        <v>114</v>
      </c>
      <c r="D34" s="76" t="s">
        <v>115</v>
      </c>
      <c r="E34" s="77" t="s">
        <v>117</v>
      </c>
      <c r="F34" s="73"/>
      <c r="G34" s="73">
        <v>1226</v>
      </c>
      <c r="H34" s="73" t="s">
        <v>77</v>
      </c>
      <c r="I34" s="66">
        <v>1781</v>
      </c>
      <c r="J34" s="67">
        <v>7227.3193277624723</v>
      </c>
      <c r="K34" s="68">
        <f t="shared" si="0"/>
        <v>1.2045532212937453</v>
      </c>
      <c r="L34" s="67">
        <f t="shared" si="1"/>
        <v>0</v>
      </c>
      <c r="M34" s="67">
        <v>0</v>
      </c>
      <c r="N34" s="67">
        <v>0</v>
      </c>
      <c r="O34" s="67">
        <f>'FY25 Fleet Rates'!$B$3-578.018-90.3662</f>
        <v>981.73278025617662</v>
      </c>
      <c r="P34" s="67">
        <v>0</v>
      </c>
      <c r="Q34" s="67">
        <v>0</v>
      </c>
      <c r="R34" s="67">
        <v>0</v>
      </c>
      <c r="S34" s="67">
        <v>439.49914830988013</v>
      </c>
      <c r="T34" s="67">
        <f t="shared" si="2"/>
        <v>8648.5512563285283</v>
      </c>
      <c r="U34" s="63" t="s">
        <v>1307</v>
      </c>
      <c r="V34" s="63">
        <v>2028</v>
      </c>
      <c r="W34" s="70" t="s">
        <v>134</v>
      </c>
      <c r="X34" s="67">
        <v>5400</v>
      </c>
      <c r="Y34" s="67"/>
      <c r="Z34" s="67">
        <f t="shared" si="3"/>
        <v>5400</v>
      </c>
      <c r="AA34" s="67">
        <f t="shared" si="4"/>
        <v>14048.551256328528</v>
      </c>
    </row>
    <row r="35" spans="1:27" ht="15" customHeight="1" x14ac:dyDescent="0.3">
      <c r="A35" s="73" t="s">
        <v>37</v>
      </c>
      <c r="B35" s="73">
        <v>902204</v>
      </c>
      <c r="C35" s="73" t="s">
        <v>114</v>
      </c>
      <c r="D35" s="76" t="s">
        <v>115</v>
      </c>
      <c r="E35" s="77" t="s">
        <v>118</v>
      </c>
      <c r="F35" s="73"/>
      <c r="G35" s="73">
        <v>1226</v>
      </c>
      <c r="H35" s="73" t="s">
        <v>77</v>
      </c>
      <c r="I35" s="66">
        <v>5173</v>
      </c>
      <c r="J35" s="67">
        <v>7227.3193277624723</v>
      </c>
      <c r="K35" s="68">
        <f t="shared" si="0"/>
        <v>1.2045532212937453</v>
      </c>
      <c r="L35" s="67">
        <f t="shared" si="1"/>
        <v>0</v>
      </c>
      <c r="M35" s="67">
        <v>0</v>
      </c>
      <c r="N35" s="67">
        <v>0</v>
      </c>
      <c r="O35" s="67">
        <f>'FY25 Fleet Rates'!$B$3-578.018-90.3662</f>
        <v>981.73278025617662</v>
      </c>
      <c r="P35" s="67">
        <v>0</v>
      </c>
      <c r="Q35" s="67">
        <v>0</v>
      </c>
      <c r="R35" s="67">
        <v>0</v>
      </c>
      <c r="S35" s="67">
        <v>439.49914830988013</v>
      </c>
      <c r="T35" s="67">
        <f t="shared" si="2"/>
        <v>8648.5512563285283</v>
      </c>
      <c r="U35" s="63" t="s">
        <v>1307</v>
      </c>
      <c r="V35" s="63">
        <v>2028</v>
      </c>
      <c r="W35" s="70" t="s">
        <v>134</v>
      </c>
      <c r="X35" s="67">
        <v>5400</v>
      </c>
      <c r="Y35" s="67"/>
      <c r="Z35" s="67">
        <f t="shared" si="3"/>
        <v>5400</v>
      </c>
      <c r="AA35" s="67">
        <f t="shared" si="4"/>
        <v>14048.551256328528</v>
      </c>
    </row>
    <row r="36" spans="1:27" ht="15" customHeight="1" x14ac:dyDescent="0.3">
      <c r="A36" s="73" t="s">
        <v>37</v>
      </c>
      <c r="B36" s="73">
        <v>902204</v>
      </c>
      <c r="C36" s="73" t="s">
        <v>114</v>
      </c>
      <c r="D36" s="76" t="s">
        <v>115</v>
      </c>
      <c r="E36" s="77" t="s">
        <v>119</v>
      </c>
      <c r="F36" s="73"/>
      <c r="G36" s="73">
        <v>1226</v>
      </c>
      <c r="H36" s="73" t="s">
        <v>77</v>
      </c>
      <c r="I36" s="66">
        <v>11320</v>
      </c>
      <c r="J36" s="67">
        <v>7227.3193277624723</v>
      </c>
      <c r="K36" s="68">
        <f t="shared" si="0"/>
        <v>1.2045532212937453</v>
      </c>
      <c r="L36" s="67">
        <f t="shared" si="1"/>
        <v>6408.2231372827255</v>
      </c>
      <c r="M36" s="67">
        <v>0</v>
      </c>
      <c r="N36" s="67">
        <v>0</v>
      </c>
      <c r="O36" s="67">
        <f>'FY25 Fleet Rates'!$B$3-578.018-90.3662</f>
        <v>981.73278025617662</v>
      </c>
      <c r="P36" s="67">
        <v>0</v>
      </c>
      <c r="Q36" s="67">
        <v>0</v>
      </c>
      <c r="R36" s="67">
        <v>0</v>
      </c>
      <c r="S36" s="67">
        <v>439.49914830988013</v>
      </c>
      <c r="T36" s="67">
        <f t="shared" si="2"/>
        <v>15056.774393611253</v>
      </c>
      <c r="U36" s="63" t="s">
        <v>1307</v>
      </c>
      <c r="V36" s="63">
        <v>2028</v>
      </c>
      <c r="W36" s="70" t="s">
        <v>134</v>
      </c>
      <c r="X36" s="67">
        <v>5400</v>
      </c>
      <c r="Y36" s="67"/>
      <c r="Z36" s="67">
        <f t="shared" si="3"/>
        <v>5400</v>
      </c>
      <c r="AA36" s="67">
        <f t="shared" si="4"/>
        <v>20456.774393611253</v>
      </c>
    </row>
    <row r="37" spans="1:27" ht="15" customHeight="1" x14ac:dyDescent="0.3">
      <c r="A37" s="73" t="s">
        <v>37</v>
      </c>
      <c r="B37" s="73">
        <v>902204</v>
      </c>
      <c r="C37" s="73" t="s">
        <v>114</v>
      </c>
      <c r="D37" s="76" t="s">
        <v>115</v>
      </c>
      <c r="E37" s="77" t="s">
        <v>120</v>
      </c>
      <c r="F37" s="73"/>
      <c r="G37" s="73">
        <v>1202</v>
      </c>
      <c r="H37" s="73" t="s">
        <v>77</v>
      </c>
      <c r="I37" s="66">
        <v>4907</v>
      </c>
      <c r="J37" s="67">
        <v>4394.9914830988009</v>
      </c>
      <c r="K37" s="68">
        <f t="shared" si="0"/>
        <v>0.73249858051646677</v>
      </c>
      <c r="L37" s="67">
        <f t="shared" si="1"/>
        <v>0</v>
      </c>
      <c r="M37" s="67">
        <v>0</v>
      </c>
      <c r="N37" s="67">
        <v>0</v>
      </c>
      <c r="O37" s="67">
        <f>'FY25 Fleet Rates'!$B$3-578.018-90.3662</f>
        <v>981.73278025617662</v>
      </c>
      <c r="P37" s="67">
        <v>0</v>
      </c>
      <c r="Q37" s="67">
        <v>0</v>
      </c>
      <c r="R37" s="67">
        <v>0</v>
      </c>
      <c r="S37" s="67">
        <v>211.93625596276442</v>
      </c>
      <c r="T37" s="67">
        <f t="shared" si="2"/>
        <v>5588.660519317742</v>
      </c>
      <c r="U37" s="63" t="s">
        <v>151</v>
      </c>
      <c r="V37" s="63">
        <v>2030</v>
      </c>
      <c r="W37" s="70" t="s">
        <v>134</v>
      </c>
      <c r="X37" s="67">
        <v>2604</v>
      </c>
      <c r="Y37" s="67"/>
      <c r="Z37" s="67">
        <f t="shared" si="3"/>
        <v>2604</v>
      </c>
      <c r="AA37" s="67">
        <f t="shared" si="4"/>
        <v>8192.660519317742</v>
      </c>
    </row>
    <row r="38" spans="1:27" ht="15" customHeight="1" x14ac:dyDescent="0.3">
      <c r="A38" s="73" t="s">
        <v>37</v>
      </c>
      <c r="B38" s="73">
        <v>902204</v>
      </c>
      <c r="C38" s="73" t="s">
        <v>114</v>
      </c>
      <c r="D38" s="76" t="s">
        <v>115</v>
      </c>
      <c r="E38" s="77" t="s">
        <v>121</v>
      </c>
      <c r="F38" s="73"/>
      <c r="G38" s="73">
        <v>1202</v>
      </c>
      <c r="H38" s="73" t="s">
        <v>77</v>
      </c>
      <c r="I38" s="66">
        <v>4586</v>
      </c>
      <c r="J38" s="67">
        <v>4394.9914830988009</v>
      </c>
      <c r="K38" s="68">
        <f t="shared" si="0"/>
        <v>0.73249858051646677</v>
      </c>
      <c r="L38" s="67">
        <f t="shared" si="1"/>
        <v>0</v>
      </c>
      <c r="M38" s="67">
        <v>0</v>
      </c>
      <c r="N38" s="67">
        <v>0</v>
      </c>
      <c r="O38" s="67">
        <f>'FY25 Fleet Rates'!$B$3-578.018-90.3662</f>
        <v>981.73278025617662</v>
      </c>
      <c r="P38" s="67">
        <v>491.99426209606185</v>
      </c>
      <c r="Q38" s="67">
        <v>0</v>
      </c>
      <c r="R38" s="67">
        <v>0</v>
      </c>
      <c r="S38" s="67">
        <v>423.87251192552884</v>
      </c>
      <c r="T38" s="67">
        <f t="shared" si="2"/>
        <v>6292.5910373765682</v>
      </c>
      <c r="U38" s="63" t="s">
        <v>1307</v>
      </c>
      <c r="V38" s="63">
        <v>2030</v>
      </c>
      <c r="W38" s="70" t="s">
        <v>134</v>
      </c>
      <c r="X38" s="67">
        <v>5208</v>
      </c>
      <c r="Y38" s="67"/>
      <c r="Z38" s="67">
        <f t="shared" si="3"/>
        <v>5208</v>
      </c>
      <c r="AA38" s="67">
        <f t="shared" si="4"/>
        <v>11500.591037376569</v>
      </c>
    </row>
    <row r="39" spans="1:27" ht="15" customHeight="1" x14ac:dyDescent="0.3">
      <c r="A39" s="73" t="s">
        <v>37</v>
      </c>
      <c r="B39" s="73">
        <v>902204</v>
      </c>
      <c r="C39" s="73" t="s">
        <v>114</v>
      </c>
      <c r="D39" s="76" t="s">
        <v>115</v>
      </c>
      <c r="E39" s="77" t="s">
        <v>122</v>
      </c>
      <c r="F39" s="73"/>
      <c r="G39" s="73">
        <v>1226</v>
      </c>
      <c r="H39" s="73" t="s">
        <v>77</v>
      </c>
      <c r="I39" s="66">
        <v>5302</v>
      </c>
      <c r="J39" s="67">
        <v>7227.3193277624723</v>
      </c>
      <c r="K39" s="68">
        <f t="shared" si="0"/>
        <v>1.2045532212937453</v>
      </c>
      <c r="L39" s="67">
        <f t="shared" si="1"/>
        <v>0</v>
      </c>
      <c r="M39" s="67">
        <v>0</v>
      </c>
      <c r="N39" s="67">
        <v>0</v>
      </c>
      <c r="O39" s="67">
        <f>'FY25 Fleet Rates'!$B$3-578.018-90.3662</f>
        <v>981.73278025617662</v>
      </c>
      <c r="P39" s="67">
        <v>0</v>
      </c>
      <c r="Q39" s="67">
        <v>0</v>
      </c>
      <c r="R39" s="67">
        <v>0</v>
      </c>
      <c r="S39" s="67">
        <v>439.49914830988013</v>
      </c>
      <c r="T39" s="67">
        <f t="shared" si="2"/>
        <v>8648.5512563285283</v>
      </c>
      <c r="U39" s="63" t="s">
        <v>1307</v>
      </c>
      <c r="V39" s="63">
        <v>2031</v>
      </c>
      <c r="W39" s="70" t="s">
        <v>134</v>
      </c>
      <c r="X39" s="67">
        <v>5400</v>
      </c>
      <c r="Y39" s="67"/>
      <c r="Z39" s="67">
        <f t="shared" si="3"/>
        <v>5400</v>
      </c>
      <c r="AA39" s="67">
        <f t="shared" si="4"/>
        <v>14048.551256328528</v>
      </c>
    </row>
    <row r="40" spans="1:27" ht="15" customHeight="1" x14ac:dyDescent="0.3">
      <c r="A40" s="73" t="s">
        <v>37</v>
      </c>
      <c r="B40" s="73">
        <v>902204</v>
      </c>
      <c r="C40" s="73" t="s">
        <v>114</v>
      </c>
      <c r="D40" s="75" t="s">
        <v>115</v>
      </c>
      <c r="E40" s="77" t="s">
        <v>123</v>
      </c>
      <c r="F40" s="73"/>
      <c r="G40" s="73">
        <v>1226</v>
      </c>
      <c r="H40" s="73" t="s">
        <v>77</v>
      </c>
      <c r="I40" s="66">
        <v>0</v>
      </c>
      <c r="J40" s="67">
        <v>7227.3193277624723</v>
      </c>
      <c r="K40" s="68">
        <f t="shared" si="0"/>
        <v>1.2045532212937453</v>
      </c>
      <c r="L40" s="67">
        <f t="shared" si="1"/>
        <v>0</v>
      </c>
      <c r="M40" s="67">
        <v>0</v>
      </c>
      <c r="N40" s="67">
        <v>0</v>
      </c>
      <c r="O40" s="67">
        <f>'FY25 Fleet Rates'!$B$3-578.018-90.3662</f>
        <v>981.73278025617662</v>
      </c>
      <c r="P40" s="67">
        <v>0</v>
      </c>
      <c r="Q40" s="67">
        <v>0</v>
      </c>
      <c r="R40" s="67">
        <v>0</v>
      </c>
      <c r="S40" s="67">
        <v>439.49914830988013</v>
      </c>
      <c r="T40" s="67">
        <f t="shared" si="2"/>
        <v>8648.5512563285283</v>
      </c>
      <c r="U40" s="63" t="s">
        <v>1307</v>
      </c>
      <c r="V40" s="63">
        <v>2031</v>
      </c>
      <c r="W40" s="70" t="s">
        <v>134</v>
      </c>
      <c r="X40" s="67">
        <v>5400</v>
      </c>
      <c r="Y40" s="67"/>
      <c r="Z40" s="67">
        <f t="shared" si="3"/>
        <v>5400</v>
      </c>
      <c r="AA40" s="67">
        <f t="shared" si="4"/>
        <v>14048.551256328528</v>
      </c>
    </row>
    <row r="41" spans="1:27" ht="15" customHeight="1" x14ac:dyDescent="0.3">
      <c r="A41" s="73" t="s">
        <v>37</v>
      </c>
      <c r="B41" s="73">
        <v>902204</v>
      </c>
      <c r="C41" s="73" t="s">
        <v>114</v>
      </c>
      <c r="D41" s="75" t="s">
        <v>115</v>
      </c>
      <c r="E41" s="77" t="s">
        <v>124</v>
      </c>
      <c r="F41" s="73"/>
      <c r="G41" s="73">
        <v>1226</v>
      </c>
      <c r="H41" s="73" t="s">
        <v>77</v>
      </c>
      <c r="I41" s="66">
        <v>0</v>
      </c>
      <c r="J41" s="67">
        <v>7227.3193277624723</v>
      </c>
      <c r="K41" s="68">
        <f t="shared" si="0"/>
        <v>1.2045532212937453</v>
      </c>
      <c r="L41" s="67">
        <f t="shared" si="1"/>
        <v>0</v>
      </c>
      <c r="M41" s="67">
        <v>0</v>
      </c>
      <c r="N41" s="67">
        <v>0</v>
      </c>
      <c r="O41" s="67">
        <f>'FY25 Fleet Rates'!$B$3-578.018-90.3662</f>
        <v>981.73278025617662</v>
      </c>
      <c r="P41" s="67">
        <v>0</v>
      </c>
      <c r="Q41" s="67">
        <v>0</v>
      </c>
      <c r="R41" s="67">
        <v>0</v>
      </c>
      <c r="S41" s="67">
        <v>439.49914830988013</v>
      </c>
      <c r="T41" s="67">
        <f t="shared" si="2"/>
        <v>8648.5512563285283</v>
      </c>
      <c r="U41" s="63" t="s">
        <v>1307</v>
      </c>
      <c r="V41" s="63">
        <v>2031</v>
      </c>
      <c r="W41" s="70" t="s">
        <v>134</v>
      </c>
      <c r="X41" s="67">
        <v>5400</v>
      </c>
      <c r="Y41" s="67"/>
      <c r="Z41" s="67">
        <f t="shared" si="3"/>
        <v>5400</v>
      </c>
      <c r="AA41" s="67">
        <f t="shared" si="4"/>
        <v>14048.551256328528</v>
      </c>
    </row>
    <row r="42" spans="1:27" ht="15" customHeight="1" x14ac:dyDescent="0.3">
      <c r="A42" s="73" t="s">
        <v>37</v>
      </c>
      <c r="B42" s="73">
        <v>902204</v>
      </c>
      <c r="C42" s="73" t="s">
        <v>114</v>
      </c>
      <c r="D42" s="75" t="s">
        <v>115</v>
      </c>
      <c r="E42" s="77" t="s">
        <v>125</v>
      </c>
      <c r="F42" s="73"/>
      <c r="G42" s="73">
        <v>1226</v>
      </c>
      <c r="H42" s="73" t="s">
        <v>77</v>
      </c>
      <c r="I42" s="66">
        <v>0</v>
      </c>
      <c r="J42" s="67">
        <v>7227.3193277624723</v>
      </c>
      <c r="K42" s="68">
        <f t="shared" si="0"/>
        <v>1.2045532212937453</v>
      </c>
      <c r="L42" s="67">
        <f t="shared" si="1"/>
        <v>0</v>
      </c>
      <c r="M42" s="67">
        <v>0</v>
      </c>
      <c r="N42" s="67">
        <v>0</v>
      </c>
      <c r="O42" s="67">
        <f>'FY25 Fleet Rates'!$B$3-578.018-90.3662</f>
        <v>981.73278025617662</v>
      </c>
      <c r="P42" s="67">
        <v>0</v>
      </c>
      <c r="Q42" s="67">
        <v>0</v>
      </c>
      <c r="R42" s="67">
        <v>0</v>
      </c>
      <c r="S42" s="67">
        <v>439.49914830988013</v>
      </c>
      <c r="T42" s="67">
        <f t="shared" si="2"/>
        <v>8648.5512563285283</v>
      </c>
      <c r="U42" s="63" t="s">
        <v>1307</v>
      </c>
      <c r="V42" s="63">
        <v>2031</v>
      </c>
      <c r="W42" s="70" t="s">
        <v>134</v>
      </c>
      <c r="X42" s="67">
        <v>5400</v>
      </c>
      <c r="Y42" s="67"/>
      <c r="Z42" s="67">
        <f t="shared" si="3"/>
        <v>5400</v>
      </c>
      <c r="AA42" s="67">
        <f t="shared" si="4"/>
        <v>14048.551256328528</v>
      </c>
    </row>
    <row r="43" spans="1:27" ht="15" customHeight="1" x14ac:dyDescent="0.3">
      <c r="A43" s="73" t="s">
        <v>37</v>
      </c>
      <c r="B43" s="73">
        <v>902205</v>
      </c>
      <c r="C43" s="73" t="s">
        <v>126</v>
      </c>
      <c r="D43" s="76" t="s">
        <v>127</v>
      </c>
      <c r="E43" s="77" t="s">
        <v>128</v>
      </c>
      <c r="F43" s="73"/>
      <c r="G43" s="73">
        <v>1202</v>
      </c>
      <c r="H43" s="73" t="s">
        <v>77</v>
      </c>
      <c r="I43" s="66">
        <v>5091</v>
      </c>
      <c r="J43" s="67">
        <v>4394.9914830988009</v>
      </c>
      <c r="K43" s="68">
        <f t="shared" si="0"/>
        <v>0.73249858051646677</v>
      </c>
      <c r="L43" s="67">
        <f t="shared" si="1"/>
        <v>0</v>
      </c>
      <c r="M43" s="67">
        <v>0</v>
      </c>
      <c r="N43" s="67">
        <v>0</v>
      </c>
      <c r="O43" s="67">
        <f>'FY25 Fleet Rates'!$B$3-578.018-90.3662</f>
        <v>981.73278025617662</v>
      </c>
      <c r="P43" s="67">
        <v>0</v>
      </c>
      <c r="Q43" s="67">
        <v>0</v>
      </c>
      <c r="R43" s="67">
        <v>0</v>
      </c>
      <c r="S43" s="67">
        <v>211.93625596276442</v>
      </c>
      <c r="T43" s="67">
        <f t="shared" si="2"/>
        <v>5588.660519317742</v>
      </c>
      <c r="U43" s="63" t="s">
        <v>151</v>
      </c>
      <c r="V43" s="63">
        <v>2029</v>
      </c>
      <c r="W43" s="70" t="s">
        <v>134</v>
      </c>
      <c r="X43" s="67">
        <v>2604</v>
      </c>
      <c r="Y43" s="67"/>
      <c r="Z43" s="67">
        <f t="shared" si="3"/>
        <v>2604</v>
      </c>
      <c r="AA43" s="67">
        <f t="shared" si="4"/>
        <v>8192.660519317742</v>
      </c>
    </row>
    <row r="44" spans="1:27" ht="15" customHeight="1" x14ac:dyDescent="0.3">
      <c r="A44" s="73" t="s">
        <v>37</v>
      </c>
      <c r="B44" s="73">
        <v>902205</v>
      </c>
      <c r="C44" s="73" t="s">
        <v>126</v>
      </c>
      <c r="D44" s="76" t="s">
        <v>127</v>
      </c>
      <c r="E44" s="77" t="s">
        <v>129</v>
      </c>
      <c r="F44" s="73"/>
      <c r="G44" s="73">
        <v>1202</v>
      </c>
      <c r="H44" s="73" t="s">
        <v>77</v>
      </c>
      <c r="I44" s="66">
        <v>4879</v>
      </c>
      <c r="J44" s="67">
        <v>4394.9914830988009</v>
      </c>
      <c r="K44" s="68">
        <f t="shared" si="0"/>
        <v>0.73249858051646677</v>
      </c>
      <c r="L44" s="67">
        <f t="shared" si="1"/>
        <v>0</v>
      </c>
      <c r="M44" s="67">
        <v>0</v>
      </c>
      <c r="N44" s="67">
        <v>0</v>
      </c>
      <c r="O44" s="67">
        <f>'FY25 Fleet Rates'!$B$3-578.018-90.3662</f>
        <v>981.73278025617662</v>
      </c>
      <c r="P44" s="67">
        <v>0</v>
      </c>
      <c r="Q44" s="67">
        <v>669.81679019668195</v>
      </c>
      <c r="R44" s="67">
        <v>0</v>
      </c>
      <c r="S44" s="67">
        <v>211.93625596276442</v>
      </c>
      <c r="T44" s="67">
        <f t="shared" si="2"/>
        <v>6258.4773095144237</v>
      </c>
      <c r="U44" s="63" t="s">
        <v>151</v>
      </c>
      <c r="V44" s="63">
        <v>2029</v>
      </c>
      <c r="W44" s="70" t="s">
        <v>134</v>
      </c>
      <c r="X44" s="67">
        <v>2604</v>
      </c>
      <c r="Y44" s="67"/>
      <c r="Z44" s="67">
        <f t="shared" si="3"/>
        <v>2604</v>
      </c>
      <c r="AA44" s="67">
        <f t="shared" si="4"/>
        <v>8862.4773095144228</v>
      </c>
    </row>
    <row r="45" spans="1:27" ht="15" customHeight="1" x14ac:dyDescent="0.3">
      <c r="A45" s="73" t="s">
        <v>37</v>
      </c>
      <c r="B45" s="73">
        <v>902205</v>
      </c>
      <c r="C45" s="73" t="s">
        <v>126</v>
      </c>
      <c r="D45" s="76" t="s">
        <v>127</v>
      </c>
      <c r="E45" s="77" t="s">
        <v>130</v>
      </c>
      <c r="F45" s="73"/>
      <c r="G45" s="73">
        <v>1226</v>
      </c>
      <c r="H45" s="73" t="s">
        <v>77</v>
      </c>
      <c r="I45" s="66">
        <v>4965</v>
      </c>
      <c r="J45" s="67">
        <v>7227.3193277624723</v>
      </c>
      <c r="K45" s="68">
        <f t="shared" si="0"/>
        <v>1.2045532212937453</v>
      </c>
      <c r="L45" s="67">
        <f t="shared" si="1"/>
        <v>0</v>
      </c>
      <c r="M45" s="67">
        <v>0</v>
      </c>
      <c r="N45" s="67">
        <v>0</v>
      </c>
      <c r="O45" s="67">
        <f>'FY25 Fleet Rates'!$B$3-578.018-90.3662</f>
        <v>981.73278025617662</v>
      </c>
      <c r="P45" s="67">
        <v>0</v>
      </c>
      <c r="Q45" s="67">
        <v>0</v>
      </c>
      <c r="R45" s="67">
        <v>0</v>
      </c>
      <c r="S45" s="67">
        <v>219.74957415494006</v>
      </c>
      <c r="T45" s="67">
        <f t="shared" si="2"/>
        <v>8428.8016821735873</v>
      </c>
      <c r="U45" s="63" t="s">
        <v>151</v>
      </c>
      <c r="V45" s="63">
        <v>2030</v>
      </c>
      <c r="W45" s="70" t="s">
        <v>134</v>
      </c>
      <c r="X45" s="67">
        <v>2700</v>
      </c>
      <c r="Y45" s="67"/>
      <c r="Z45" s="67">
        <f t="shared" si="3"/>
        <v>2700</v>
      </c>
      <c r="AA45" s="67">
        <f t="shared" si="4"/>
        <v>11128.801682173587</v>
      </c>
    </row>
    <row r="46" spans="1:27" ht="15" customHeight="1" x14ac:dyDescent="0.3">
      <c r="A46" s="63" t="s">
        <v>37</v>
      </c>
      <c r="B46" s="63">
        <v>902206</v>
      </c>
      <c r="C46" s="63" t="s">
        <v>131</v>
      </c>
      <c r="D46" s="78" t="s">
        <v>132</v>
      </c>
      <c r="E46" s="63">
        <v>131015</v>
      </c>
      <c r="F46" s="78"/>
      <c r="G46" s="63">
        <v>1226</v>
      </c>
      <c r="H46" s="63" t="s">
        <v>77</v>
      </c>
      <c r="I46" s="79">
        <v>3497</v>
      </c>
      <c r="J46" s="80">
        <v>6807</v>
      </c>
      <c r="K46" s="81">
        <v>1.1299999999999999</v>
      </c>
      <c r="L46" s="80">
        <v>0</v>
      </c>
      <c r="M46" s="80">
        <v>0</v>
      </c>
      <c r="N46" s="67">
        <v>0</v>
      </c>
      <c r="O46" s="67">
        <f>'FY25 Fleet Rates'!$B$3-578.018-90.3662</f>
        <v>981.73278025617662</v>
      </c>
      <c r="P46" s="80">
        <v>0</v>
      </c>
      <c r="Q46" s="80">
        <v>0</v>
      </c>
      <c r="R46" s="80">
        <v>375</v>
      </c>
      <c r="S46" s="80">
        <v>207</v>
      </c>
      <c r="T46" s="80">
        <f t="shared" si="2"/>
        <v>8370.7327802561776</v>
      </c>
      <c r="U46" s="63" t="s">
        <v>133</v>
      </c>
      <c r="V46" s="63">
        <v>2023</v>
      </c>
      <c r="W46" s="63" t="s">
        <v>134</v>
      </c>
      <c r="X46" s="80">
        <v>0</v>
      </c>
      <c r="Y46" s="69"/>
      <c r="Z46" s="80">
        <f t="shared" si="3"/>
        <v>0</v>
      </c>
      <c r="AA46" s="80">
        <v>11484</v>
      </c>
    </row>
    <row r="47" spans="1:27" ht="15" customHeight="1" x14ac:dyDescent="0.3">
      <c r="A47" s="73" t="s">
        <v>37</v>
      </c>
      <c r="B47" s="73">
        <v>902206</v>
      </c>
      <c r="C47" s="73" t="s">
        <v>131</v>
      </c>
      <c r="D47" s="74" t="s">
        <v>132</v>
      </c>
      <c r="E47" s="73">
        <v>151040</v>
      </c>
      <c r="F47" s="73"/>
      <c r="G47" s="73">
        <v>1226</v>
      </c>
      <c r="H47" s="73" t="s">
        <v>77</v>
      </c>
      <c r="I47" s="66">
        <v>10404</v>
      </c>
      <c r="J47" s="67">
        <v>7227.3193277624723</v>
      </c>
      <c r="K47" s="68">
        <f t="shared" ref="K47:K106" si="5">J47/(500*12)</f>
        <v>1.2045532212937453</v>
      </c>
      <c r="L47" s="67">
        <f t="shared" ref="L47:L78" si="6">IF(H47="N",IF(I47&gt;6000,K47,0)*(I47-(500*12)),0)</f>
        <v>5304.8523865776542</v>
      </c>
      <c r="M47" s="67">
        <v>0</v>
      </c>
      <c r="N47" s="67">
        <v>0</v>
      </c>
      <c r="O47" s="67">
        <f>'FY25 Fleet Rates'!$B$3-578.018-90.3662</f>
        <v>981.73278025617662</v>
      </c>
      <c r="P47" s="67">
        <v>0</v>
      </c>
      <c r="Q47" s="67">
        <v>0</v>
      </c>
      <c r="R47" s="67">
        <v>839.59400857235789</v>
      </c>
      <c r="S47" s="67">
        <v>439.49914830988013</v>
      </c>
      <c r="T47" s="67">
        <f t="shared" si="2"/>
        <v>14792.997651478539</v>
      </c>
      <c r="U47" s="63" t="s">
        <v>1307</v>
      </c>
      <c r="V47" s="63">
        <v>2025</v>
      </c>
      <c r="W47" s="70" t="s">
        <v>134</v>
      </c>
      <c r="X47" s="67">
        <v>5400</v>
      </c>
      <c r="Y47" s="67"/>
      <c r="Z47" s="67">
        <f t="shared" si="3"/>
        <v>5400</v>
      </c>
      <c r="AA47" s="67">
        <f t="shared" ref="AA47:AA106" si="7">Z47+T47</f>
        <v>20192.997651478538</v>
      </c>
    </row>
    <row r="48" spans="1:27" ht="15" customHeight="1" x14ac:dyDescent="0.3">
      <c r="A48" s="73" t="s">
        <v>37</v>
      </c>
      <c r="B48" s="73">
        <v>902206</v>
      </c>
      <c r="C48" s="73" t="s">
        <v>131</v>
      </c>
      <c r="D48" s="76" t="s">
        <v>132</v>
      </c>
      <c r="E48" s="73">
        <v>151067</v>
      </c>
      <c r="F48" s="73"/>
      <c r="G48" s="73">
        <v>1226</v>
      </c>
      <c r="H48" s="73" t="s">
        <v>77</v>
      </c>
      <c r="I48" s="66">
        <v>2508</v>
      </c>
      <c r="J48" s="67">
        <v>7227.3193277624723</v>
      </c>
      <c r="K48" s="68">
        <f t="shared" si="5"/>
        <v>1.2045532212937453</v>
      </c>
      <c r="L48" s="67">
        <f t="shared" si="6"/>
        <v>0</v>
      </c>
      <c r="M48" s="67">
        <v>0</v>
      </c>
      <c r="N48" s="67">
        <v>0</v>
      </c>
      <c r="O48" s="67">
        <f>'FY25 Fleet Rates'!$B$3-578.018-90.3662</f>
        <v>981.73278025617662</v>
      </c>
      <c r="P48" s="67">
        <v>0</v>
      </c>
      <c r="Q48" s="67">
        <v>0</v>
      </c>
      <c r="R48" s="67">
        <v>191.95694281784682</v>
      </c>
      <c r="S48" s="67">
        <v>439.49914830988013</v>
      </c>
      <c r="T48" s="67">
        <f t="shared" si="2"/>
        <v>8840.5081991463758</v>
      </c>
      <c r="U48" s="63" t="s">
        <v>1307</v>
      </c>
      <c r="V48" s="63">
        <v>2025</v>
      </c>
      <c r="W48" s="70" t="s">
        <v>134</v>
      </c>
      <c r="X48" s="67">
        <v>5400</v>
      </c>
      <c r="Y48" s="67"/>
      <c r="Z48" s="67">
        <f t="shared" si="3"/>
        <v>5400</v>
      </c>
      <c r="AA48" s="67">
        <f t="shared" si="7"/>
        <v>14240.508199146376</v>
      </c>
    </row>
    <row r="49" spans="1:27" ht="15" customHeight="1" x14ac:dyDescent="0.3">
      <c r="A49" s="73" t="s">
        <v>37</v>
      </c>
      <c r="B49" s="73">
        <v>902206</v>
      </c>
      <c r="C49" s="73" t="s">
        <v>131</v>
      </c>
      <c r="D49" s="76" t="s">
        <v>132</v>
      </c>
      <c r="E49" s="77" t="s">
        <v>135</v>
      </c>
      <c r="F49" s="73"/>
      <c r="G49" s="73">
        <v>1226</v>
      </c>
      <c r="H49" s="73" t="s">
        <v>77</v>
      </c>
      <c r="I49" s="66">
        <v>8605</v>
      </c>
      <c r="J49" s="67">
        <v>7227.3193277624723</v>
      </c>
      <c r="K49" s="68">
        <f t="shared" si="5"/>
        <v>1.2045532212937453</v>
      </c>
      <c r="L49" s="67">
        <f t="shared" si="6"/>
        <v>3137.8611414702063</v>
      </c>
      <c r="M49" s="67">
        <v>0</v>
      </c>
      <c r="N49" s="67">
        <v>0</v>
      </c>
      <c r="O49" s="67">
        <f>'FY25 Fleet Rates'!$B$3-578.018-90.3662</f>
        <v>981.73278025617662</v>
      </c>
      <c r="P49" s="67">
        <v>0</v>
      </c>
      <c r="Q49" s="67">
        <v>0</v>
      </c>
      <c r="R49" s="67">
        <v>389.4471601123908</v>
      </c>
      <c r="S49" s="67">
        <v>251.97951169766461</v>
      </c>
      <c r="T49" s="67">
        <f t="shared" si="2"/>
        <v>11988.33992129891</v>
      </c>
      <c r="U49" s="63" t="s">
        <v>151</v>
      </c>
      <c r="V49" s="63">
        <v>2028</v>
      </c>
      <c r="W49" s="70" t="s">
        <v>134</v>
      </c>
      <c r="X49" s="67">
        <v>3096</v>
      </c>
      <c r="Y49" s="67"/>
      <c r="Z49" s="67">
        <f t="shared" si="3"/>
        <v>3096</v>
      </c>
      <c r="AA49" s="67">
        <f t="shared" si="7"/>
        <v>15084.33992129891</v>
      </c>
    </row>
    <row r="50" spans="1:27" ht="15" customHeight="1" x14ac:dyDescent="0.3">
      <c r="A50" s="73" t="s">
        <v>37</v>
      </c>
      <c r="B50" s="73">
        <v>902206</v>
      </c>
      <c r="C50" s="73" t="s">
        <v>131</v>
      </c>
      <c r="D50" s="76" t="s">
        <v>132</v>
      </c>
      <c r="E50" s="77" t="s">
        <v>136</v>
      </c>
      <c r="F50" s="73"/>
      <c r="G50" s="73">
        <v>1226</v>
      </c>
      <c r="H50" s="73" t="s">
        <v>77</v>
      </c>
      <c r="I50" s="66">
        <v>7794</v>
      </c>
      <c r="J50" s="67">
        <v>7227.3193277624723</v>
      </c>
      <c r="K50" s="68">
        <f t="shared" si="5"/>
        <v>1.2045532212937453</v>
      </c>
      <c r="L50" s="67">
        <f t="shared" si="6"/>
        <v>2160.9684790009792</v>
      </c>
      <c r="M50" s="67">
        <v>0</v>
      </c>
      <c r="N50" s="67">
        <v>0</v>
      </c>
      <c r="O50" s="67">
        <f>'FY25 Fleet Rates'!$B$3-578.018-90.3662</f>
        <v>981.73278025617662</v>
      </c>
      <c r="P50" s="67">
        <v>3339.478678420257</v>
      </c>
      <c r="Q50" s="67">
        <v>0</v>
      </c>
      <c r="R50" s="67">
        <v>1405.4184509018751</v>
      </c>
      <c r="S50" s="67">
        <v>251.97951169766461</v>
      </c>
      <c r="T50" s="67">
        <f t="shared" si="2"/>
        <v>15366.897228039423</v>
      </c>
      <c r="U50" s="63" t="s">
        <v>151</v>
      </c>
      <c r="V50" s="63">
        <v>2028</v>
      </c>
      <c r="W50" s="70" t="s">
        <v>134</v>
      </c>
      <c r="X50" s="67">
        <v>3096</v>
      </c>
      <c r="Y50" s="67"/>
      <c r="Z50" s="67">
        <f t="shared" si="3"/>
        <v>3096</v>
      </c>
      <c r="AA50" s="67">
        <f t="shared" si="7"/>
        <v>18462.897228039423</v>
      </c>
    </row>
    <row r="51" spans="1:27" ht="15" customHeight="1" x14ac:dyDescent="0.3">
      <c r="A51" s="73" t="s">
        <v>37</v>
      </c>
      <c r="B51" s="73">
        <v>902206</v>
      </c>
      <c r="C51" s="73" t="s">
        <v>131</v>
      </c>
      <c r="D51" s="76" t="s">
        <v>132</v>
      </c>
      <c r="E51" s="77" t="s">
        <v>137</v>
      </c>
      <c r="F51" s="73"/>
      <c r="G51" s="73">
        <v>1226</v>
      </c>
      <c r="H51" s="73" t="s">
        <v>77</v>
      </c>
      <c r="I51" s="66">
        <v>7343</v>
      </c>
      <c r="J51" s="67">
        <v>7227.3193277624723</v>
      </c>
      <c r="K51" s="68">
        <f t="shared" si="5"/>
        <v>1.2045532212937453</v>
      </c>
      <c r="L51" s="67">
        <f t="shared" si="6"/>
        <v>1617.7149761974999</v>
      </c>
      <c r="M51" s="67">
        <v>0</v>
      </c>
      <c r="N51" s="67">
        <v>0</v>
      </c>
      <c r="O51" s="67">
        <f>'FY25 Fleet Rates'!$B$3-578.018-90.3662</f>
        <v>981.73278025617662</v>
      </c>
      <c r="P51" s="67">
        <v>3339.478678420257</v>
      </c>
      <c r="Q51" s="67">
        <v>0</v>
      </c>
      <c r="R51" s="67">
        <v>389.4471601123908</v>
      </c>
      <c r="S51" s="67">
        <v>503.95902339532921</v>
      </c>
      <c r="T51" s="67">
        <f t="shared" si="2"/>
        <v>14059.651946144126</v>
      </c>
      <c r="U51" s="63" t="s">
        <v>1307</v>
      </c>
      <c r="V51" s="63">
        <v>2028</v>
      </c>
      <c r="W51" s="70" t="s">
        <v>134</v>
      </c>
      <c r="X51" s="67">
        <v>6192</v>
      </c>
      <c r="Y51" s="67"/>
      <c r="Z51" s="67">
        <f t="shared" si="3"/>
        <v>6192</v>
      </c>
      <c r="AA51" s="67">
        <f t="shared" si="7"/>
        <v>20251.651946144128</v>
      </c>
    </row>
    <row r="52" spans="1:27" ht="15" customHeight="1" x14ac:dyDescent="0.3">
      <c r="A52" s="73" t="s">
        <v>37</v>
      </c>
      <c r="B52" s="73">
        <v>902206</v>
      </c>
      <c r="C52" s="73" t="s">
        <v>131</v>
      </c>
      <c r="D52" s="76" t="s">
        <v>132</v>
      </c>
      <c r="E52" s="77" t="s">
        <v>138</v>
      </c>
      <c r="F52" s="73"/>
      <c r="G52" s="73">
        <v>1226</v>
      </c>
      <c r="H52" s="73" t="s">
        <v>77</v>
      </c>
      <c r="I52" s="66">
        <v>11785</v>
      </c>
      <c r="J52" s="67">
        <v>7227.3193277624723</v>
      </c>
      <c r="K52" s="68">
        <f t="shared" si="5"/>
        <v>1.2045532212937453</v>
      </c>
      <c r="L52" s="67">
        <f t="shared" si="6"/>
        <v>6968.3403851843168</v>
      </c>
      <c r="M52" s="67">
        <v>0</v>
      </c>
      <c r="N52" s="67">
        <v>0</v>
      </c>
      <c r="O52" s="67">
        <f>'FY25 Fleet Rates'!$B$3-578.018-90.3662</f>
        <v>981.73278025617662</v>
      </c>
      <c r="P52" s="67">
        <v>3339.478678420257</v>
      </c>
      <c r="Q52" s="67">
        <v>0</v>
      </c>
      <c r="R52" s="67">
        <v>2600.4726731515998</v>
      </c>
      <c r="S52" s="67">
        <v>251.97951169766461</v>
      </c>
      <c r="T52" s="67">
        <f t="shared" si="2"/>
        <v>21369.323356472483</v>
      </c>
      <c r="U52" s="63" t="s">
        <v>151</v>
      </c>
      <c r="V52" s="63">
        <v>2029</v>
      </c>
      <c r="W52" s="70" t="s">
        <v>134</v>
      </c>
      <c r="X52" s="67">
        <v>3096</v>
      </c>
      <c r="Y52" s="67"/>
      <c r="Z52" s="67">
        <f t="shared" si="3"/>
        <v>3096</v>
      </c>
      <c r="AA52" s="67">
        <f t="shared" si="7"/>
        <v>24465.323356472483</v>
      </c>
    </row>
    <row r="53" spans="1:27" ht="15" customHeight="1" x14ac:dyDescent="0.3">
      <c r="A53" s="73" t="s">
        <v>37</v>
      </c>
      <c r="B53" s="73">
        <v>902206</v>
      </c>
      <c r="C53" s="73" t="s">
        <v>131</v>
      </c>
      <c r="D53" s="74" t="s">
        <v>132</v>
      </c>
      <c r="E53" s="77" t="s">
        <v>139</v>
      </c>
      <c r="F53" s="73"/>
      <c r="G53" s="73">
        <v>1226</v>
      </c>
      <c r="H53" s="73" t="s">
        <v>77</v>
      </c>
      <c r="I53" s="66">
        <v>3739</v>
      </c>
      <c r="J53" s="67">
        <v>7227.3193277624723</v>
      </c>
      <c r="K53" s="68">
        <f t="shared" si="5"/>
        <v>1.2045532212937453</v>
      </c>
      <c r="L53" s="67">
        <f t="shared" si="6"/>
        <v>0</v>
      </c>
      <c r="M53" s="67">
        <v>0</v>
      </c>
      <c r="N53" s="67">
        <v>0</v>
      </c>
      <c r="O53" s="67">
        <f>'FY25 Fleet Rates'!$B$3-578.018-90.3662</f>
        <v>981.73278025617662</v>
      </c>
      <c r="P53" s="67">
        <v>0</v>
      </c>
      <c r="Q53" s="67">
        <v>0</v>
      </c>
      <c r="R53" s="67">
        <v>389.4471601123908</v>
      </c>
      <c r="S53" s="67">
        <v>251.97951169766461</v>
      </c>
      <c r="T53" s="67">
        <f t="shared" si="2"/>
        <v>8850.4787798287034</v>
      </c>
      <c r="U53" s="63" t="s">
        <v>151</v>
      </c>
      <c r="V53" s="63">
        <v>2029</v>
      </c>
      <c r="W53" s="70" t="s">
        <v>134</v>
      </c>
      <c r="X53" s="67">
        <v>3096</v>
      </c>
      <c r="Y53" s="67"/>
      <c r="Z53" s="67">
        <f t="shared" si="3"/>
        <v>3096</v>
      </c>
      <c r="AA53" s="67">
        <f t="shared" si="7"/>
        <v>11946.478779828703</v>
      </c>
    </row>
    <row r="54" spans="1:27" ht="15" customHeight="1" x14ac:dyDescent="0.3">
      <c r="A54" s="73" t="s">
        <v>37</v>
      </c>
      <c r="B54" s="73">
        <v>902206</v>
      </c>
      <c r="C54" s="73" t="s">
        <v>131</v>
      </c>
      <c r="D54" s="74" t="s">
        <v>132</v>
      </c>
      <c r="E54" s="77" t="s">
        <v>140</v>
      </c>
      <c r="F54" s="73"/>
      <c r="G54" s="73">
        <v>1226</v>
      </c>
      <c r="H54" s="73" t="s">
        <v>77</v>
      </c>
      <c r="I54" s="66">
        <v>2280</v>
      </c>
      <c r="J54" s="67">
        <v>7227.3193277624723</v>
      </c>
      <c r="K54" s="68">
        <f t="shared" si="5"/>
        <v>1.2045532212937453</v>
      </c>
      <c r="L54" s="67">
        <f t="shared" si="6"/>
        <v>0</v>
      </c>
      <c r="M54" s="67">
        <v>0</v>
      </c>
      <c r="N54" s="67">
        <v>0</v>
      </c>
      <c r="O54" s="67">
        <f>'FY25 Fleet Rates'!$B$3-578.018-90.3662</f>
        <v>981.73278025617662</v>
      </c>
      <c r="P54" s="67">
        <v>0</v>
      </c>
      <c r="Q54" s="67">
        <v>0</v>
      </c>
      <c r="R54" s="67">
        <v>389.4471601123908</v>
      </c>
      <c r="S54" s="67">
        <v>292.99943220658673</v>
      </c>
      <c r="T54" s="67">
        <f t="shared" si="2"/>
        <v>8891.4987003376264</v>
      </c>
      <c r="U54" s="63" t="s">
        <v>151</v>
      </c>
      <c r="V54" s="63">
        <v>2031</v>
      </c>
      <c r="W54" s="70" t="s">
        <v>134</v>
      </c>
      <c r="X54" s="67">
        <v>3600</v>
      </c>
      <c r="Y54" s="67"/>
      <c r="Z54" s="67">
        <f t="shared" si="3"/>
        <v>3600</v>
      </c>
      <c r="AA54" s="67">
        <f t="shared" si="7"/>
        <v>12491.498700337626</v>
      </c>
    </row>
    <row r="55" spans="1:27" ht="15" customHeight="1" x14ac:dyDescent="0.3">
      <c r="A55" s="73" t="s">
        <v>37</v>
      </c>
      <c r="B55" s="73">
        <v>902206</v>
      </c>
      <c r="C55" s="73" t="s">
        <v>131</v>
      </c>
      <c r="D55" s="76" t="s">
        <v>132</v>
      </c>
      <c r="E55" s="77" t="s">
        <v>141</v>
      </c>
      <c r="F55" s="73"/>
      <c r="G55" s="73">
        <v>1226</v>
      </c>
      <c r="H55" s="73" t="s">
        <v>77</v>
      </c>
      <c r="I55" s="66">
        <v>0</v>
      </c>
      <c r="J55" s="67">
        <v>7227.3193277624723</v>
      </c>
      <c r="K55" s="68">
        <f t="shared" si="5"/>
        <v>1.2045532212937453</v>
      </c>
      <c r="L55" s="67">
        <f t="shared" si="6"/>
        <v>0</v>
      </c>
      <c r="M55" s="67">
        <v>0</v>
      </c>
      <c r="N55" s="67">
        <v>0</v>
      </c>
      <c r="O55" s="67">
        <f>'FY25 Fleet Rates'!$B$3-578.018-90.3662</f>
        <v>981.73278025617662</v>
      </c>
      <c r="P55" s="67">
        <v>0</v>
      </c>
      <c r="Q55" s="67">
        <v>0</v>
      </c>
      <c r="R55" s="67">
        <v>389.4471601123908</v>
      </c>
      <c r="S55" s="67">
        <v>393.51451519967969</v>
      </c>
      <c r="T55" s="67">
        <f t="shared" si="2"/>
        <v>8992.0137833307199</v>
      </c>
      <c r="U55" s="63" t="s">
        <v>151</v>
      </c>
      <c r="V55" s="63">
        <v>2033</v>
      </c>
      <c r="W55" s="70" t="s">
        <v>134</v>
      </c>
      <c r="X55" s="67">
        <v>4835</v>
      </c>
      <c r="Y55" s="67"/>
      <c r="Z55" s="67">
        <f t="shared" si="3"/>
        <v>4835</v>
      </c>
      <c r="AA55" s="67">
        <f t="shared" si="7"/>
        <v>13827.01378333072</v>
      </c>
    </row>
    <row r="56" spans="1:27" ht="28.8" x14ac:dyDescent="0.3">
      <c r="A56" s="73" t="s">
        <v>37</v>
      </c>
      <c r="B56" s="73">
        <v>902206</v>
      </c>
      <c r="C56" s="73" t="s">
        <v>131</v>
      </c>
      <c r="D56" s="76" t="s">
        <v>132</v>
      </c>
      <c r="E56" s="77" t="s">
        <v>142</v>
      </c>
      <c r="F56" s="73"/>
      <c r="G56" s="73">
        <v>1226</v>
      </c>
      <c r="H56" s="73" t="s">
        <v>77</v>
      </c>
      <c r="I56" s="66">
        <v>0</v>
      </c>
      <c r="J56" s="67">
        <v>7227.3193277624723</v>
      </c>
      <c r="K56" s="68">
        <f t="shared" si="5"/>
        <v>1.2045532212937453</v>
      </c>
      <c r="L56" s="67">
        <f t="shared" si="6"/>
        <v>0</v>
      </c>
      <c r="M56" s="67">
        <v>0</v>
      </c>
      <c r="N56" s="67">
        <v>0</v>
      </c>
      <c r="O56" s="67">
        <f>'FY25 Fleet Rates'!$B$3-578.018-90.3662</f>
        <v>981.73278025617662</v>
      </c>
      <c r="P56" s="67">
        <v>0</v>
      </c>
      <c r="Q56" s="67">
        <v>0</v>
      </c>
      <c r="R56" s="67">
        <v>389.4471601123908</v>
      </c>
      <c r="S56" s="67">
        <v>393.51451519967969</v>
      </c>
      <c r="T56" s="67">
        <f t="shared" si="2"/>
        <v>8992.0137833307199</v>
      </c>
      <c r="U56" s="63" t="s">
        <v>151</v>
      </c>
      <c r="V56" s="63">
        <v>2033</v>
      </c>
      <c r="W56" s="70" t="s">
        <v>134</v>
      </c>
      <c r="X56" s="67">
        <v>4835</v>
      </c>
      <c r="Y56" s="67"/>
      <c r="Z56" s="67">
        <f t="shared" si="3"/>
        <v>4835</v>
      </c>
      <c r="AA56" s="67">
        <f t="shared" si="7"/>
        <v>13827.01378333072</v>
      </c>
    </row>
    <row r="57" spans="1:27" ht="15" customHeight="1" x14ac:dyDescent="0.3">
      <c r="A57" s="73" t="s">
        <v>37</v>
      </c>
      <c r="B57" s="73">
        <v>902206</v>
      </c>
      <c r="C57" s="73" t="s">
        <v>131</v>
      </c>
      <c r="D57" s="76" t="s">
        <v>132</v>
      </c>
      <c r="E57" s="77" t="s">
        <v>143</v>
      </c>
      <c r="F57" s="73"/>
      <c r="G57" s="73">
        <v>1226</v>
      </c>
      <c r="H57" s="73" t="s">
        <v>77</v>
      </c>
      <c r="I57" s="66">
        <v>0</v>
      </c>
      <c r="J57" s="67">
        <v>7227.3193277624723</v>
      </c>
      <c r="K57" s="68">
        <f t="shared" si="5"/>
        <v>1.2045532212937453</v>
      </c>
      <c r="L57" s="67">
        <f t="shared" si="6"/>
        <v>0</v>
      </c>
      <c r="M57" s="67">
        <v>0</v>
      </c>
      <c r="N57" s="67">
        <v>0</v>
      </c>
      <c r="O57" s="67">
        <f>'FY25 Fleet Rates'!$B$3-578.018-90.3662</f>
        <v>981.73278025617662</v>
      </c>
      <c r="P57" s="67">
        <v>0</v>
      </c>
      <c r="Q57" s="67">
        <v>0</v>
      </c>
      <c r="R57" s="67">
        <v>389.4471601123908</v>
      </c>
      <c r="S57" s="67">
        <v>393.51451519967969</v>
      </c>
      <c r="T57" s="67">
        <f t="shared" si="2"/>
        <v>8992.0137833307199</v>
      </c>
      <c r="U57" s="63" t="s">
        <v>151</v>
      </c>
      <c r="V57" s="63">
        <v>2033</v>
      </c>
      <c r="W57" s="70" t="s">
        <v>134</v>
      </c>
      <c r="X57" s="67">
        <v>4835</v>
      </c>
      <c r="Y57" s="67"/>
      <c r="Z57" s="67">
        <f t="shared" si="3"/>
        <v>4835</v>
      </c>
      <c r="AA57" s="67">
        <f t="shared" si="7"/>
        <v>13827.01378333072</v>
      </c>
    </row>
    <row r="58" spans="1:27" ht="15" customHeight="1" x14ac:dyDescent="0.3">
      <c r="A58" s="73" t="s">
        <v>37</v>
      </c>
      <c r="B58" s="73">
        <v>902206</v>
      </c>
      <c r="C58" s="73" t="s">
        <v>131</v>
      </c>
      <c r="D58" s="76" t="s">
        <v>132</v>
      </c>
      <c r="E58" s="77" t="s">
        <v>144</v>
      </c>
      <c r="F58" s="73"/>
      <c r="G58" s="73">
        <v>1226</v>
      </c>
      <c r="H58" s="73" t="s">
        <v>77</v>
      </c>
      <c r="I58" s="66">
        <v>0</v>
      </c>
      <c r="J58" s="67">
        <v>7227.3193277624723</v>
      </c>
      <c r="K58" s="68">
        <f t="shared" si="5"/>
        <v>1.2045532212937453</v>
      </c>
      <c r="L58" s="67">
        <f t="shared" si="6"/>
        <v>0</v>
      </c>
      <c r="M58" s="67">
        <v>0</v>
      </c>
      <c r="N58" s="67">
        <v>0</v>
      </c>
      <c r="O58" s="67">
        <f>'FY25 Fleet Rates'!$B$3-578.018-90.3662</f>
        <v>981.73278025617662</v>
      </c>
      <c r="P58" s="67">
        <v>0</v>
      </c>
      <c r="Q58" s="67">
        <v>0</v>
      </c>
      <c r="R58" s="67">
        <v>389.4471601123908</v>
      </c>
      <c r="S58" s="67">
        <v>393.51451519967969</v>
      </c>
      <c r="T58" s="67">
        <f t="shared" si="2"/>
        <v>8992.0137833307199</v>
      </c>
      <c r="U58" s="63" t="s">
        <v>151</v>
      </c>
      <c r="V58" s="63">
        <v>2033</v>
      </c>
      <c r="W58" s="70" t="s">
        <v>134</v>
      </c>
      <c r="X58" s="67">
        <v>4835</v>
      </c>
      <c r="Y58" s="67"/>
      <c r="Z58" s="67">
        <f t="shared" si="3"/>
        <v>4835</v>
      </c>
      <c r="AA58" s="67">
        <f t="shared" si="7"/>
        <v>13827.01378333072</v>
      </c>
    </row>
    <row r="59" spans="1:27" ht="15" customHeight="1" x14ac:dyDescent="0.3">
      <c r="A59" s="73" t="s">
        <v>37</v>
      </c>
      <c r="B59" s="73">
        <v>902207</v>
      </c>
      <c r="C59" s="73" t="s">
        <v>145</v>
      </c>
      <c r="D59" s="76" t="s">
        <v>146</v>
      </c>
      <c r="E59" s="73">
        <v>141067</v>
      </c>
      <c r="F59" s="73"/>
      <c r="G59" s="73">
        <v>1226</v>
      </c>
      <c r="H59" s="73" t="s">
        <v>77</v>
      </c>
      <c r="I59" s="66">
        <v>619</v>
      </c>
      <c r="J59" s="67">
        <v>7227.3193277624723</v>
      </c>
      <c r="K59" s="68">
        <f t="shared" si="5"/>
        <v>1.2045532212937453</v>
      </c>
      <c r="L59" s="67">
        <f t="shared" si="6"/>
        <v>0</v>
      </c>
      <c r="M59" s="67">
        <v>0</v>
      </c>
      <c r="N59" s="67">
        <v>0</v>
      </c>
      <c r="O59" s="67">
        <f>'FY25 Fleet Rates'!$B$3-578.018-90.3662</f>
        <v>981.73278025617662</v>
      </c>
      <c r="P59" s="67">
        <v>0</v>
      </c>
      <c r="Q59" s="67">
        <v>0</v>
      </c>
      <c r="R59" s="67">
        <v>0</v>
      </c>
      <c r="S59" s="67">
        <v>219.74957415494006</v>
      </c>
      <c r="T59" s="67">
        <f t="shared" si="2"/>
        <v>8428.8016821735873</v>
      </c>
      <c r="U59" s="63" t="s">
        <v>151</v>
      </c>
      <c r="V59" s="63">
        <v>2024</v>
      </c>
      <c r="W59" s="70" t="s">
        <v>134</v>
      </c>
      <c r="X59" s="67">
        <v>2700</v>
      </c>
      <c r="Y59" s="67"/>
      <c r="Z59" s="67">
        <f t="shared" si="3"/>
        <v>2700</v>
      </c>
      <c r="AA59" s="67">
        <f t="shared" si="7"/>
        <v>11128.801682173587</v>
      </c>
    </row>
    <row r="60" spans="1:27" ht="15" customHeight="1" x14ac:dyDescent="0.3">
      <c r="A60" s="73" t="s">
        <v>37</v>
      </c>
      <c r="B60" s="73">
        <v>902207</v>
      </c>
      <c r="C60" s="73" t="s">
        <v>145</v>
      </c>
      <c r="D60" s="76" t="s">
        <v>146</v>
      </c>
      <c r="E60" s="77" t="s">
        <v>147</v>
      </c>
      <c r="F60" s="73"/>
      <c r="G60" s="73">
        <v>1226</v>
      </c>
      <c r="H60" s="73" t="s">
        <v>77</v>
      </c>
      <c r="I60" s="66">
        <v>11968</v>
      </c>
      <c r="J60" s="67">
        <v>7227.3193277624723</v>
      </c>
      <c r="K60" s="68">
        <f t="shared" si="5"/>
        <v>1.2045532212937453</v>
      </c>
      <c r="L60" s="67">
        <f t="shared" si="6"/>
        <v>7188.7736246810719</v>
      </c>
      <c r="M60" s="67">
        <v>0</v>
      </c>
      <c r="N60" s="67">
        <v>0</v>
      </c>
      <c r="O60" s="67">
        <f>'FY25 Fleet Rates'!$B$3-578.018-90.3662</f>
        <v>981.73278025617662</v>
      </c>
      <c r="P60" s="67">
        <v>0</v>
      </c>
      <c r="Q60" s="67">
        <v>0</v>
      </c>
      <c r="R60" s="67">
        <v>0</v>
      </c>
      <c r="S60" s="67">
        <v>236.35287531331332</v>
      </c>
      <c r="T60" s="67">
        <f t="shared" si="2"/>
        <v>15634.178608013035</v>
      </c>
      <c r="U60" s="63" t="s">
        <v>151</v>
      </c>
      <c r="V60" s="63">
        <v>2029</v>
      </c>
      <c r="W60" s="70" t="s">
        <v>134</v>
      </c>
      <c r="X60" s="67">
        <v>2904</v>
      </c>
      <c r="Y60" s="67"/>
      <c r="Z60" s="67">
        <f t="shared" si="3"/>
        <v>2904</v>
      </c>
      <c r="AA60" s="67">
        <f t="shared" si="7"/>
        <v>18538.178608013033</v>
      </c>
    </row>
    <row r="61" spans="1:27" ht="15" customHeight="1" x14ac:dyDescent="0.3">
      <c r="A61" s="73" t="s">
        <v>37</v>
      </c>
      <c r="B61" s="73">
        <v>902207</v>
      </c>
      <c r="C61" s="73" t="s">
        <v>145</v>
      </c>
      <c r="D61" s="76" t="s">
        <v>146</v>
      </c>
      <c r="E61" s="77" t="s">
        <v>148</v>
      </c>
      <c r="F61" s="73"/>
      <c r="G61" s="73">
        <v>1226</v>
      </c>
      <c r="H61" s="73" t="s">
        <v>77</v>
      </c>
      <c r="I61" s="66">
        <v>5706</v>
      </c>
      <c r="J61" s="67">
        <v>7227.3193277624723</v>
      </c>
      <c r="K61" s="68">
        <f t="shared" si="5"/>
        <v>1.2045532212937453</v>
      </c>
      <c r="L61" s="67">
        <f t="shared" si="6"/>
        <v>0</v>
      </c>
      <c r="M61" s="67">
        <v>0</v>
      </c>
      <c r="N61" s="67">
        <v>0</v>
      </c>
      <c r="O61" s="67">
        <f>'FY25 Fleet Rates'!$B$3-578.018-90.3662</f>
        <v>981.73278025617662</v>
      </c>
      <c r="P61" s="67">
        <v>0</v>
      </c>
      <c r="Q61" s="67">
        <v>0</v>
      </c>
      <c r="R61" s="67">
        <v>0</v>
      </c>
      <c r="S61" s="67">
        <v>537.16562571207567</v>
      </c>
      <c r="T61" s="67">
        <f t="shared" si="2"/>
        <v>8746.2177337307239</v>
      </c>
      <c r="U61" s="63" t="s">
        <v>1307</v>
      </c>
      <c r="V61" s="63">
        <v>2030</v>
      </c>
      <c r="W61" s="70" t="s">
        <v>134</v>
      </c>
      <c r="X61" s="67">
        <v>6600</v>
      </c>
      <c r="Y61" s="67"/>
      <c r="Z61" s="67">
        <f t="shared" si="3"/>
        <v>6600</v>
      </c>
      <c r="AA61" s="67">
        <f t="shared" si="7"/>
        <v>15346.217733730724</v>
      </c>
    </row>
    <row r="62" spans="1:27" ht="15" customHeight="1" x14ac:dyDescent="0.3">
      <c r="A62" s="73" t="s">
        <v>37</v>
      </c>
      <c r="B62" s="73">
        <v>902209</v>
      </c>
      <c r="C62" s="73" t="s">
        <v>149</v>
      </c>
      <c r="D62" s="75" t="s">
        <v>150</v>
      </c>
      <c r="E62" s="73">
        <v>151066</v>
      </c>
      <c r="F62" s="73"/>
      <c r="G62" s="73">
        <v>1202</v>
      </c>
      <c r="H62" s="73" t="s">
        <v>77</v>
      </c>
      <c r="I62" s="66">
        <v>9169</v>
      </c>
      <c r="J62" s="67">
        <v>4394.9914830988009</v>
      </c>
      <c r="K62" s="68">
        <f t="shared" si="5"/>
        <v>0.73249858051646677</v>
      </c>
      <c r="L62" s="67">
        <f t="shared" si="6"/>
        <v>2321.2880016566833</v>
      </c>
      <c r="M62" s="67">
        <v>0</v>
      </c>
      <c r="N62" s="67">
        <v>0</v>
      </c>
      <c r="O62" s="67">
        <f>'FY25 Fleet Rates'!$B$3-578.018-90.3662</f>
        <v>981.73278025617662</v>
      </c>
      <c r="P62" s="67">
        <v>0</v>
      </c>
      <c r="Q62" s="67">
        <v>0</v>
      </c>
      <c r="R62" s="67">
        <v>0</v>
      </c>
      <c r="S62" s="67">
        <v>211.93625596276442</v>
      </c>
      <c r="T62" s="67">
        <f t="shared" si="2"/>
        <v>7909.9485209744253</v>
      </c>
      <c r="U62" s="63" t="s">
        <v>151</v>
      </c>
      <c r="V62" s="63">
        <v>2025</v>
      </c>
      <c r="W62" s="70" t="s">
        <v>134</v>
      </c>
      <c r="X62" s="67">
        <v>2604</v>
      </c>
      <c r="Y62" s="67"/>
      <c r="Z62" s="67">
        <f t="shared" si="3"/>
        <v>2604</v>
      </c>
      <c r="AA62" s="67">
        <f t="shared" si="7"/>
        <v>10513.948520974425</v>
      </c>
    </row>
    <row r="63" spans="1:27" ht="15" customHeight="1" x14ac:dyDescent="0.3">
      <c r="A63" s="73" t="s">
        <v>37</v>
      </c>
      <c r="B63" s="73">
        <v>902209</v>
      </c>
      <c r="C63" s="73" t="s">
        <v>149</v>
      </c>
      <c r="D63" s="75" t="s">
        <v>150</v>
      </c>
      <c r="E63" s="73">
        <v>161048</v>
      </c>
      <c r="F63" s="73"/>
      <c r="G63" s="73">
        <v>1202</v>
      </c>
      <c r="H63" s="73" t="s">
        <v>77</v>
      </c>
      <c r="I63" s="66">
        <v>11073</v>
      </c>
      <c r="J63" s="67">
        <v>4394.9914830988009</v>
      </c>
      <c r="K63" s="68">
        <f t="shared" si="5"/>
        <v>0.73249858051646677</v>
      </c>
      <c r="L63" s="67">
        <f t="shared" si="6"/>
        <v>3715.9652989600359</v>
      </c>
      <c r="M63" s="67">
        <v>0</v>
      </c>
      <c r="N63" s="67">
        <v>0</v>
      </c>
      <c r="O63" s="67">
        <f>'FY25 Fleet Rates'!$B$3-578.018-90.3662</f>
        <v>981.73278025617662</v>
      </c>
      <c r="P63" s="67">
        <v>0</v>
      </c>
      <c r="Q63" s="67">
        <v>0</v>
      </c>
      <c r="R63" s="67">
        <v>0</v>
      </c>
      <c r="S63" s="67">
        <v>211.93625596276442</v>
      </c>
      <c r="T63" s="67">
        <f t="shared" si="2"/>
        <v>9304.6258182777765</v>
      </c>
      <c r="U63" s="63" t="s">
        <v>151</v>
      </c>
      <c r="V63" s="63">
        <v>2026</v>
      </c>
      <c r="W63" s="70" t="s">
        <v>134</v>
      </c>
      <c r="X63" s="67">
        <v>2604</v>
      </c>
      <c r="Y63" s="67"/>
      <c r="Z63" s="67">
        <f t="shared" si="3"/>
        <v>2604</v>
      </c>
      <c r="AA63" s="67">
        <f t="shared" si="7"/>
        <v>11908.625818277776</v>
      </c>
    </row>
    <row r="64" spans="1:27" ht="15" customHeight="1" x14ac:dyDescent="0.3">
      <c r="A64" s="73" t="s">
        <v>37</v>
      </c>
      <c r="B64" s="73">
        <v>902209</v>
      </c>
      <c r="C64" s="73" t="s">
        <v>149</v>
      </c>
      <c r="D64" s="75" t="s">
        <v>150</v>
      </c>
      <c r="E64" s="73">
        <v>161060</v>
      </c>
      <c r="F64" s="73"/>
      <c r="G64" s="73">
        <v>1202</v>
      </c>
      <c r="H64" s="73" t="s">
        <v>77</v>
      </c>
      <c r="I64" s="66">
        <v>11210</v>
      </c>
      <c r="J64" s="67">
        <v>4394.9914830988009</v>
      </c>
      <c r="K64" s="68">
        <f t="shared" si="5"/>
        <v>0.73249858051646677</v>
      </c>
      <c r="L64" s="67">
        <f t="shared" si="6"/>
        <v>3816.3176044907918</v>
      </c>
      <c r="M64" s="67">
        <v>0</v>
      </c>
      <c r="N64" s="67">
        <v>0</v>
      </c>
      <c r="O64" s="67">
        <f>'FY25 Fleet Rates'!$B$3-578.018-90.3662</f>
        <v>981.73278025617662</v>
      </c>
      <c r="P64" s="67">
        <v>3339.478678420257</v>
      </c>
      <c r="Q64" s="67">
        <v>0</v>
      </c>
      <c r="R64" s="67">
        <v>0</v>
      </c>
      <c r="S64" s="67">
        <v>211.93625596276442</v>
      </c>
      <c r="T64" s="67">
        <f t="shared" si="2"/>
        <v>12744.456802228789</v>
      </c>
      <c r="U64" s="63" t="s">
        <v>151</v>
      </c>
      <c r="V64" s="63">
        <v>2027</v>
      </c>
      <c r="W64" s="70" t="s">
        <v>134</v>
      </c>
      <c r="X64" s="67">
        <v>2604</v>
      </c>
      <c r="Y64" s="67"/>
      <c r="Z64" s="67">
        <f t="shared" si="3"/>
        <v>2604</v>
      </c>
      <c r="AA64" s="67">
        <f t="shared" si="7"/>
        <v>15348.456802228789</v>
      </c>
    </row>
    <row r="65" spans="1:27" ht="28.8" x14ac:dyDescent="0.3">
      <c r="A65" s="73" t="s">
        <v>37</v>
      </c>
      <c r="B65" s="73">
        <v>902209</v>
      </c>
      <c r="C65" s="73" t="s">
        <v>149</v>
      </c>
      <c r="D65" s="75" t="s">
        <v>150</v>
      </c>
      <c r="E65" s="73">
        <v>231014</v>
      </c>
      <c r="F65" s="73"/>
      <c r="G65" s="73">
        <v>1202</v>
      </c>
      <c r="H65" s="73" t="s">
        <v>77</v>
      </c>
      <c r="I65" s="66">
        <v>0</v>
      </c>
      <c r="J65" s="67">
        <v>4394.9914830988009</v>
      </c>
      <c r="K65" s="68">
        <f t="shared" si="5"/>
        <v>0.73249858051646677</v>
      </c>
      <c r="L65" s="67">
        <f t="shared" si="6"/>
        <v>0</v>
      </c>
      <c r="M65" s="67">
        <v>0</v>
      </c>
      <c r="N65" s="69">
        <v>0</v>
      </c>
      <c r="O65" s="67">
        <f>'FY25 Fleet Rates'!$B$3-578.018-90.3662</f>
        <v>981.73278025617662</v>
      </c>
      <c r="P65" s="67">
        <v>0</v>
      </c>
      <c r="Q65" s="67">
        <v>0</v>
      </c>
      <c r="R65" s="67">
        <v>0</v>
      </c>
      <c r="S65" s="67">
        <v>266.54809457682546</v>
      </c>
      <c r="T65" s="67">
        <f t="shared" si="2"/>
        <v>5643.2723579318035</v>
      </c>
      <c r="U65" s="63" t="s">
        <v>151</v>
      </c>
      <c r="V65" s="63">
        <v>2034</v>
      </c>
      <c r="W65" s="70" t="s">
        <v>134</v>
      </c>
      <c r="X65" s="69">
        <v>3275</v>
      </c>
      <c r="Y65" s="67"/>
      <c r="Z65" s="67">
        <f t="shared" si="3"/>
        <v>3275</v>
      </c>
      <c r="AA65" s="67">
        <f t="shared" si="7"/>
        <v>8918.2723579318044</v>
      </c>
    </row>
    <row r="66" spans="1:27" ht="15.75" customHeight="1" x14ac:dyDescent="0.3">
      <c r="A66" s="73" t="s">
        <v>37</v>
      </c>
      <c r="B66" s="73">
        <v>902209</v>
      </c>
      <c r="C66" s="73" t="s">
        <v>149</v>
      </c>
      <c r="D66" s="75" t="s">
        <v>150</v>
      </c>
      <c r="E66" s="77" t="s">
        <v>152</v>
      </c>
      <c r="F66" s="73"/>
      <c r="G66" s="73">
        <v>1202</v>
      </c>
      <c r="H66" s="73" t="s">
        <v>77</v>
      </c>
      <c r="I66" s="66">
        <v>2096</v>
      </c>
      <c r="J66" s="67">
        <v>4394.9914830988009</v>
      </c>
      <c r="K66" s="68">
        <f t="shared" si="5"/>
        <v>0.73249858051646677</v>
      </c>
      <c r="L66" s="67">
        <f t="shared" si="6"/>
        <v>0</v>
      </c>
      <c r="M66" s="67">
        <v>0</v>
      </c>
      <c r="N66" s="67">
        <v>0</v>
      </c>
      <c r="O66" s="67">
        <f>'FY25 Fleet Rates'!$B$3-578.018-90.3662</f>
        <v>981.73278025617662</v>
      </c>
      <c r="P66" s="67">
        <v>0</v>
      </c>
      <c r="Q66" s="67">
        <v>0</v>
      </c>
      <c r="R66" s="67">
        <v>0</v>
      </c>
      <c r="S66" s="67">
        <v>211.93625596276442</v>
      </c>
      <c r="T66" s="67">
        <f t="shared" si="2"/>
        <v>5588.660519317742</v>
      </c>
      <c r="U66" s="63" t="s">
        <v>151</v>
      </c>
      <c r="V66" s="63">
        <v>2031</v>
      </c>
      <c r="W66" s="70" t="s">
        <v>134</v>
      </c>
      <c r="X66" s="67">
        <v>2604</v>
      </c>
      <c r="Y66" s="67"/>
      <c r="Z66" s="67">
        <f t="shared" si="3"/>
        <v>2604</v>
      </c>
      <c r="AA66" s="67">
        <f t="shared" si="7"/>
        <v>8192.660519317742</v>
      </c>
    </row>
    <row r="67" spans="1:27" ht="15" customHeight="1" x14ac:dyDescent="0.3">
      <c r="A67" s="73" t="s">
        <v>37</v>
      </c>
      <c r="B67" s="73">
        <v>902209</v>
      </c>
      <c r="C67" s="73" t="s">
        <v>149</v>
      </c>
      <c r="D67" s="75" t="s">
        <v>150</v>
      </c>
      <c r="E67" s="77" t="s">
        <v>153</v>
      </c>
      <c r="F67" s="73"/>
      <c r="G67" s="73">
        <v>1202</v>
      </c>
      <c r="H67" s="73" t="s">
        <v>77</v>
      </c>
      <c r="I67" s="66">
        <v>0</v>
      </c>
      <c r="J67" s="67">
        <v>4394.9914830988009</v>
      </c>
      <c r="K67" s="68">
        <f t="shared" si="5"/>
        <v>0.73249858051646677</v>
      </c>
      <c r="L67" s="67">
        <f t="shared" si="6"/>
        <v>0</v>
      </c>
      <c r="M67" s="67">
        <v>0</v>
      </c>
      <c r="N67" s="67">
        <v>0</v>
      </c>
      <c r="O67" s="67">
        <f>'FY25 Fleet Rates'!$B$3-578.018-90.3662</f>
        <v>981.73278025617662</v>
      </c>
      <c r="P67" s="67">
        <v>0</v>
      </c>
      <c r="Q67" s="67">
        <v>0</v>
      </c>
      <c r="R67" s="67">
        <v>0</v>
      </c>
      <c r="S67" s="67">
        <v>203.06488426539832</v>
      </c>
      <c r="T67" s="67">
        <f t="shared" ref="T67:T130" si="8">J67+L67+M67+N67+O67+P67+Q67+R67+S67</f>
        <v>5579.7891476203758</v>
      </c>
      <c r="U67" s="63" t="s">
        <v>151</v>
      </c>
      <c r="V67" s="63">
        <v>2033</v>
      </c>
      <c r="W67" s="70" t="s">
        <v>134</v>
      </c>
      <c r="X67" s="67">
        <v>2495</v>
      </c>
      <c r="Y67" s="67"/>
      <c r="Z67" s="67">
        <f t="shared" ref="Z67:Z130" si="9">SUM(X67:Y67)</f>
        <v>2495</v>
      </c>
      <c r="AA67" s="67">
        <f t="shared" si="7"/>
        <v>8074.7891476203758</v>
      </c>
    </row>
    <row r="68" spans="1:27" ht="15" customHeight="1" x14ac:dyDescent="0.3">
      <c r="A68" s="73" t="s">
        <v>37</v>
      </c>
      <c r="B68" s="73">
        <v>902209</v>
      </c>
      <c r="C68" s="73" t="s">
        <v>149</v>
      </c>
      <c r="D68" s="75" t="s">
        <v>150</v>
      </c>
      <c r="E68" s="77" t="s">
        <v>154</v>
      </c>
      <c r="F68" s="73"/>
      <c r="G68" s="73">
        <v>1202</v>
      </c>
      <c r="H68" s="73" t="s">
        <v>77</v>
      </c>
      <c r="I68" s="66">
        <v>0</v>
      </c>
      <c r="J68" s="67">
        <v>4394.9914830988009</v>
      </c>
      <c r="K68" s="68">
        <f t="shared" si="5"/>
        <v>0.73249858051646677</v>
      </c>
      <c r="L68" s="67">
        <f t="shared" si="6"/>
        <v>0</v>
      </c>
      <c r="M68" s="67">
        <v>0</v>
      </c>
      <c r="N68" s="67">
        <v>0</v>
      </c>
      <c r="O68" s="67">
        <f>'FY25 Fleet Rates'!$B$3-578.018-90.3662</f>
        <v>981.73278025617662</v>
      </c>
      <c r="P68" s="67">
        <v>0</v>
      </c>
      <c r="Q68" s="67">
        <v>0</v>
      </c>
      <c r="R68" s="67">
        <v>0</v>
      </c>
      <c r="S68" s="67">
        <v>203.06488426539832</v>
      </c>
      <c r="T68" s="67">
        <f t="shared" si="8"/>
        <v>5579.7891476203758</v>
      </c>
      <c r="U68" s="63" t="s">
        <v>151</v>
      </c>
      <c r="V68" s="63">
        <v>2033</v>
      </c>
      <c r="W68" s="70" t="s">
        <v>134</v>
      </c>
      <c r="X68" s="67">
        <v>2495</v>
      </c>
      <c r="Y68" s="67"/>
      <c r="Z68" s="67">
        <f t="shared" si="9"/>
        <v>2495</v>
      </c>
      <c r="AA68" s="67">
        <f t="shared" si="7"/>
        <v>8074.7891476203758</v>
      </c>
    </row>
    <row r="69" spans="1:27" ht="15" customHeight="1" x14ac:dyDescent="0.3">
      <c r="A69" s="73" t="s">
        <v>37</v>
      </c>
      <c r="B69" s="73">
        <v>902210</v>
      </c>
      <c r="C69" s="73" t="s">
        <v>155</v>
      </c>
      <c r="D69" s="74" t="s">
        <v>156</v>
      </c>
      <c r="E69" s="73">
        <v>151004</v>
      </c>
      <c r="F69" s="73"/>
      <c r="G69" s="73">
        <v>1226</v>
      </c>
      <c r="H69" s="73" t="s">
        <v>77</v>
      </c>
      <c r="I69" s="66">
        <v>10597</v>
      </c>
      <c r="J69" s="67">
        <v>7227.3193277624723</v>
      </c>
      <c r="K69" s="68">
        <f t="shared" si="5"/>
        <v>1.2045532212937453</v>
      </c>
      <c r="L69" s="67">
        <f t="shared" si="6"/>
        <v>5537.3311582873475</v>
      </c>
      <c r="M69" s="67">
        <v>0</v>
      </c>
      <c r="N69" s="67">
        <v>0</v>
      </c>
      <c r="O69" s="67">
        <f>'FY25 Fleet Rates'!$B$3-578.018-90.3662</f>
        <v>981.73278025617662</v>
      </c>
      <c r="P69" s="67">
        <v>0</v>
      </c>
      <c r="Q69" s="67">
        <v>0</v>
      </c>
      <c r="R69" s="67">
        <v>0</v>
      </c>
      <c r="S69" s="67">
        <v>439.49914830988013</v>
      </c>
      <c r="T69" s="67">
        <f t="shared" si="8"/>
        <v>14185.882414615877</v>
      </c>
      <c r="U69" s="63" t="s">
        <v>1307</v>
      </c>
      <c r="V69" s="63">
        <v>2025</v>
      </c>
      <c r="W69" s="70" t="s">
        <v>134</v>
      </c>
      <c r="X69" s="67">
        <v>5400</v>
      </c>
      <c r="Y69" s="67"/>
      <c r="Z69" s="67">
        <f t="shared" si="9"/>
        <v>5400</v>
      </c>
      <c r="AA69" s="67">
        <f t="shared" si="7"/>
        <v>19585.882414615877</v>
      </c>
    </row>
    <row r="70" spans="1:27" ht="15" customHeight="1" x14ac:dyDescent="0.3">
      <c r="A70" s="73" t="s">
        <v>37</v>
      </c>
      <c r="B70" s="73">
        <v>902210</v>
      </c>
      <c r="C70" s="73" t="s">
        <v>155</v>
      </c>
      <c r="D70" s="74" t="s">
        <v>156</v>
      </c>
      <c r="E70" s="73">
        <v>151005</v>
      </c>
      <c r="F70" s="73"/>
      <c r="G70" s="73">
        <v>1226</v>
      </c>
      <c r="H70" s="73" t="s">
        <v>77</v>
      </c>
      <c r="I70" s="66">
        <v>11153</v>
      </c>
      <c r="J70" s="67">
        <v>7227.3193277624723</v>
      </c>
      <c r="K70" s="68">
        <f t="shared" si="5"/>
        <v>1.2045532212937453</v>
      </c>
      <c r="L70" s="67">
        <f t="shared" si="6"/>
        <v>6207.0627493266693</v>
      </c>
      <c r="M70" s="67">
        <v>0</v>
      </c>
      <c r="N70" s="67">
        <v>0</v>
      </c>
      <c r="O70" s="67">
        <f>'FY25 Fleet Rates'!$B$3-578.018-90.3662</f>
        <v>981.73278025617662</v>
      </c>
      <c r="P70" s="67">
        <v>0</v>
      </c>
      <c r="Q70" s="67">
        <v>0</v>
      </c>
      <c r="R70" s="67">
        <v>0</v>
      </c>
      <c r="S70" s="67">
        <v>439.49914830988013</v>
      </c>
      <c r="T70" s="67">
        <f t="shared" si="8"/>
        <v>14855.614005655198</v>
      </c>
      <c r="U70" s="63" t="s">
        <v>1307</v>
      </c>
      <c r="V70" s="63">
        <v>2025</v>
      </c>
      <c r="W70" s="70" t="s">
        <v>134</v>
      </c>
      <c r="X70" s="67">
        <v>5400</v>
      </c>
      <c r="Y70" s="67"/>
      <c r="Z70" s="67">
        <f t="shared" si="9"/>
        <v>5400</v>
      </c>
      <c r="AA70" s="67">
        <f t="shared" si="7"/>
        <v>20255.614005655196</v>
      </c>
    </row>
    <row r="71" spans="1:27" ht="15" customHeight="1" x14ac:dyDescent="0.3">
      <c r="A71" s="73" t="s">
        <v>37</v>
      </c>
      <c r="B71" s="73">
        <v>902210</v>
      </c>
      <c r="C71" s="73" t="s">
        <v>155</v>
      </c>
      <c r="D71" s="76" t="s">
        <v>156</v>
      </c>
      <c r="E71" s="73">
        <v>151038</v>
      </c>
      <c r="F71" s="73"/>
      <c r="G71" s="73">
        <v>1226</v>
      </c>
      <c r="H71" s="73" t="s">
        <v>77</v>
      </c>
      <c r="I71" s="66">
        <v>14845</v>
      </c>
      <c r="J71" s="67">
        <v>7227.3193277624723</v>
      </c>
      <c r="K71" s="68">
        <f t="shared" si="5"/>
        <v>1.2045532212937453</v>
      </c>
      <c r="L71" s="67">
        <f t="shared" si="6"/>
        <v>10654.273242343177</v>
      </c>
      <c r="M71" s="67">
        <v>0</v>
      </c>
      <c r="N71" s="67">
        <v>0</v>
      </c>
      <c r="O71" s="67">
        <f>'FY25 Fleet Rates'!$B$3-578.018-90.3662</f>
        <v>981.73278025617662</v>
      </c>
      <c r="P71" s="67">
        <v>0</v>
      </c>
      <c r="Q71" s="67">
        <v>0</v>
      </c>
      <c r="R71" s="67">
        <v>0</v>
      </c>
      <c r="S71" s="67">
        <v>439.49914830988013</v>
      </c>
      <c r="T71" s="67">
        <f t="shared" si="8"/>
        <v>19302.824498671704</v>
      </c>
      <c r="U71" s="63" t="s">
        <v>1307</v>
      </c>
      <c r="V71" s="63">
        <v>2025</v>
      </c>
      <c r="W71" s="70" t="s">
        <v>134</v>
      </c>
      <c r="X71" s="67">
        <v>5400</v>
      </c>
      <c r="Y71" s="67"/>
      <c r="Z71" s="67">
        <f t="shared" si="9"/>
        <v>5400</v>
      </c>
      <c r="AA71" s="67">
        <f t="shared" si="7"/>
        <v>24702.824498671704</v>
      </c>
    </row>
    <row r="72" spans="1:27" ht="15" customHeight="1" x14ac:dyDescent="0.3">
      <c r="A72" s="73" t="s">
        <v>37</v>
      </c>
      <c r="B72" s="73">
        <v>902210</v>
      </c>
      <c r="C72" s="73" t="s">
        <v>155</v>
      </c>
      <c r="D72" s="76" t="s">
        <v>156</v>
      </c>
      <c r="E72" s="73">
        <v>151039</v>
      </c>
      <c r="F72" s="73"/>
      <c r="G72" s="73">
        <v>1226</v>
      </c>
      <c r="H72" s="73" t="s">
        <v>77</v>
      </c>
      <c r="I72" s="66">
        <v>9238</v>
      </c>
      <c r="J72" s="67">
        <v>7227.3193277624723</v>
      </c>
      <c r="K72" s="68">
        <f t="shared" si="5"/>
        <v>1.2045532212937453</v>
      </c>
      <c r="L72" s="67">
        <f t="shared" si="6"/>
        <v>3900.3433305491471</v>
      </c>
      <c r="M72" s="67">
        <v>0</v>
      </c>
      <c r="N72" s="67">
        <v>0</v>
      </c>
      <c r="O72" s="67">
        <f>'FY25 Fleet Rates'!$B$3-578.018-90.3662</f>
        <v>981.73278025617662</v>
      </c>
      <c r="P72" s="67">
        <v>0</v>
      </c>
      <c r="Q72" s="67">
        <v>0</v>
      </c>
      <c r="R72" s="67">
        <v>0</v>
      </c>
      <c r="S72" s="67">
        <v>219.74957415494006</v>
      </c>
      <c r="T72" s="67">
        <f t="shared" si="8"/>
        <v>12329.145012722734</v>
      </c>
      <c r="U72" s="63" t="s">
        <v>151</v>
      </c>
      <c r="V72" s="63">
        <v>2025</v>
      </c>
      <c r="W72" s="70" t="s">
        <v>134</v>
      </c>
      <c r="X72" s="67">
        <v>2700</v>
      </c>
      <c r="Y72" s="67"/>
      <c r="Z72" s="67">
        <f t="shared" si="9"/>
        <v>2700</v>
      </c>
      <c r="AA72" s="67">
        <f t="shared" si="7"/>
        <v>15029.145012722734</v>
      </c>
    </row>
    <row r="73" spans="1:27" ht="15" customHeight="1" x14ac:dyDescent="0.3">
      <c r="A73" s="73" t="s">
        <v>37</v>
      </c>
      <c r="B73" s="73">
        <v>902210</v>
      </c>
      <c r="C73" s="73" t="s">
        <v>155</v>
      </c>
      <c r="D73" s="76" t="s">
        <v>156</v>
      </c>
      <c r="E73" s="73">
        <v>161059</v>
      </c>
      <c r="F73" s="73"/>
      <c r="G73" s="73">
        <v>1226</v>
      </c>
      <c r="H73" s="73" t="s">
        <v>77</v>
      </c>
      <c r="I73" s="66">
        <v>11833</v>
      </c>
      <c r="J73" s="67">
        <v>7227.3193277624723</v>
      </c>
      <c r="K73" s="68">
        <f t="shared" si="5"/>
        <v>1.2045532212937453</v>
      </c>
      <c r="L73" s="67">
        <f t="shared" si="6"/>
        <v>7026.1589398064161</v>
      </c>
      <c r="M73" s="67">
        <v>0</v>
      </c>
      <c r="N73" s="67">
        <v>0</v>
      </c>
      <c r="O73" s="67">
        <f>'FY25 Fleet Rates'!$B$3-578.018-90.3662</f>
        <v>981.73278025617662</v>
      </c>
      <c r="P73" s="67">
        <v>0</v>
      </c>
      <c r="Q73" s="67">
        <v>0</v>
      </c>
      <c r="R73" s="67">
        <v>0</v>
      </c>
      <c r="S73" s="67">
        <v>439.49914830988013</v>
      </c>
      <c r="T73" s="67">
        <f t="shared" si="8"/>
        <v>15674.710196134944</v>
      </c>
      <c r="U73" s="63" t="s">
        <v>1307</v>
      </c>
      <c r="V73" s="63">
        <v>2027</v>
      </c>
      <c r="W73" s="70" t="s">
        <v>134</v>
      </c>
      <c r="X73" s="67">
        <v>5400</v>
      </c>
      <c r="Y73" s="67"/>
      <c r="Z73" s="67">
        <f t="shared" si="9"/>
        <v>5400</v>
      </c>
      <c r="AA73" s="67">
        <f t="shared" si="7"/>
        <v>21074.710196134944</v>
      </c>
    </row>
    <row r="74" spans="1:27" ht="15" customHeight="1" x14ac:dyDescent="0.3">
      <c r="A74" s="73" t="s">
        <v>37</v>
      </c>
      <c r="B74" s="73">
        <v>902210</v>
      </c>
      <c r="C74" s="73" t="s">
        <v>155</v>
      </c>
      <c r="D74" s="76" t="s">
        <v>156</v>
      </c>
      <c r="E74" s="73">
        <v>161061</v>
      </c>
      <c r="F74" s="73"/>
      <c r="G74" s="73">
        <v>1226</v>
      </c>
      <c r="H74" s="73" t="s">
        <v>77</v>
      </c>
      <c r="I74" s="66">
        <v>8978</v>
      </c>
      <c r="J74" s="67">
        <v>7227.3193277624723</v>
      </c>
      <c r="K74" s="68">
        <f t="shared" si="5"/>
        <v>1.2045532212937453</v>
      </c>
      <c r="L74" s="67">
        <f t="shared" si="6"/>
        <v>3587.1594930127735</v>
      </c>
      <c r="M74" s="67">
        <v>0</v>
      </c>
      <c r="N74" s="67">
        <v>0</v>
      </c>
      <c r="O74" s="67">
        <f>'FY25 Fleet Rates'!$B$3-578.018-90.3662</f>
        <v>981.73278025617662</v>
      </c>
      <c r="P74" s="67">
        <v>0</v>
      </c>
      <c r="Q74" s="67">
        <v>0</v>
      </c>
      <c r="R74" s="67">
        <v>0</v>
      </c>
      <c r="S74" s="67">
        <v>219.74957415494006</v>
      </c>
      <c r="T74" s="67">
        <f t="shared" si="8"/>
        <v>12015.961175186361</v>
      </c>
      <c r="U74" s="63" t="s">
        <v>151</v>
      </c>
      <c r="V74" s="63">
        <v>2027</v>
      </c>
      <c r="W74" s="70" t="s">
        <v>134</v>
      </c>
      <c r="X74" s="67">
        <v>2700</v>
      </c>
      <c r="Y74" s="67"/>
      <c r="Z74" s="67">
        <f t="shared" si="9"/>
        <v>2700</v>
      </c>
      <c r="AA74" s="67">
        <f t="shared" si="7"/>
        <v>14715.961175186361</v>
      </c>
    </row>
    <row r="75" spans="1:27" ht="15" customHeight="1" x14ac:dyDescent="0.3">
      <c r="A75" s="73" t="s">
        <v>37</v>
      </c>
      <c r="B75" s="73">
        <v>902210</v>
      </c>
      <c r="C75" s="73" t="s">
        <v>155</v>
      </c>
      <c r="D75" s="76" t="s">
        <v>156</v>
      </c>
      <c r="E75" s="73">
        <v>161062</v>
      </c>
      <c r="F75" s="73"/>
      <c r="G75" s="73">
        <v>1226</v>
      </c>
      <c r="H75" s="73" t="s">
        <v>77</v>
      </c>
      <c r="I75" s="66">
        <v>10893</v>
      </c>
      <c r="J75" s="67">
        <v>7227.3193277624723</v>
      </c>
      <c r="K75" s="68">
        <f t="shared" si="5"/>
        <v>1.2045532212937453</v>
      </c>
      <c r="L75" s="67">
        <f t="shared" si="6"/>
        <v>5893.8789117902961</v>
      </c>
      <c r="M75" s="67">
        <v>0</v>
      </c>
      <c r="N75" s="67">
        <v>0</v>
      </c>
      <c r="O75" s="67">
        <f>'FY25 Fleet Rates'!$B$3-578.018-90.3662</f>
        <v>981.73278025617662</v>
      </c>
      <c r="P75" s="67">
        <v>0</v>
      </c>
      <c r="Q75" s="67">
        <v>0</v>
      </c>
      <c r="R75" s="67">
        <v>302.71114216304085</v>
      </c>
      <c r="S75" s="67">
        <v>439.49914830988013</v>
      </c>
      <c r="T75" s="67">
        <f t="shared" si="8"/>
        <v>14845.141310281866</v>
      </c>
      <c r="U75" s="63" t="s">
        <v>1307</v>
      </c>
      <c r="V75" s="63">
        <v>2027</v>
      </c>
      <c r="W75" s="70" t="s">
        <v>134</v>
      </c>
      <c r="X75" s="67">
        <v>5400</v>
      </c>
      <c r="Y75" s="67"/>
      <c r="Z75" s="67">
        <f t="shared" si="9"/>
        <v>5400</v>
      </c>
      <c r="AA75" s="67">
        <f t="shared" si="7"/>
        <v>20245.141310281866</v>
      </c>
    </row>
    <row r="76" spans="1:27" ht="15" customHeight="1" x14ac:dyDescent="0.3">
      <c r="A76" s="73" t="s">
        <v>37</v>
      </c>
      <c r="B76" s="73">
        <v>902210</v>
      </c>
      <c r="C76" s="73" t="s">
        <v>155</v>
      </c>
      <c r="D76" s="76" t="s">
        <v>156</v>
      </c>
      <c r="E76" s="73">
        <v>161063</v>
      </c>
      <c r="F76" s="73"/>
      <c r="G76" s="73">
        <v>1226</v>
      </c>
      <c r="H76" s="73" t="s">
        <v>77</v>
      </c>
      <c r="I76" s="66">
        <v>6437</v>
      </c>
      <c r="J76" s="67">
        <v>7227.3193277624723</v>
      </c>
      <c r="K76" s="68">
        <f t="shared" si="5"/>
        <v>1.2045532212937453</v>
      </c>
      <c r="L76" s="67">
        <f t="shared" si="6"/>
        <v>526.38975770536672</v>
      </c>
      <c r="M76" s="67">
        <v>0</v>
      </c>
      <c r="N76" s="67">
        <v>0</v>
      </c>
      <c r="O76" s="67">
        <f>'FY25 Fleet Rates'!$B$3-578.018-90.3662</f>
        <v>981.73278025617662</v>
      </c>
      <c r="P76" s="67">
        <v>0</v>
      </c>
      <c r="Q76" s="67">
        <v>0</v>
      </c>
      <c r="R76" s="67">
        <v>0</v>
      </c>
      <c r="S76" s="67">
        <v>439.49914830988013</v>
      </c>
      <c r="T76" s="67">
        <f t="shared" si="8"/>
        <v>9174.941014033895</v>
      </c>
      <c r="U76" s="63" t="s">
        <v>1307</v>
      </c>
      <c r="V76" s="63">
        <v>2027</v>
      </c>
      <c r="W76" s="70" t="s">
        <v>134</v>
      </c>
      <c r="X76" s="67">
        <v>5400</v>
      </c>
      <c r="Y76" s="67"/>
      <c r="Z76" s="67">
        <f t="shared" si="9"/>
        <v>5400</v>
      </c>
      <c r="AA76" s="67">
        <f t="shared" si="7"/>
        <v>14574.941014033895</v>
      </c>
    </row>
    <row r="77" spans="1:27" ht="15" customHeight="1" x14ac:dyDescent="0.3">
      <c r="A77" s="73" t="s">
        <v>37</v>
      </c>
      <c r="B77" s="73">
        <v>902210</v>
      </c>
      <c r="C77" s="73" t="s">
        <v>155</v>
      </c>
      <c r="D77" s="75" t="s">
        <v>156</v>
      </c>
      <c r="E77" s="77" t="s">
        <v>157</v>
      </c>
      <c r="F77" s="73"/>
      <c r="G77" s="73">
        <v>1226</v>
      </c>
      <c r="H77" s="73" t="s">
        <v>77</v>
      </c>
      <c r="I77" s="66">
        <v>6900</v>
      </c>
      <c r="J77" s="67">
        <v>7227.3193277624723</v>
      </c>
      <c r="K77" s="68">
        <f t="shared" si="5"/>
        <v>1.2045532212937453</v>
      </c>
      <c r="L77" s="67">
        <f t="shared" si="6"/>
        <v>1084.0978991643708</v>
      </c>
      <c r="M77" s="67">
        <v>0</v>
      </c>
      <c r="N77" s="67">
        <v>0</v>
      </c>
      <c r="O77" s="67">
        <f>'FY25 Fleet Rates'!$B$3-578.018-90.3662</f>
        <v>981.73278025617662</v>
      </c>
      <c r="P77" s="67">
        <v>0</v>
      </c>
      <c r="Q77" s="67">
        <v>0</v>
      </c>
      <c r="R77" s="67">
        <v>0</v>
      </c>
      <c r="S77" s="67">
        <v>0</v>
      </c>
      <c r="T77" s="67">
        <f t="shared" si="8"/>
        <v>9293.1500071830196</v>
      </c>
      <c r="U77" s="63" t="s">
        <v>1306</v>
      </c>
      <c r="V77" s="63">
        <v>2018</v>
      </c>
      <c r="W77" s="70">
        <v>0</v>
      </c>
      <c r="X77" s="67">
        <v>0</v>
      </c>
      <c r="Y77" s="67"/>
      <c r="Z77" s="67">
        <f t="shared" si="9"/>
        <v>0</v>
      </c>
      <c r="AA77" s="67">
        <f t="shared" si="7"/>
        <v>9293.1500071830196</v>
      </c>
    </row>
    <row r="78" spans="1:27" ht="15" customHeight="1" x14ac:dyDescent="0.3">
      <c r="A78" s="73" t="s">
        <v>37</v>
      </c>
      <c r="B78" s="73">
        <v>902210</v>
      </c>
      <c r="C78" s="73" t="s">
        <v>155</v>
      </c>
      <c r="D78" s="74" t="s">
        <v>156</v>
      </c>
      <c r="E78" s="77" t="s">
        <v>158</v>
      </c>
      <c r="F78" s="73"/>
      <c r="G78" s="73">
        <v>1226</v>
      </c>
      <c r="H78" s="73" t="s">
        <v>77</v>
      </c>
      <c r="I78" s="66">
        <v>12320</v>
      </c>
      <c r="J78" s="67">
        <v>7227.3193277624723</v>
      </c>
      <c r="K78" s="68">
        <f t="shared" si="5"/>
        <v>1.2045532212937453</v>
      </c>
      <c r="L78" s="67">
        <f t="shared" si="6"/>
        <v>7612.7763585764706</v>
      </c>
      <c r="M78" s="67">
        <v>0</v>
      </c>
      <c r="N78" s="67">
        <v>0</v>
      </c>
      <c r="O78" s="67">
        <f>'FY25 Fleet Rates'!$B$3-578.018-90.3662</f>
        <v>981.73278025617662</v>
      </c>
      <c r="P78" s="67">
        <v>9641.8764194821033</v>
      </c>
      <c r="Q78" s="67">
        <v>109.020682904916</v>
      </c>
      <c r="R78" s="67">
        <v>0</v>
      </c>
      <c r="S78" s="67">
        <v>219.74957415494006</v>
      </c>
      <c r="T78" s="67">
        <f t="shared" si="8"/>
        <v>25792.475143137079</v>
      </c>
      <c r="U78" s="63" t="s">
        <v>151</v>
      </c>
      <c r="V78" s="63">
        <v>2029</v>
      </c>
      <c r="W78" s="70" t="s">
        <v>134</v>
      </c>
      <c r="X78" s="67">
        <v>2700</v>
      </c>
      <c r="Y78" s="67"/>
      <c r="Z78" s="67">
        <f t="shared" si="9"/>
        <v>2700</v>
      </c>
      <c r="AA78" s="67">
        <f t="shared" si="7"/>
        <v>28492.475143137079</v>
      </c>
    </row>
    <row r="79" spans="1:27" ht="15" customHeight="1" x14ac:dyDescent="0.3">
      <c r="A79" s="73" t="s">
        <v>37</v>
      </c>
      <c r="B79" s="73">
        <v>902210</v>
      </c>
      <c r="C79" s="73" t="s">
        <v>155</v>
      </c>
      <c r="D79" s="76" t="s">
        <v>156</v>
      </c>
      <c r="E79" s="77" t="s">
        <v>159</v>
      </c>
      <c r="F79" s="73"/>
      <c r="G79" s="73">
        <v>1226</v>
      </c>
      <c r="H79" s="73" t="s">
        <v>77</v>
      </c>
      <c r="I79" s="66">
        <v>4316</v>
      </c>
      <c r="J79" s="67">
        <v>7227.3193277624723</v>
      </c>
      <c r="K79" s="68">
        <f t="shared" si="5"/>
        <v>1.2045532212937453</v>
      </c>
      <c r="L79" s="67">
        <f t="shared" ref="L79:L106" si="10">IF(H79="N",IF(I79&gt;6000,K79,0)*(I79-(500*12)),0)</f>
        <v>0</v>
      </c>
      <c r="M79" s="67">
        <v>0</v>
      </c>
      <c r="N79" s="67">
        <v>0</v>
      </c>
      <c r="O79" s="67">
        <f>'FY25 Fleet Rates'!$B$3-578.018-90.3662</f>
        <v>981.73278025617662</v>
      </c>
      <c r="P79" s="67">
        <v>164.97024671396068</v>
      </c>
      <c r="Q79" s="67">
        <v>0</v>
      </c>
      <c r="R79" s="67">
        <v>2396.5066396358311</v>
      </c>
      <c r="S79" s="67">
        <v>219.74957415494006</v>
      </c>
      <c r="T79" s="67">
        <f t="shared" si="8"/>
        <v>10990.278568523379</v>
      </c>
      <c r="U79" s="63" t="s">
        <v>151</v>
      </c>
      <c r="V79" s="63">
        <v>2029</v>
      </c>
      <c r="W79" s="70" t="s">
        <v>134</v>
      </c>
      <c r="X79" s="67">
        <v>2700</v>
      </c>
      <c r="Y79" s="67"/>
      <c r="Z79" s="67">
        <f t="shared" si="9"/>
        <v>2700</v>
      </c>
      <c r="AA79" s="67">
        <f t="shared" si="7"/>
        <v>13690.278568523379</v>
      </c>
    </row>
    <row r="80" spans="1:27" ht="15" customHeight="1" x14ac:dyDescent="0.3">
      <c r="A80" s="73" t="s">
        <v>37</v>
      </c>
      <c r="B80" s="73">
        <v>902210</v>
      </c>
      <c r="C80" s="73" t="s">
        <v>155</v>
      </c>
      <c r="D80" s="76" t="s">
        <v>156</v>
      </c>
      <c r="E80" s="77" t="s">
        <v>160</v>
      </c>
      <c r="F80" s="73"/>
      <c r="G80" s="73">
        <v>1226</v>
      </c>
      <c r="H80" s="73" t="s">
        <v>77</v>
      </c>
      <c r="I80" s="66">
        <v>15832</v>
      </c>
      <c r="J80" s="67">
        <v>7227.3193277624723</v>
      </c>
      <c r="K80" s="68">
        <f t="shared" si="5"/>
        <v>1.2045532212937453</v>
      </c>
      <c r="L80" s="67">
        <f t="shared" si="10"/>
        <v>11843.167271760103</v>
      </c>
      <c r="M80" s="67">
        <v>0</v>
      </c>
      <c r="N80" s="67">
        <v>0</v>
      </c>
      <c r="O80" s="67">
        <f>'FY25 Fleet Rates'!$B$3-578.018-90.3662</f>
        <v>981.73278025617662</v>
      </c>
      <c r="P80" s="67">
        <v>0</v>
      </c>
      <c r="Q80" s="67">
        <v>0</v>
      </c>
      <c r="R80" s="67">
        <v>0</v>
      </c>
      <c r="S80" s="67">
        <v>219.74957415494006</v>
      </c>
      <c r="T80" s="67">
        <f t="shared" si="8"/>
        <v>20271.968953933694</v>
      </c>
      <c r="U80" s="63" t="s">
        <v>151</v>
      </c>
      <c r="V80" s="63">
        <v>2030</v>
      </c>
      <c r="W80" s="70" t="s">
        <v>134</v>
      </c>
      <c r="X80" s="67">
        <v>2700</v>
      </c>
      <c r="Y80" s="67"/>
      <c r="Z80" s="67">
        <f t="shared" si="9"/>
        <v>2700</v>
      </c>
      <c r="AA80" s="67">
        <f t="shared" si="7"/>
        <v>22971.968953933694</v>
      </c>
    </row>
    <row r="81" spans="1:27" ht="15" customHeight="1" x14ac:dyDescent="0.3">
      <c r="A81" s="73" t="s">
        <v>37</v>
      </c>
      <c r="B81" s="73">
        <v>902210</v>
      </c>
      <c r="C81" s="73" t="s">
        <v>155</v>
      </c>
      <c r="D81" s="74" t="s">
        <v>156</v>
      </c>
      <c r="E81" s="77" t="s">
        <v>161</v>
      </c>
      <c r="F81" s="73"/>
      <c r="G81" s="73">
        <v>1226</v>
      </c>
      <c r="H81" s="73" t="s">
        <v>77</v>
      </c>
      <c r="I81" s="66">
        <v>6841</v>
      </c>
      <c r="J81" s="67">
        <v>7227.3193277624723</v>
      </c>
      <c r="K81" s="68">
        <f t="shared" si="5"/>
        <v>1.2045532212937453</v>
      </c>
      <c r="L81" s="67">
        <f t="shared" si="10"/>
        <v>1013.0292591080398</v>
      </c>
      <c r="M81" s="67">
        <v>0</v>
      </c>
      <c r="N81" s="67">
        <v>0</v>
      </c>
      <c r="O81" s="67">
        <f>'FY25 Fleet Rates'!$B$3-578.018-90.3662</f>
        <v>981.73278025617662</v>
      </c>
      <c r="P81" s="67">
        <v>0</v>
      </c>
      <c r="Q81" s="67">
        <v>0</v>
      </c>
      <c r="R81" s="67">
        <v>0</v>
      </c>
      <c r="S81" s="67">
        <v>219.74957415494006</v>
      </c>
      <c r="T81" s="67">
        <f t="shared" si="8"/>
        <v>9441.830941281627</v>
      </c>
      <c r="U81" s="63" t="s">
        <v>151</v>
      </c>
      <c r="V81" s="63">
        <v>2030</v>
      </c>
      <c r="W81" s="70" t="s">
        <v>134</v>
      </c>
      <c r="X81" s="67">
        <v>2700</v>
      </c>
      <c r="Y81" s="67"/>
      <c r="Z81" s="67">
        <f t="shared" si="9"/>
        <v>2700</v>
      </c>
      <c r="AA81" s="67">
        <f t="shared" si="7"/>
        <v>12141.830941281627</v>
      </c>
    </row>
    <row r="82" spans="1:27" ht="15" customHeight="1" x14ac:dyDescent="0.3">
      <c r="A82" s="73" t="s">
        <v>37</v>
      </c>
      <c r="B82" s="73">
        <v>902210</v>
      </c>
      <c r="C82" s="73" t="s">
        <v>155</v>
      </c>
      <c r="D82" s="75" t="s">
        <v>156</v>
      </c>
      <c r="E82" s="77" t="s">
        <v>162</v>
      </c>
      <c r="F82" s="73"/>
      <c r="G82" s="73">
        <v>1226</v>
      </c>
      <c r="H82" s="73" t="s">
        <v>77</v>
      </c>
      <c r="I82" s="66">
        <v>5372</v>
      </c>
      <c r="J82" s="67">
        <v>7227.3193277624723</v>
      </c>
      <c r="K82" s="68">
        <f t="shared" si="5"/>
        <v>1.2045532212937453</v>
      </c>
      <c r="L82" s="67">
        <f t="shared" si="10"/>
        <v>0</v>
      </c>
      <c r="M82" s="67">
        <v>0</v>
      </c>
      <c r="N82" s="67">
        <v>0</v>
      </c>
      <c r="O82" s="67">
        <f>'FY25 Fleet Rates'!$B$3-578.018-90.3662</f>
        <v>981.73278025617662</v>
      </c>
      <c r="P82" s="67">
        <v>0</v>
      </c>
      <c r="Q82" s="67">
        <v>0</v>
      </c>
      <c r="R82" s="67">
        <v>2253.484246448575</v>
      </c>
      <c r="S82" s="67">
        <v>219.74957415494006</v>
      </c>
      <c r="T82" s="67">
        <f t="shared" si="8"/>
        <v>10682.285928622163</v>
      </c>
      <c r="U82" s="63" t="s">
        <v>151</v>
      </c>
      <c r="V82" s="63">
        <v>2030</v>
      </c>
      <c r="W82" s="70" t="s">
        <v>134</v>
      </c>
      <c r="X82" s="67">
        <v>2700</v>
      </c>
      <c r="Y82" s="67"/>
      <c r="Z82" s="67">
        <f t="shared" si="9"/>
        <v>2700</v>
      </c>
      <c r="AA82" s="67">
        <f t="shared" si="7"/>
        <v>13382.285928622163</v>
      </c>
    </row>
    <row r="83" spans="1:27" ht="15" customHeight="1" x14ac:dyDescent="0.3">
      <c r="A83" s="73" t="s">
        <v>37</v>
      </c>
      <c r="B83" s="73">
        <v>902210</v>
      </c>
      <c r="C83" s="73" t="s">
        <v>155</v>
      </c>
      <c r="D83" s="75" t="s">
        <v>156</v>
      </c>
      <c r="E83" s="77" t="s">
        <v>163</v>
      </c>
      <c r="F83" s="73"/>
      <c r="G83" s="73">
        <v>1226</v>
      </c>
      <c r="H83" s="73" t="s">
        <v>77</v>
      </c>
      <c r="I83" s="66">
        <v>0</v>
      </c>
      <c r="J83" s="67">
        <v>7227.3193277624723</v>
      </c>
      <c r="K83" s="68">
        <f t="shared" si="5"/>
        <v>1.2045532212937453</v>
      </c>
      <c r="L83" s="67">
        <f t="shared" si="10"/>
        <v>0</v>
      </c>
      <c r="M83" s="67">
        <v>0</v>
      </c>
      <c r="N83" s="67">
        <v>0</v>
      </c>
      <c r="O83" s="67">
        <f>'FY25 Fleet Rates'!$B$3-578.018-90.3662</f>
        <v>981.73278025617662</v>
      </c>
      <c r="P83" s="67">
        <v>0</v>
      </c>
      <c r="Q83" s="67">
        <v>0</v>
      </c>
      <c r="R83" s="67">
        <v>0</v>
      </c>
      <c r="S83" s="67">
        <v>286.00000132609608</v>
      </c>
      <c r="T83" s="67">
        <f t="shared" si="8"/>
        <v>8495.0521093447442</v>
      </c>
      <c r="U83" s="63" t="s">
        <v>151</v>
      </c>
      <c r="V83" s="63">
        <v>2033</v>
      </c>
      <c r="W83" s="70" t="s">
        <v>134</v>
      </c>
      <c r="X83" s="67">
        <v>3514</v>
      </c>
      <c r="Y83" s="67"/>
      <c r="Z83" s="67">
        <f t="shared" si="9"/>
        <v>3514</v>
      </c>
      <c r="AA83" s="67">
        <f t="shared" si="7"/>
        <v>12009.052109344744</v>
      </c>
    </row>
    <row r="84" spans="1:27" ht="28.8" x14ac:dyDescent="0.3">
      <c r="A84" s="73" t="s">
        <v>37</v>
      </c>
      <c r="B84" s="73">
        <v>902210</v>
      </c>
      <c r="C84" s="73" t="s">
        <v>155</v>
      </c>
      <c r="D84" s="75" t="s">
        <v>156</v>
      </c>
      <c r="E84" s="77" t="s">
        <v>164</v>
      </c>
      <c r="F84" s="73"/>
      <c r="G84" s="73">
        <v>1226</v>
      </c>
      <c r="H84" s="73" t="s">
        <v>77</v>
      </c>
      <c r="I84" s="66">
        <v>0</v>
      </c>
      <c r="J84" s="67">
        <v>7227.3193277624723</v>
      </c>
      <c r="K84" s="68">
        <f t="shared" si="5"/>
        <v>1.2045532212937453</v>
      </c>
      <c r="L84" s="67">
        <f t="shared" si="10"/>
        <v>0</v>
      </c>
      <c r="M84" s="67">
        <v>0</v>
      </c>
      <c r="N84" s="67">
        <v>0</v>
      </c>
      <c r="O84" s="67">
        <f>'FY25 Fleet Rates'!$B$3-578.018-90.3662</f>
        <v>981.73278025617662</v>
      </c>
      <c r="P84" s="67">
        <v>0</v>
      </c>
      <c r="Q84" s="67">
        <v>0</v>
      </c>
      <c r="R84" s="67">
        <v>0</v>
      </c>
      <c r="S84" s="67">
        <v>286.00000132609608</v>
      </c>
      <c r="T84" s="67">
        <f t="shared" si="8"/>
        <v>8495.0521093447442</v>
      </c>
      <c r="U84" s="63" t="s">
        <v>151</v>
      </c>
      <c r="V84" s="63">
        <v>2033</v>
      </c>
      <c r="W84" s="70" t="s">
        <v>134</v>
      </c>
      <c r="X84" s="67">
        <v>3514</v>
      </c>
      <c r="Y84" s="67"/>
      <c r="Z84" s="67">
        <f t="shared" si="9"/>
        <v>3514</v>
      </c>
      <c r="AA84" s="67">
        <f t="shared" si="7"/>
        <v>12009.052109344744</v>
      </c>
    </row>
    <row r="85" spans="1:27" ht="15" customHeight="1" x14ac:dyDescent="0.3">
      <c r="A85" s="73" t="s">
        <v>37</v>
      </c>
      <c r="B85" s="73">
        <v>902210</v>
      </c>
      <c r="C85" s="73" t="s">
        <v>155</v>
      </c>
      <c r="D85" s="75" t="s">
        <v>156</v>
      </c>
      <c r="E85" s="77" t="s">
        <v>165</v>
      </c>
      <c r="F85" s="73"/>
      <c r="G85" s="73">
        <v>1226</v>
      </c>
      <c r="H85" s="73" t="s">
        <v>77</v>
      </c>
      <c r="I85" s="66">
        <v>0</v>
      </c>
      <c r="J85" s="67">
        <v>7227.3193277624723</v>
      </c>
      <c r="K85" s="68">
        <f t="shared" si="5"/>
        <v>1.2045532212937453</v>
      </c>
      <c r="L85" s="67">
        <f t="shared" si="10"/>
        <v>0</v>
      </c>
      <c r="M85" s="67">
        <v>0</v>
      </c>
      <c r="N85" s="67">
        <v>0</v>
      </c>
      <c r="O85" s="67">
        <f>'FY25 Fleet Rates'!$B$3-578.018-90.3662</f>
        <v>981.73278025617662</v>
      </c>
      <c r="P85" s="67">
        <v>0</v>
      </c>
      <c r="Q85" s="67">
        <v>0</v>
      </c>
      <c r="R85" s="67">
        <v>0</v>
      </c>
      <c r="S85" s="67">
        <v>386.75925051269451</v>
      </c>
      <c r="T85" s="67">
        <f t="shared" si="8"/>
        <v>8595.8113585313422</v>
      </c>
      <c r="U85" s="63" t="s">
        <v>151</v>
      </c>
      <c r="V85" s="63">
        <v>2033</v>
      </c>
      <c r="W85" s="70" t="s">
        <v>134</v>
      </c>
      <c r="X85" s="67">
        <v>4752</v>
      </c>
      <c r="Y85" s="67"/>
      <c r="Z85" s="67">
        <f t="shared" si="9"/>
        <v>4752</v>
      </c>
      <c r="AA85" s="67">
        <f t="shared" si="7"/>
        <v>13347.811358531342</v>
      </c>
    </row>
    <row r="86" spans="1:27" ht="15" customHeight="1" x14ac:dyDescent="0.3">
      <c r="A86" s="73" t="s">
        <v>37</v>
      </c>
      <c r="B86" s="73">
        <v>902210</v>
      </c>
      <c r="C86" s="73" t="s">
        <v>155</v>
      </c>
      <c r="D86" s="75" t="s">
        <v>156</v>
      </c>
      <c r="E86" s="77" t="s">
        <v>166</v>
      </c>
      <c r="F86" s="73"/>
      <c r="G86" s="73">
        <v>1226</v>
      </c>
      <c r="H86" s="73" t="s">
        <v>77</v>
      </c>
      <c r="I86" s="66">
        <v>0</v>
      </c>
      <c r="J86" s="67">
        <v>7227.3193277624723</v>
      </c>
      <c r="K86" s="68">
        <f t="shared" si="5"/>
        <v>1.2045532212937453</v>
      </c>
      <c r="L86" s="67">
        <f t="shared" si="10"/>
        <v>0</v>
      </c>
      <c r="M86" s="67">
        <v>0</v>
      </c>
      <c r="N86" s="67">
        <v>0</v>
      </c>
      <c r="O86" s="67">
        <f>'FY25 Fleet Rates'!$B$3-578.018-90.3662</f>
        <v>981.73278025617662</v>
      </c>
      <c r="P86" s="67">
        <v>0</v>
      </c>
      <c r="Q86" s="67">
        <v>0</v>
      </c>
      <c r="R86" s="67">
        <v>0</v>
      </c>
      <c r="S86" s="67">
        <v>386.75925051269451</v>
      </c>
      <c r="T86" s="67">
        <f t="shared" si="8"/>
        <v>8595.8113585313422</v>
      </c>
      <c r="U86" s="63" t="s">
        <v>151</v>
      </c>
      <c r="V86" s="63">
        <v>2033</v>
      </c>
      <c r="W86" s="70" t="s">
        <v>134</v>
      </c>
      <c r="X86" s="67">
        <v>4752</v>
      </c>
      <c r="Y86" s="67"/>
      <c r="Z86" s="67">
        <f t="shared" si="9"/>
        <v>4752</v>
      </c>
      <c r="AA86" s="67">
        <f t="shared" si="7"/>
        <v>13347.811358531342</v>
      </c>
    </row>
    <row r="87" spans="1:27" ht="28.8" x14ac:dyDescent="0.3">
      <c r="A87" s="73" t="s">
        <v>37</v>
      </c>
      <c r="B87" s="73">
        <v>902211</v>
      </c>
      <c r="C87" s="73" t="s">
        <v>167</v>
      </c>
      <c r="D87" s="75" t="s">
        <v>168</v>
      </c>
      <c r="E87" s="73">
        <v>121043</v>
      </c>
      <c r="F87" s="73"/>
      <c r="G87" s="73">
        <v>1202</v>
      </c>
      <c r="H87" s="73" t="s">
        <v>77</v>
      </c>
      <c r="I87" s="66">
        <v>2914</v>
      </c>
      <c r="J87" s="67">
        <v>4394.9914830988009</v>
      </c>
      <c r="K87" s="68">
        <f t="shared" si="5"/>
        <v>0.73249858051646677</v>
      </c>
      <c r="L87" s="67">
        <f t="shared" si="10"/>
        <v>0</v>
      </c>
      <c r="M87" s="67">
        <v>0</v>
      </c>
      <c r="N87" s="67">
        <v>0</v>
      </c>
      <c r="O87" s="67">
        <f>'FY25 Fleet Rates'!$B$3-578.018-90.3662</f>
        <v>981.73278025617662</v>
      </c>
      <c r="P87" s="67">
        <v>0</v>
      </c>
      <c r="Q87" s="67">
        <v>0</v>
      </c>
      <c r="R87" s="67">
        <v>0</v>
      </c>
      <c r="S87" s="67">
        <v>211.93625596276442</v>
      </c>
      <c r="T87" s="67">
        <f t="shared" si="8"/>
        <v>5588.660519317742</v>
      </c>
      <c r="U87" s="63" t="s">
        <v>151</v>
      </c>
      <c r="V87" s="63">
        <v>2023</v>
      </c>
      <c r="W87" s="70" t="s">
        <v>134</v>
      </c>
      <c r="X87" s="67">
        <v>2604</v>
      </c>
      <c r="Y87" s="67"/>
      <c r="Z87" s="67">
        <f t="shared" si="9"/>
        <v>2604</v>
      </c>
      <c r="AA87" s="67">
        <f t="shared" si="7"/>
        <v>8192.660519317742</v>
      </c>
    </row>
    <row r="88" spans="1:27" ht="15" customHeight="1" x14ac:dyDescent="0.3">
      <c r="A88" s="73" t="s">
        <v>37</v>
      </c>
      <c r="B88" s="73">
        <v>902211</v>
      </c>
      <c r="C88" s="73" t="s">
        <v>167</v>
      </c>
      <c r="D88" s="75" t="s">
        <v>168</v>
      </c>
      <c r="E88" s="73">
        <v>151041</v>
      </c>
      <c r="F88" s="73"/>
      <c r="G88" s="73">
        <v>1202</v>
      </c>
      <c r="H88" s="73" t="s">
        <v>77</v>
      </c>
      <c r="I88" s="66">
        <v>7601</v>
      </c>
      <c r="J88" s="67">
        <v>4394.9914830988009</v>
      </c>
      <c r="K88" s="68">
        <f t="shared" si="5"/>
        <v>0.73249858051646677</v>
      </c>
      <c r="L88" s="67">
        <f t="shared" si="10"/>
        <v>1172.7302274068634</v>
      </c>
      <c r="M88" s="67">
        <v>0</v>
      </c>
      <c r="N88" s="67">
        <v>0</v>
      </c>
      <c r="O88" s="67">
        <f>'FY25 Fleet Rates'!$B$3-578.018-90.3662</f>
        <v>981.73278025617662</v>
      </c>
      <c r="P88" s="67">
        <v>0</v>
      </c>
      <c r="Q88" s="67">
        <v>0</v>
      </c>
      <c r="R88" s="67">
        <v>0</v>
      </c>
      <c r="S88" s="67">
        <v>423.87251192552884</v>
      </c>
      <c r="T88" s="67">
        <f t="shared" si="8"/>
        <v>6973.3270026873697</v>
      </c>
      <c r="U88" s="63" t="s">
        <v>1307</v>
      </c>
      <c r="V88" s="63">
        <v>2025</v>
      </c>
      <c r="W88" s="70" t="s">
        <v>134</v>
      </c>
      <c r="X88" s="67">
        <v>5208</v>
      </c>
      <c r="Y88" s="67"/>
      <c r="Z88" s="67">
        <f t="shared" si="9"/>
        <v>5208</v>
      </c>
      <c r="AA88" s="67">
        <f t="shared" si="7"/>
        <v>12181.327002687369</v>
      </c>
    </row>
    <row r="89" spans="1:27" ht="15" customHeight="1" x14ac:dyDescent="0.3">
      <c r="A89" s="73" t="s">
        <v>37</v>
      </c>
      <c r="B89" s="73">
        <v>902211</v>
      </c>
      <c r="C89" s="73" t="s">
        <v>167</v>
      </c>
      <c r="D89" s="75" t="s">
        <v>168</v>
      </c>
      <c r="E89" s="73">
        <v>161006</v>
      </c>
      <c r="F89" s="73"/>
      <c r="G89" s="73">
        <v>1202</v>
      </c>
      <c r="H89" s="73" t="s">
        <v>77</v>
      </c>
      <c r="I89" s="66">
        <v>15898</v>
      </c>
      <c r="J89" s="67">
        <v>4394.9914830988009</v>
      </c>
      <c r="K89" s="68">
        <f t="shared" si="5"/>
        <v>0.73249858051646677</v>
      </c>
      <c r="L89" s="67">
        <f t="shared" si="10"/>
        <v>7250.2709499519879</v>
      </c>
      <c r="M89" s="67">
        <v>0</v>
      </c>
      <c r="N89" s="67">
        <v>0</v>
      </c>
      <c r="O89" s="67">
        <f>'FY25 Fleet Rates'!$B$3-578.018-90.3662</f>
        <v>981.73278025617662</v>
      </c>
      <c r="P89" s="67">
        <v>0</v>
      </c>
      <c r="Q89" s="67">
        <v>0</v>
      </c>
      <c r="R89" s="67">
        <v>0</v>
      </c>
      <c r="S89" s="67">
        <v>423.87251192552884</v>
      </c>
      <c r="T89" s="67">
        <f t="shared" si="8"/>
        <v>13050.867725232494</v>
      </c>
      <c r="U89" s="63" t="s">
        <v>1307</v>
      </c>
      <c r="V89" s="63">
        <v>2026</v>
      </c>
      <c r="W89" s="70" t="s">
        <v>134</v>
      </c>
      <c r="X89" s="67">
        <v>5208</v>
      </c>
      <c r="Y89" s="67"/>
      <c r="Z89" s="67">
        <f t="shared" si="9"/>
        <v>5208</v>
      </c>
      <c r="AA89" s="67">
        <f t="shared" si="7"/>
        <v>18258.867725232492</v>
      </c>
    </row>
    <row r="90" spans="1:27" ht="15" customHeight="1" x14ac:dyDescent="0.3">
      <c r="A90" s="73" t="s">
        <v>37</v>
      </c>
      <c r="B90" s="73">
        <v>902211</v>
      </c>
      <c r="C90" s="73" t="s">
        <v>167</v>
      </c>
      <c r="D90" s="75" t="s">
        <v>168</v>
      </c>
      <c r="E90" s="73">
        <v>171032</v>
      </c>
      <c r="F90" s="73"/>
      <c r="G90" s="73">
        <v>1202</v>
      </c>
      <c r="H90" s="73" t="s">
        <v>77</v>
      </c>
      <c r="I90" s="66">
        <v>16239</v>
      </c>
      <c r="J90" s="67">
        <v>4394.9914830988009</v>
      </c>
      <c r="K90" s="68">
        <f t="shared" si="5"/>
        <v>0.73249858051646677</v>
      </c>
      <c r="L90" s="67">
        <f t="shared" si="10"/>
        <v>7500.052965908103</v>
      </c>
      <c r="M90" s="67">
        <v>0</v>
      </c>
      <c r="N90" s="67">
        <v>0</v>
      </c>
      <c r="O90" s="67">
        <f>'FY25 Fleet Rates'!$B$3-578.018-90.3662</f>
        <v>981.73278025617662</v>
      </c>
      <c r="P90" s="67">
        <v>0</v>
      </c>
      <c r="Q90" s="67">
        <v>0</v>
      </c>
      <c r="R90" s="67">
        <v>0</v>
      </c>
      <c r="S90" s="67">
        <v>423.87251192552884</v>
      </c>
      <c r="T90" s="67">
        <f t="shared" si="8"/>
        <v>13300.649741188608</v>
      </c>
      <c r="U90" s="63" t="s">
        <v>1307</v>
      </c>
      <c r="V90" s="63">
        <v>2028</v>
      </c>
      <c r="W90" s="70" t="s">
        <v>134</v>
      </c>
      <c r="X90" s="67">
        <v>5208</v>
      </c>
      <c r="Y90" s="67"/>
      <c r="Z90" s="67">
        <f t="shared" si="9"/>
        <v>5208</v>
      </c>
      <c r="AA90" s="67">
        <f t="shared" si="7"/>
        <v>18508.649741188608</v>
      </c>
    </row>
    <row r="91" spans="1:27" ht="15" customHeight="1" x14ac:dyDescent="0.3">
      <c r="A91" s="73" t="s">
        <v>37</v>
      </c>
      <c r="B91" s="73">
        <v>902211</v>
      </c>
      <c r="C91" s="73" t="s">
        <v>167</v>
      </c>
      <c r="D91" s="76" t="s">
        <v>168</v>
      </c>
      <c r="E91" s="73">
        <v>191041</v>
      </c>
      <c r="F91" s="73"/>
      <c r="G91" s="73">
        <v>1209</v>
      </c>
      <c r="H91" s="73" t="s">
        <v>77</v>
      </c>
      <c r="I91" s="66">
        <v>7401</v>
      </c>
      <c r="J91" s="67">
        <v>5176.3233023163639</v>
      </c>
      <c r="K91" s="68">
        <f t="shared" si="5"/>
        <v>0.86272055038606066</v>
      </c>
      <c r="L91" s="67">
        <f t="shared" si="10"/>
        <v>1208.6714910908711</v>
      </c>
      <c r="M91" s="67">
        <v>0</v>
      </c>
      <c r="N91" s="67">
        <v>0</v>
      </c>
      <c r="O91" s="67">
        <f>'FY25 Fleet Rates'!$B$3-578.018-90.3662</f>
        <v>981.73278025617662</v>
      </c>
      <c r="P91" s="67">
        <v>1779.3632926270711</v>
      </c>
      <c r="Q91" s="67">
        <v>0</v>
      </c>
      <c r="R91" s="67">
        <v>0</v>
      </c>
      <c r="S91" s="67">
        <v>236.35287531331332</v>
      </c>
      <c r="T91" s="67">
        <f t="shared" si="8"/>
        <v>9382.4437416037981</v>
      </c>
      <c r="U91" s="63" t="s">
        <v>151</v>
      </c>
      <c r="V91" s="63">
        <v>2029</v>
      </c>
      <c r="W91" s="70" t="s">
        <v>400</v>
      </c>
      <c r="X91" s="67">
        <v>2904</v>
      </c>
      <c r="Y91" s="67"/>
      <c r="Z91" s="67">
        <f t="shared" si="9"/>
        <v>2904</v>
      </c>
      <c r="AA91" s="67">
        <f t="shared" si="7"/>
        <v>12286.443741603798</v>
      </c>
    </row>
    <row r="92" spans="1:27" ht="15" customHeight="1" x14ac:dyDescent="0.3">
      <c r="A92" s="73" t="s">
        <v>37</v>
      </c>
      <c r="B92" s="73">
        <v>902211</v>
      </c>
      <c r="C92" s="73" t="s">
        <v>167</v>
      </c>
      <c r="D92" s="76" t="s">
        <v>168</v>
      </c>
      <c r="E92" s="73">
        <v>191042</v>
      </c>
      <c r="F92" s="73"/>
      <c r="G92" s="73">
        <v>1209</v>
      </c>
      <c r="H92" s="73" t="s">
        <v>77</v>
      </c>
      <c r="I92" s="66">
        <v>7068</v>
      </c>
      <c r="J92" s="67">
        <v>5176.3233023163639</v>
      </c>
      <c r="K92" s="68">
        <f t="shared" si="5"/>
        <v>0.86272055038606066</v>
      </c>
      <c r="L92" s="67">
        <f t="shared" si="10"/>
        <v>921.38554781231278</v>
      </c>
      <c r="M92" s="67">
        <v>0</v>
      </c>
      <c r="N92" s="67">
        <v>0</v>
      </c>
      <c r="O92" s="67">
        <f>'FY25 Fleet Rates'!$B$3-578.018-90.3662</f>
        <v>981.73278025617662</v>
      </c>
      <c r="P92" s="67">
        <v>0</v>
      </c>
      <c r="Q92" s="67">
        <v>0</v>
      </c>
      <c r="R92" s="67">
        <v>223.41565963225563</v>
      </c>
      <c r="S92" s="67">
        <v>236.35287531331332</v>
      </c>
      <c r="T92" s="67">
        <f t="shared" si="8"/>
        <v>7539.2101653304217</v>
      </c>
      <c r="U92" s="63" t="s">
        <v>151</v>
      </c>
      <c r="V92" s="63">
        <v>2029</v>
      </c>
      <c r="W92" s="70" t="s">
        <v>400</v>
      </c>
      <c r="X92" s="67">
        <v>2904</v>
      </c>
      <c r="Y92" s="67"/>
      <c r="Z92" s="67">
        <f t="shared" si="9"/>
        <v>2904</v>
      </c>
      <c r="AA92" s="67">
        <f t="shared" si="7"/>
        <v>10443.210165330422</v>
      </c>
    </row>
    <row r="93" spans="1:27" ht="15" customHeight="1" x14ac:dyDescent="0.3">
      <c r="A93" s="73" t="s">
        <v>37</v>
      </c>
      <c r="B93" s="73">
        <v>902211</v>
      </c>
      <c r="C93" s="73" t="s">
        <v>167</v>
      </c>
      <c r="D93" s="76" t="s">
        <v>168</v>
      </c>
      <c r="E93" s="73">
        <v>211006</v>
      </c>
      <c r="F93" s="73"/>
      <c r="G93" s="73">
        <v>1209</v>
      </c>
      <c r="H93" s="73" t="s">
        <v>77</v>
      </c>
      <c r="I93" s="66">
        <v>7006</v>
      </c>
      <c r="J93" s="67">
        <v>5176.3233023163639</v>
      </c>
      <c r="K93" s="68">
        <f t="shared" si="5"/>
        <v>0.86272055038606066</v>
      </c>
      <c r="L93" s="67">
        <f t="shared" si="10"/>
        <v>867.89687368837701</v>
      </c>
      <c r="M93" s="67">
        <v>0</v>
      </c>
      <c r="N93" s="67">
        <v>0</v>
      </c>
      <c r="O93" s="67">
        <f>'FY25 Fleet Rates'!$B$3-578.018-90.3662</f>
        <v>981.73278025617662</v>
      </c>
      <c r="P93" s="67">
        <v>0</v>
      </c>
      <c r="Q93" s="67">
        <v>0</v>
      </c>
      <c r="R93" s="67">
        <v>0</v>
      </c>
      <c r="S93" s="67">
        <v>537.16562571207567</v>
      </c>
      <c r="T93" s="67">
        <f t="shared" si="8"/>
        <v>7563.1185819729935</v>
      </c>
      <c r="U93" s="63" t="s">
        <v>1307</v>
      </c>
      <c r="V93" s="63">
        <v>2031</v>
      </c>
      <c r="W93" s="70" t="s">
        <v>400</v>
      </c>
      <c r="X93" s="67">
        <v>6600</v>
      </c>
      <c r="Y93" s="67"/>
      <c r="Z93" s="67">
        <f t="shared" si="9"/>
        <v>6600</v>
      </c>
      <c r="AA93" s="67">
        <f t="shared" si="7"/>
        <v>14163.118581972994</v>
      </c>
    </row>
    <row r="94" spans="1:27" ht="15" customHeight="1" x14ac:dyDescent="0.3">
      <c r="A94" s="73" t="s">
        <v>37</v>
      </c>
      <c r="B94" s="73">
        <v>902211</v>
      </c>
      <c r="C94" s="73" t="s">
        <v>167</v>
      </c>
      <c r="D94" s="76" t="s">
        <v>168</v>
      </c>
      <c r="E94" s="77" t="s">
        <v>169</v>
      </c>
      <c r="F94" s="73"/>
      <c r="G94" s="73">
        <v>4040</v>
      </c>
      <c r="H94" s="73" t="s">
        <v>170</v>
      </c>
      <c r="I94" s="66">
        <v>0</v>
      </c>
      <c r="J94" s="67">
        <v>0</v>
      </c>
      <c r="K94" s="68">
        <f t="shared" si="5"/>
        <v>0</v>
      </c>
      <c r="L94" s="67">
        <f t="shared" si="10"/>
        <v>0</v>
      </c>
      <c r="M94" s="67">
        <v>0</v>
      </c>
      <c r="N94" s="67">
        <v>0</v>
      </c>
      <c r="O94" s="67">
        <f>'FY25 Fleet Rates'!$B$3-578.018-90.3662</f>
        <v>981.73278025617662</v>
      </c>
      <c r="P94" s="67">
        <v>0</v>
      </c>
      <c r="Q94" s="67">
        <v>0</v>
      </c>
      <c r="R94" s="67">
        <v>1846.1731480957853</v>
      </c>
      <c r="S94" s="67">
        <v>0</v>
      </c>
      <c r="T94" s="67">
        <f t="shared" si="8"/>
        <v>2827.9059283519618</v>
      </c>
      <c r="U94" s="63" t="s">
        <v>412</v>
      </c>
      <c r="V94" s="63">
        <v>1900</v>
      </c>
      <c r="W94" s="70" t="s">
        <v>1218</v>
      </c>
      <c r="X94" s="67">
        <v>0</v>
      </c>
      <c r="Y94" s="67"/>
      <c r="Z94" s="67">
        <f t="shared" si="9"/>
        <v>0</v>
      </c>
      <c r="AA94" s="67">
        <f t="shared" si="7"/>
        <v>2827.9059283519618</v>
      </c>
    </row>
    <row r="95" spans="1:27" ht="15" customHeight="1" x14ac:dyDescent="0.3">
      <c r="A95" s="73" t="s">
        <v>37</v>
      </c>
      <c r="B95" s="73">
        <v>902211</v>
      </c>
      <c r="C95" s="73" t="s">
        <v>167</v>
      </c>
      <c r="D95" s="76" t="s">
        <v>168</v>
      </c>
      <c r="E95" s="77" t="s">
        <v>171</v>
      </c>
      <c r="F95" s="73"/>
      <c r="G95" s="73">
        <v>4040</v>
      </c>
      <c r="H95" s="73" t="s">
        <v>170</v>
      </c>
      <c r="I95" s="66">
        <v>0</v>
      </c>
      <c r="J95" s="67">
        <v>0</v>
      </c>
      <c r="K95" s="68">
        <f t="shared" si="5"/>
        <v>0</v>
      </c>
      <c r="L95" s="67">
        <f t="shared" si="10"/>
        <v>0</v>
      </c>
      <c r="M95" s="67">
        <v>0</v>
      </c>
      <c r="N95" s="67">
        <v>0</v>
      </c>
      <c r="O95" s="67">
        <f>'FY25 Fleet Rates'!$B$3-578.018-90.3662</f>
        <v>981.73278025617662</v>
      </c>
      <c r="P95" s="67">
        <v>0</v>
      </c>
      <c r="Q95" s="67">
        <v>0</v>
      </c>
      <c r="R95" s="67">
        <v>1859.1247805382343</v>
      </c>
      <c r="S95" s="67">
        <v>0</v>
      </c>
      <c r="T95" s="67">
        <f t="shared" si="8"/>
        <v>2840.8575607944108</v>
      </c>
      <c r="U95" s="63" t="s">
        <v>412</v>
      </c>
      <c r="V95" s="63">
        <v>1900</v>
      </c>
      <c r="W95" s="70" t="s">
        <v>1218</v>
      </c>
      <c r="X95" s="67">
        <v>0</v>
      </c>
      <c r="Y95" s="67"/>
      <c r="Z95" s="67">
        <f t="shared" si="9"/>
        <v>0</v>
      </c>
      <c r="AA95" s="67">
        <f t="shared" si="7"/>
        <v>2840.8575607944108</v>
      </c>
    </row>
    <row r="96" spans="1:27" ht="15" customHeight="1" x14ac:dyDescent="0.3">
      <c r="A96" s="73" t="s">
        <v>37</v>
      </c>
      <c r="B96" s="73">
        <v>902395</v>
      </c>
      <c r="C96" s="73" t="s">
        <v>172</v>
      </c>
      <c r="D96" s="74" t="s">
        <v>173</v>
      </c>
      <c r="E96" s="77" t="s">
        <v>174</v>
      </c>
      <c r="F96" s="73"/>
      <c r="G96" s="73">
        <v>1212</v>
      </c>
      <c r="H96" s="73" t="s">
        <v>77</v>
      </c>
      <c r="I96" s="66">
        <v>3962</v>
      </c>
      <c r="J96" s="67">
        <v>4394.9914830988009</v>
      </c>
      <c r="K96" s="68">
        <f t="shared" si="5"/>
        <v>0.73249858051646677</v>
      </c>
      <c r="L96" s="67">
        <f t="shared" si="10"/>
        <v>0</v>
      </c>
      <c r="M96" s="67">
        <v>0</v>
      </c>
      <c r="N96" s="67">
        <v>0</v>
      </c>
      <c r="O96" s="67">
        <f>'FY25 Fleet Rates'!$B$3-578.018-90.3662</f>
        <v>981.73278025617662</v>
      </c>
      <c r="P96" s="67">
        <v>3339.4786784202579</v>
      </c>
      <c r="Q96" s="67">
        <v>0</v>
      </c>
      <c r="R96" s="67">
        <v>0</v>
      </c>
      <c r="S96" s="67">
        <v>390.66590960878233</v>
      </c>
      <c r="T96" s="67">
        <f t="shared" si="8"/>
        <v>9106.868851384017</v>
      </c>
      <c r="U96" s="63" t="s">
        <v>1307</v>
      </c>
      <c r="V96" s="63">
        <v>2029</v>
      </c>
      <c r="W96" s="70" t="s">
        <v>251</v>
      </c>
      <c r="X96" s="67">
        <v>4800</v>
      </c>
      <c r="Y96" s="67"/>
      <c r="Z96" s="67">
        <f t="shared" si="9"/>
        <v>4800</v>
      </c>
      <c r="AA96" s="67">
        <f t="shared" si="7"/>
        <v>13906.868851384017</v>
      </c>
    </row>
    <row r="97" spans="1:27" ht="15" customHeight="1" x14ac:dyDescent="0.3">
      <c r="A97" s="73" t="s">
        <v>37</v>
      </c>
      <c r="B97" s="73">
        <v>902395</v>
      </c>
      <c r="C97" s="73" t="s">
        <v>172</v>
      </c>
      <c r="D97" s="74" t="s">
        <v>173</v>
      </c>
      <c r="E97" s="73" t="s">
        <v>175</v>
      </c>
      <c r="F97" s="73"/>
      <c r="G97" s="73">
        <v>2010</v>
      </c>
      <c r="H97" s="73" t="s">
        <v>170</v>
      </c>
      <c r="I97" s="66">
        <v>0</v>
      </c>
      <c r="J97" s="67">
        <v>0</v>
      </c>
      <c r="K97" s="68">
        <f t="shared" si="5"/>
        <v>0</v>
      </c>
      <c r="L97" s="67">
        <f t="shared" si="10"/>
        <v>0</v>
      </c>
      <c r="M97" s="67">
        <v>0</v>
      </c>
      <c r="N97" s="67">
        <v>0</v>
      </c>
      <c r="O97" s="67">
        <f>'FY25 Fleet Rates'!$B$3-578.018-90.3662</f>
        <v>981.73278025617662</v>
      </c>
      <c r="P97" s="67">
        <v>0</v>
      </c>
      <c r="Q97" s="67">
        <v>0</v>
      </c>
      <c r="R97" s="67">
        <v>0</v>
      </c>
      <c r="S97" s="67">
        <v>240.41563799578233</v>
      </c>
      <c r="T97" s="67">
        <f t="shared" si="8"/>
        <v>1222.1484182519589</v>
      </c>
      <c r="U97" s="63" t="s">
        <v>1307</v>
      </c>
      <c r="V97" s="63">
        <v>2033</v>
      </c>
      <c r="W97" s="70" t="s">
        <v>1218</v>
      </c>
      <c r="X97" s="69">
        <f>14769.59/5</f>
        <v>2953.9180000000001</v>
      </c>
      <c r="Y97" s="67"/>
      <c r="Z97" s="67">
        <f t="shared" si="9"/>
        <v>2953.9180000000001</v>
      </c>
      <c r="AA97" s="67">
        <f t="shared" si="7"/>
        <v>4176.0664182519595</v>
      </c>
    </row>
    <row r="98" spans="1:27" ht="15" customHeight="1" x14ac:dyDescent="0.3">
      <c r="A98" s="73" t="s">
        <v>37</v>
      </c>
      <c r="B98" s="73">
        <v>902400</v>
      </c>
      <c r="C98" s="73" t="s">
        <v>176</v>
      </c>
      <c r="D98" s="74" t="s">
        <v>177</v>
      </c>
      <c r="E98" s="73">
        <v>141009</v>
      </c>
      <c r="F98" s="73"/>
      <c r="G98" s="73">
        <v>1020</v>
      </c>
      <c r="H98" s="73" t="s">
        <v>77</v>
      </c>
      <c r="I98" s="66">
        <v>1041</v>
      </c>
      <c r="J98" s="67">
        <v>3613.6596638812362</v>
      </c>
      <c r="K98" s="68">
        <f t="shared" si="5"/>
        <v>0.60227661064687266</v>
      </c>
      <c r="L98" s="67">
        <f t="shared" si="10"/>
        <v>0</v>
      </c>
      <c r="M98" s="67">
        <v>0</v>
      </c>
      <c r="N98" s="67">
        <v>0</v>
      </c>
      <c r="O98" s="67">
        <f>'FY25 Fleet Rates'!$B$3-578.018-90.3662</f>
        <v>981.73278025617662</v>
      </c>
      <c r="P98" s="67">
        <v>0</v>
      </c>
      <c r="Q98" s="67">
        <v>0</v>
      </c>
      <c r="R98" s="67">
        <v>0</v>
      </c>
      <c r="S98" s="67">
        <v>334.01935271550889</v>
      </c>
      <c r="T98" s="67">
        <f t="shared" si="8"/>
        <v>4929.4117968529217</v>
      </c>
      <c r="U98" s="63" t="s">
        <v>1307</v>
      </c>
      <c r="V98" s="63">
        <v>2025</v>
      </c>
      <c r="W98" s="70" t="s">
        <v>1234</v>
      </c>
      <c r="X98" s="67">
        <v>4104</v>
      </c>
      <c r="Y98" s="67"/>
      <c r="Z98" s="67">
        <f t="shared" si="9"/>
        <v>4104</v>
      </c>
      <c r="AA98" s="67">
        <f t="shared" si="7"/>
        <v>9033.4117968529208</v>
      </c>
    </row>
    <row r="99" spans="1:27" ht="15" customHeight="1" x14ac:dyDescent="0.3">
      <c r="A99" s="73" t="s">
        <v>37</v>
      </c>
      <c r="B99" s="73">
        <v>902400</v>
      </c>
      <c r="C99" s="73" t="s">
        <v>176</v>
      </c>
      <c r="D99" s="76" t="s">
        <v>177</v>
      </c>
      <c r="E99" s="73">
        <v>171006</v>
      </c>
      <c r="F99" s="73"/>
      <c r="G99" s="73">
        <v>1020</v>
      </c>
      <c r="H99" s="73" t="s">
        <v>77</v>
      </c>
      <c r="I99" s="66">
        <v>0</v>
      </c>
      <c r="J99" s="67">
        <v>3613.6596638812362</v>
      </c>
      <c r="K99" s="68">
        <f t="shared" si="5"/>
        <v>0.60227661064687266</v>
      </c>
      <c r="L99" s="67">
        <f t="shared" si="10"/>
        <v>0</v>
      </c>
      <c r="M99" s="67">
        <v>0</v>
      </c>
      <c r="N99" s="67">
        <v>0</v>
      </c>
      <c r="O99" s="67">
        <f>'FY25 Fleet Rates'!$B$3-578.018-90.3662</f>
        <v>981.73278025617662</v>
      </c>
      <c r="P99" s="67">
        <v>0</v>
      </c>
      <c r="Q99" s="67">
        <v>0</v>
      </c>
      <c r="R99" s="67">
        <v>0</v>
      </c>
      <c r="S99" s="67">
        <v>167.00967635775444</v>
      </c>
      <c r="T99" s="67">
        <f t="shared" si="8"/>
        <v>4762.4021204951678</v>
      </c>
      <c r="U99" s="63" t="s">
        <v>151</v>
      </c>
      <c r="V99" s="63">
        <v>2027</v>
      </c>
      <c r="W99" s="70" t="s">
        <v>1234</v>
      </c>
      <c r="X99" s="67">
        <v>2052</v>
      </c>
      <c r="Y99" s="67"/>
      <c r="Z99" s="67">
        <f t="shared" si="9"/>
        <v>2052</v>
      </c>
      <c r="AA99" s="67">
        <f t="shared" si="7"/>
        <v>6814.4021204951678</v>
      </c>
    </row>
    <row r="100" spans="1:27" ht="15" customHeight="1" x14ac:dyDescent="0.3">
      <c r="A100" s="73" t="s">
        <v>37</v>
      </c>
      <c r="B100" s="73">
        <v>902400</v>
      </c>
      <c r="C100" s="73" t="s">
        <v>176</v>
      </c>
      <c r="D100" s="76" t="s">
        <v>177</v>
      </c>
      <c r="E100" s="77" t="s">
        <v>178</v>
      </c>
      <c r="F100" s="73"/>
      <c r="G100" s="73">
        <v>1208</v>
      </c>
      <c r="H100" s="73" t="s">
        <v>170</v>
      </c>
      <c r="I100" s="66">
        <v>0</v>
      </c>
      <c r="J100" s="67">
        <v>0</v>
      </c>
      <c r="K100" s="68">
        <f t="shared" si="5"/>
        <v>0</v>
      </c>
      <c r="L100" s="67">
        <f t="shared" si="10"/>
        <v>0</v>
      </c>
      <c r="M100" s="67">
        <v>1695.5876303395048</v>
      </c>
      <c r="N100" s="67">
        <v>425.94175336225527</v>
      </c>
      <c r="O100" s="67">
        <f>'FY25 Fleet Rates'!$B$3-578.018-90.3662</f>
        <v>981.73278025617662</v>
      </c>
      <c r="P100" s="67">
        <v>0</v>
      </c>
      <c r="Q100" s="67">
        <v>0</v>
      </c>
      <c r="R100" s="67">
        <v>0</v>
      </c>
      <c r="S100" s="67">
        <v>0</v>
      </c>
      <c r="T100" s="67">
        <f t="shared" si="8"/>
        <v>3103.262163957937</v>
      </c>
      <c r="U100" s="63" t="s">
        <v>1306</v>
      </c>
      <c r="V100" s="63">
        <v>2014</v>
      </c>
      <c r="W100" s="70">
        <v>0</v>
      </c>
      <c r="X100" s="67">
        <v>0</v>
      </c>
      <c r="Y100" s="67"/>
      <c r="Z100" s="67">
        <f t="shared" si="9"/>
        <v>0</v>
      </c>
      <c r="AA100" s="67">
        <f t="shared" si="7"/>
        <v>3103.262163957937</v>
      </c>
    </row>
    <row r="101" spans="1:27" ht="15" customHeight="1" x14ac:dyDescent="0.3">
      <c r="A101" s="73" t="s">
        <v>37</v>
      </c>
      <c r="B101" s="73">
        <v>902400</v>
      </c>
      <c r="C101" s="73" t="s">
        <v>176</v>
      </c>
      <c r="D101" s="75" t="s">
        <v>177</v>
      </c>
      <c r="E101" s="77" t="s">
        <v>179</v>
      </c>
      <c r="F101" s="73"/>
      <c r="G101" s="73">
        <v>1212</v>
      </c>
      <c r="H101" s="73" t="s">
        <v>77</v>
      </c>
      <c r="I101" s="66">
        <v>5948</v>
      </c>
      <c r="J101" s="67">
        <v>4394.9914830988009</v>
      </c>
      <c r="K101" s="68">
        <f t="shared" si="5"/>
        <v>0.73249858051646677</v>
      </c>
      <c r="L101" s="67">
        <f t="shared" si="10"/>
        <v>0</v>
      </c>
      <c r="M101" s="67">
        <v>0</v>
      </c>
      <c r="N101" s="67">
        <v>0</v>
      </c>
      <c r="O101" s="67">
        <f>'FY25 Fleet Rates'!$B$3-578.018-90.3662</f>
        <v>981.73278025617662</v>
      </c>
      <c r="P101" s="67">
        <v>0</v>
      </c>
      <c r="Q101" s="67">
        <v>0</v>
      </c>
      <c r="R101" s="67">
        <v>0</v>
      </c>
      <c r="S101" s="67">
        <v>195.33295480439116</v>
      </c>
      <c r="T101" s="67">
        <f t="shared" si="8"/>
        <v>5572.0572181593689</v>
      </c>
      <c r="U101" s="63" t="s">
        <v>151</v>
      </c>
      <c r="V101" s="63">
        <v>2028</v>
      </c>
      <c r="W101" s="70" t="s">
        <v>251</v>
      </c>
      <c r="X101" s="67">
        <v>2400</v>
      </c>
      <c r="Y101" s="67"/>
      <c r="Z101" s="67">
        <f t="shared" si="9"/>
        <v>2400</v>
      </c>
      <c r="AA101" s="67">
        <f t="shared" si="7"/>
        <v>7972.0572181593689</v>
      </c>
    </row>
    <row r="102" spans="1:27" ht="15" customHeight="1" x14ac:dyDescent="0.3">
      <c r="A102" s="73" t="s">
        <v>37</v>
      </c>
      <c r="B102" s="73">
        <v>902400</v>
      </c>
      <c r="C102" s="73" t="s">
        <v>176</v>
      </c>
      <c r="D102" s="75" t="s">
        <v>177</v>
      </c>
      <c r="E102" s="77" t="s">
        <v>180</v>
      </c>
      <c r="F102" s="73"/>
      <c r="G102" s="73">
        <v>1020</v>
      </c>
      <c r="H102" s="73" t="s">
        <v>77</v>
      </c>
      <c r="I102" s="66">
        <v>2366</v>
      </c>
      <c r="J102" s="67">
        <v>3613.6596638812362</v>
      </c>
      <c r="K102" s="68">
        <f t="shared" si="5"/>
        <v>0.60227661064687266</v>
      </c>
      <c r="L102" s="67">
        <f t="shared" si="10"/>
        <v>0</v>
      </c>
      <c r="M102" s="67">
        <v>0</v>
      </c>
      <c r="N102" s="67">
        <v>0</v>
      </c>
      <c r="O102" s="67">
        <f>'FY25 Fleet Rates'!$B$3-578.018-90.3662</f>
        <v>981.73278025617662</v>
      </c>
      <c r="P102" s="67">
        <v>0</v>
      </c>
      <c r="Q102" s="67">
        <v>0</v>
      </c>
      <c r="R102" s="67">
        <v>0</v>
      </c>
      <c r="S102" s="67">
        <v>167.00967635775444</v>
      </c>
      <c r="T102" s="67">
        <f t="shared" si="8"/>
        <v>4762.4021204951678</v>
      </c>
      <c r="U102" s="63" t="s">
        <v>151</v>
      </c>
      <c r="V102" s="63">
        <v>2028</v>
      </c>
      <c r="W102" s="70" t="s">
        <v>1234</v>
      </c>
      <c r="X102" s="67">
        <v>2052</v>
      </c>
      <c r="Y102" s="67"/>
      <c r="Z102" s="67">
        <f t="shared" si="9"/>
        <v>2052</v>
      </c>
      <c r="AA102" s="67">
        <f t="shared" si="7"/>
        <v>6814.4021204951678</v>
      </c>
    </row>
    <row r="103" spans="1:27" ht="15" customHeight="1" x14ac:dyDescent="0.3">
      <c r="A103" s="73" t="s">
        <v>37</v>
      </c>
      <c r="B103" s="73">
        <v>902400</v>
      </c>
      <c r="C103" s="73" t="s">
        <v>176</v>
      </c>
      <c r="D103" s="75" t="s">
        <v>177</v>
      </c>
      <c r="E103" s="77" t="s">
        <v>181</v>
      </c>
      <c r="F103" s="73"/>
      <c r="G103" s="73">
        <v>1210</v>
      </c>
      <c r="H103" s="73" t="s">
        <v>77</v>
      </c>
      <c r="I103" s="66">
        <v>1755</v>
      </c>
      <c r="J103" s="67">
        <v>5273.9897797185613</v>
      </c>
      <c r="K103" s="68">
        <f t="shared" si="5"/>
        <v>0.87899829661976026</v>
      </c>
      <c r="L103" s="67">
        <f t="shared" si="10"/>
        <v>0</v>
      </c>
      <c r="M103" s="67">
        <v>0</v>
      </c>
      <c r="N103" s="67">
        <v>0</v>
      </c>
      <c r="O103" s="67">
        <f>'FY25 Fleet Rates'!$B$3-578.018-90.3662</f>
        <v>981.73278025617662</v>
      </c>
      <c r="P103" s="67">
        <v>0</v>
      </c>
      <c r="Q103" s="67">
        <v>0</v>
      </c>
      <c r="R103" s="67">
        <v>0</v>
      </c>
      <c r="S103" s="67">
        <v>260.76949466386219</v>
      </c>
      <c r="T103" s="67">
        <f t="shared" si="8"/>
        <v>6516.4920546386002</v>
      </c>
      <c r="U103" s="63" t="s">
        <v>151</v>
      </c>
      <c r="V103" s="63">
        <v>2031</v>
      </c>
      <c r="W103" s="70" t="s">
        <v>400</v>
      </c>
      <c r="X103" s="67">
        <v>3204</v>
      </c>
      <c r="Y103" s="67"/>
      <c r="Z103" s="67">
        <f t="shared" si="9"/>
        <v>3204</v>
      </c>
      <c r="AA103" s="67">
        <f t="shared" si="7"/>
        <v>9720.4920546386002</v>
      </c>
    </row>
    <row r="104" spans="1:27" ht="15" customHeight="1" x14ac:dyDescent="0.3">
      <c r="A104" s="73" t="s">
        <v>37</v>
      </c>
      <c r="B104" s="73">
        <v>902510</v>
      </c>
      <c r="C104" s="73" t="s">
        <v>182</v>
      </c>
      <c r="D104" s="74" t="s">
        <v>183</v>
      </c>
      <c r="E104" s="73">
        <v>141011</v>
      </c>
      <c r="F104" s="73"/>
      <c r="G104" s="73">
        <v>1020</v>
      </c>
      <c r="H104" s="73" t="s">
        <v>77</v>
      </c>
      <c r="I104" s="66">
        <v>636</v>
      </c>
      <c r="J104" s="67">
        <v>3613.6596638812362</v>
      </c>
      <c r="K104" s="68">
        <f t="shared" si="5"/>
        <v>0.60227661064687266</v>
      </c>
      <c r="L104" s="67">
        <f t="shared" si="10"/>
        <v>0</v>
      </c>
      <c r="M104" s="67">
        <v>0</v>
      </c>
      <c r="N104" s="67">
        <v>0</v>
      </c>
      <c r="O104" s="67">
        <f>'FY25 Fleet Rates'!$B$3-578.018-90.3662</f>
        <v>981.73278025617662</v>
      </c>
      <c r="P104" s="67">
        <v>0</v>
      </c>
      <c r="Q104" s="67">
        <v>0</v>
      </c>
      <c r="R104" s="67">
        <v>0</v>
      </c>
      <c r="S104" s="67">
        <v>167.00967635775444</v>
      </c>
      <c r="T104" s="67">
        <f t="shared" si="8"/>
        <v>4762.4021204951678</v>
      </c>
      <c r="U104" s="63" t="s">
        <v>151</v>
      </c>
      <c r="V104" s="63">
        <v>2025</v>
      </c>
      <c r="W104" s="70" t="s">
        <v>1234</v>
      </c>
      <c r="X104" s="67">
        <v>2052</v>
      </c>
      <c r="Y104" s="67"/>
      <c r="Z104" s="67">
        <f t="shared" si="9"/>
        <v>2052</v>
      </c>
      <c r="AA104" s="67">
        <f t="shared" si="7"/>
        <v>6814.4021204951678</v>
      </c>
    </row>
    <row r="105" spans="1:27" ht="15" customHeight="1" x14ac:dyDescent="0.3">
      <c r="A105" s="73" t="s">
        <v>37</v>
      </c>
      <c r="B105" s="73">
        <v>902510</v>
      </c>
      <c r="C105" s="73" t="s">
        <v>182</v>
      </c>
      <c r="D105" s="74" t="s">
        <v>183</v>
      </c>
      <c r="E105" s="77" t="s">
        <v>184</v>
      </c>
      <c r="F105" s="73"/>
      <c r="G105" s="73">
        <v>1020</v>
      </c>
      <c r="H105" s="73" t="s">
        <v>77</v>
      </c>
      <c r="I105" s="66">
        <v>267</v>
      </c>
      <c r="J105" s="67">
        <v>3613.6596638812362</v>
      </c>
      <c r="K105" s="68">
        <f t="shared" si="5"/>
        <v>0.60227661064687266</v>
      </c>
      <c r="L105" s="67">
        <f t="shared" si="10"/>
        <v>0</v>
      </c>
      <c r="M105" s="67">
        <v>0</v>
      </c>
      <c r="N105" s="67">
        <v>0</v>
      </c>
      <c r="O105" s="67">
        <f>'FY25 Fleet Rates'!$B$3-578.018-90.3662</f>
        <v>981.73278025617662</v>
      </c>
      <c r="P105" s="67">
        <v>0</v>
      </c>
      <c r="Q105" s="67">
        <v>0</v>
      </c>
      <c r="R105" s="67">
        <v>0</v>
      </c>
      <c r="S105" s="67">
        <v>0</v>
      </c>
      <c r="T105" s="67">
        <f t="shared" si="8"/>
        <v>4595.3924441374129</v>
      </c>
      <c r="U105" s="63" t="s">
        <v>133</v>
      </c>
      <c r="V105" s="63">
        <v>2016</v>
      </c>
      <c r="W105" s="70" t="s">
        <v>1218</v>
      </c>
      <c r="X105" s="67">
        <v>0</v>
      </c>
      <c r="Y105" s="67"/>
      <c r="Z105" s="67">
        <f t="shared" si="9"/>
        <v>0</v>
      </c>
      <c r="AA105" s="67">
        <f t="shared" si="7"/>
        <v>4595.3924441374129</v>
      </c>
    </row>
    <row r="106" spans="1:27" ht="15" customHeight="1" x14ac:dyDescent="0.3">
      <c r="A106" s="73" t="s">
        <v>37</v>
      </c>
      <c r="B106" s="73">
        <v>902510</v>
      </c>
      <c r="C106" s="73" t="s">
        <v>182</v>
      </c>
      <c r="D106" s="74" t="s">
        <v>183</v>
      </c>
      <c r="E106" s="77" t="s">
        <v>185</v>
      </c>
      <c r="F106" s="73"/>
      <c r="G106" s="73">
        <v>1020</v>
      </c>
      <c r="H106" s="73" t="s">
        <v>77</v>
      </c>
      <c r="I106" s="66">
        <v>2329</v>
      </c>
      <c r="J106" s="67">
        <v>3613.6596638812362</v>
      </c>
      <c r="K106" s="68">
        <f t="shared" si="5"/>
        <v>0.60227661064687266</v>
      </c>
      <c r="L106" s="67">
        <f t="shared" si="10"/>
        <v>0</v>
      </c>
      <c r="M106" s="67">
        <v>0</v>
      </c>
      <c r="N106" s="67">
        <v>0</v>
      </c>
      <c r="O106" s="67">
        <f>'FY25 Fleet Rates'!$B$3-578.018-90.3662</f>
        <v>981.73278025617662</v>
      </c>
      <c r="P106" s="67">
        <v>0</v>
      </c>
      <c r="Q106" s="67">
        <v>0</v>
      </c>
      <c r="R106" s="67">
        <v>0</v>
      </c>
      <c r="S106" s="67">
        <v>167.00967635775444</v>
      </c>
      <c r="T106" s="67">
        <f t="shared" si="8"/>
        <v>4762.4021204951678</v>
      </c>
      <c r="U106" s="63" t="s">
        <v>151</v>
      </c>
      <c r="V106" s="63">
        <v>2028</v>
      </c>
      <c r="W106" s="70" t="s">
        <v>1234</v>
      </c>
      <c r="X106" s="67">
        <v>2052</v>
      </c>
      <c r="Y106" s="67"/>
      <c r="Z106" s="67">
        <f t="shared" si="9"/>
        <v>2052</v>
      </c>
      <c r="AA106" s="67">
        <f t="shared" si="7"/>
        <v>6814.4021204951678</v>
      </c>
    </row>
    <row r="107" spans="1:27" ht="15" customHeight="1" x14ac:dyDescent="0.3">
      <c r="A107" s="82"/>
      <c r="B107" s="82"/>
      <c r="C107" s="82"/>
      <c r="D107" s="82"/>
      <c r="E107" s="82"/>
      <c r="F107" s="82"/>
      <c r="G107" s="82"/>
      <c r="H107" s="82"/>
      <c r="I107" s="82"/>
      <c r="J107" s="82"/>
      <c r="K107" s="82"/>
      <c r="L107" s="82"/>
      <c r="M107" s="82"/>
      <c r="N107" s="82"/>
      <c r="O107" s="82"/>
      <c r="P107" s="82"/>
      <c r="Q107" s="82"/>
      <c r="R107" s="82"/>
      <c r="S107" s="82"/>
      <c r="T107" s="82">
        <f t="shared" si="8"/>
        <v>0</v>
      </c>
      <c r="U107" s="82"/>
      <c r="V107" s="82"/>
      <c r="W107" s="82"/>
      <c r="X107" s="82"/>
      <c r="Y107" s="82"/>
      <c r="Z107" s="82">
        <f t="shared" si="9"/>
        <v>0</v>
      </c>
      <c r="AA107" s="82"/>
    </row>
    <row r="108" spans="1:27" ht="15" customHeight="1" x14ac:dyDescent="0.3">
      <c r="A108" s="73" t="s">
        <v>37</v>
      </c>
      <c r="B108" s="73">
        <v>904150</v>
      </c>
      <c r="C108" s="73" t="s">
        <v>186</v>
      </c>
      <c r="D108" s="75" t="s">
        <v>187</v>
      </c>
      <c r="E108" s="73">
        <v>111051</v>
      </c>
      <c r="F108" s="73"/>
      <c r="G108" s="73">
        <v>1020</v>
      </c>
      <c r="H108" s="73" t="s">
        <v>170</v>
      </c>
      <c r="I108" s="66">
        <v>352</v>
      </c>
      <c r="J108" s="67">
        <v>0</v>
      </c>
      <c r="K108" s="68">
        <f t="shared" ref="K108:K362" si="11">J108/(500*12)</f>
        <v>0</v>
      </c>
      <c r="L108" s="67">
        <f t="shared" ref="L108:L171" si="12">IF(H108="N",IF(I108&gt;6000,K108,0)*(I108-(500*12)),0)</f>
        <v>0</v>
      </c>
      <c r="M108" s="67">
        <v>249.36761769689051</v>
      </c>
      <c r="N108" s="67">
        <v>0</v>
      </c>
      <c r="O108" s="67">
        <f>'FY25 Fleet Rates'!$B$3-578.018-90.3662</f>
        <v>981.73278025617662</v>
      </c>
      <c r="P108" s="67">
        <v>0</v>
      </c>
      <c r="Q108" s="67">
        <v>0</v>
      </c>
      <c r="R108" s="67">
        <v>0</v>
      </c>
      <c r="S108" s="67">
        <v>0</v>
      </c>
      <c r="T108" s="67">
        <f t="shared" si="8"/>
        <v>1231.1003979530672</v>
      </c>
      <c r="U108" s="63" t="s">
        <v>1306</v>
      </c>
      <c r="V108" s="63">
        <v>2022</v>
      </c>
      <c r="W108" s="70">
        <v>0</v>
      </c>
      <c r="X108" s="67">
        <v>0</v>
      </c>
      <c r="Y108" s="67"/>
      <c r="Z108" s="67">
        <f t="shared" si="9"/>
        <v>0</v>
      </c>
      <c r="AA108" s="67">
        <f t="shared" ref="AA108:AA362" si="13">Z108+T108</f>
        <v>1231.1003979530672</v>
      </c>
    </row>
    <row r="109" spans="1:27" ht="15" customHeight="1" x14ac:dyDescent="0.3">
      <c r="A109" s="73" t="s">
        <v>37</v>
      </c>
      <c r="B109" s="73">
        <v>904150</v>
      </c>
      <c r="C109" s="73" t="s">
        <v>186</v>
      </c>
      <c r="D109" s="74" t="s">
        <v>187</v>
      </c>
      <c r="E109" s="73">
        <v>111053</v>
      </c>
      <c r="F109" s="73"/>
      <c r="G109" s="73">
        <v>1020</v>
      </c>
      <c r="H109" s="73" t="s">
        <v>170</v>
      </c>
      <c r="I109" s="66">
        <v>0</v>
      </c>
      <c r="J109" s="67">
        <v>0</v>
      </c>
      <c r="K109" s="68">
        <f t="shared" si="11"/>
        <v>0</v>
      </c>
      <c r="L109" s="67">
        <f t="shared" si="12"/>
        <v>0</v>
      </c>
      <c r="M109" s="67">
        <v>414.22257960000383</v>
      </c>
      <c r="N109" s="67">
        <v>0</v>
      </c>
      <c r="O109" s="67">
        <f>'FY25 Fleet Rates'!$B$3-578.018-90.3662</f>
        <v>981.73278025617662</v>
      </c>
      <c r="P109" s="67">
        <v>0</v>
      </c>
      <c r="Q109" s="67">
        <v>0</v>
      </c>
      <c r="R109" s="67">
        <v>0</v>
      </c>
      <c r="S109" s="67">
        <v>0</v>
      </c>
      <c r="T109" s="67">
        <f t="shared" si="8"/>
        <v>1395.9553598561804</v>
      </c>
      <c r="U109" s="63" t="s">
        <v>1306</v>
      </c>
      <c r="V109" s="63">
        <v>2022</v>
      </c>
      <c r="W109" s="70">
        <v>0</v>
      </c>
      <c r="X109" s="67">
        <v>0</v>
      </c>
      <c r="Y109" s="67"/>
      <c r="Z109" s="67">
        <f t="shared" si="9"/>
        <v>0</v>
      </c>
      <c r="AA109" s="67">
        <f t="shared" si="13"/>
        <v>1395.9553598561804</v>
      </c>
    </row>
    <row r="110" spans="1:27" ht="15" customHeight="1" x14ac:dyDescent="0.3">
      <c r="A110" s="73" t="s">
        <v>37</v>
      </c>
      <c r="B110" s="73">
        <v>904150</v>
      </c>
      <c r="C110" s="73" t="s">
        <v>188</v>
      </c>
      <c r="D110" s="74" t="s">
        <v>189</v>
      </c>
      <c r="E110" s="73">
        <v>131025</v>
      </c>
      <c r="F110" s="73"/>
      <c r="G110" s="73">
        <v>1024</v>
      </c>
      <c r="H110" s="73" t="s">
        <v>170</v>
      </c>
      <c r="I110" s="66">
        <v>784</v>
      </c>
      <c r="J110" s="67">
        <v>0</v>
      </c>
      <c r="K110" s="68">
        <f t="shared" si="11"/>
        <v>0</v>
      </c>
      <c r="L110" s="67">
        <f t="shared" si="12"/>
        <v>0</v>
      </c>
      <c r="M110" s="67">
        <v>0</v>
      </c>
      <c r="N110" s="67">
        <v>0</v>
      </c>
      <c r="O110" s="67">
        <f>'FY25 Fleet Rates'!$B$3-578.018-90.3662</f>
        <v>981.73278025617662</v>
      </c>
      <c r="P110" s="67">
        <v>0</v>
      </c>
      <c r="Q110" s="67">
        <v>0</v>
      </c>
      <c r="R110" s="67">
        <v>0</v>
      </c>
      <c r="S110" s="67">
        <v>195.33295480439116</v>
      </c>
      <c r="T110" s="67">
        <f t="shared" si="8"/>
        <v>1177.0657350605677</v>
      </c>
      <c r="U110" s="63" t="s">
        <v>151</v>
      </c>
      <c r="V110" s="63">
        <v>2023</v>
      </c>
      <c r="W110" s="70" t="s">
        <v>1234</v>
      </c>
      <c r="X110" s="67">
        <v>2400</v>
      </c>
      <c r="Y110" s="67"/>
      <c r="Z110" s="67">
        <f t="shared" si="9"/>
        <v>2400</v>
      </c>
      <c r="AA110" s="67">
        <f t="shared" si="13"/>
        <v>3577.0657350605679</v>
      </c>
    </row>
    <row r="111" spans="1:27" ht="14.4" x14ac:dyDescent="0.3">
      <c r="A111" s="73" t="s">
        <v>37</v>
      </c>
      <c r="B111" s="73">
        <v>904150</v>
      </c>
      <c r="C111" s="73" t="s">
        <v>188</v>
      </c>
      <c r="D111" s="75" t="s">
        <v>189</v>
      </c>
      <c r="E111" s="73">
        <v>141021</v>
      </c>
      <c r="F111" s="73"/>
      <c r="G111" s="73">
        <v>1020</v>
      </c>
      <c r="H111" s="73" t="s">
        <v>77</v>
      </c>
      <c r="I111" s="66">
        <v>1749</v>
      </c>
      <c r="J111" s="67">
        <v>3613.6596638812362</v>
      </c>
      <c r="K111" s="68">
        <f t="shared" si="11"/>
        <v>0.60227661064687266</v>
      </c>
      <c r="L111" s="67">
        <f t="shared" si="12"/>
        <v>0</v>
      </c>
      <c r="M111" s="67">
        <v>0</v>
      </c>
      <c r="N111" s="67">
        <v>0</v>
      </c>
      <c r="O111" s="67">
        <f>'FY25 Fleet Rates'!$B$3-578.018-90.3662</f>
        <v>981.73278025617662</v>
      </c>
      <c r="P111" s="67">
        <v>45.505962791273376</v>
      </c>
      <c r="Q111" s="67">
        <v>0</v>
      </c>
      <c r="R111" s="67">
        <v>0</v>
      </c>
      <c r="S111" s="67">
        <v>167.00967635775444</v>
      </c>
      <c r="T111" s="67">
        <f t="shared" si="8"/>
        <v>4807.9080832864411</v>
      </c>
      <c r="U111" s="63" t="s">
        <v>151</v>
      </c>
      <c r="V111" s="63">
        <v>2023</v>
      </c>
      <c r="W111" s="70" t="s">
        <v>1234</v>
      </c>
      <c r="X111" s="67">
        <v>2052</v>
      </c>
      <c r="Y111" s="67"/>
      <c r="Z111" s="67">
        <f t="shared" si="9"/>
        <v>2052</v>
      </c>
      <c r="AA111" s="67">
        <f t="shared" si="13"/>
        <v>6859.9080832864411</v>
      </c>
    </row>
    <row r="112" spans="1:27" ht="15" customHeight="1" x14ac:dyDescent="0.3">
      <c r="A112" s="73" t="s">
        <v>37</v>
      </c>
      <c r="B112" s="73">
        <v>904150</v>
      </c>
      <c r="C112" s="73" t="s">
        <v>186</v>
      </c>
      <c r="D112" s="74" t="s">
        <v>187</v>
      </c>
      <c r="E112" s="73">
        <v>151014</v>
      </c>
      <c r="F112" s="73"/>
      <c r="G112" s="73">
        <v>1020</v>
      </c>
      <c r="H112" s="73" t="s">
        <v>170</v>
      </c>
      <c r="I112" s="66">
        <v>1787</v>
      </c>
      <c r="J112" s="67">
        <v>0</v>
      </c>
      <c r="K112" s="68">
        <f t="shared" si="11"/>
        <v>0</v>
      </c>
      <c r="L112" s="67">
        <f t="shared" si="12"/>
        <v>0</v>
      </c>
      <c r="M112" s="67">
        <v>1531.9282388875727</v>
      </c>
      <c r="N112" s="67">
        <v>0</v>
      </c>
      <c r="O112" s="67">
        <f>'FY25 Fleet Rates'!$B$3*50%-(578.018/2)-(90.3662/2)</f>
        <v>490.86639012808831</v>
      </c>
      <c r="P112" s="67">
        <v>0</v>
      </c>
      <c r="Q112" s="67">
        <v>0</v>
      </c>
      <c r="R112" s="67">
        <v>0</v>
      </c>
      <c r="S112" s="67">
        <v>191.42629570830334</v>
      </c>
      <c r="T112" s="67">
        <f t="shared" si="8"/>
        <v>2214.2209247239643</v>
      </c>
      <c r="U112" s="63" t="s">
        <v>151</v>
      </c>
      <c r="V112" s="63">
        <v>2026</v>
      </c>
      <c r="W112" s="70" t="s">
        <v>633</v>
      </c>
      <c r="X112" s="67">
        <v>2352</v>
      </c>
      <c r="Y112" s="67"/>
      <c r="Z112" s="67">
        <f t="shared" si="9"/>
        <v>2352</v>
      </c>
      <c r="AA112" s="67">
        <f t="shared" si="13"/>
        <v>4566.2209247239643</v>
      </c>
    </row>
    <row r="113" spans="1:27" ht="15" customHeight="1" x14ac:dyDescent="0.3">
      <c r="A113" s="73" t="s">
        <v>37</v>
      </c>
      <c r="B113" s="73">
        <v>904150</v>
      </c>
      <c r="C113" s="73" t="s">
        <v>186</v>
      </c>
      <c r="D113" s="74" t="s">
        <v>187</v>
      </c>
      <c r="E113" s="73">
        <v>151015</v>
      </c>
      <c r="F113" s="73"/>
      <c r="G113" s="73">
        <v>1020</v>
      </c>
      <c r="H113" s="73" t="s">
        <v>170</v>
      </c>
      <c r="I113" s="66">
        <v>2606</v>
      </c>
      <c r="J113" s="67">
        <v>0</v>
      </c>
      <c r="K113" s="68">
        <f t="shared" si="11"/>
        <v>0</v>
      </c>
      <c r="L113" s="67">
        <f t="shared" si="12"/>
        <v>0</v>
      </c>
      <c r="M113" s="67">
        <v>430.25839039729516</v>
      </c>
      <c r="N113" s="67">
        <v>0</v>
      </c>
      <c r="O113" s="67">
        <f>'FY25 Fleet Rates'!$B$3*50%-(578.018/2)-(90.3662/2)</f>
        <v>490.86639012808831</v>
      </c>
      <c r="P113" s="67">
        <v>56.147768179839254</v>
      </c>
      <c r="Q113" s="67">
        <v>0</v>
      </c>
      <c r="R113" s="67">
        <v>0</v>
      </c>
      <c r="S113" s="67">
        <v>191.42629570830334</v>
      </c>
      <c r="T113" s="67">
        <f t="shared" si="8"/>
        <v>1168.6988444135261</v>
      </c>
      <c r="U113" s="63" t="s">
        <v>151</v>
      </c>
      <c r="V113" s="63">
        <v>2026</v>
      </c>
      <c r="W113" s="70" t="s">
        <v>633</v>
      </c>
      <c r="X113" s="67">
        <v>2352</v>
      </c>
      <c r="Y113" s="67"/>
      <c r="Z113" s="67">
        <f t="shared" si="9"/>
        <v>2352</v>
      </c>
      <c r="AA113" s="67">
        <f t="shared" si="13"/>
        <v>3520.6988444135259</v>
      </c>
    </row>
    <row r="114" spans="1:27" ht="15" customHeight="1" x14ac:dyDescent="0.3">
      <c r="A114" s="73" t="s">
        <v>37</v>
      </c>
      <c r="B114" s="73">
        <v>904150</v>
      </c>
      <c r="C114" s="73" t="s">
        <v>186</v>
      </c>
      <c r="D114" s="74" t="s">
        <v>187</v>
      </c>
      <c r="E114" s="73">
        <v>151016</v>
      </c>
      <c r="F114" s="73"/>
      <c r="G114" s="73">
        <v>1020</v>
      </c>
      <c r="H114" s="73" t="s">
        <v>170</v>
      </c>
      <c r="I114" s="66">
        <v>1454</v>
      </c>
      <c r="J114" s="67">
        <v>0</v>
      </c>
      <c r="K114" s="68">
        <f t="shared" si="11"/>
        <v>0</v>
      </c>
      <c r="L114" s="67">
        <f t="shared" si="12"/>
        <v>0</v>
      </c>
      <c r="M114" s="67">
        <v>914.67942082827028</v>
      </c>
      <c r="N114" s="67">
        <v>0</v>
      </c>
      <c r="O114" s="67">
        <f>'FY25 Fleet Rates'!$B$3-578.018-90.3662</f>
        <v>981.73278025617662</v>
      </c>
      <c r="P114" s="67">
        <v>0</v>
      </c>
      <c r="Q114" s="67">
        <v>0</v>
      </c>
      <c r="R114" s="67">
        <v>0</v>
      </c>
      <c r="S114" s="67">
        <v>191.42629570830334</v>
      </c>
      <c r="T114" s="67">
        <f t="shared" si="8"/>
        <v>2087.8384967927504</v>
      </c>
      <c r="U114" s="63" t="s">
        <v>151</v>
      </c>
      <c r="V114" s="63">
        <v>2026</v>
      </c>
      <c r="W114" s="70" t="s">
        <v>633</v>
      </c>
      <c r="X114" s="67">
        <v>2352</v>
      </c>
      <c r="Y114" s="67"/>
      <c r="Z114" s="67">
        <f t="shared" si="9"/>
        <v>2352</v>
      </c>
      <c r="AA114" s="67">
        <f t="shared" si="13"/>
        <v>4439.8384967927504</v>
      </c>
    </row>
    <row r="115" spans="1:27" ht="15" customHeight="1" x14ac:dyDescent="0.3">
      <c r="A115" s="73" t="s">
        <v>37</v>
      </c>
      <c r="B115" s="73">
        <v>904150</v>
      </c>
      <c r="C115" s="73" t="s">
        <v>186</v>
      </c>
      <c r="D115" s="74" t="s">
        <v>187</v>
      </c>
      <c r="E115" s="73">
        <v>151076</v>
      </c>
      <c r="F115" s="73"/>
      <c r="G115" s="73">
        <v>1020</v>
      </c>
      <c r="H115" s="73" t="s">
        <v>170</v>
      </c>
      <c r="I115" s="66">
        <v>668</v>
      </c>
      <c r="J115" s="67">
        <v>0</v>
      </c>
      <c r="K115" s="68">
        <f t="shared" si="11"/>
        <v>0</v>
      </c>
      <c r="L115" s="67">
        <f t="shared" si="12"/>
        <v>0</v>
      </c>
      <c r="M115" s="67">
        <v>939.11175194123143</v>
      </c>
      <c r="N115" s="67">
        <v>0</v>
      </c>
      <c r="O115" s="67">
        <f>'FY25 Fleet Rates'!$B$3-578.018-90.3662</f>
        <v>981.73278025617662</v>
      </c>
      <c r="P115" s="67">
        <v>0</v>
      </c>
      <c r="Q115" s="67">
        <v>0</v>
      </c>
      <c r="R115" s="67">
        <v>0</v>
      </c>
      <c r="S115" s="67">
        <v>191.42629570830334</v>
      </c>
      <c r="T115" s="67">
        <f t="shared" si="8"/>
        <v>2112.2708279057115</v>
      </c>
      <c r="U115" s="63" t="s">
        <v>151</v>
      </c>
      <c r="V115" s="63">
        <v>2026</v>
      </c>
      <c r="W115" s="70" t="s">
        <v>633</v>
      </c>
      <c r="X115" s="67">
        <v>2352</v>
      </c>
      <c r="Y115" s="67"/>
      <c r="Z115" s="67">
        <f t="shared" si="9"/>
        <v>2352</v>
      </c>
      <c r="AA115" s="67">
        <f t="shared" si="13"/>
        <v>4464.2708279057115</v>
      </c>
    </row>
    <row r="116" spans="1:27" ht="15" customHeight="1" x14ac:dyDescent="0.3">
      <c r="A116" s="73" t="s">
        <v>37</v>
      </c>
      <c r="B116" s="73">
        <v>904150</v>
      </c>
      <c r="C116" s="73" t="s">
        <v>188</v>
      </c>
      <c r="D116" s="75" t="s">
        <v>189</v>
      </c>
      <c r="E116" s="73" t="s">
        <v>190</v>
      </c>
      <c r="F116" s="73"/>
      <c r="G116" s="73">
        <v>1202</v>
      </c>
      <c r="H116" s="73" t="s">
        <v>170</v>
      </c>
      <c r="I116" s="66">
        <v>346</v>
      </c>
      <c r="J116" s="67">
        <v>0</v>
      </c>
      <c r="K116" s="68">
        <f t="shared" si="11"/>
        <v>0</v>
      </c>
      <c r="L116" s="67">
        <f t="shared" si="12"/>
        <v>0</v>
      </c>
      <c r="M116" s="67">
        <v>0</v>
      </c>
      <c r="N116" s="67">
        <v>0</v>
      </c>
      <c r="O116" s="67">
        <f>'FY25 Fleet Rates'!$B$3-578.018-90.3662</f>
        <v>981.73278025617662</v>
      </c>
      <c r="P116" s="67">
        <v>0</v>
      </c>
      <c r="Q116" s="67">
        <v>0</v>
      </c>
      <c r="R116" s="67">
        <v>0</v>
      </c>
      <c r="S116" s="67">
        <v>0</v>
      </c>
      <c r="T116" s="67">
        <f t="shared" si="8"/>
        <v>981.73278025617662</v>
      </c>
      <c r="U116" s="63" t="s">
        <v>133</v>
      </c>
      <c r="V116" s="63">
        <v>2008</v>
      </c>
      <c r="W116" s="70" t="s">
        <v>1218</v>
      </c>
      <c r="X116" s="67">
        <v>0</v>
      </c>
      <c r="Y116" s="67"/>
      <c r="Z116" s="67">
        <f t="shared" si="9"/>
        <v>0</v>
      </c>
      <c r="AA116" s="67">
        <f t="shared" si="13"/>
        <v>981.73278025617662</v>
      </c>
    </row>
    <row r="117" spans="1:27" ht="15" customHeight="1" x14ac:dyDescent="0.3">
      <c r="A117" s="73" t="s">
        <v>37</v>
      </c>
      <c r="B117" s="73">
        <v>904150</v>
      </c>
      <c r="C117" s="73" t="s">
        <v>191</v>
      </c>
      <c r="D117" s="75" t="s">
        <v>192</v>
      </c>
      <c r="E117" s="73" t="s">
        <v>193</v>
      </c>
      <c r="F117" s="73"/>
      <c r="G117" s="73">
        <v>1209</v>
      </c>
      <c r="H117" s="73" t="s">
        <v>170</v>
      </c>
      <c r="I117" s="66">
        <v>1903</v>
      </c>
      <c r="J117" s="67">
        <v>0</v>
      </c>
      <c r="K117" s="68">
        <f t="shared" si="11"/>
        <v>0</v>
      </c>
      <c r="L117" s="67">
        <f t="shared" si="12"/>
        <v>0</v>
      </c>
      <c r="M117" s="67">
        <v>519.87356864346373</v>
      </c>
      <c r="N117" s="67">
        <v>0</v>
      </c>
      <c r="O117" s="67">
        <f>'FY25 Fleet Rates'!$B$3-578.018-90.3662</f>
        <v>981.73278025617662</v>
      </c>
      <c r="P117" s="67">
        <v>0</v>
      </c>
      <c r="Q117" s="67">
        <v>135.41583460939802</v>
      </c>
      <c r="R117" s="67">
        <v>0</v>
      </c>
      <c r="S117" s="67">
        <v>0</v>
      </c>
      <c r="T117" s="67">
        <f t="shared" si="8"/>
        <v>1637.0221835090383</v>
      </c>
      <c r="U117" s="63" t="s">
        <v>1306</v>
      </c>
      <c r="V117" s="63">
        <v>2019</v>
      </c>
      <c r="W117" s="70">
        <v>0</v>
      </c>
      <c r="X117" s="67">
        <v>0</v>
      </c>
      <c r="Y117" s="67"/>
      <c r="Z117" s="67">
        <f t="shared" si="9"/>
        <v>0</v>
      </c>
      <c r="AA117" s="67">
        <f t="shared" si="13"/>
        <v>1637.0221835090383</v>
      </c>
    </row>
    <row r="118" spans="1:27" ht="15" customHeight="1" x14ac:dyDescent="0.3">
      <c r="A118" s="73" t="s">
        <v>37</v>
      </c>
      <c r="B118" s="73">
        <v>904150</v>
      </c>
      <c r="C118" s="73" t="s">
        <v>188</v>
      </c>
      <c r="D118" s="74" t="s">
        <v>189</v>
      </c>
      <c r="E118" s="73" t="s">
        <v>194</v>
      </c>
      <c r="F118" s="73"/>
      <c r="G118" s="73">
        <v>1020</v>
      </c>
      <c r="H118" s="73" t="s">
        <v>170</v>
      </c>
      <c r="I118" s="66">
        <v>547</v>
      </c>
      <c r="J118" s="67">
        <v>0</v>
      </c>
      <c r="K118" s="68">
        <f t="shared" si="11"/>
        <v>0</v>
      </c>
      <c r="L118" s="67">
        <f t="shared" si="12"/>
        <v>0</v>
      </c>
      <c r="M118" s="67">
        <v>0</v>
      </c>
      <c r="N118" s="67">
        <v>0</v>
      </c>
      <c r="O118" s="67">
        <f>'FY25 Fleet Rates'!$B$3-578.018-90.3662</f>
        <v>981.73278025617662</v>
      </c>
      <c r="P118" s="67">
        <v>0</v>
      </c>
      <c r="Q118" s="67">
        <v>0</v>
      </c>
      <c r="R118" s="67">
        <v>0</v>
      </c>
      <c r="S118" s="67">
        <v>0</v>
      </c>
      <c r="T118" s="67">
        <f t="shared" si="8"/>
        <v>981.73278025617662</v>
      </c>
      <c r="U118" s="63" t="s">
        <v>1306</v>
      </c>
      <c r="V118" s="63">
        <v>2019</v>
      </c>
      <c r="W118" s="70">
        <v>0</v>
      </c>
      <c r="X118" s="67">
        <v>0</v>
      </c>
      <c r="Y118" s="67"/>
      <c r="Z118" s="67">
        <f t="shared" si="9"/>
        <v>0</v>
      </c>
      <c r="AA118" s="67">
        <f t="shared" si="13"/>
        <v>981.73278025617662</v>
      </c>
    </row>
    <row r="119" spans="1:27" ht="15" customHeight="1" x14ac:dyDescent="0.3">
      <c r="A119" s="73" t="s">
        <v>37</v>
      </c>
      <c r="B119" s="73">
        <v>904150</v>
      </c>
      <c r="C119" s="73" t="s">
        <v>186</v>
      </c>
      <c r="D119" s="74" t="s">
        <v>187</v>
      </c>
      <c r="E119" s="73" t="s">
        <v>195</v>
      </c>
      <c r="F119" s="73"/>
      <c r="G119" s="73">
        <v>1202</v>
      </c>
      <c r="H119" s="73" t="s">
        <v>170</v>
      </c>
      <c r="I119" s="66">
        <v>1019</v>
      </c>
      <c r="J119" s="67">
        <v>0</v>
      </c>
      <c r="K119" s="68">
        <f t="shared" si="11"/>
        <v>0</v>
      </c>
      <c r="L119" s="67">
        <f t="shared" si="12"/>
        <v>0</v>
      </c>
      <c r="M119" s="67">
        <v>456.67054589889693</v>
      </c>
      <c r="N119" s="67">
        <v>0</v>
      </c>
      <c r="O119" s="67">
        <f>'FY25 Fleet Rates'!$B$3-578.018-90.3662</f>
        <v>981.73278025617662</v>
      </c>
      <c r="P119" s="67">
        <v>0</v>
      </c>
      <c r="Q119" s="67">
        <v>0</v>
      </c>
      <c r="R119" s="67">
        <v>0</v>
      </c>
      <c r="S119" s="67">
        <v>203.14627299656681</v>
      </c>
      <c r="T119" s="67">
        <f t="shared" si="8"/>
        <v>1641.5495991516402</v>
      </c>
      <c r="U119" s="63" t="s">
        <v>151</v>
      </c>
      <c r="V119" s="63">
        <v>2028</v>
      </c>
      <c r="W119" s="70" t="s">
        <v>694</v>
      </c>
      <c r="X119" s="67">
        <v>2496</v>
      </c>
      <c r="Y119" s="67"/>
      <c r="Z119" s="67">
        <f t="shared" si="9"/>
        <v>2496</v>
      </c>
      <c r="AA119" s="67">
        <f t="shared" si="13"/>
        <v>4137.54959915164</v>
      </c>
    </row>
    <row r="120" spans="1:27" ht="15" customHeight="1" x14ac:dyDescent="0.3">
      <c r="A120" s="73" t="s">
        <v>37</v>
      </c>
      <c r="B120" s="73">
        <v>904150</v>
      </c>
      <c r="C120" s="73" t="s">
        <v>191</v>
      </c>
      <c r="D120" s="75" t="s">
        <v>192</v>
      </c>
      <c r="E120" s="73" t="s">
        <v>196</v>
      </c>
      <c r="F120" s="73"/>
      <c r="G120" s="73">
        <v>1247</v>
      </c>
      <c r="H120" s="73" t="s">
        <v>170</v>
      </c>
      <c r="I120" s="66">
        <v>209</v>
      </c>
      <c r="J120" s="67">
        <v>0</v>
      </c>
      <c r="K120" s="68">
        <f t="shared" si="11"/>
        <v>0</v>
      </c>
      <c r="L120" s="67">
        <f t="shared" si="12"/>
        <v>0</v>
      </c>
      <c r="M120" s="67">
        <v>49.198253394744363</v>
      </c>
      <c r="N120" s="67">
        <v>0</v>
      </c>
      <c r="O120" s="67">
        <f>'FY25 Fleet Rates'!$B$3-578.018-90.3662</f>
        <v>981.73278025617662</v>
      </c>
      <c r="P120" s="67">
        <v>511.78623906349918</v>
      </c>
      <c r="Q120" s="67">
        <v>0</v>
      </c>
      <c r="R120" s="67">
        <v>0</v>
      </c>
      <c r="S120" s="67">
        <v>276.39613104821348</v>
      </c>
      <c r="T120" s="67">
        <f t="shared" si="8"/>
        <v>1819.1134037626334</v>
      </c>
      <c r="U120" s="63" t="s">
        <v>151</v>
      </c>
      <c r="V120" s="63">
        <v>2031</v>
      </c>
      <c r="W120" s="70" t="s">
        <v>694</v>
      </c>
      <c r="X120" s="67">
        <v>3396</v>
      </c>
      <c r="Y120" s="67"/>
      <c r="Z120" s="67">
        <f t="shared" si="9"/>
        <v>3396</v>
      </c>
      <c r="AA120" s="67">
        <f t="shared" si="13"/>
        <v>5215.1134037626334</v>
      </c>
    </row>
    <row r="121" spans="1:27" ht="15" customHeight="1" x14ac:dyDescent="0.3">
      <c r="A121" s="73" t="s">
        <v>37</v>
      </c>
      <c r="B121" s="73">
        <v>904150</v>
      </c>
      <c r="C121" s="73" t="s">
        <v>191</v>
      </c>
      <c r="D121" s="75" t="s">
        <v>192</v>
      </c>
      <c r="E121" s="73" t="s">
        <v>197</v>
      </c>
      <c r="F121" s="73"/>
      <c r="G121" s="73">
        <v>1247</v>
      </c>
      <c r="H121" s="73" t="s">
        <v>170</v>
      </c>
      <c r="I121" s="66">
        <v>5</v>
      </c>
      <c r="J121" s="67">
        <v>0</v>
      </c>
      <c r="K121" s="68">
        <f t="shared" si="11"/>
        <v>0</v>
      </c>
      <c r="L121" s="67">
        <f t="shared" si="12"/>
        <v>0</v>
      </c>
      <c r="M121" s="67">
        <v>536.89421568134219</v>
      </c>
      <c r="N121" s="67">
        <v>0</v>
      </c>
      <c r="O121" s="67">
        <f>'FY25 Fleet Rates'!$B$3-578.018-90.3662</f>
        <v>981.73278025617662</v>
      </c>
      <c r="P121" s="67">
        <v>0</v>
      </c>
      <c r="Q121" s="67">
        <v>0</v>
      </c>
      <c r="R121" s="67">
        <v>0</v>
      </c>
      <c r="S121" s="67">
        <v>276.39613104821348</v>
      </c>
      <c r="T121" s="67">
        <f t="shared" si="8"/>
        <v>1795.0231269857322</v>
      </c>
      <c r="U121" s="63" t="s">
        <v>151</v>
      </c>
      <c r="V121" s="63">
        <v>2031</v>
      </c>
      <c r="W121" s="70" t="s">
        <v>694</v>
      </c>
      <c r="X121" s="67">
        <v>3396</v>
      </c>
      <c r="Y121" s="67"/>
      <c r="Z121" s="67">
        <f t="shared" si="9"/>
        <v>3396</v>
      </c>
      <c r="AA121" s="67">
        <f t="shared" si="13"/>
        <v>5191.0231269857322</v>
      </c>
    </row>
    <row r="122" spans="1:27" ht="14.4" x14ac:dyDescent="0.3">
      <c r="A122" s="73" t="s">
        <v>37</v>
      </c>
      <c r="B122" s="73">
        <v>904150</v>
      </c>
      <c r="C122" s="73" t="s">
        <v>186</v>
      </c>
      <c r="D122" s="74" t="s">
        <v>187</v>
      </c>
      <c r="E122" s="73" t="s">
        <v>198</v>
      </c>
      <c r="F122" s="73"/>
      <c r="G122" s="73">
        <v>1212</v>
      </c>
      <c r="H122" s="73" t="s">
        <v>170</v>
      </c>
      <c r="I122" s="66">
        <v>3195</v>
      </c>
      <c r="J122" s="67">
        <v>0</v>
      </c>
      <c r="K122" s="68">
        <f t="shared" si="11"/>
        <v>0</v>
      </c>
      <c r="L122" s="67">
        <f t="shared" si="12"/>
        <v>0</v>
      </c>
      <c r="M122" s="67">
        <v>352.35553642072512</v>
      </c>
      <c r="N122" s="67">
        <v>0</v>
      </c>
      <c r="O122" s="67">
        <f>'FY25 Fleet Rates'!$B$3-578.018-90.3662</f>
        <v>981.73278025617662</v>
      </c>
      <c r="P122" s="67">
        <v>0</v>
      </c>
      <c r="Q122" s="67">
        <v>0</v>
      </c>
      <c r="R122" s="67">
        <v>0</v>
      </c>
      <c r="S122" s="67">
        <v>219.74957415494006</v>
      </c>
      <c r="T122" s="67">
        <f t="shared" si="8"/>
        <v>1553.8378908318418</v>
      </c>
      <c r="U122" s="63" t="s">
        <v>151</v>
      </c>
      <c r="V122" s="63">
        <v>2031</v>
      </c>
      <c r="W122" s="70" t="s">
        <v>251</v>
      </c>
      <c r="X122" s="67">
        <v>2700</v>
      </c>
      <c r="Y122" s="67"/>
      <c r="Z122" s="67">
        <f t="shared" si="9"/>
        <v>2700</v>
      </c>
      <c r="AA122" s="67">
        <f t="shared" si="13"/>
        <v>4253.8378908318418</v>
      </c>
    </row>
    <row r="123" spans="1:27" ht="14.4" x14ac:dyDescent="0.3">
      <c r="A123" s="73" t="s">
        <v>37</v>
      </c>
      <c r="B123" s="73">
        <v>904150</v>
      </c>
      <c r="C123" s="73" t="s">
        <v>186</v>
      </c>
      <c r="D123" s="74" t="s">
        <v>187</v>
      </c>
      <c r="E123" s="73" t="s">
        <v>199</v>
      </c>
      <c r="F123" s="73"/>
      <c r="G123" s="73">
        <v>1024</v>
      </c>
      <c r="H123" s="73" t="s">
        <v>170</v>
      </c>
      <c r="I123" s="66">
        <v>7406</v>
      </c>
      <c r="J123" s="67">
        <v>0</v>
      </c>
      <c r="K123" s="68">
        <f t="shared" si="11"/>
        <v>0</v>
      </c>
      <c r="L123" s="67">
        <f t="shared" si="12"/>
        <v>0</v>
      </c>
      <c r="M123" s="67">
        <v>2185.9180549398707</v>
      </c>
      <c r="N123" s="67">
        <v>1010.4322025582147</v>
      </c>
      <c r="O123" s="67">
        <f>'FY25 Fleet Rates'!$B$3-578.018-90.3662</f>
        <v>981.73278025617662</v>
      </c>
      <c r="P123" s="67">
        <v>2190.3529335802523</v>
      </c>
      <c r="Q123" s="67">
        <v>0</v>
      </c>
      <c r="R123" s="67">
        <v>0</v>
      </c>
      <c r="S123" s="67">
        <v>195.33295480439116</v>
      </c>
      <c r="T123" s="67">
        <f t="shared" si="8"/>
        <v>6563.768926138905</v>
      </c>
      <c r="U123" s="63" t="s">
        <v>151</v>
      </c>
      <c r="V123" s="63">
        <v>2031</v>
      </c>
      <c r="W123" s="70" t="s">
        <v>1234</v>
      </c>
      <c r="X123" s="67">
        <v>2400</v>
      </c>
      <c r="Y123" s="67"/>
      <c r="Z123" s="67">
        <f t="shared" si="9"/>
        <v>2400</v>
      </c>
      <c r="AA123" s="67">
        <f t="shared" si="13"/>
        <v>8963.768926138906</v>
      </c>
    </row>
    <row r="124" spans="1:27" ht="14.4" x14ac:dyDescent="0.3">
      <c r="A124" s="73" t="s">
        <v>37</v>
      </c>
      <c r="B124" s="73">
        <v>904150</v>
      </c>
      <c r="C124" s="73" t="s">
        <v>186</v>
      </c>
      <c r="D124" s="74" t="s">
        <v>187</v>
      </c>
      <c r="E124" s="73" t="s">
        <v>200</v>
      </c>
      <c r="F124" s="73"/>
      <c r="G124" s="73">
        <v>1024</v>
      </c>
      <c r="H124" s="73" t="s">
        <v>170</v>
      </c>
      <c r="I124" s="66">
        <v>2944</v>
      </c>
      <c r="J124" s="67">
        <v>0</v>
      </c>
      <c r="K124" s="68">
        <f t="shared" si="11"/>
        <v>0</v>
      </c>
      <c r="L124" s="67">
        <f t="shared" si="12"/>
        <v>0</v>
      </c>
      <c r="M124" s="67">
        <v>2185.9180549398707</v>
      </c>
      <c r="N124" s="67">
        <v>99.00407984614435</v>
      </c>
      <c r="O124" s="67">
        <f>'FY25 Fleet Rates'!$B$3-578.018-90.3662</f>
        <v>981.73278025617662</v>
      </c>
      <c r="P124" s="67">
        <v>0</v>
      </c>
      <c r="Q124" s="67">
        <v>0</v>
      </c>
      <c r="R124" s="67">
        <v>0</v>
      </c>
      <c r="S124" s="67">
        <v>195.33295480439116</v>
      </c>
      <c r="T124" s="67">
        <f t="shared" si="8"/>
        <v>3461.9878698465827</v>
      </c>
      <c r="U124" s="63" t="s">
        <v>151</v>
      </c>
      <c r="V124" s="63">
        <v>2031</v>
      </c>
      <c r="W124" s="70" t="s">
        <v>1234</v>
      </c>
      <c r="X124" s="67">
        <v>2400</v>
      </c>
      <c r="Y124" s="67"/>
      <c r="Z124" s="67">
        <f t="shared" si="9"/>
        <v>2400</v>
      </c>
      <c r="AA124" s="67">
        <f t="shared" si="13"/>
        <v>5861.9878698465827</v>
      </c>
    </row>
    <row r="125" spans="1:27" ht="15" customHeight="1" x14ac:dyDescent="0.3">
      <c r="A125" s="73" t="s">
        <v>37</v>
      </c>
      <c r="B125" s="73">
        <v>904150</v>
      </c>
      <c r="C125" s="73" t="s">
        <v>186</v>
      </c>
      <c r="D125" s="75" t="s">
        <v>187</v>
      </c>
      <c r="E125" s="73" t="s">
        <v>201</v>
      </c>
      <c r="F125" s="73"/>
      <c r="G125" s="73">
        <v>1024</v>
      </c>
      <c r="H125" s="73" t="s">
        <v>170</v>
      </c>
      <c r="I125" s="66">
        <v>5372</v>
      </c>
      <c r="J125" s="67">
        <v>0</v>
      </c>
      <c r="K125" s="68">
        <f t="shared" si="11"/>
        <v>0</v>
      </c>
      <c r="L125" s="67">
        <f t="shared" si="12"/>
        <v>0</v>
      </c>
      <c r="M125" s="67">
        <v>2185.9180549398707</v>
      </c>
      <c r="N125" s="67">
        <v>99.00407984614435</v>
      </c>
      <c r="O125" s="67">
        <f>'FY25 Fleet Rates'!$B$3-578.018-90.3662</f>
        <v>981.73278025617662</v>
      </c>
      <c r="P125" s="67">
        <v>0</v>
      </c>
      <c r="Q125" s="67">
        <v>0</v>
      </c>
      <c r="R125" s="67">
        <v>0</v>
      </c>
      <c r="S125" s="67">
        <v>195.33295480439116</v>
      </c>
      <c r="T125" s="67">
        <f t="shared" si="8"/>
        <v>3461.9878698465827</v>
      </c>
      <c r="U125" s="63" t="s">
        <v>151</v>
      </c>
      <c r="V125" s="63">
        <v>2031</v>
      </c>
      <c r="W125" s="70" t="s">
        <v>1234</v>
      </c>
      <c r="X125" s="67">
        <v>2400</v>
      </c>
      <c r="Y125" s="67"/>
      <c r="Z125" s="67">
        <f t="shared" si="9"/>
        <v>2400</v>
      </c>
      <c r="AA125" s="67">
        <f t="shared" si="13"/>
        <v>5861.9878698465827</v>
      </c>
    </row>
    <row r="126" spans="1:27" ht="15" customHeight="1" x14ac:dyDescent="0.3">
      <c r="A126" s="73" t="s">
        <v>37</v>
      </c>
      <c r="B126" s="73">
        <v>904150</v>
      </c>
      <c r="C126" s="73" t="s">
        <v>186</v>
      </c>
      <c r="D126" s="75" t="s">
        <v>187</v>
      </c>
      <c r="E126" s="73" t="s">
        <v>202</v>
      </c>
      <c r="F126" s="73"/>
      <c r="G126" s="73">
        <v>1020</v>
      </c>
      <c r="H126" s="73" t="s">
        <v>170</v>
      </c>
      <c r="I126" s="66">
        <v>676</v>
      </c>
      <c r="J126" s="67">
        <v>0</v>
      </c>
      <c r="K126" s="68">
        <f t="shared" si="11"/>
        <v>0</v>
      </c>
      <c r="L126" s="67">
        <f t="shared" si="12"/>
        <v>0</v>
      </c>
      <c r="M126" s="67">
        <v>0</v>
      </c>
      <c r="N126" s="67">
        <v>0</v>
      </c>
      <c r="O126" s="67">
        <f>'FY25 Fleet Rates'!$B$3-578.018-90.3662</f>
        <v>981.73278025617662</v>
      </c>
      <c r="P126" s="67">
        <v>0</v>
      </c>
      <c r="Q126" s="67">
        <v>0</v>
      </c>
      <c r="R126" s="67">
        <v>534.2659269774523</v>
      </c>
      <c r="S126" s="67">
        <v>515.35474797861741</v>
      </c>
      <c r="T126" s="67">
        <f t="shared" si="8"/>
        <v>2031.3534552122464</v>
      </c>
      <c r="U126" s="63" t="s">
        <v>151</v>
      </c>
      <c r="V126" s="63">
        <v>2033</v>
      </c>
      <c r="W126" s="70" t="s">
        <v>1308</v>
      </c>
      <c r="X126" s="67">
        <v>6332.0159999999996</v>
      </c>
      <c r="Y126" s="67"/>
      <c r="Z126" s="67">
        <f t="shared" si="9"/>
        <v>6332.0159999999996</v>
      </c>
      <c r="AA126" s="67">
        <f t="shared" si="13"/>
        <v>8363.369455212247</v>
      </c>
    </row>
    <row r="127" spans="1:27" ht="15" customHeight="1" x14ac:dyDescent="0.3">
      <c r="A127" s="73" t="s">
        <v>37</v>
      </c>
      <c r="B127" s="73">
        <v>904150</v>
      </c>
      <c r="C127" s="73" t="s">
        <v>186</v>
      </c>
      <c r="D127" s="75" t="s">
        <v>187</v>
      </c>
      <c r="E127" s="73" t="s">
        <v>203</v>
      </c>
      <c r="F127" s="73"/>
      <c r="G127" s="73">
        <v>1020</v>
      </c>
      <c r="H127" s="73" t="s">
        <v>170</v>
      </c>
      <c r="I127" s="66">
        <v>589</v>
      </c>
      <c r="J127" s="67">
        <v>0</v>
      </c>
      <c r="K127" s="68">
        <f t="shared" si="11"/>
        <v>0</v>
      </c>
      <c r="L127" s="67">
        <f t="shared" si="12"/>
        <v>0</v>
      </c>
      <c r="M127" s="67">
        <v>0</v>
      </c>
      <c r="N127" s="67">
        <v>0</v>
      </c>
      <c r="O127" s="67">
        <f>'FY25 Fleet Rates'!$B$3-578.018-90.3662</f>
        <v>981.73278025617662</v>
      </c>
      <c r="P127" s="67">
        <v>0</v>
      </c>
      <c r="Q127" s="67">
        <v>0</v>
      </c>
      <c r="R127" s="67">
        <v>407.98751066356868</v>
      </c>
      <c r="S127" s="67">
        <v>515.35474797861741</v>
      </c>
      <c r="T127" s="67">
        <f t="shared" si="8"/>
        <v>1905.0750388983629</v>
      </c>
      <c r="U127" s="63" t="s">
        <v>151</v>
      </c>
      <c r="V127" s="63">
        <v>2033</v>
      </c>
      <c r="W127" s="70" t="s">
        <v>1308</v>
      </c>
      <c r="X127" s="67">
        <v>6332.0159999999996</v>
      </c>
      <c r="Y127" s="67"/>
      <c r="Z127" s="67">
        <f t="shared" si="9"/>
        <v>6332.0159999999996</v>
      </c>
      <c r="AA127" s="67">
        <f t="shared" si="13"/>
        <v>8237.091038898363</v>
      </c>
    </row>
    <row r="128" spans="1:27" ht="15" customHeight="1" x14ac:dyDescent="0.3">
      <c r="A128" s="73" t="s">
        <v>37</v>
      </c>
      <c r="B128" s="73">
        <v>904400</v>
      </c>
      <c r="C128" s="73" t="s">
        <v>204</v>
      </c>
      <c r="D128" s="75" t="s">
        <v>205</v>
      </c>
      <c r="E128" s="73">
        <v>141060</v>
      </c>
      <c r="F128" s="73"/>
      <c r="G128" s="73">
        <v>1226</v>
      </c>
      <c r="H128" s="73" t="s">
        <v>77</v>
      </c>
      <c r="I128" s="66">
        <v>2005</v>
      </c>
      <c r="J128" s="67">
        <v>7227.3193277624723</v>
      </c>
      <c r="K128" s="68">
        <f t="shared" si="11"/>
        <v>1.2045532212937453</v>
      </c>
      <c r="L128" s="67">
        <f t="shared" si="12"/>
        <v>0</v>
      </c>
      <c r="M128" s="67">
        <v>0</v>
      </c>
      <c r="N128" s="67">
        <v>0</v>
      </c>
      <c r="O128" s="67">
        <f>'FY25 Fleet Rates'!$B$3-578.018-90.3662</f>
        <v>981.73278025617662</v>
      </c>
      <c r="P128" s="67">
        <v>0</v>
      </c>
      <c r="Q128" s="67">
        <v>0</v>
      </c>
      <c r="R128" s="67">
        <v>0</v>
      </c>
      <c r="S128" s="67">
        <v>0</v>
      </c>
      <c r="T128" s="67">
        <f t="shared" si="8"/>
        <v>8209.0521080186481</v>
      </c>
      <c r="U128" s="63" t="s">
        <v>1306</v>
      </c>
      <c r="V128" s="63">
        <v>2019</v>
      </c>
      <c r="W128" s="70">
        <v>0</v>
      </c>
      <c r="X128" s="67">
        <v>0</v>
      </c>
      <c r="Y128" s="67"/>
      <c r="Z128" s="67">
        <f t="shared" si="9"/>
        <v>0</v>
      </c>
      <c r="AA128" s="67">
        <f t="shared" si="13"/>
        <v>8209.0521080186481</v>
      </c>
    </row>
    <row r="129" spans="1:27" ht="15" customHeight="1" x14ac:dyDescent="0.3">
      <c r="A129" s="73" t="s">
        <v>37</v>
      </c>
      <c r="B129" s="73">
        <v>904400</v>
      </c>
      <c r="C129" s="73" t="s">
        <v>204</v>
      </c>
      <c r="D129" s="75" t="s">
        <v>205</v>
      </c>
      <c r="E129" s="77" t="s">
        <v>206</v>
      </c>
      <c r="F129" s="73"/>
      <c r="G129" s="73">
        <v>1340</v>
      </c>
      <c r="H129" s="73" t="s">
        <v>170</v>
      </c>
      <c r="I129" s="66">
        <v>0</v>
      </c>
      <c r="J129" s="67">
        <v>0</v>
      </c>
      <c r="K129" s="68">
        <f t="shared" si="11"/>
        <v>0</v>
      </c>
      <c r="L129" s="67">
        <f t="shared" si="12"/>
        <v>0</v>
      </c>
      <c r="M129" s="67">
        <v>1172.197374402072</v>
      </c>
      <c r="N129" s="67">
        <v>1528.6306584030915</v>
      </c>
      <c r="O129" s="67">
        <f>'FY25 Fleet Rates'!$B$3-578.018-90.3662</f>
        <v>981.73278025617662</v>
      </c>
      <c r="P129" s="67">
        <v>3339.478678420257</v>
      </c>
      <c r="Q129" s="67">
        <v>22.296789452700001</v>
      </c>
      <c r="R129" s="67">
        <v>0</v>
      </c>
      <c r="S129" s="67">
        <v>651.43540427264452</v>
      </c>
      <c r="T129" s="67">
        <f t="shared" si="8"/>
        <v>7695.7716852069416</v>
      </c>
      <c r="U129" s="63" t="s">
        <v>151</v>
      </c>
      <c r="V129" s="63">
        <v>2030</v>
      </c>
      <c r="W129" s="70" t="s">
        <v>549</v>
      </c>
      <c r="X129" s="67">
        <v>8004</v>
      </c>
      <c r="Y129" s="67"/>
      <c r="Z129" s="67">
        <f t="shared" si="9"/>
        <v>8004</v>
      </c>
      <c r="AA129" s="67">
        <f t="shared" si="13"/>
        <v>15699.771685206942</v>
      </c>
    </row>
    <row r="130" spans="1:27" ht="15" customHeight="1" x14ac:dyDescent="0.3">
      <c r="A130" s="73" t="s">
        <v>37</v>
      </c>
      <c r="B130" s="73">
        <v>904400</v>
      </c>
      <c r="C130" s="73" t="s">
        <v>204</v>
      </c>
      <c r="D130" s="75" t="s">
        <v>205</v>
      </c>
      <c r="E130" s="77" t="s">
        <v>207</v>
      </c>
      <c r="F130" s="73"/>
      <c r="G130" s="73">
        <v>1202</v>
      </c>
      <c r="H130" s="73" t="s">
        <v>77</v>
      </c>
      <c r="I130" s="66">
        <v>10603</v>
      </c>
      <c r="J130" s="67">
        <v>4394.9914830988009</v>
      </c>
      <c r="K130" s="68">
        <f t="shared" si="11"/>
        <v>0.73249858051646677</v>
      </c>
      <c r="L130" s="67">
        <f t="shared" si="12"/>
        <v>3371.6909661172967</v>
      </c>
      <c r="M130" s="67">
        <v>0</v>
      </c>
      <c r="N130" s="67">
        <v>0</v>
      </c>
      <c r="O130" s="67">
        <f>'FY25 Fleet Rates'!$B$3-578.018-90.3662</f>
        <v>981.73278025617662</v>
      </c>
      <c r="P130" s="67">
        <v>0</v>
      </c>
      <c r="Q130" s="67">
        <v>0</v>
      </c>
      <c r="R130" s="67">
        <v>0</v>
      </c>
      <c r="S130" s="67">
        <v>422.89584715150687</v>
      </c>
      <c r="T130" s="67">
        <f t="shared" si="8"/>
        <v>9171.3110766237805</v>
      </c>
      <c r="U130" s="63" t="s">
        <v>151</v>
      </c>
      <c r="V130" s="63">
        <v>2025</v>
      </c>
      <c r="W130" s="70" t="s">
        <v>134</v>
      </c>
      <c r="X130" s="67">
        <v>5196</v>
      </c>
      <c r="Y130" s="67"/>
      <c r="Z130" s="67">
        <f t="shared" si="9"/>
        <v>5196</v>
      </c>
      <c r="AA130" s="67">
        <f t="shared" si="13"/>
        <v>14367.311076623781</v>
      </c>
    </row>
    <row r="131" spans="1:27" ht="15" customHeight="1" x14ac:dyDescent="0.3">
      <c r="A131" s="73" t="s">
        <v>37</v>
      </c>
      <c r="B131" s="73">
        <v>904400</v>
      </c>
      <c r="C131" s="73" t="s">
        <v>204</v>
      </c>
      <c r="D131" s="75" t="s">
        <v>205</v>
      </c>
      <c r="E131" s="77" t="s">
        <v>208</v>
      </c>
      <c r="F131" s="73"/>
      <c r="G131" s="73">
        <v>1226</v>
      </c>
      <c r="H131" s="73" t="s">
        <v>77</v>
      </c>
      <c r="I131" s="66">
        <v>19383</v>
      </c>
      <c r="J131" s="67">
        <v>7227.3193277624723</v>
      </c>
      <c r="K131" s="68">
        <f t="shared" si="11"/>
        <v>1.2045532212937453</v>
      </c>
      <c r="L131" s="67">
        <f t="shared" si="12"/>
        <v>16120.535760574194</v>
      </c>
      <c r="M131" s="67">
        <v>0</v>
      </c>
      <c r="N131" s="67">
        <v>0</v>
      </c>
      <c r="O131" s="67">
        <f>'FY25 Fleet Rates'!$B$3-578.018-90.3662</f>
        <v>981.73278025617662</v>
      </c>
      <c r="P131" s="67">
        <v>0</v>
      </c>
      <c r="Q131" s="67">
        <v>0</v>
      </c>
      <c r="R131" s="67">
        <v>0</v>
      </c>
      <c r="S131" s="67">
        <v>471.72908585260467</v>
      </c>
      <c r="T131" s="67">
        <f t="shared" ref="T131:T194" si="14">J131+L131+M131+N131+O131+P131+Q131+R131+S131</f>
        <v>24801.316954445447</v>
      </c>
      <c r="U131" s="63" t="s">
        <v>151</v>
      </c>
      <c r="V131" s="63">
        <v>2025</v>
      </c>
      <c r="W131" s="70" t="s">
        <v>134</v>
      </c>
      <c r="X131" s="67">
        <v>5796</v>
      </c>
      <c r="Y131" s="67"/>
      <c r="Z131" s="67">
        <f t="shared" ref="Z131:Z194" si="15">SUM(X131:Y131)</f>
        <v>5796</v>
      </c>
      <c r="AA131" s="67">
        <f t="shared" si="13"/>
        <v>30597.316954445447</v>
      </c>
    </row>
    <row r="132" spans="1:27" ht="15" customHeight="1" x14ac:dyDescent="0.3">
      <c r="A132" s="73" t="s">
        <v>37</v>
      </c>
      <c r="B132" s="73">
        <v>904400</v>
      </c>
      <c r="C132" s="73" t="s">
        <v>204</v>
      </c>
      <c r="D132" s="74" t="s">
        <v>205</v>
      </c>
      <c r="E132" s="77" t="s">
        <v>209</v>
      </c>
      <c r="F132" s="73"/>
      <c r="G132" s="73">
        <v>1226</v>
      </c>
      <c r="H132" s="73" t="s">
        <v>77</v>
      </c>
      <c r="I132" s="66">
        <v>6385</v>
      </c>
      <c r="J132" s="67">
        <v>7227.3193277624723</v>
      </c>
      <c r="K132" s="68">
        <f t="shared" si="11"/>
        <v>1.2045532212937453</v>
      </c>
      <c r="L132" s="67">
        <f t="shared" si="12"/>
        <v>463.75299019809194</v>
      </c>
      <c r="M132" s="67">
        <v>0</v>
      </c>
      <c r="N132" s="67">
        <v>0</v>
      </c>
      <c r="O132" s="67">
        <f>'FY25 Fleet Rates'!$B$3-578.018-90.3662</f>
        <v>981.73278025617662</v>
      </c>
      <c r="P132" s="67">
        <v>0</v>
      </c>
      <c r="Q132" s="67">
        <v>0</v>
      </c>
      <c r="R132" s="67">
        <v>0</v>
      </c>
      <c r="S132" s="67">
        <v>471.72908585260467</v>
      </c>
      <c r="T132" s="67">
        <f t="shared" si="14"/>
        <v>9144.5341840693454</v>
      </c>
      <c r="U132" s="63" t="s">
        <v>151</v>
      </c>
      <c r="V132" s="63">
        <v>2025</v>
      </c>
      <c r="W132" s="70" t="s">
        <v>134</v>
      </c>
      <c r="X132" s="67">
        <v>5796</v>
      </c>
      <c r="Y132" s="67"/>
      <c r="Z132" s="67">
        <f t="shared" si="15"/>
        <v>5796</v>
      </c>
      <c r="AA132" s="67">
        <f t="shared" si="13"/>
        <v>14940.534184069345</v>
      </c>
    </row>
    <row r="133" spans="1:27" ht="28.8" x14ac:dyDescent="0.3">
      <c r="A133" s="73" t="s">
        <v>37</v>
      </c>
      <c r="B133" s="73">
        <v>904400</v>
      </c>
      <c r="C133" s="73" t="s">
        <v>204</v>
      </c>
      <c r="D133" s="76" t="s">
        <v>205</v>
      </c>
      <c r="E133" s="77" t="s">
        <v>210</v>
      </c>
      <c r="F133" s="73"/>
      <c r="G133" s="73">
        <v>1226</v>
      </c>
      <c r="H133" s="73" t="s">
        <v>77</v>
      </c>
      <c r="I133" s="66">
        <v>12759</v>
      </c>
      <c r="J133" s="67">
        <v>7227.3193277624723</v>
      </c>
      <c r="K133" s="68">
        <f t="shared" si="11"/>
        <v>1.2045532212937453</v>
      </c>
      <c r="L133" s="67">
        <f t="shared" si="12"/>
        <v>8141.5752227244247</v>
      </c>
      <c r="M133" s="67">
        <v>0</v>
      </c>
      <c r="N133" s="67">
        <v>0</v>
      </c>
      <c r="O133" s="67">
        <f>'FY25 Fleet Rates'!$B$3-578.018-90.3662</f>
        <v>981.73278025617662</v>
      </c>
      <c r="P133" s="67">
        <v>0</v>
      </c>
      <c r="Q133" s="67">
        <v>0</v>
      </c>
      <c r="R133" s="67">
        <v>5154.594469925255</v>
      </c>
      <c r="S133" s="67">
        <v>920.78544156783073</v>
      </c>
      <c r="T133" s="67">
        <f t="shared" si="14"/>
        <v>22426.007242236159</v>
      </c>
      <c r="U133" s="63" t="s">
        <v>151</v>
      </c>
      <c r="V133" s="63">
        <v>2028</v>
      </c>
      <c r="W133" s="70" t="s">
        <v>134</v>
      </c>
      <c r="X133" s="67">
        <v>11313.426666666666</v>
      </c>
      <c r="Y133" s="67"/>
      <c r="Z133" s="67">
        <f t="shared" si="15"/>
        <v>11313.426666666666</v>
      </c>
      <c r="AA133" s="67">
        <f t="shared" si="13"/>
        <v>33739.433908902822</v>
      </c>
    </row>
    <row r="134" spans="1:27" ht="28.8" x14ac:dyDescent="0.3">
      <c r="A134" s="73" t="s">
        <v>37</v>
      </c>
      <c r="B134" s="73">
        <v>904400</v>
      </c>
      <c r="C134" s="73" t="s">
        <v>204</v>
      </c>
      <c r="D134" s="76" t="s">
        <v>205</v>
      </c>
      <c r="E134" s="77" t="s">
        <v>211</v>
      </c>
      <c r="F134" s="73"/>
      <c r="G134" s="73">
        <v>1226</v>
      </c>
      <c r="H134" s="73" t="s">
        <v>77</v>
      </c>
      <c r="I134" s="66">
        <v>3007</v>
      </c>
      <c r="J134" s="67">
        <v>7227.3193277624723</v>
      </c>
      <c r="K134" s="68">
        <f t="shared" si="11"/>
        <v>1.2045532212937453</v>
      </c>
      <c r="L134" s="67">
        <f t="shared" si="12"/>
        <v>0</v>
      </c>
      <c r="M134" s="67">
        <v>0</v>
      </c>
      <c r="N134" s="67">
        <v>0</v>
      </c>
      <c r="O134" s="67">
        <f>'FY25 Fleet Rates'!$B$3-578.018-90.3662</f>
        <v>981.73278025617662</v>
      </c>
      <c r="P134" s="67">
        <v>0</v>
      </c>
      <c r="Q134" s="67">
        <v>0</v>
      </c>
      <c r="R134" s="67">
        <v>4223.4297586904404</v>
      </c>
      <c r="S134" s="67">
        <v>920.78544156783073</v>
      </c>
      <c r="T134" s="67">
        <f t="shared" si="14"/>
        <v>13353.267308276918</v>
      </c>
      <c r="U134" s="63" t="s">
        <v>151</v>
      </c>
      <c r="V134" s="63">
        <v>2028</v>
      </c>
      <c r="W134" s="70" t="s">
        <v>134</v>
      </c>
      <c r="X134" s="67">
        <v>11313.426666666666</v>
      </c>
      <c r="Y134" s="67"/>
      <c r="Z134" s="67">
        <f t="shared" si="15"/>
        <v>11313.426666666666</v>
      </c>
      <c r="AA134" s="67">
        <f t="shared" si="13"/>
        <v>24666.693974943584</v>
      </c>
    </row>
    <row r="135" spans="1:27" ht="15" customHeight="1" x14ac:dyDescent="0.3">
      <c r="A135" s="73" t="s">
        <v>38</v>
      </c>
      <c r="B135" s="73" t="s">
        <v>212</v>
      </c>
      <c r="C135" s="83">
        <v>292500</v>
      </c>
      <c r="D135" s="75" t="s">
        <v>213</v>
      </c>
      <c r="E135" s="73" t="s">
        <v>214</v>
      </c>
      <c r="F135" s="73"/>
      <c r="G135" s="73">
        <v>1020</v>
      </c>
      <c r="H135" s="73" t="s">
        <v>77</v>
      </c>
      <c r="I135" s="66">
        <v>159</v>
      </c>
      <c r="J135" s="67">
        <v>3613.6596638812362</v>
      </c>
      <c r="K135" s="68">
        <f t="shared" si="11"/>
        <v>0.60227661064687266</v>
      </c>
      <c r="L135" s="67">
        <f t="shared" si="12"/>
        <v>0</v>
      </c>
      <c r="M135" s="67">
        <v>0</v>
      </c>
      <c r="N135" s="67">
        <v>0</v>
      </c>
      <c r="O135" s="67">
        <f>'FY25 Fleet Rates'!$B$3</f>
        <v>1650.1169802561767</v>
      </c>
      <c r="P135" s="67">
        <v>2473.4850675323164</v>
      </c>
      <c r="Q135" s="67">
        <v>0</v>
      </c>
      <c r="R135" s="67">
        <v>0</v>
      </c>
      <c r="S135" s="67">
        <v>0</v>
      </c>
      <c r="T135" s="67">
        <f t="shared" si="14"/>
        <v>7737.2617116697293</v>
      </c>
      <c r="U135" s="63" t="s">
        <v>1306</v>
      </c>
      <c r="V135" s="63">
        <v>2016</v>
      </c>
      <c r="W135" s="70" t="s">
        <v>1218</v>
      </c>
      <c r="X135" s="67">
        <v>0</v>
      </c>
      <c r="Y135" s="67"/>
      <c r="Z135" s="67">
        <f t="shared" si="15"/>
        <v>0</v>
      </c>
      <c r="AA135" s="67">
        <f t="shared" si="13"/>
        <v>7737.2617116697293</v>
      </c>
    </row>
    <row r="136" spans="1:27" ht="15" customHeight="1" x14ac:dyDescent="0.3">
      <c r="A136" s="73" t="s">
        <v>38</v>
      </c>
      <c r="B136" s="73" t="s">
        <v>212</v>
      </c>
      <c r="C136" s="83">
        <v>292500</v>
      </c>
      <c r="D136" s="75" t="s">
        <v>213</v>
      </c>
      <c r="E136" s="73" t="s">
        <v>215</v>
      </c>
      <c r="F136" s="73"/>
      <c r="G136" s="73">
        <v>1020</v>
      </c>
      <c r="H136" s="73" t="s">
        <v>77</v>
      </c>
      <c r="I136" s="66">
        <v>1796</v>
      </c>
      <c r="J136" s="67">
        <v>3613.6596638812362</v>
      </c>
      <c r="K136" s="68">
        <f t="shared" si="11"/>
        <v>0.60227661064687266</v>
      </c>
      <c r="L136" s="67">
        <f t="shared" si="12"/>
        <v>0</v>
      </c>
      <c r="M136" s="67">
        <v>0</v>
      </c>
      <c r="N136" s="67">
        <v>0</v>
      </c>
      <c r="O136" s="67">
        <f>'FY25 Fleet Rates'!$B$3</f>
        <v>1650.1169802561767</v>
      </c>
      <c r="P136" s="67">
        <v>0</v>
      </c>
      <c r="Q136" s="67">
        <v>0</v>
      </c>
      <c r="R136" s="67">
        <v>0</v>
      </c>
      <c r="S136" s="67">
        <v>167.00967635775444</v>
      </c>
      <c r="T136" s="67">
        <f t="shared" si="14"/>
        <v>5430.7863204951682</v>
      </c>
      <c r="U136" s="63" t="s">
        <v>151</v>
      </c>
      <c r="V136" s="63">
        <v>2032</v>
      </c>
      <c r="W136" s="70" t="s">
        <v>1234</v>
      </c>
      <c r="X136" s="67">
        <v>2052</v>
      </c>
      <c r="Y136" s="67"/>
      <c r="Z136" s="67">
        <f t="shared" si="15"/>
        <v>2052</v>
      </c>
      <c r="AA136" s="67">
        <f t="shared" si="13"/>
        <v>7482.7863204951682</v>
      </c>
    </row>
    <row r="137" spans="1:27" ht="15" customHeight="1" x14ac:dyDescent="0.3">
      <c r="A137" s="73" t="s">
        <v>38</v>
      </c>
      <c r="B137" s="73" t="s">
        <v>212</v>
      </c>
      <c r="C137" s="83">
        <v>292500</v>
      </c>
      <c r="D137" s="75" t="s">
        <v>213</v>
      </c>
      <c r="E137" s="73" t="s">
        <v>216</v>
      </c>
      <c r="F137" s="73"/>
      <c r="G137" s="73">
        <v>1024</v>
      </c>
      <c r="H137" s="73" t="s">
        <v>77</v>
      </c>
      <c r="I137" s="66">
        <v>1199</v>
      </c>
      <c r="J137" s="67">
        <v>3711.3261412834327</v>
      </c>
      <c r="K137" s="68">
        <f t="shared" si="11"/>
        <v>0.61855435688057214</v>
      </c>
      <c r="L137" s="67">
        <f t="shared" si="12"/>
        <v>0</v>
      </c>
      <c r="M137" s="67">
        <v>0</v>
      </c>
      <c r="N137" s="67">
        <v>0</v>
      </c>
      <c r="O137" s="67">
        <f>'FY25 Fleet Rates'!$B$3</f>
        <v>1650.1169802561767</v>
      </c>
      <c r="P137" s="67">
        <v>0</v>
      </c>
      <c r="Q137" s="67">
        <v>0</v>
      </c>
      <c r="R137" s="67">
        <v>0</v>
      </c>
      <c r="S137" s="67">
        <v>195.33295480439116</v>
      </c>
      <c r="T137" s="67">
        <f t="shared" si="14"/>
        <v>5556.7760763440001</v>
      </c>
      <c r="U137" s="63" t="s">
        <v>151</v>
      </c>
      <c r="V137" s="63">
        <v>2032</v>
      </c>
      <c r="W137" s="70" t="s">
        <v>1234</v>
      </c>
      <c r="X137" s="67">
        <v>2400</v>
      </c>
      <c r="Y137" s="67"/>
      <c r="Z137" s="67">
        <f t="shared" si="15"/>
        <v>2400</v>
      </c>
      <c r="AA137" s="67">
        <f t="shared" si="13"/>
        <v>7956.7760763440001</v>
      </c>
    </row>
    <row r="138" spans="1:27" ht="15" customHeight="1" x14ac:dyDescent="0.3">
      <c r="A138" s="73" t="s">
        <v>38</v>
      </c>
      <c r="B138" s="73" t="s">
        <v>217</v>
      </c>
      <c r="C138" s="83">
        <v>255976</v>
      </c>
      <c r="D138" s="75" t="s">
        <v>218</v>
      </c>
      <c r="E138" s="73">
        <v>131021</v>
      </c>
      <c r="F138" s="73"/>
      <c r="G138" s="73">
        <v>1024</v>
      </c>
      <c r="H138" s="73" t="s">
        <v>77</v>
      </c>
      <c r="I138" s="66">
        <v>716</v>
      </c>
      <c r="J138" s="67">
        <v>3711.3261412834327</v>
      </c>
      <c r="K138" s="68">
        <f t="shared" si="11"/>
        <v>0.61855435688057214</v>
      </c>
      <c r="L138" s="67">
        <f t="shared" si="12"/>
        <v>0</v>
      </c>
      <c r="M138" s="67">
        <v>0</v>
      </c>
      <c r="N138" s="67">
        <v>0</v>
      </c>
      <c r="O138" s="67">
        <f>'FY25 Fleet Rates'!$B$3</f>
        <v>1650.1169802561767</v>
      </c>
      <c r="P138" s="67">
        <v>0</v>
      </c>
      <c r="Q138" s="67">
        <v>0</v>
      </c>
      <c r="R138" s="67">
        <v>0</v>
      </c>
      <c r="S138" s="67">
        <v>195.33295480439116</v>
      </c>
      <c r="T138" s="67">
        <f t="shared" si="14"/>
        <v>5556.7760763440001</v>
      </c>
      <c r="U138" s="63" t="s">
        <v>151</v>
      </c>
      <c r="V138" s="63">
        <v>2023</v>
      </c>
      <c r="W138" s="70" t="s">
        <v>1234</v>
      </c>
      <c r="X138" s="67">
        <v>2400</v>
      </c>
      <c r="Y138" s="67"/>
      <c r="Z138" s="67">
        <f t="shared" si="15"/>
        <v>2400</v>
      </c>
      <c r="AA138" s="67">
        <f t="shared" si="13"/>
        <v>7956.7760763440001</v>
      </c>
    </row>
    <row r="139" spans="1:27" ht="15" customHeight="1" x14ac:dyDescent="0.3">
      <c r="A139" s="73" t="s">
        <v>38</v>
      </c>
      <c r="B139" s="73" t="s">
        <v>217</v>
      </c>
      <c r="C139" s="83">
        <v>255976</v>
      </c>
      <c r="D139" s="74" t="s">
        <v>218</v>
      </c>
      <c r="E139" s="73">
        <v>141033</v>
      </c>
      <c r="F139" s="73"/>
      <c r="G139" s="73">
        <v>1020</v>
      </c>
      <c r="H139" s="73" t="s">
        <v>77</v>
      </c>
      <c r="I139" s="66">
        <v>1246</v>
      </c>
      <c r="J139" s="67">
        <v>3613.6596638812362</v>
      </c>
      <c r="K139" s="68">
        <f t="shared" si="11"/>
        <v>0.60227661064687266</v>
      </c>
      <c r="L139" s="67">
        <f t="shared" si="12"/>
        <v>0</v>
      </c>
      <c r="M139" s="67">
        <v>0</v>
      </c>
      <c r="N139" s="67">
        <v>0</v>
      </c>
      <c r="O139" s="67">
        <f>'FY25 Fleet Rates'!$B$3</f>
        <v>1650.1169802561767</v>
      </c>
      <c r="P139" s="67">
        <v>0</v>
      </c>
      <c r="Q139" s="67">
        <v>0</v>
      </c>
      <c r="R139" s="67">
        <v>0</v>
      </c>
      <c r="S139" s="67">
        <v>0</v>
      </c>
      <c r="T139" s="67">
        <f t="shared" si="14"/>
        <v>5263.7766441374133</v>
      </c>
      <c r="U139" s="63" t="s">
        <v>1306</v>
      </c>
      <c r="V139" s="63">
        <v>2022</v>
      </c>
      <c r="W139" s="70">
        <v>0</v>
      </c>
      <c r="X139" s="67">
        <v>0</v>
      </c>
      <c r="Y139" s="67"/>
      <c r="Z139" s="67">
        <f t="shared" si="15"/>
        <v>0</v>
      </c>
      <c r="AA139" s="67">
        <f t="shared" si="13"/>
        <v>5263.7766441374133</v>
      </c>
    </row>
    <row r="140" spans="1:27" ht="14.4" x14ac:dyDescent="0.3">
      <c r="A140" s="73" t="s">
        <v>38</v>
      </c>
      <c r="B140" s="73" t="s">
        <v>217</v>
      </c>
      <c r="C140" s="83">
        <v>255976</v>
      </c>
      <c r="D140" s="75" t="s">
        <v>218</v>
      </c>
      <c r="E140" s="73">
        <v>141050</v>
      </c>
      <c r="F140" s="73"/>
      <c r="G140" s="73">
        <v>1020</v>
      </c>
      <c r="H140" s="73" t="s">
        <v>77</v>
      </c>
      <c r="I140" s="66">
        <v>1035</v>
      </c>
      <c r="J140" s="67">
        <v>3613.6596638812362</v>
      </c>
      <c r="K140" s="68">
        <f t="shared" si="11"/>
        <v>0.60227661064687266</v>
      </c>
      <c r="L140" s="67">
        <f t="shared" si="12"/>
        <v>0</v>
      </c>
      <c r="M140" s="67">
        <v>0</v>
      </c>
      <c r="N140" s="67">
        <v>0</v>
      </c>
      <c r="O140" s="67">
        <f>'FY25 Fleet Rates'!$B$3</f>
        <v>1650.1169802561767</v>
      </c>
      <c r="P140" s="67">
        <v>0</v>
      </c>
      <c r="Q140" s="67">
        <v>0</v>
      </c>
      <c r="R140" s="67">
        <v>0</v>
      </c>
      <c r="S140" s="67">
        <v>167.00967635775444</v>
      </c>
      <c r="T140" s="67">
        <f t="shared" si="14"/>
        <v>5430.7863204951682</v>
      </c>
      <c r="U140" s="63" t="s">
        <v>151</v>
      </c>
      <c r="V140" s="63">
        <v>2024</v>
      </c>
      <c r="W140" s="70" t="s">
        <v>1234</v>
      </c>
      <c r="X140" s="67">
        <v>2052</v>
      </c>
      <c r="Y140" s="67"/>
      <c r="Z140" s="67">
        <f t="shared" si="15"/>
        <v>2052</v>
      </c>
      <c r="AA140" s="67">
        <f t="shared" si="13"/>
        <v>7482.7863204951682</v>
      </c>
    </row>
    <row r="141" spans="1:27" ht="28.8" x14ac:dyDescent="0.3">
      <c r="A141" s="73" t="s">
        <v>38</v>
      </c>
      <c r="B141" s="73" t="s">
        <v>217</v>
      </c>
      <c r="C141" s="83">
        <v>255976</v>
      </c>
      <c r="D141" s="75" t="s">
        <v>218</v>
      </c>
      <c r="E141" s="73" t="s">
        <v>219</v>
      </c>
      <c r="F141" s="73"/>
      <c r="G141" s="73">
        <v>1020</v>
      </c>
      <c r="H141" s="73" t="s">
        <v>77</v>
      </c>
      <c r="I141" s="66">
        <v>3044</v>
      </c>
      <c r="J141" s="67">
        <v>3613.6596638812362</v>
      </c>
      <c r="K141" s="68">
        <f t="shared" si="11"/>
        <v>0.60227661064687266</v>
      </c>
      <c r="L141" s="67">
        <f t="shared" si="12"/>
        <v>0</v>
      </c>
      <c r="M141" s="67">
        <v>0</v>
      </c>
      <c r="N141" s="67">
        <v>0</v>
      </c>
      <c r="O141" s="67">
        <f>'FY25 Fleet Rates'!$B$3</f>
        <v>1650.1169802561767</v>
      </c>
      <c r="P141" s="67">
        <v>0</v>
      </c>
      <c r="Q141" s="67">
        <v>0</v>
      </c>
      <c r="R141" s="67">
        <v>0</v>
      </c>
      <c r="S141" s="67">
        <v>191.42629570830334</v>
      </c>
      <c r="T141" s="67">
        <f t="shared" si="14"/>
        <v>5455.2029398457171</v>
      </c>
      <c r="U141" s="63" t="s">
        <v>151</v>
      </c>
      <c r="V141" s="63">
        <v>2028</v>
      </c>
      <c r="W141" s="70" t="s">
        <v>633</v>
      </c>
      <c r="X141" s="67">
        <v>2352</v>
      </c>
      <c r="Y141" s="67"/>
      <c r="Z141" s="67">
        <f t="shared" si="15"/>
        <v>2352</v>
      </c>
      <c r="AA141" s="67">
        <f t="shared" si="13"/>
        <v>7807.2029398457171</v>
      </c>
    </row>
    <row r="142" spans="1:27" ht="15" customHeight="1" x14ac:dyDescent="0.3">
      <c r="A142" s="73" t="s">
        <v>38</v>
      </c>
      <c r="B142" s="73" t="s">
        <v>217</v>
      </c>
      <c r="C142" s="83">
        <v>255976</v>
      </c>
      <c r="D142" s="75" t="s">
        <v>218</v>
      </c>
      <c r="E142" s="73" t="s">
        <v>220</v>
      </c>
      <c r="F142" s="73"/>
      <c r="G142" s="73">
        <v>1020</v>
      </c>
      <c r="H142" s="73" t="s">
        <v>77</v>
      </c>
      <c r="I142" s="66">
        <v>3508</v>
      </c>
      <c r="J142" s="67">
        <v>3613.6596638812362</v>
      </c>
      <c r="K142" s="68">
        <f t="shared" si="11"/>
        <v>0.60227661064687266</v>
      </c>
      <c r="L142" s="67">
        <f t="shared" si="12"/>
        <v>0</v>
      </c>
      <c r="M142" s="67">
        <v>0</v>
      </c>
      <c r="N142" s="67">
        <v>0</v>
      </c>
      <c r="O142" s="67">
        <f>'FY25 Fleet Rates'!$B$3</f>
        <v>1650.1169802561767</v>
      </c>
      <c r="P142" s="67">
        <v>0</v>
      </c>
      <c r="Q142" s="67">
        <v>0</v>
      </c>
      <c r="R142" s="67">
        <v>0</v>
      </c>
      <c r="S142" s="67">
        <v>191.42629570830334</v>
      </c>
      <c r="T142" s="67">
        <f t="shared" si="14"/>
        <v>5455.2029398457171</v>
      </c>
      <c r="U142" s="63" t="s">
        <v>151</v>
      </c>
      <c r="V142" s="63">
        <v>2028</v>
      </c>
      <c r="W142" s="70" t="s">
        <v>633</v>
      </c>
      <c r="X142" s="67">
        <v>2352</v>
      </c>
      <c r="Y142" s="67"/>
      <c r="Z142" s="67">
        <f t="shared" si="15"/>
        <v>2352</v>
      </c>
      <c r="AA142" s="67">
        <f t="shared" si="13"/>
        <v>7807.2029398457171</v>
      </c>
    </row>
    <row r="143" spans="1:27" ht="15" customHeight="1" x14ac:dyDescent="0.3">
      <c r="A143" s="73" t="s">
        <v>38</v>
      </c>
      <c r="B143" s="73" t="s">
        <v>221</v>
      </c>
      <c r="C143" s="83" t="s">
        <v>222</v>
      </c>
      <c r="D143" s="75" t="s">
        <v>223</v>
      </c>
      <c r="E143" s="73">
        <v>141001</v>
      </c>
      <c r="F143" s="73"/>
      <c r="G143" s="73">
        <v>1020</v>
      </c>
      <c r="H143" s="73" t="s">
        <v>77</v>
      </c>
      <c r="I143" s="66">
        <v>1503</v>
      </c>
      <c r="J143" s="67">
        <v>3613.6596638812362</v>
      </c>
      <c r="K143" s="68">
        <f t="shared" si="11"/>
        <v>0.60227661064687266</v>
      </c>
      <c r="L143" s="67">
        <f t="shared" si="12"/>
        <v>0</v>
      </c>
      <c r="M143" s="67">
        <v>0</v>
      </c>
      <c r="N143" s="67">
        <v>0</v>
      </c>
      <c r="O143" s="67">
        <f>'FY25 Fleet Rates'!$B$3</f>
        <v>1650.1169802561767</v>
      </c>
      <c r="P143" s="67">
        <v>0</v>
      </c>
      <c r="Q143" s="67">
        <v>0</v>
      </c>
      <c r="R143" s="67">
        <v>0</v>
      </c>
      <c r="S143" s="67">
        <v>167.00967635775444</v>
      </c>
      <c r="T143" s="67">
        <f t="shared" si="14"/>
        <v>5430.7863204951682</v>
      </c>
      <c r="U143" s="63" t="s">
        <v>151</v>
      </c>
      <c r="V143" s="63">
        <v>2024</v>
      </c>
      <c r="W143" s="70" t="s">
        <v>1234</v>
      </c>
      <c r="X143" s="67">
        <v>2052</v>
      </c>
      <c r="Y143" s="67"/>
      <c r="Z143" s="67">
        <f t="shared" si="15"/>
        <v>2052</v>
      </c>
      <c r="AA143" s="67">
        <f t="shared" si="13"/>
        <v>7482.7863204951682</v>
      </c>
    </row>
    <row r="144" spans="1:27" ht="15" customHeight="1" x14ac:dyDescent="0.3">
      <c r="A144" s="73" t="s">
        <v>38</v>
      </c>
      <c r="B144" s="73" t="s">
        <v>221</v>
      </c>
      <c r="C144" s="83" t="s">
        <v>222</v>
      </c>
      <c r="D144" s="75" t="s">
        <v>223</v>
      </c>
      <c r="E144" s="73">
        <v>171009</v>
      </c>
      <c r="F144" s="73"/>
      <c r="G144" s="73">
        <v>1020</v>
      </c>
      <c r="H144" s="73" t="s">
        <v>77</v>
      </c>
      <c r="I144" s="66">
        <v>2072</v>
      </c>
      <c r="J144" s="67">
        <v>3613.6596638812362</v>
      </c>
      <c r="K144" s="68">
        <f t="shared" si="11"/>
        <v>0.60227661064687266</v>
      </c>
      <c r="L144" s="67">
        <f t="shared" si="12"/>
        <v>0</v>
      </c>
      <c r="M144" s="67">
        <v>0</v>
      </c>
      <c r="N144" s="67">
        <v>0</v>
      </c>
      <c r="O144" s="67">
        <f>'FY25 Fleet Rates'!$B$3</f>
        <v>1650.1169802561767</v>
      </c>
      <c r="P144" s="67">
        <v>180.56561214218334</v>
      </c>
      <c r="Q144" s="67">
        <v>0</v>
      </c>
      <c r="R144" s="67">
        <v>0</v>
      </c>
      <c r="S144" s="67">
        <v>167.00967635775444</v>
      </c>
      <c r="T144" s="67">
        <f t="shared" si="14"/>
        <v>5611.3519326373516</v>
      </c>
      <c r="U144" s="63" t="s">
        <v>151</v>
      </c>
      <c r="V144" s="63">
        <v>2027</v>
      </c>
      <c r="W144" s="70" t="s">
        <v>1234</v>
      </c>
      <c r="X144" s="67">
        <v>2052</v>
      </c>
      <c r="Y144" s="67"/>
      <c r="Z144" s="67">
        <f t="shared" si="15"/>
        <v>2052</v>
      </c>
      <c r="AA144" s="67">
        <f t="shared" si="13"/>
        <v>7663.3519326373516</v>
      </c>
    </row>
    <row r="145" spans="1:27" ht="15" customHeight="1" x14ac:dyDescent="0.3">
      <c r="A145" s="73" t="s">
        <v>38</v>
      </c>
      <c r="B145" s="73" t="s">
        <v>221</v>
      </c>
      <c r="C145" s="83" t="s">
        <v>222</v>
      </c>
      <c r="D145" s="75" t="s">
        <v>223</v>
      </c>
      <c r="E145" s="73" t="s">
        <v>224</v>
      </c>
      <c r="F145" s="73"/>
      <c r="G145" s="73">
        <v>1020</v>
      </c>
      <c r="H145" s="73" t="s">
        <v>77</v>
      </c>
      <c r="I145" s="66">
        <v>226</v>
      </c>
      <c r="J145" s="67">
        <v>3613.6596638812362</v>
      </c>
      <c r="K145" s="68">
        <f t="shared" si="11"/>
        <v>0.60227661064687266</v>
      </c>
      <c r="L145" s="67">
        <f t="shared" si="12"/>
        <v>0</v>
      </c>
      <c r="M145" s="67">
        <v>0</v>
      </c>
      <c r="N145" s="67">
        <v>0</v>
      </c>
      <c r="O145" s="67">
        <f>'FY25 Fleet Rates'!$B$3</f>
        <v>1650.1169802561767</v>
      </c>
      <c r="P145" s="67">
        <v>0</v>
      </c>
      <c r="Q145" s="67">
        <v>0</v>
      </c>
      <c r="R145" s="67">
        <v>0</v>
      </c>
      <c r="S145" s="67">
        <v>0</v>
      </c>
      <c r="T145" s="67">
        <f t="shared" si="14"/>
        <v>5263.7766441374133</v>
      </c>
      <c r="U145" s="63" t="s">
        <v>1306</v>
      </c>
      <c r="V145" s="63">
        <v>2016</v>
      </c>
      <c r="W145" s="70" t="s">
        <v>1218</v>
      </c>
      <c r="X145" s="67">
        <v>0</v>
      </c>
      <c r="Y145" s="67"/>
      <c r="Z145" s="67">
        <f t="shared" si="15"/>
        <v>0</v>
      </c>
      <c r="AA145" s="67">
        <f t="shared" si="13"/>
        <v>5263.7766441374133</v>
      </c>
    </row>
    <row r="146" spans="1:27" ht="15" customHeight="1" x14ac:dyDescent="0.3">
      <c r="A146" s="73" t="s">
        <v>38</v>
      </c>
      <c r="B146" s="73" t="s">
        <v>225</v>
      </c>
      <c r="C146" s="83" t="s">
        <v>226</v>
      </c>
      <c r="D146" s="74" t="s">
        <v>227</v>
      </c>
      <c r="E146" s="73">
        <v>131030</v>
      </c>
      <c r="F146" s="73"/>
      <c r="G146" s="73">
        <v>1024</v>
      </c>
      <c r="H146" s="73" t="s">
        <v>77</v>
      </c>
      <c r="I146" s="66">
        <v>1493</v>
      </c>
      <c r="J146" s="67">
        <v>3711.3261412834327</v>
      </c>
      <c r="K146" s="68">
        <f t="shared" si="11"/>
        <v>0.61855435688057214</v>
      </c>
      <c r="L146" s="67">
        <f t="shared" si="12"/>
        <v>0</v>
      </c>
      <c r="M146" s="67">
        <v>0</v>
      </c>
      <c r="N146" s="67">
        <v>0</v>
      </c>
      <c r="O146" s="67">
        <f>'FY25 Fleet Rates'!$B$3</f>
        <v>1650.1169802561767</v>
      </c>
      <c r="P146" s="67">
        <v>0</v>
      </c>
      <c r="Q146" s="67">
        <v>0</v>
      </c>
      <c r="R146" s="67">
        <v>0</v>
      </c>
      <c r="S146" s="67">
        <v>195.33295480439116</v>
      </c>
      <c r="T146" s="67">
        <f t="shared" si="14"/>
        <v>5556.7760763440001</v>
      </c>
      <c r="U146" s="63" t="s">
        <v>151</v>
      </c>
      <c r="V146" s="63">
        <v>2023</v>
      </c>
      <c r="W146" s="70" t="s">
        <v>1234</v>
      </c>
      <c r="X146" s="67">
        <v>2400</v>
      </c>
      <c r="Y146" s="67"/>
      <c r="Z146" s="67">
        <f t="shared" si="15"/>
        <v>2400</v>
      </c>
      <c r="AA146" s="67">
        <f t="shared" si="13"/>
        <v>7956.7760763440001</v>
      </c>
    </row>
    <row r="147" spans="1:27" ht="15" customHeight="1" x14ac:dyDescent="0.3">
      <c r="A147" s="73" t="s">
        <v>38</v>
      </c>
      <c r="B147" s="73" t="s">
        <v>225</v>
      </c>
      <c r="C147" s="83" t="s">
        <v>226</v>
      </c>
      <c r="D147" s="75" t="s">
        <v>227</v>
      </c>
      <c r="E147" s="73">
        <v>141062</v>
      </c>
      <c r="F147" s="73"/>
      <c r="G147" s="73">
        <v>1020</v>
      </c>
      <c r="H147" s="73" t="s">
        <v>77</v>
      </c>
      <c r="I147" s="66">
        <v>1844</v>
      </c>
      <c r="J147" s="67">
        <v>3613.6596638812362</v>
      </c>
      <c r="K147" s="68">
        <f t="shared" si="11"/>
        <v>0.60227661064687266</v>
      </c>
      <c r="L147" s="67">
        <f t="shared" si="12"/>
        <v>0</v>
      </c>
      <c r="M147" s="67">
        <v>0</v>
      </c>
      <c r="N147" s="67">
        <v>0</v>
      </c>
      <c r="O147" s="67">
        <f>'FY25 Fleet Rates'!$B$3</f>
        <v>1650.1169802561767</v>
      </c>
      <c r="P147" s="67">
        <v>0</v>
      </c>
      <c r="Q147" s="67">
        <v>0</v>
      </c>
      <c r="R147" s="67">
        <v>0</v>
      </c>
      <c r="S147" s="67">
        <v>167.00967635775444</v>
      </c>
      <c r="T147" s="67">
        <f t="shared" si="14"/>
        <v>5430.7863204951682</v>
      </c>
      <c r="U147" s="63" t="s">
        <v>151</v>
      </c>
      <c r="V147" s="63">
        <v>2024</v>
      </c>
      <c r="W147" s="70" t="s">
        <v>1234</v>
      </c>
      <c r="X147" s="67">
        <v>2052</v>
      </c>
      <c r="Y147" s="67"/>
      <c r="Z147" s="67">
        <f t="shared" si="15"/>
        <v>2052</v>
      </c>
      <c r="AA147" s="67">
        <f t="shared" si="13"/>
        <v>7482.7863204951682</v>
      </c>
    </row>
    <row r="148" spans="1:27" ht="15" customHeight="1" x14ac:dyDescent="0.3">
      <c r="A148" s="73" t="s">
        <v>38</v>
      </c>
      <c r="B148" s="73" t="s">
        <v>225</v>
      </c>
      <c r="C148" s="83" t="s">
        <v>226</v>
      </c>
      <c r="D148" s="75" t="s">
        <v>227</v>
      </c>
      <c r="E148" s="73">
        <v>151021</v>
      </c>
      <c r="F148" s="73"/>
      <c r="G148" s="73">
        <v>1024</v>
      </c>
      <c r="H148" s="73" t="s">
        <v>77</v>
      </c>
      <c r="I148" s="66">
        <v>2033</v>
      </c>
      <c r="J148" s="67">
        <v>3711.3261412834327</v>
      </c>
      <c r="K148" s="68">
        <f t="shared" si="11"/>
        <v>0.61855435688057214</v>
      </c>
      <c r="L148" s="67">
        <f t="shared" si="12"/>
        <v>0</v>
      </c>
      <c r="M148" s="67">
        <v>0</v>
      </c>
      <c r="N148" s="67">
        <v>0</v>
      </c>
      <c r="O148" s="67">
        <f>'FY25 Fleet Rates'!$B$3</f>
        <v>1650.1169802561767</v>
      </c>
      <c r="P148" s="67">
        <v>0</v>
      </c>
      <c r="Q148" s="67">
        <v>0</v>
      </c>
      <c r="R148" s="67">
        <v>0</v>
      </c>
      <c r="S148" s="67">
        <v>195.33295480439116</v>
      </c>
      <c r="T148" s="67">
        <f t="shared" si="14"/>
        <v>5556.7760763440001</v>
      </c>
      <c r="U148" s="63" t="s">
        <v>151</v>
      </c>
      <c r="V148" s="63">
        <v>2024</v>
      </c>
      <c r="W148" s="70" t="s">
        <v>1234</v>
      </c>
      <c r="X148" s="67">
        <v>2400</v>
      </c>
      <c r="Y148" s="67"/>
      <c r="Z148" s="67">
        <f t="shared" si="15"/>
        <v>2400</v>
      </c>
      <c r="AA148" s="67">
        <f t="shared" si="13"/>
        <v>7956.7760763440001</v>
      </c>
    </row>
    <row r="149" spans="1:27" ht="15" customHeight="1" x14ac:dyDescent="0.3">
      <c r="A149" s="73" t="s">
        <v>38</v>
      </c>
      <c r="B149" s="73" t="s">
        <v>225</v>
      </c>
      <c r="C149" s="83" t="s">
        <v>226</v>
      </c>
      <c r="D149" s="75" t="s">
        <v>227</v>
      </c>
      <c r="E149" s="73">
        <v>161055</v>
      </c>
      <c r="F149" s="73"/>
      <c r="G149" s="73">
        <v>1202</v>
      </c>
      <c r="H149" s="73" t="s">
        <v>77</v>
      </c>
      <c r="I149" s="66">
        <v>896</v>
      </c>
      <c r="J149" s="67">
        <v>4394.9914830988009</v>
      </c>
      <c r="K149" s="68">
        <f t="shared" si="11"/>
        <v>0.73249858051646677</v>
      </c>
      <c r="L149" s="67">
        <f t="shared" si="12"/>
        <v>0</v>
      </c>
      <c r="M149" s="67">
        <v>0</v>
      </c>
      <c r="N149" s="67">
        <v>0</v>
      </c>
      <c r="O149" s="67">
        <f>'FY25 Fleet Rates'!$B$3</f>
        <v>1650.1169802561767</v>
      </c>
      <c r="P149" s="67">
        <v>577.22888956494137</v>
      </c>
      <c r="Q149" s="67">
        <v>0</v>
      </c>
      <c r="R149" s="67">
        <v>0</v>
      </c>
      <c r="S149" s="67">
        <v>203.14627299656681</v>
      </c>
      <c r="T149" s="67">
        <f t="shared" si="14"/>
        <v>6825.4836259164867</v>
      </c>
      <c r="U149" s="63" t="s">
        <v>151</v>
      </c>
      <c r="V149" s="63">
        <v>2026</v>
      </c>
      <c r="W149" s="70" t="s">
        <v>694</v>
      </c>
      <c r="X149" s="67">
        <v>2496</v>
      </c>
      <c r="Y149" s="67"/>
      <c r="Z149" s="67">
        <f t="shared" si="15"/>
        <v>2496</v>
      </c>
      <c r="AA149" s="67">
        <f t="shared" si="13"/>
        <v>9321.4836259164877</v>
      </c>
    </row>
    <row r="150" spans="1:27" ht="15" customHeight="1" x14ac:dyDescent="0.3">
      <c r="A150" s="73" t="s">
        <v>38</v>
      </c>
      <c r="B150" s="73" t="s">
        <v>228</v>
      </c>
      <c r="C150" s="83" t="s">
        <v>229</v>
      </c>
      <c r="D150" s="75" t="s">
        <v>230</v>
      </c>
      <c r="E150" s="73">
        <v>161020</v>
      </c>
      <c r="F150" s="73"/>
      <c r="G150" s="73">
        <v>1020</v>
      </c>
      <c r="H150" s="73" t="s">
        <v>77</v>
      </c>
      <c r="I150" s="66">
        <v>1473</v>
      </c>
      <c r="J150" s="67">
        <v>3613.6596638812362</v>
      </c>
      <c r="K150" s="68">
        <f t="shared" si="11"/>
        <v>0.60227661064687266</v>
      </c>
      <c r="L150" s="67">
        <f t="shared" si="12"/>
        <v>0</v>
      </c>
      <c r="M150" s="67">
        <v>0</v>
      </c>
      <c r="N150" s="67">
        <v>0</v>
      </c>
      <c r="O150" s="67">
        <f>'FY25 Fleet Rates'!$B$3</f>
        <v>1650.1169802561767</v>
      </c>
      <c r="P150" s="67">
        <v>0</v>
      </c>
      <c r="Q150" s="67">
        <v>0</v>
      </c>
      <c r="R150" s="67">
        <v>0</v>
      </c>
      <c r="S150" s="67">
        <v>167.00967635775444</v>
      </c>
      <c r="T150" s="67">
        <f t="shared" si="14"/>
        <v>5430.7863204951682</v>
      </c>
      <c r="U150" s="63" t="s">
        <v>151</v>
      </c>
      <c r="V150" s="63">
        <v>2026</v>
      </c>
      <c r="W150" s="70" t="s">
        <v>1234</v>
      </c>
      <c r="X150" s="67">
        <v>2052</v>
      </c>
      <c r="Y150" s="67"/>
      <c r="Z150" s="67">
        <f t="shared" si="15"/>
        <v>2052</v>
      </c>
      <c r="AA150" s="67">
        <f t="shared" si="13"/>
        <v>7482.7863204951682</v>
      </c>
    </row>
    <row r="151" spans="1:27" ht="15" customHeight="1" x14ac:dyDescent="0.3">
      <c r="A151" s="73" t="s">
        <v>38</v>
      </c>
      <c r="B151" s="73" t="s">
        <v>228</v>
      </c>
      <c r="C151" s="83" t="s">
        <v>229</v>
      </c>
      <c r="D151" s="75" t="s">
        <v>230</v>
      </c>
      <c r="E151" s="73" t="s">
        <v>231</v>
      </c>
      <c r="F151" s="73"/>
      <c r="G151" s="73">
        <v>1020</v>
      </c>
      <c r="H151" s="73" t="s">
        <v>77</v>
      </c>
      <c r="I151" s="66">
        <v>722</v>
      </c>
      <c r="J151" s="67">
        <v>3613.6596638812362</v>
      </c>
      <c r="K151" s="68">
        <f t="shared" si="11"/>
        <v>0.60227661064687266</v>
      </c>
      <c r="L151" s="67">
        <f t="shared" si="12"/>
        <v>0</v>
      </c>
      <c r="M151" s="67">
        <v>0</v>
      </c>
      <c r="N151" s="67">
        <v>0</v>
      </c>
      <c r="O151" s="67">
        <f>'FY25 Fleet Rates'!$B$3</f>
        <v>1650.1169802561767</v>
      </c>
      <c r="P151" s="67">
        <v>0</v>
      </c>
      <c r="Q151" s="67">
        <v>0</v>
      </c>
      <c r="R151" s="67">
        <v>0</v>
      </c>
      <c r="S151" s="67">
        <v>0</v>
      </c>
      <c r="T151" s="67">
        <f t="shared" si="14"/>
        <v>5263.7766441374133</v>
      </c>
      <c r="U151" s="63" t="s">
        <v>1306</v>
      </c>
      <c r="V151" s="63">
        <v>2020</v>
      </c>
      <c r="W151" s="70">
        <v>0</v>
      </c>
      <c r="X151" s="67">
        <v>0</v>
      </c>
      <c r="Y151" s="67"/>
      <c r="Z151" s="67">
        <f t="shared" si="15"/>
        <v>0</v>
      </c>
      <c r="AA151" s="67">
        <f t="shared" si="13"/>
        <v>5263.7766441374133</v>
      </c>
    </row>
    <row r="152" spans="1:27" ht="15" customHeight="1" x14ac:dyDescent="0.3">
      <c r="A152" s="73" t="s">
        <v>38</v>
      </c>
      <c r="B152" s="73" t="s">
        <v>228</v>
      </c>
      <c r="C152" s="83" t="s">
        <v>229</v>
      </c>
      <c r="D152" s="75" t="s">
        <v>230</v>
      </c>
      <c r="E152" s="73" t="s">
        <v>232</v>
      </c>
      <c r="F152" s="73"/>
      <c r="G152" s="73">
        <v>1020</v>
      </c>
      <c r="H152" s="73" t="s">
        <v>77</v>
      </c>
      <c r="I152" s="66">
        <v>1485</v>
      </c>
      <c r="J152" s="67">
        <v>3613.6596638812362</v>
      </c>
      <c r="K152" s="68">
        <f t="shared" si="11"/>
        <v>0.60227661064687266</v>
      </c>
      <c r="L152" s="67">
        <f t="shared" si="12"/>
        <v>0</v>
      </c>
      <c r="M152" s="67">
        <v>0</v>
      </c>
      <c r="N152" s="67">
        <v>0</v>
      </c>
      <c r="O152" s="67">
        <f>'FY25 Fleet Rates'!$B$3</f>
        <v>1650.1169802561767</v>
      </c>
      <c r="P152" s="67">
        <v>0</v>
      </c>
      <c r="Q152" s="67">
        <v>0</v>
      </c>
      <c r="R152" s="67">
        <v>0</v>
      </c>
      <c r="S152" s="67">
        <v>167.00967635775444</v>
      </c>
      <c r="T152" s="67">
        <f t="shared" si="14"/>
        <v>5430.7863204951682</v>
      </c>
      <c r="U152" s="63" t="s">
        <v>151</v>
      </c>
      <c r="V152" s="63">
        <v>2030</v>
      </c>
      <c r="W152" s="70" t="s">
        <v>1234</v>
      </c>
      <c r="X152" s="67">
        <v>2052</v>
      </c>
      <c r="Y152" s="67"/>
      <c r="Z152" s="67">
        <f t="shared" si="15"/>
        <v>2052</v>
      </c>
      <c r="AA152" s="67">
        <f t="shared" si="13"/>
        <v>7482.7863204951682</v>
      </c>
    </row>
    <row r="153" spans="1:27" ht="15" customHeight="1" x14ac:dyDescent="0.3">
      <c r="A153" s="73" t="s">
        <v>38</v>
      </c>
      <c r="B153" s="73" t="s">
        <v>228</v>
      </c>
      <c r="C153" s="83" t="s">
        <v>229</v>
      </c>
      <c r="D153" s="75" t="s">
        <v>230</v>
      </c>
      <c r="E153" s="73" t="s">
        <v>233</v>
      </c>
      <c r="F153" s="73"/>
      <c r="G153" s="73">
        <v>1024</v>
      </c>
      <c r="H153" s="73" t="s">
        <v>77</v>
      </c>
      <c r="I153" s="66">
        <v>1656</v>
      </c>
      <c r="J153" s="67">
        <v>3711.3261412834327</v>
      </c>
      <c r="K153" s="68">
        <f t="shared" si="11"/>
        <v>0.61855435688057214</v>
      </c>
      <c r="L153" s="67">
        <f t="shared" si="12"/>
        <v>0</v>
      </c>
      <c r="M153" s="67">
        <v>0</v>
      </c>
      <c r="N153" s="67">
        <v>0</v>
      </c>
      <c r="O153" s="67">
        <f>'FY25 Fleet Rates'!$B$3</f>
        <v>1650.1169802561767</v>
      </c>
      <c r="P153" s="67">
        <v>0</v>
      </c>
      <c r="Q153" s="67">
        <v>0</v>
      </c>
      <c r="R153" s="67">
        <v>0</v>
      </c>
      <c r="S153" s="67">
        <v>195.33295480439116</v>
      </c>
      <c r="T153" s="67">
        <f t="shared" si="14"/>
        <v>5556.7760763440001</v>
      </c>
      <c r="U153" s="63" t="s">
        <v>151</v>
      </c>
      <c r="V153" s="63">
        <v>2030</v>
      </c>
      <c r="W153" s="70" t="s">
        <v>1234</v>
      </c>
      <c r="X153" s="67">
        <v>2400</v>
      </c>
      <c r="Y153" s="67"/>
      <c r="Z153" s="67">
        <f t="shared" si="15"/>
        <v>2400</v>
      </c>
      <c r="AA153" s="67">
        <f t="shared" si="13"/>
        <v>7956.7760763440001</v>
      </c>
    </row>
    <row r="154" spans="1:27" ht="15" customHeight="1" x14ac:dyDescent="0.3">
      <c r="A154" s="73" t="s">
        <v>38</v>
      </c>
      <c r="B154" s="73" t="s">
        <v>234</v>
      </c>
      <c r="C154" s="83">
        <v>146403</v>
      </c>
      <c r="D154" s="75" t="s">
        <v>235</v>
      </c>
      <c r="E154" s="73">
        <v>141059</v>
      </c>
      <c r="F154" s="73"/>
      <c r="G154" s="73">
        <v>1024</v>
      </c>
      <c r="H154" s="73" t="s">
        <v>77</v>
      </c>
      <c r="I154" s="66">
        <v>58</v>
      </c>
      <c r="J154" s="67">
        <v>3711.3261412834327</v>
      </c>
      <c r="K154" s="68">
        <f t="shared" si="11"/>
        <v>0.61855435688057214</v>
      </c>
      <c r="L154" s="67">
        <f t="shared" si="12"/>
        <v>0</v>
      </c>
      <c r="M154" s="67">
        <v>0</v>
      </c>
      <c r="N154" s="67">
        <v>0</v>
      </c>
      <c r="O154" s="67">
        <f>'FY25 Fleet Rates'!$B$3</f>
        <v>1650.1169802561767</v>
      </c>
      <c r="P154" s="67">
        <v>0</v>
      </c>
      <c r="Q154" s="67">
        <v>0</v>
      </c>
      <c r="R154" s="67">
        <v>0</v>
      </c>
      <c r="S154" s="67">
        <v>195.33295480439116</v>
      </c>
      <c r="T154" s="67">
        <f t="shared" si="14"/>
        <v>5556.7760763440001</v>
      </c>
      <c r="U154" s="63" t="s">
        <v>151</v>
      </c>
      <c r="V154" s="63">
        <v>2024</v>
      </c>
      <c r="W154" s="70" t="s">
        <v>1234</v>
      </c>
      <c r="X154" s="67">
        <v>2400</v>
      </c>
      <c r="Y154" s="67"/>
      <c r="Z154" s="67">
        <f t="shared" si="15"/>
        <v>2400</v>
      </c>
      <c r="AA154" s="67">
        <f t="shared" si="13"/>
        <v>7956.7760763440001</v>
      </c>
    </row>
    <row r="155" spans="1:27" ht="15" customHeight="1" x14ac:dyDescent="0.3">
      <c r="A155" s="73" t="s">
        <v>38</v>
      </c>
      <c r="B155" s="73" t="s">
        <v>234</v>
      </c>
      <c r="C155" s="83">
        <v>146403</v>
      </c>
      <c r="D155" s="75" t="s">
        <v>235</v>
      </c>
      <c r="E155" s="73">
        <v>141061</v>
      </c>
      <c r="F155" s="73"/>
      <c r="G155" s="73">
        <v>1020</v>
      </c>
      <c r="H155" s="73" t="s">
        <v>77</v>
      </c>
      <c r="I155" s="66">
        <v>13115</v>
      </c>
      <c r="J155" s="67">
        <v>3613.6596638812362</v>
      </c>
      <c r="K155" s="68">
        <f t="shared" si="11"/>
        <v>0.60227661064687266</v>
      </c>
      <c r="L155" s="67">
        <f t="shared" si="12"/>
        <v>4285.1980847524992</v>
      </c>
      <c r="M155" s="67">
        <v>0</v>
      </c>
      <c r="N155" s="67">
        <v>0</v>
      </c>
      <c r="O155" s="67">
        <f>'FY25 Fleet Rates'!$B$3</f>
        <v>1650.1169802561767</v>
      </c>
      <c r="P155" s="67">
        <v>0</v>
      </c>
      <c r="Q155" s="67">
        <v>0</v>
      </c>
      <c r="R155" s="67">
        <v>0</v>
      </c>
      <c r="S155" s="67">
        <v>167.00967635775444</v>
      </c>
      <c r="T155" s="67">
        <f t="shared" si="14"/>
        <v>9715.9844052476674</v>
      </c>
      <c r="U155" s="63" t="s">
        <v>151</v>
      </c>
      <c r="V155" s="63">
        <v>2024</v>
      </c>
      <c r="W155" s="70" t="s">
        <v>1234</v>
      </c>
      <c r="X155" s="67">
        <v>2052</v>
      </c>
      <c r="Y155" s="67"/>
      <c r="Z155" s="67">
        <f t="shared" si="15"/>
        <v>2052</v>
      </c>
      <c r="AA155" s="67">
        <f t="shared" si="13"/>
        <v>11767.984405247667</v>
      </c>
    </row>
    <row r="156" spans="1:27" ht="15" customHeight="1" x14ac:dyDescent="0.3">
      <c r="A156" s="73" t="s">
        <v>38</v>
      </c>
      <c r="B156" s="73" t="s">
        <v>236</v>
      </c>
      <c r="C156" s="83" t="s">
        <v>237</v>
      </c>
      <c r="D156" s="75" t="s">
        <v>238</v>
      </c>
      <c r="E156" s="73">
        <v>101076</v>
      </c>
      <c r="F156" s="73"/>
      <c r="G156" s="73">
        <v>1024</v>
      </c>
      <c r="H156" s="73" t="s">
        <v>77</v>
      </c>
      <c r="I156" s="66">
        <v>1336</v>
      </c>
      <c r="J156" s="67">
        <v>3711.3261412834327</v>
      </c>
      <c r="K156" s="68">
        <f t="shared" si="11"/>
        <v>0.61855435688057214</v>
      </c>
      <c r="L156" s="67">
        <f t="shared" si="12"/>
        <v>0</v>
      </c>
      <c r="M156" s="67">
        <v>0</v>
      </c>
      <c r="N156" s="67">
        <v>0</v>
      </c>
      <c r="O156" s="67">
        <f>'FY25 Fleet Rates'!$B$3</f>
        <v>1650.1169802561767</v>
      </c>
      <c r="P156" s="67">
        <v>2022.4328140336866</v>
      </c>
      <c r="Q156" s="67">
        <v>0</v>
      </c>
      <c r="R156" s="67">
        <v>0</v>
      </c>
      <c r="S156" s="67">
        <v>0</v>
      </c>
      <c r="T156" s="67">
        <f t="shared" si="14"/>
        <v>7383.8759355732955</v>
      </c>
      <c r="U156" s="63" t="s">
        <v>1306</v>
      </c>
      <c r="V156" s="63">
        <v>2020</v>
      </c>
      <c r="W156" s="70">
        <v>0</v>
      </c>
      <c r="X156" s="67">
        <v>0</v>
      </c>
      <c r="Y156" s="67"/>
      <c r="Z156" s="67">
        <f t="shared" si="15"/>
        <v>0</v>
      </c>
      <c r="AA156" s="67">
        <f t="shared" si="13"/>
        <v>7383.8759355732955</v>
      </c>
    </row>
    <row r="157" spans="1:27" ht="15" customHeight="1" x14ac:dyDescent="0.3">
      <c r="A157" s="73" t="s">
        <v>38</v>
      </c>
      <c r="B157" s="73" t="s">
        <v>236</v>
      </c>
      <c r="C157" s="83" t="s">
        <v>237</v>
      </c>
      <c r="D157" s="75" t="s">
        <v>238</v>
      </c>
      <c r="E157" s="73">
        <v>151042</v>
      </c>
      <c r="F157" s="73"/>
      <c r="G157" s="73">
        <v>1024</v>
      </c>
      <c r="H157" s="73" t="s">
        <v>77</v>
      </c>
      <c r="I157" s="66">
        <v>3063</v>
      </c>
      <c r="J157" s="67">
        <v>3711.3261412834327</v>
      </c>
      <c r="K157" s="68">
        <f t="shared" si="11"/>
        <v>0.61855435688057214</v>
      </c>
      <c r="L157" s="67">
        <f t="shared" si="12"/>
        <v>0</v>
      </c>
      <c r="M157" s="67">
        <v>0</v>
      </c>
      <c r="N157" s="67">
        <v>0</v>
      </c>
      <c r="O157" s="67">
        <f>'FY25 Fleet Rates'!$B$3</f>
        <v>1650.1169802561767</v>
      </c>
      <c r="P157" s="67">
        <v>1684.1547555053096</v>
      </c>
      <c r="Q157" s="67">
        <v>0</v>
      </c>
      <c r="R157" s="67">
        <v>0</v>
      </c>
      <c r="S157" s="67">
        <v>390.66590960878233</v>
      </c>
      <c r="T157" s="67">
        <f t="shared" si="14"/>
        <v>7436.2637866537007</v>
      </c>
      <c r="U157" s="63" t="s">
        <v>1307</v>
      </c>
      <c r="V157" s="63">
        <v>2025</v>
      </c>
      <c r="W157" s="70" t="s">
        <v>1234</v>
      </c>
      <c r="X157" s="67">
        <v>4800</v>
      </c>
      <c r="Y157" s="67"/>
      <c r="Z157" s="67">
        <f t="shared" si="15"/>
        <v>4800</v>
      </c>
      <c r="AA157" s="67">
        <f t="shared" si="13"/>
        <v>12236.263786653701</v>
      </c>
    </row>
    <row r="158" spans="1:27" ht="15" customHeight="1" x14ac:dyDescent="0.3">
      <c r="A158" s="73" t="s">
        <v>38</v>
      </c>
      <c r="B158" s="73" t="s">
        <v>236</v>
      </c>
      <c r="C158" s="83" t="s">
        <v>237</v>
      </c>
      <c r="D158" s="84" t="s">
        <v>238</v>
      </c>
      <c r="E158" s="73">
        <v>151043</v>
      </c>
      <c r="F158" s="73"/>
      <c r="G158" s="73">
        <v>1202</v>
      </c>
      <c r="H158" s="73" t="s">
        <v>77</v>
      </c>
      <c r="I158" s="66">
        <v>3947</v>
      </c>
      <c r="J158" s="67">
        <v>4394.9914830988009</v>
      </c>
      <c r="K158" s="68">
        <f t="shared" si="11"/>
        <v>0.73249858051646677</v>
      </c>
      <c r="L158" s="67">
        <f t="shared" si="12"/>
        <v>0</v>
      </c>
      <c r="M158" s="67">
        <v>0</v>
      </c>
      <c r="N158" s="67">
        <v>0</v>
      </c>
      <c r="O158" s="67">
        <f>'FY25 Fleet Rates'!$B$3</f>
        <v>1650.1169802561767</v>
      </c>
      <c r="P158" s="67">
        <v>668.34099950784071</v>
      </c>
      <c r="Q158" s="67">
        <v>0</v>
      </c>
      <c r="R158" s="67">
        <v>0</v>
      </c>
      <c r="S158" s="67">
        <v>406.29254599313361</v>
      </c>
      <c r="T158" s="67">
        <f t="shared" si="14"/>
        <v>7119.7420088559529</v>
      </c>
      <c r="U158" s="63" t="s">
        <v>1307</v>
      </c>
      <c r="V158" s="63">
        <v>2025</v>
      </c>
      <c r="W158" s="70" t="s">
        <v>694</v>
      </c>
      <c r="X158" s="67">
        <v>4992</v>
      </c>
      <c r="Y158" s="67"/>
      <c r="Z158" s="67">
        <f t="shared" si="15"/>
        <v>4992</v>
      </c>
      <c r="AA158" s="67">
        <f t="shared" si="13"/>
        <v>12111.742008855952</v>
      </c>
    </row>
    <row r="159" spans="1:27" ht="15" customHeight="1" x14ac:dyDescent="0.3">
      <c r="A159" s="73" t="s">
        <v>38</v>
      </c>
      <c r="B159" s="73" t="s">
        <v>239</v>
      </c>
      <c r="C159" s="83" t="s">
        <v>240</v>
      </c>
      <c r="D159" s="75" t="s">
        <v>241</v>
      </c>
      <c r="E159" s="73" t="s">
        <v>242</v>
      </c>
      <c r="F159" s="73"/>
      <c r="G159" s="73">
        <v>1020</v>
      </c>
      <c r="H159" s="73" t="s">
        <v>77</v>
      </c>
      <c r="I159" s="66">
        <v>1289</v>
      </c>
      <c r="J159" s="67">
        <v>3613.6596638812362</v>
      </c>
      <c r="K159" s="68">
        <f t="shared" si="11"/>
        <v>0.60227661064687266</v>
      </c>
      <c r="L159" s="67">
        <f t="shared" si="12"/>
        <v>0</v>
      </c>
      <c r="M159" s="67">
        <v>0</v>
      </c>
      <c r="N159" s="67">
        <v>0</v>
      </c>
      <c r="O159" s="67">
        <f>'FY25 Fleet Rates'!$B$3</f>
        <v>1650.1169802561767</v>
      </c>
      <c r="P159" s="67">
        <v>0</v>
      </c>
      <c r="Q159" s="67">
        <v>0</v>
      </c>
      <c r="R159" s="67">
        <v>0</v>
      </c>
      <c r="S159" s="67">
        <v>167.00967635775444</v>
      </c>
      <c r="T159" s="67">
        <f t="shared" si="14"/>
        <v>5430.7863204951682</v>
      </c>
      <c r="U159" s="63" t="s">
        <v>151</v>
      </c>
      <c r="V159" s="63">
        <v>2029</v>
      </c>
      <c r="W159" s="70" t="s">
        <v>1234</v>
      </c>
      <c r="X159" s="67">
        <v>2052</v>
      </c>
      <c r="Y159" s="67"/>
      <c r="Z159" s="67">
        <f t="shared" si="15"/>
        <v>2052</v>
      </c>
      <c r="AA159" s="67">
        <f t="shared" si="13"/>
        <v>7482.7863204951682</v>
      </c>
    </row>
    <row r="160" spans="1:27" ht="15" customHeight="1" x14ac:dyDescent="0.3">
      <c r="A160" s="73" t="s">
        <v>38</v>
      </c>
      <c r="B160" s="73" t="s">
        <v>239</v>
      </c>
      <c r="C160" s="83" t="s">
        <v>240</v>
      </c>
      <c r="D160" s="75" t="s">
        <v>241</v>
      </c>
      <c r="E160" s="73" t="s">
        <v>243</v>
      </c>
      <c r="F160" s="73"/>
      <c r="G160" s="73">
        <v>1024</v>
      </c>
      <c r="H160" s="73" t="s">
        <v>77</v>
      </c>
      <c r="I160" s="66">
        <v>1818</v>
      </c>
      <c r="J160" s="67">
        <v>3711.3261412834327</v>
      </c>
      <c r="K160" s="68">
        <f t="shared" si="11"/>
        <v>0.61855435688057214</v>
      </c>
      <c r="L160" s="67">
        <f t="shared" si="12"/>
        <v>0</v>
      </c>
      <c r="M160" s="67">
        <v>0</v>
      </c>
      <c r="N160" s="67">
        <v>0</v>
      </c>
      <c r="O160" s="67">
        <f>'FY25 Fleet Rates'!$B$3</f>
        <v>1650.1169802561767</v>
      </c>
      <c r="P160" s="67">
        <v>0</v>
      </c>
      <c r="Q160" s="67">
        <v>0</v>
      </c>
      <c r="R160" s="67">
        <v>0</v>
      </c>
      <c r="S160" s="67">
        <v>195.33295480439116</v>
      </c>
      <c r="T160" s="67">
        <f t="shared" si="14"/>
        <v>5556.7760763440001</v>
      </c>
      <c r="U160" s="63" t="s">
        <v>151</v>
      </c>
      <c r="V160" s="63">
        <v>2030</v>
      </c>
      <c r="W160" s="70" t="s">
        <v>1234</v>
      </c>
      <c r="X160" s="67">
        <v>2400</v>
      </c>
      <c r="Y160" s="67"/>
      <c r="Z160" s="67">
        <f t="shared" si="15"/>
        <v>2400</v>
      </c>
      <c r="AA160" s="67">
        <f t="shared" si="13"/>
        <v>7956.7760763440001</v>
      </c>
    </row>
    <row r="161" spans="1:27" ht="15" customHeight="1" x14ac:dyDescent="0.3">
      <c r="A161" s="73" t="s">
        <v>38</v>
      </c>
      <c r="B161" s="73" t="s">
        <v>244</v>
      </c>
      <c r="C161" s="83" t="s">
        <v>245</v>
      </c>
      <c r="D161" s="75" t="s">
        <v>246</v>
      </c>
      <c r="E161" s="73">
        <v>141000</v>
      </c>
      <c r="F161" s="73"/>
      <c r="G161" s="73">
        <v>1020</v>
      </c>
      <c r="H161" s="73" t="s">
        <v>77</v>
      </c>
      <c r="I161" s="66">
        <v>7199</v>
      </c>
      <c r="J161" s="67">
        <v>3613.6596638812362</v>
      </c>
      <c r="K161" s="68">
        <f t="shared" si="11"/>
        <v>0.60227661064687266</v>
      </c>
      <c r="L161" s="67">
        <f t="shared" si="12"/>
        <v>722.1296561656003</v>
      </c>
      <c r="M161" s="67">
        <v>0</v>
      </c>
      <c r="N161" s="67">
        <v>0</v>
      </c>
      <c r="O161" s="67">
        <f>'FY25 Fleet Rates'!$B$3</f>
        <v>1650.1169802561767</v>
      </c>
      <c r="P161" s="67">
        <v>0</v>
      </c>
      <c r="Q161" s="67">
        <v>346.27975771921797</v>
      </c>
      <c r="R161" s="67">
        <v>0</v>
      </c>
      <c r="S161" s="67">
        <v>167.00967635775444</v>
      </c>
      <c r="T161" s="67">
        <f t="shared" si="14"/>
        <v>6499.1957343799859</v>
      </c>
      <c r="U161" s="63" t="s">
        <v>151</v>
      </c>
      <c r="V161" s="63">
        <v>2024</v>
      </c>
      <c r="W161" s="70" t="s">
        <v>1234</v>
      </c>
      <c r="X161" s="67">
        <v>2052</v>
      </c>
      <c r="Y161" s="67"/>
      <c r="Z161" s="67">
        <f t="shared" si="15"/>
        <v>2052</v>
      </c>
      <c r="AA161" s="67">
        <f t="shared" si="13"/>
        <v>8551.1957343799859</v>
      </c>
    </row>
    <row r="162" spans="1:27" ht="15" customHeight="1" x14ac:dyDescent="0.3">
      <c r="A162" s="73" t="s">
        <v>38</v>
      </c>
      <c r="B162" s="73" t="s">
        <v>244</v>
      </c>
      <c r="C162" s="83" t="s">
        <v>245</v>
      </c>
      <c r="D162" s="75" t="s">
        <v>246</v>
      </c>
      <c r="E162" s="73">
        <v>171000</v>
      </c>
      <c r="F162" s="73"/>
      <c r="G162" s="73">
        <v>1202</v>
      </c>
      <c r="H162" s="73" t="s">
        <v>77</v>
      </c>
      <c r="I162" s="66">
        <v>6823</v>
      </c>
      <c r="J162" s="67">
        <v>4394.9914830988009</v>
      </c>
      <c r="K162" s="68">
        <f t="shared" si="11"/>
        <v>0.73249858051646677</v>
      </c>
      <c r="L162" s="67">
        <f t="shared" si="12"/>
        <v>602.84633176505213</v>
      </c>
      <c r="M162" s="67">
        <v>0</v>
      </c>
      <c r="N162" s="67">
        <v>0</v>
      </c>
      <c r="O162" s="67">
        <f>'FY25 Fleet Rates'!$B$3</f>
        <v>1650.1169802561767</v>
      </c>
      <c r="P162" s="67">
        <v>0</v>
      </c>
      <c r="Q162" s="67">
        <v>0</v>
      </c>
      <c r="R162" s="67">
        <v>0</v>
      </c>
      <c r="S162" s="67">
        <v>203.14627299656681</v>
      </c>
      <c r="T162" s="67">
        <f t="shared" si="14"/>
        <v>6851.1010681165963</v>
      </c>
      <c r="U162" s="63" t="s">
        <v>151</v>
      </c>
      <c r="V162" s="63">
        <v>2029</v>
      </c>
      <c r="W162" s="70" t="s">
        <v>694</v>
      </c>
      <c r="X162" s="67">
        <v>2496</v>
      </c>
      <c r="Y162" s="67"/>
      <c r="Z162" s="67">
        <f t="shared" si="15"/>
        <v>2496</v>
      </c>
      <c r="AA162" s="67">
        <f t="shared" si="13"/>
        <v>9347.1010681165972</v>
      </c>
    </row>
    <row r="163" spans="1:27" ht="15" customHeight="1" x14ac:dyDescent="0.3">
      <c r="A163" s="73" t="s">
        <v>38</v>
      </c>
      <c r="B163" s="73" t="s">
        <v>247</v>
      </c>
      <c r="C163" s="83">
        <v>402073</v>
      </c>
      <c r="D163" s="75" t="s">
        <v>248</v>
      </c>
      <c r="E163" s="73" t="s">
        <v>249</v>
      </c>
      <c r="F163" s="73"/>
      <c r="G163" s="73">
        <v>1020</v>
      </c>
      <c r="H163" s="73" t="s">
        <v>77</v>
      </c>
      <c r="I163" s="66">
        <v>0</v>
      </c>
      <c r="J163" s="67">
        <v>3613.6596638812362</v>
      </c>
      <c r="K163" s="68">
        <f t="shared" si="11"/>
        <v>0.60227661064687266</v>
      </c>
      <c r="L163" s="67">
        <f t="shared" si="12"/>
        <v>0</v>
      </c>
      <c r="M163" s="67">
        <v>0</v>
      </c>
      <c r="N163" s="67">
        <v>0</v>
      </c>
      <c r="O163" s="67">
        <f>'FY25 Fleet Rates'!$B$3</f>
        <v>1650.1169802561767</v>
      </c>
      <c r="P163" s="67">
        <v>0</v>
      </c>
      <c r="Q163" s="67">
        <v>0</v>
      </c>
      <c r="R163" s="67">
        <v>0</v>
      </c>
      <c r="S163" s="67">
        <v>195.33295480439116</v>
      </c>
      <c r="T163" s="67">
        <f t="shared" si="14"/>
        <v>5459.1095989418045</v>
      </c>
      <c r="U163" s="63" t="s">
        <v>151</v>
      </c>
      <c r="V163" s="63">
        <v>2032</v>
      </c>
      <c r="W163" s="70" t="s">
        <v>1234</v>
      </c>
      <c r="X163" s="67">
        <v>2400</v>
      </c>
      <c r="Y163" s="67"/>
      <c r="Z163" s="67">
        <f t="shared" si="15"/>
        <v>2400</v>
      </c>
      <c r="AA163" s="67">
        <f t="shared" si="13"/>
        <v>7859.1095989418045</v>
      </c>
    </row>
    <row r="164" spans="1:27" ht="15" customHeight="1" x14ac:dyDescent="0.3">
      <c r="A164" s="73" t="s">
        <v>38</v>
      </c>
      <c r="B164" s="73" t="s">
        <v>247</v>
      </c>
      <c r="C164" s="83">
        <v>402073</v>
      </c>
      <c r="D164" s="75" t="s">
        <v>248</v>
      </c>
      <c r="E164" s="73" t="s">
        <v>250</v>
      </c>
      <c r="F164" s="73"/>
      <c r="G164" s="73">
        <v>1212</v>
      </c>
      <c r="H164" s="73" t="s">
        <v>77</v>
      </c>
      <c r="I164" s="66">
        <v>0</v>
      </c>
      <c r="J164" s="67">
        <v>4394.9914830988009</v>
      </c>
      <c r="K164" s="68">
        <f t="shared" si="11"/>
        <v>0.73249858051646677</v>
      </c>
      <c r="L164" s="67">
        <f t="shared" si="12"/>
        <v>0</v>
      </c>
      <c r="M164" s="67">
        <v>0</v>
      </c>
      <c r="N164" s="67">
        <v>0</v>
      </c>
      <c r="O164" s="67">
        <f>'FY25 Fleet Rates'!$B$3</f>
        <v>1650.1169802561767</v>
      </c>
      <c r="P164" s="67">
        <v>0</v>
      </c>
      <c r="Q164" s="67">
        <v>0</v>
      </c>
      <c r="R164" s="67">
        <v>0</v>
      </c>
      <c r="S164" s="67">
        <v>229.10927823931715</v>
      </c>
      <c r="T164" s="67">
        <f t="shared" si="14"/>
        <v>6274.2177415942951</v>
      </c>
      <c r="U164" s="63" t="s">
        <v>151</v>
      </c>
      <c r="V164" s="63">
        <v>2033</v>
      </c>
      <c r="W164" s="70" t="s">
        <v>251</v>
      </c>
      <c r="X164" s="69">
        <v>2815</v>
      </c>
      <c r="Y164" s="67"/>
      <c r="Z164" s="67">
        <f t="shared" si="15"/>
        <v>2815</v>
      </c>
      <c r="AA164" s="67">
        <f t="shared" si="13"/>
        <v>9089.2177415942951</v>
      </c>
    </row>
    <row r="165" spans="1:27" ht="15" customHeight="1" x14ac:dyDescent="0.3">
      <c r="A165" s="73" t="s">
        <v>38</v>
      </c>
      <c r="B165" s="73" t="s">
        <v>247</v>
      </c>
      <c r="C165" s="83">
        <v>402073</v>
      </c>
      <c r="D165" s="75" t="s">
        <v>248</v>
      </c>
      <c r="E165" s="73" t="s">
        <v>252</v>
      </c>
      <c r="F165" s="73"/>
      <c r="G165" s="73">
        <v>1212</v>
      </c>
      <c r="H165" s="73" t="s">
        <v>77</v>
      </c>
      <c r="I165" s="66">
        <v>0</v>
      </c>
      <c r="J165" s="67">
        <v>4394.9914830988009</v>
      </c>
      <c r="K165" s="68">
        <f t="shared" si="11"/>
        <v>0.73249858051646677</v>
      </c>
      <c r="L165" s="67">
        <f t="shared" si="12"/>
        <v>0</v>
      </c>
      <c r="M165" s="67">
        <v>0</v>
      </c>
      <c r="N165" s="67">
        <v>0</v>
      </c>
      <c r="O165" s="67">
        <f>'FY25 Fleet Rates'!$B$3</f>
        <v>1650.1169802561767</v>
      </c>
      <c r="P165" s="67">
        <v>0</v>
      </c>
      <c r="Q165" s="67">
        <v>0</v>
      </c>
      <c r="R165" s="67">
        <v>0</v>
      </c>
      <c r="S165" s="67">
        <v>229.10927823931715</v>
      </c>
      <c r="T165" s="67">
        <f t="shared" si="14"/>
        <v>6274.2177415942951</v>
      </c>
      <c r="U165" s="63" t="s">
        <v>151</v>
      </c>
      <c r="V165" s="63">
        <v>2033</v>
      </c>
      <c r="W165" s="70" t="s">
        <v>251</v>
      </c>
      <c r="X165" s="69">
        <v>2815</v>
      </c>
      <c r="Y165" s="67"/>
      <c r="Z165" s="67">
        <f t="shared" si="15"/>
        <v>2815</v>
      </c>
      <c r="AA165" s="67">
        <f t="shared" si="13"/>
        <v>9089.2177415942951</v>
      </c>
    </row>
    <row r="166" spans="1:27" ht="15" customHeight="1" x14ac:dyDescent="0.3">
      <c r="A166" s="73" t="s">
        <v>38</v>
      </c>
      <c r="B166" s="73" t="s">
        <v>253</v>
      </c>
      <c r="C166" s="83" t="s">
        <v>254</v>
      </c>
      <c r="D166" s="74" t="s">
        <v>255</v>
      </c>
      <c r="E166" s="73">
        <v>151032</v>
      </c>
      <c r="F166" s="73"/>
      <c r="G166" s="73">
        <v>1202</v>
      </c>
      <c r="H166" s="73" t="s">
        <v>77</v>
      </c>
      <c r="I166" s="66">
        <v>2228</v>
      </c>
      <c r="J166" s="67">
        <v>4394.9914830988009</v>
      </c>
      <c r="K166" s="68">
        <f t="shared" si="11"/>
        <v>0.73249858051646677</v>
      </c>
      <c r="L166" s="67">
        <f t="shared" si="12"/>
        <v>0</v>
      </c>
      <c r="M166" s="67">
        <v>0</v>
      </c>
      <c r="N166" s="67">
        <v>0</v>
      </c>
      <c r="O166" s="67">
        <f>'FY25 Fleet Rates'!$B$3</f>
        <v>1650.1169802561767</v>
      </c>
      <c r="P166" s="67">
        <v>0</v>
      </c>
      <c r="Q166" s="67">
        <v>0</v>
      </c>
      <c r="R166" s="67">
        <v>0</v>
      </c>
      <c r="S166" s="67">
        <v>0</v>
      </c>
      <c r="T166" s="67">
        <f t="shared" si="14"/>
        <v>6045.1084633549781</v>
      </c>
      <c r="U166" s="63" t="s">
        <v>412</v>
      </c>
      <c r="V166" s="63">
        <v>1900</v>
      </c>
      <c r="W166" s="70" t="s">
        <v>1218</v>
      </c>
      <c r="X166" s="67">
        <v>0</v>
      </c>
      <c r="Y166" s="67"/>
      <c r="Z166" s="67">
        <f t="shared" si="15"/>
        <v>0</v>
      </c>
      <c r="AA166" s="67">
        <f t="shared" si="13"/>
        <v>6045.1084633549781</v>
      </c>
    </row>
    <row r="167" spans="1:27" ht="15" customHeight="1" x14ac:dyDescent="0.3">
      <c r="A167" s="73" t="s">
        <v>38</v>
      </c>
      <c r="B167" s="73" t="s">
        <v>253</v>
      </c>
      <c r="C167" s="83" t="s">
        <v>254</v>
      </c>
      <c r="D167" s="74" t="s">
        <v>255</v>
      </c>
      <c r="E167" s="73" t="s">
        <v>256</v>
      </c>
      <c r="F167" s="73"/>
      <c r="G167" s="73">
        <v>1202</v>
      </c>
      <c r="H167" s="73" t="s">
        <v>77</v>
      </c>
      <c r="I167" s="66">
        <v>3968</v>
      </c>
      <c r="J167" s="67">
        <v>4394.9914830988009</v>
      </c>
      <c r="K167" s="68">
        <f t="shared" si="11"/>
        <v>0.73249858051646677</v>
      </c>
      <c r="L167" s="67">
        <f t="shared" si="12"/>
        <v>0</v>
      </c>
      <c r="M167" s="67">
        <v>0</v>
      </c>
      <c r="N167" s="67">
        <v>0</v>
      </c>
      <c r="O167" s="67">
        <f>'FY25 Fleet Rates'!$B$3</f>
        <v>1650.1169802561767</v>
      </c>
      <c r="P167" s="67">
        <v>0</v>
      </c>
      <c r="Q167" s="67">
        <v>0</v>
      </c>
      <c r="R167" s="67">
        <v>0</v>
      </c>
      <c r="S167" s="67">
        <v>0</v>
      </c>
      <c r="T167" s="67">
        <f t="shared" si="14"/>
        <v>6045.1084633549781</v>
      </c>
      <c r="U167" s="63" t="s">
        <v>1306</v>
      </c>
      <c r="V167" s="63">
        <v>2017</v>
      </c>
      <c r="W167" s="70" t="s">
        <v>1218</v>
      </c>
      <c r="X167" s="67">
        <v>0</v>
      </c>
      <c r="Y167" s="67"/>
      <c r="Z167" s="67">
        <f t="shared" si="15"/>
        <v>0</v>
      </c>
      <c r="AA167" s="67">
        <f t="shared" si="13"/>
        <v>6045.1084633549781</v>
      </c>
    </row>
    <row r="168" spans="1:27" ht="15" customHeight="1" x14ac:dyDescent="0.3">
      <c r="A168" s="73" t="s">
        <v>38</v>
      </c>
      <c r="B168" s="73" t="s">
        <v>253</v>
      </c>
      <c r="C168" s="83" t="s">
        <v>254</v>
      </c>
      <c r="D168" s="74" t="s">
        <v>255</v>
      </c>
      <c r="E168" s="73" t="s">
        <v>257</v>
      </c>
      <c r="F168" s="73"/>
      <c r="G168" s="73">
        <v>1202</v>
      </c>
      <c r="H168" s="73" t="s">
        <v>77</v>
      </c>
      <c r="I168" s="66">
        <v>5321</v>
      </c>
      <c r="J168" s="67">
        <v>4394.9914830988009</v>
      </c>
      <c r="K168" s="68">
        <f t="shared" si="11"/>
        <v>0.73249858051646677</v>
      </c>
      <c r="L168" s="67">
        <f t="shared" si="12"/>
        <v>0</v>
      </c>
      <c r="M168" s="67">
        <v>0</v>
      </c>
      <c r="N168" s="67">
        <v>0</v>
      </c>
      <c r="O168" s="67">
        <f>'FY25 Fleet Rates'!$B$3</f>
        <v>1650.1169802561767</v>
      </c>
      <c r="P168" s="67">
        <v>0</v>
      </c>
      <c r="Q168" s="67">
        <v>0</v>
      </c>
      <c r="R168" s="67">
        <v>0</v>
      </c>
      <c r="S168" s="67">
        <v>0</v>
      </c>
      <c r="T168" s="67">
        <f t="shared" si="14"/>
        <v>6045.1084633549781</v>
      </c>
      <c r="U168" s="63" t="s">
        <v>412</v>
      </c>
      <c r="V168" s="63">
        <v>1900</v>
      </c>
      <c r="W168" s="70" t="s">
        <v>1218</v>
      </c>
      <c r="X168" s="67">
        <v>0</v>
      </c>
      <c r="Y168" s="67"/>
      <c r="Z168" s="67">
        <f t="shared" si="15"/>
        <v>0</v>
      </c>
      <c r="AA168" s="67">
        <f t="shared" si="13"/>
        <v>6045.1084633549781</v>
      </c>
    </row>
    <row r="169" spans="1:27" ht="15" customHeight="1" x14ac:dyDescent="0.3">
      <c r="A169" s="73" t="s">
        <v>38</v>
      </c>
      <c r="B169" s="73" t="s">
        <v>253</v>
      </c>
      <c r="C169" s="83" t="s">
        <v>254</v>
      </c>
      <c r="D169" s="74" t="s">
        <v>255</v>
      </c>
      <c r="E169" s="73" t="s">
        <v>258</v>
      </c>
      <c r="F169" s="73"/>
      <c r="G169" s="73">
        <v>1202</v>
      </c>
      <c r="H169" s="73" t="s">
        <v>77</v>
      </c>
      <c r="I169" s="66">
        <v>1983</v>
      </c>
      <c r="J169" s="67">
        <v>4394.9914830988009</v>
      </c>
      <c r="K169" s="68">
        <f t="shared" si="11"/>
        <v>0.73249858051646677</v>
      </c>
      <c r="L169" s="67">
        <f t="shared" si="12"/>
        <v>0</v>
      </c>
      <c r="M169" s="67">
        <v>0</v>
      </c>
      <c r="N169" s="67">
        <v>0</v>
      </c>
      <c r="O169" s="67">
        <f>'FY25 Fleet Rates'!$B$3</f>
        <v>1650.1169802561767</v>
      </c>
      <c r="P169" s="67">
        <v>0</v>
      </c>
      <c r="Q169" s="67">
        <v>0</v>
      </c>
      <c r="R169" s="67">
        <v>0</v>
      </c>
      <c r="S169" s="67">
        <v>0</v>
      </c>
      <c r="T169" s="67">
        <f t="shared" si="14"/>
        <v>6045.1084633549781</v>
      </c>
      <c r="U169" s="63" t="s">
        <v>412</v>
      </c>
      <c r="V169" s="63">
        <v>1900</v>
      </c>
      <c r="W169" s="70" t="s">
        <v>1218</v>
      </c>
      <c r="X169" s="67">
        <v>0</v>
      </c>
      <c r="Y169" s="67"/>
      <c r="Z169" s="67">
        <f t="shared" si="15"/>
        <v>0</v>
      </c>
      <c r="AA169" s="67">
        <f t="shared" si="13"/>
        <v>6045.1084633549781</v>
      </c>
    </row>
    <row r="170" spans="1:27" ht="15" customHeight="1" x14ac:dyDescent="0.3">
      <c r="A170" s="73" t="s">
        <v>38</v>
      </c>
      <c r="B170" s="73" t="s">
        <v>253</v>
      </c>
      <c r="C170" s="83" t="s">
        <v>254</v>
      </c>
      <c r="D170" s="74" t="s">
        <v>255</v>
      </c>
      <c r="E170" s="73" t="s">
        <v>259</v>
      </c>
      <c r="F170" s="73"/>
      <c r="G170" s="73">
        <v>1202</v>
      </c>
      <c r="H170" s="73" t="s">
        <v>77</v>
      </c>
      <c r="I170" s="66">
        <v>2517</v>
      </c>
      <c r="J170" s="67">
        <v>4394.9914830988009</v>
      </c>
      <c r="K170" s="68">
        <f t="shared" si="11"/>
        <v>0.73249858051646677</v>
      </c>
      <c r="L170" s="67">
        <f t="shared" si="12"/>
        <v>0</v>
      </c>
      <c r="M170" s="67">
        <v>0</v>
      </c>
      <c r="N170" s="67">
        <v>0</v>
      </c>
      <c r="O170" s="67">
        <f>'FY25 Fleet Rates'!$B$3</f>
        <v>1650.1169802561767</v>
      </c>
      <c r="P170" s="67">
        <v>0</v>
      </c>
      <c r="Q170" s="67">
        <v>0</v>
      </c>
      <c r="R170" s="67">
        <v>0</v>
      </c>
      <c r="S170" s="67">
        <v>0</v>
      </c>
      <c r="T170" s="67">
        <f t="shared" si="14"/>
        <v>6045.1084633549781</v>
      </c>
      <c r="U170" s="63" t="s">
        <v>412</v>
      </c>
      <c r="V170" s="63">
        <v>1900</v>
      </c>
      <c r="W170" s="70" t="s">
        <v>1218</v>
      </c>
      <c r="X170" s="67">
        <v>0</v>
      </c>
      <c r="Y170" s="67"/>
      <c r="Z170" s="67">
        <f t="shared" si="15"/>
        <v>0</v>
      </c>
      <c r="AA170" s="67">
        <f t="shared" si="13"/>
        <v>6045.1084633549781</v>
      </c>
    </row>
    <row r="171" spans="1:27" ht="15" customHeight="1" x14ac:dyDescent="0.3">
      <c r="A171" s="73" t="s">
        <v>38</v>
      </c>
      <c r="B171" s="73" t="s">
        <v>253</v>
      </c>
      <c r="C171" s="83" t="s">
        <v>254</v>
      </c>
      <c r="D171" s="74" t="s">
        <v>255</v>
      </c>
      <c r="E171" s="73"/>
      <c r="F171" s="73"/>
      <c r="G171" s="73">
        <v>1202</v>
      </c>
      <c r="H171" s="73" t="s">
        <v>77</v>
      </c>
      <c r="I171" s="66">
        <v>0</v>
      </c>
      <c r="J171" s="67">
        <v>4394.9914830988009</v>
      </c>
      <c r="K171" s="68">
        <f t="shared" si="11"/>
        <v>0.73249858051646677</v>
      </c>
      <c r="L171" s="67">
        <f t="shared" si="12"/>
        <v>0</v>
      </c>
      <c r="M171" s="67">
        <v>0</v>
      </c>
      <c r="N171" s="67">
        <v>0</v>
      </c>
      <c r="O171" s="67">
        <f>'FY25 Fleet Rates'!$B$3</f>
        <v>1650.1169802561767</v>
      </c>
      <c r="P171" s="67">
        <v>0</v>
      </c>
      <c r="Q171" s="67">
        <v>0</v>
      </c>
      <c r="R171" s="69">
        <v>1000</v>
      </c>
      <c r="S171" s="67">
        <v>385.78258573867254</v>
      </c>
      <c r="T171" s="67">
        <f t="shared" si="14"/>
        <v>7430.8910490936505</v>
      </c>
      <c r="U171" s="63" t="s">
        <v>151</v>
      </c>
      <c r="V171" s="63"/>
      <c r="W171" s="70"/>
      <c r="X171" s="69">
        <v>4740</v>
      </c>
      <c r="Y171" s="67"/>
      <c r="Z171" s="67">
        <f t="shared" si="15"/>
        <v>4740</v>
      </c>
      <c r="AA171" s="67">
        <f t="shared" si="13"/>
        <v>12170.891049093651</v>
      </c>
    </row>
    <row r="172" spans="1:27" ht="15" customHeight="1" x14ac:dyDescent="0.3">
      <c r="A172" s="73" t="s">
        <v>38</v>
      </c>
      <c r="B172" s="73" t="s">
        <v>253</v>
      </c>
      <c r="C172" s="83" t="s">
        <v>254</v>
      </c>
      <c r="D172" s="74" t="s">
        <v>255</v>
      </c>
      <c r="E172" s="73"/>
      <c r="F172" s="73"/>
      <c r="G172" s="73">
        <v>1202</v>
      </c>
      <c r="H172" s="73" t="s">
        <v>77</v>
      </c>
      <c r="I172" s="66">
        <v>0</v>
      </c>
      <c r="J172" s="67">
        <v>4394.9914830988009</v>
      </c>
      <c r="K172" s="68">
        <f t="shared" si="11"/>
        <v>0.73249858051646677</v>
      </c>
      <c r="L172" s="67">
        <f t="shared" ref="L172:L235" si="16">IF(H172="N",IF(I172&gt;6000,K172,0)*(I172-(500*12)),0)</f>
        <v>0</v>
      </c>
      <c r="M172" s="67">
        <v>0</v>
      </c>
      <c r="N172" s="67">
        <v>0</v>
      </c>
      <c r="O172" s="67">
        <f>'FY25 Fleet Rates'!$B$3</f>
        <v>1650.1169802561767</v>
      </c>
      <c r="P172" s="67">
        <v>0</v>
      </c>
      <c r="Q172" s="67">
        <v>0</v>
      </c>
      <c r="R172" s="69">
        <v>1000</v>
      </c>
      <c r="S172" s="67">
        <v>385.78258573867254</v>
      </c>
      <c r="T172" s="67">
        <f t="shared" si="14"/>
        <v>7430.8910490936505</v>
      </c>
      <c r="U172" s="63" t="s">
        <v>151</v>
      </c>
      <c r="V172" s="63"/>
      <c r="W172" s="70"/>
      <c r="X172" s="69">
        <v>4740</v>
      </c>
      <c r="Y172" s="67"/>
      <c r="Z172" s="67">
        <f t="shared" si="15"/>
        <v>4740</v>
      </c>
      <c r="AA172" s="67">
        <f t="shared" si="13"/>
        <v>12170.891049093651</v>
      </c>
    </row>
    <row r="173" spans="1:27" ht="15" customHeight="1" x14ac:dyDescent="0.3">
      <c r="A173" s="73" t="s">
        <v>39</v>
      </c>
      <c r="B173" s="73">
        <v>500000</v>
      </c>
      <c r="C173" s="73" t="s">
        <v>260</v>
      </c>
      <c r="D173" s="74" t="s">
        <v>261</v>
      </c>
      <c r="E173" s="73">
        <v>121009</v>
      </c>
      <c r="F173" s="73"/>
      <c r="G173" s="73">
        <v>1024</v>
      </c>
      <c r="H173" s="73" t="s">
        <v>77</v>
      </c>
      <c r="I173" s="66">
        <v>1449</v>
      </c>
      <c r="J173" s="67">
        <v>3711.3261412834327</v>
      </c>
      <c r="K173" s="68">
        <f t="shared" si="11"/>
        <v>0.61855435688057214</v>
      </c>
      <c r="L173" s="67">
        <f t="shared" si="16"/>
        <v>0</v>
      </c>
      <c r="M173" s="67">
        <v>0</v>
      </c>
      <c r="N173" s="67">
        <v>0</v>
      </c>
      <c r="O173" s="67">
        <f>'FY25 Fleet Rates'!$B$3</f>
        <v>1650.1169802561767</v>
      </c>
      <c r="P173" s="67">
        <v>0</v>
      </c>
      <c r="Q173" s="67">
        <v>0</v>
      </c>
      <c r="R173" s="67">
        <v>0</v>
      </c>
      <c r="S173" s="67">
        <v>0</v>
      </c>
      <c r="T173" s="67">
        <f t="shared" si="14"/>
        <v>5361.4431215396089</v>
      </c>
      <c r="U173" s="63" t="s">
        <v>1306</v>
      </c>
      <c r="V173" s="63">
        <v>2022</v>
      </c>
      <c r="W173" s="70">
        <v>0</v>
      </c>
      <c r="X173" s="67">
        <v>0</v>
      </c>
      <c r="Y173" s="67"/>
      <c r="Z173" s="67">
        <f t="shared" si="15"/>
        <v>0</v>
      </c>
      <c r="AA173" s="67">
        <f t="shared" si="13"/>
        <v>5361.4431215396089</v>
      </c>
    </row>
    <row r="174" spans="1:27" ht="15.75" customHeight="1" x14ac:dyDescent="0.3">
      <c r="A174" s="73" t="s">
        <v>39</v>
      </c>
      <c r="B174" s="73">
        <v>502700</v>
      </c>
      <c r="C174" s="73" t="s">
        <v>262</v>
      </c>
      <c r="D174" s="75" t="s">
        <v>263</v>
      </c>
      <c r="E174" s="73">
        <v>151070</v>
      </c>
      <c r="F174" s="73"/>
      <c r="G174" s="73">
        <v>1212</v>
      </c>
      <c r="H174" s="73" t="s">
        <v>77</v>
      </c>
      <c r="I174" s="66">
        <v>3399</v>
      </c>
      <c r="J174" s="67">
        <v>4394.9914830988009</v>
      </c>
      <c r="K174" s="68">
        <f t="shared" si="11"/>
        <v>0.73249858051646677</v>
      </c>
      <c r="L174" s="67">
        <f t="shared" si="16"/>
        <v>0</v>
      </c>
      <c r="M174" s="67">
        <v>0</v>
      </c>
      <c r="N174" s="67">
        <v>0</v>
      </c>
      <c r="O174" s="67">
        <f>'FY25 Fleet Rates'!$B$3</f>
        <v>1650.1169802561767</v>
      </c>
      <c r="P174" s="67">
        <v>0</v>
      </c>
      <c r="Q174" s="67">
        <v>0</v>
      </c>
      <c r="R174" s="67">
        <v>0</v>
      </c>
      <c r="S174" s="67">
        <v>268.58281285603783</v>
      </c>
      <c r="T174" s="67">
        <f t="shared" si="14"/>
        <v>6313.691276211016</v>
      </c>
      <c r="U174" s="63" t="s">
        <v>151</v>
      </c>
      <c r="V174" s="63">
        <v>2025</v>
      </c>
      <c r="W174" s="70" t="s">
        <v>251</v>
      </c>
      <c r="X174" s="67">
        <v>3300</v>
      </c>
      <c r="Y174" s="67"/>
      <c r="Z174" s="67">
        <f t="shared" si="15"/>
        <v>3300</v>
      </c>
      <c r="AA174" s="67">
        <f t="shared" si="13"/>
        <v>9613.6912762110151</v>
      </c>
    </row>
    <row r="175" spans="1:27" ht="15" customHeight="1" x14ac:dyDescent="0.3">
      <c r="A175" s="73" t="s">
        <v>39</v>
      </c>
      <c r="B175" s="73">
        <v>502700</v>
      </c>
      <c r="C175" s="73" t="s">
        <v>262</v>
      </c>
      <c r="D175" s="75" t="s">
        <v>263</v>
      </c>
      <c r="E175" s="73">
        <v>161026</v>
      </c>
      <c r="F175" s="73"/>
      <c r="G175" s="73">
        <v>1212</v>
      </c>
      <c r="H175" s="73" t="s">
        <v>77</v>
      </c>
      <c r="I175" s="66">
        <v>2992</v>
      </c>
      <c r="J175" s="67">
        <v>4394.9914830988009</v>
      </c>
      <c r="K175" s="68">
        <f t="shared" si="11"/>
        <v>0.73249858051646677</v>
      </c>
      <c r="L175" s="67">
        <f t="shared" si="16"/>
        <v>0</v>
      </c>
      <c r="M175" s="67">
        <v>0</v>
      </c>
      <c r="N175" s="67">
        <v>0</v>
      </c>
      <c r="O175" s="67">
        <f>'FY25 Fleet Rates'!$B$3</f>
        <v>1650.1169802561767</v>
      </c>
      <c r="P175" s="67">
        <v>0</v>
      </c>
      <c r="Q175" s="67">
        <v>0</v>
      </c>
      <c r="R175" s="67">
        <v>0</v>
      </c>
      <c r="S175" s="67">
        <v>268.58281285603783</v>
      </c>
      <c r="T175" s="67">
        <f t="shared" si="14"/>
        <v>6313.691276211016</v>
      </c>
      <c r="U175" s="63" t="s">
        <v>151</v>
      </c>
      <c r="V175" s="63">
        <v>2026</v>
      </c>
      <c r="W175" s="70" t="s">
        <v>251</v>
      </c>
      <c r="X175" s="67">
        <v>3300</v>
      </c>
      <c r="Y175" s="67"/>
      <c r="Z175" s="67">
        <f t="shared" si="15"/>
        <v>3300</v>
      </c>
      <c r="AA175" s="67">
        <f t="shared" si="13"/>
        <v>9613.6912762110151</v>
      </c>
    </row>
    <row r="176" spans="1:27" ht="15" customHeight="1" x14ac:dyDescent="0.3">
      <c r="A176" s="73" t="s">
        <v>39</v>
      </c>
      <c r="B176" s="73">
        <v>502700</v>
      </c>
      <c r="C176" s="73" t="s">
        <v>262</v>
      </c>
      <c r="D176" s="74" t="s">
        <v>263</v>
      </c>
      <c r="E176" s="73">
        <v>161037</v>
      </c>
      <c r="F176" s="73"/>
      <c r="G176" s="73">
        <v>1024</v>
      </c>
      <c r="H176" s="73" t="s">
        <v>77</v>
      </c>
      <c r="I176" s="66">
        <v>3328</v>
      </c>
      <c r="J176" s="67">
        <v>3711.3261412834327</v>
      </c>
      <c r="K176" s="68">
        <f t="shared" si="11"/>
        <v>0.61855435688057214</v>
      </c>
      <c r="L176" s="67">
        <f t="shared" si="16"/>
        <v>0</v>
      </c>
      <c r="M176" s="67">
        <v>0</v>
      </c>
      <c r="N176" s="67">
        <v>0</v>
      </c>
      <c r="O176" s="67">
        <f>'FY25 Fleet Rates'!$B$3</f>
        <v>1650.1169802561767</v>
      </c>
      <c r="P176" s="67">
        <v>89.464633794878694</v>
      </c>
      <c r="Q176" s="67">
        <v>0</v>
      </c>
      <c r="R176" s="67">
        <v>0</v>
      </c>
      <c r="S176" s="67">
        <v>195.33295480439116</v>
      </c>
      <c r="T176" s="67">
        <f t="shared" si="14"/>
        <v>5646.240710138879</v>
      </c>
      <c r="U176" s="63" t="s">
        <v>151</v>
      </c>
      <c r="V176" s="63">
        <v>2025</v>
      </c>
      <c r="W176" s="70" t="s">
        <v>1234</v>
      </c>
      <c r="X176" s="67">
        <v>2400</v>
      </c>
      <c r="Y176" s="67"/>
      <c r="Z176" s="67">
        <f t="shared" si="15"/>
        <v>2400</v>
      </c>
      <c r="AA176" s="67">
        <f t="shared" si="13"/>
        <v>8046.240710138879</v>
      </c>
    </row>
    <row r="177" spans="1:27" ht="15" customHeight="1" x14ac:dyDescent="0.3">
      <c r="A177" s="73" t="s">
        <v>39</v>
      </c>
      <c r="B177" s="73">
        <v>502700</v>
      </c>
      <c r="C177" s="73" t="s">
        <v>262</v>
      </c>
      <c r="D177" s="75" t="s">
        <v>263</v>
      </c>
      <c r="E177" s="73">
        <v>161069</v>
      </c>
      <c r="F177" s="73"/>
      <c r="G177" s="73">
        <v>1024</v>
      </c>
      <c r="H177" s="73" t="s">
        <v>77</v>
      </c>
      <c r="I177" s="66">
        <v>2518</v>
      </c>
      <c r="J177" s="67">
        <v>3711.3261412834327</v>
      </c>
      <c r="K177" s="68">
        <f t="shared" si="11"/>
        <v>0.61855435688057214</v>
      </c>
      <c r="L177" s="67">
        <f t="shared" si="16"/>
        <v>0</v>
      </c>
      <c r="M177" s="67">
        <v>0</v>
      </c>
      <c r="N177" s="67">
        <v>0</v>
      </c>
      <c r="O177" s="67">
        <f>'FY25 Fleet Rates'!$B$3</f>
        <v>1650.1169802561767</v>
      </c>
      <c r="P177" s="67">
        <v>0</v>
      </c>
      <c r="Q177" s="67">
        <v>0</v>
      </c>
      <c r="R177" s="67">
        <v>0</v>
      </c>
      <c r="S177" s="67">
        <v>195.33295480439116</v>
      </c>
      <c r="T177" s="67">
        <f t="shared" si="14"/>
        <v>5556.7760763440001</v>
      </c>
      <c r="U177" s="63" t="s">
        <v>151</v>
      </c>
      <c r="V177" s="63">
        <v>2025</v>
      </c>
      <c r="W177" s="70" t="s">
        <v>1234</v>
      </c>
      <c r="X177" s="67">
        <v>2400</v>
      </c>
      <c r="Y177" s="67"/>
      <c r="Z177" s="67">
        <f t="shared" si="15"/>
        <v>2400</v>
      </c>
      <c r="AA177" s="67">
        <f t="shared" si="13"/>
        <v>7956.7760763440001</v>
      </c>
    </row>
    <row r="178" spans="1:27" ht="15" customHeight="1" x14ac:dyDescent="0.3">
      <c r="A178" s="73" t="s">
        <v>39</v>
      </c>
      <c r="B178" s="73">
        <v>502700</v>
      </c>
      <c r="C178" s="73" t="s">
        <v>262</v>
      </c>
      <c r="D178" s="75" t="s">
        <v>263</v>
      </c>
      <c r="E178" s="73" t="s">
        <v>264</v>
      </c>
      <c r="F178" s="73"/>
      <c r="G178" s="73">
        <v>1020</v>
      </c>
      <c r="H178" s="73" t="s">
        <v>77</v>
      </c>
      <c r="I178" s="66">
        <v>1736</v>
      </c>
      <c r="J178" s="67">
        <v>3613.6596638812362</v>
      </c>
      <c r="K178" s="68">
        <f t="shared" si="11"/>
        <v>0.60227661064687266</v>
      </c>
      <c r="L178" s="67">
        <f t="shared" si="16"/>
        <v>0</v>
      </c>
      <c r="M178" s="67">
        <v>0</v>
      </c>
      <c r="N178" s="67">
        <v>0</v>
      </c>
      <c r="O178" s="67">
        <f>'FY25 Fleet Rates'!$B$3</f>
        <v>1650.1169802561767</v>
      </c>
      <c r="P178" s="67">
        <v>0</v>
      </c>
      <c r="Q178" s="67">
        <v>0</v>
      </c>
      <c r="R178" s="67">
        <v>0</v>
      </c>
      <c r="S178" s="67">
        <v>191.42629570830334</v>
      </c>
      <c r="T178" s="67">
        <f t="shared" si="14"/>
        <v>5455.2029398457171</v>
      </c>
      <c r="U178" s="63" t="s">
        <v>151</v>
      </c>
      <c r="V178" s="63">
        <v>2028</v>
      </c>
      <c r="W178" s="70" t="s">
        <v>633</v>
      </c>
      <c r="X178" s="67">
        <v>2352</v>
      </c>
      <c r="Y178" s="67"/>
      <c r="Z178" s="67">
        <f t="shared" si="15"/>
        <v>2352</v>
      </c>
      <c r="AA178" s="67">
        <f t="shared" si="13"/>
        <v>7807.2029398457171</v>
      </c>
    </row>
    <row r="179" spans="1:27" ht="15" customHeight="1" x14ac:dyDescent="0.3">
      <c r="A179" s="73" t="s">
        <v>39</v>
      </c>
      <c r="B179" s="73">
        <v>502700</v>
      </c>
      <c r="C179" s="73" t="s">
        <v>262</v>
      </c>
      <c r="D179" s="76" t="s">
        <v>263</v>
      </c>
      <c r="E179" s="73" t="s">
        <v>265</v>
      </c>
      <c r="F179" s="73"/>
      <c r="G179" s="73">
        <v>1020</v>
      </c>
      <c r="H179" s="73" t="s">
        <v>77</v>
      </c>
      <c r="I179" s="66">
        <v>1315</v>
      </c>
      <c r="J179" s="67">
        <v>3613.6596638812362</v>
      </c>
      <c r="K179" s="68">
        <f t="shared" si="11"/>
        <v>0.60227661064687266</v>
      </c>
      <c r="L179" s="67">
        <f t="shared" si="16"/>
        <v>0</v>
      </c>
      <c r="M179" s="67">
        <v>0</v>
      </c>
      <c r="N179" s="67">
        <v>0</v>
      </c>
      <c r="O179" s="67">
        <f>'FY25 Fleet Rates'!$B$3</f>
        <v>1650.1169802561767</v>
      </c>
      <c r="P179" s="67">
        <v>0</v>
      </c>
      <c r="Q179" s="67">
        <v>0</v>
      </c>
      <c r="R179" s="67">
        <v>0</v>
      </c>
      <c r="S179" s="67">
        <v>191.42629570830334</v>
      </c>
      <c r="T179" s="67">
        <f t="shared" si="14"/>
        <v>5455.2029398457171</v>
      </c>
      <c r="U179" s="63" t="s">
        <v>151</v>
      </c>
      <c r="V179" s="63">
        <v>2028</v>
      </c>
      <c r="W179" s="70" t="s">
        <v>633</v>
      </c>
      <c r="X179" s="67">
        <v>2352</v>
      </c>
      <c r="Y179" s="67"/>
      <c r="Z179" s="67">
        <f t="shared" si="15"/>
        <v>2352</v>
      </c>
      <c r="AA179" s="67">
        <f t="shared" si="13"/>
        <v>7807.2029398457171</v>
      </c>
    </row>
    <row r="180" spans="1:27" ht="15.75" customHeight="1" x14ac:dyDescent="0.3">
      <c r="A180" s="73" t="s">
        <v>39</v>
      </c>
      <c r="B180" s="73">
        <v>502700</v>
      </c>
      <c r="C180" s="73" t="s">
        <v>262</v>
      </c>
      <c r="D180" s="76" t="s">
        <v>263</v>
      </c>
      <c r="E180" s="73" t="s">
        <v>266</v>
      </c>
      <c r="F180" s="73"/>
      <c r="G180" s="73">
        <v>1031</v>
      </c>
      <c r="H180" s="73" t="s">
        <v>77</v>
      </c>
      <c r="I180" s="66">
        <v>1108</v>
      </c>
      <c r="J180" s="67">
        <v>3906.6590960878229</v>
      </c>
      <c r="K180" s="68">
        <f t="shared" si="11"/>
        <v>0.65110984934797045</v>
      </c>
      <c r="L180" s="67">
        <f t="shared" si="16"/>
        <v>0</v>
      </c>
      <c r="M180" s="67">
        <v>0</v>
      </c>
      <c r="N180" s="67">
        <v>0</v>
      </c>
      <c r="O180" s="67">
        <f>'FY25 Fleet Rates'!$B$3</f>
        <v>1650.1169802561767</v>
      </c>
      <c r="P180" s="67">
        <v>0</v>
      </c>
      <c r="Q180" s="67">
        <v>0</v>
      </c>
      <c r="R180" s="67">
        <v>0</v>
      </c>
      <c r="S180" s="67">
        <v>244.16619350548896</v>
      </c>
      <c r="T180" s="67">
        <f t="shared" si="14"/>
        <v>5800.9422698494891</v>
      </c>
      <c r="U180" s="63" t="s">
        <v>151</v>
      </c>
      <c r="V180" s="63">
        <v>2031</v>
      </c>
      <c r="W180" s="70" t="s">
        <v>1234</v>
      </c>
      <c r="X180" s="67">
        <v>3000</v>
      </c>
      <c r="Y180" s="67"/>
      <c r="Z180" s="67">
        <f t="shared" si="15"/>
        <v>3000</v>
      </c>
      <c r="AA180" s="67">
        <f t="shared" si="13"/>
        <v>8800.9422698494891</v>
      </c>
    </row>
    <row r="181" spans="1:27" ht="15.75" customHeight="1" x14ac:dyDescent="0.3">
      <c r="A181" s="73" t="s">
        <v>39</v>
      </c>
      <c r="B181" s="73">
        <v>502700</v>
      </c>
      <c r="C181" s="73" t="s">
        <v>262</v>
      </c>
      <c r="D181" s="76" t="s">
        <v>263</v>
      </c>
      <c r="E181" s="73" t="s">
        <v>267</v>
      </c>
      <c r="F181" s="73"/>
      <c r="G181" s="73">
        <v>1031</v>
      </c>
      <c r="H181" s="73" t="s">
        <v>77</v>
      </c>
      <c r="I181" s="66">
        <v>5653</v>
      </c>
      <c r="J181" s="67">
        <v>3906.6590960878229</v>
      </c>
      <c r="K181" s="68">
        <f t="shared" si="11"/>
        <v>0.65110984934797045</v>
      </c>
      <c r="L181" s="67">
        <f t="shared" si="16"/>
        <v>0</v>
      </c>
      <c r="M181" s="67">
        <v>0</v>
      </c>
      <c r="N181" s="67">
        <v>0</v>
      </c>
      <c r="O181" s="67">
        <f>'FY25 Fleet Rates'!$B$3</f>
        <v>1650.1169802561767</v>
      </c>
      <c r="P181" s="67">
        <v>0</v>
      </c>
      <c r="Q181" s="67">
        <v>0</v>
      </c>
      <c r="R181" s="67">
        <v>0</v>
      </c>
      <c r="S181" s="67">
        <v>244.16619350548896</v>
      </c>
      <c r="T181" s="67">
        <f t="shared" si="14"/>
        <v>5800.9422698494891</v>
      </c>
      <c r="U181" s="63" t="s">
        <v>151</v>
      </c>
      <c r="V181" s="63">
        <v>2031</v>
      </c>
      <c r="W181" s="70" t="s">
        <v>1234</v>
      </c>
      <c r="X181" s="67">
        <v>3000</v>
      </c>
      <c r="Y181" s="67"/>
      <c r="Z181" s="67">
        <f t="shared" si="15"/>
        <v>3000</v>
      </c>
      <c r="AA181" s="67">
        <f t="shared" si="13"/>
        <v>8800.9422698494891</v>
      </c>
    </row>
    <row r="182" spans="1:27" ht="15" customHeight="1" x14ac:dyDescent="0.3">
      <c r="A182" s="73" t="s">
        <v>39</v>
      </c>
      <c r="B182" s="73">
        <v>503500</v>
      </c>
      <c r="C182" s="73" t="s">
        <v>268</v>
      </c>
      <c r="D182" s="74" t="s">
        <v>269</v>
      </c>
      <c r="E182" s="73">
        <v>161007</v>
      </c>
      <c r="F182" s="73"/>
      <c r="G182" s="73">
        <v>1204</v>
      </c>
      <c r="H182" s="73" t="s">
        <v>77</v>
      </c>
      <c r="I182" s="66">
        <v>942</v>
      </c>
      <c r="J182" s="67">
        <v>6543.653985947104</v>
      </c>
      <c r="K182" s="68">
        <f t="shared" si="11"/>
        <v>1.0906089976578506</v>
      </c>
      <c r="L182" s="67">
        <f t="shared" si="16"/>
        <v>0</v>
      </c>
      <c r="M182" s="67">
        <v>0</v>
      </c>
      <c r="N182" s="67">
        <v>0</v>
      </c>
      <c r="O182" s="67">
        <f>'FY25 Fleet Rates'!$B$3</f>
        <v>1650.1169802561767</v>
      </c>
      <c r="P182" s="67">
        <v>2569.929211765093</v>
      </c>
      <c r="Q182" s="67">
        <v>0</v>
      </c>
      <c r="R182" s="67">
        <v>0</v>
      </c>
      <c r="S182" s="67">
        <v>236.35287531331332</v>
      </c>
      <c r="T182" s="67">
        <f t="shared" si="14"/>
        <v>11000.053053281688</v>
      </c>
      <c r="U182" s="63" t="s">
        <v>151</v>
      </c>
      <c r="V182" s="63">
        <v>2026</v>
      </c>
      <c r="W182" s="70" t="s">
        <v>400</v>
      </c>
      <c r="X182" s="67">
        <v>2904</v>
      </c>
      <c r="Y182" s="67"/>
      <c r="Z182" s="67">
        <f t="shared" si="15"/>
        <v>2904</v>
      </c>
      <c r="AA182" s="67">
        <f t="shared" si="13"/>
        <v>13904.053053281688</v>
      </c>
    </row>
    <row r="183" spans="1:27" ht="15" customHeight="1" x14ac:dyDescent="0.3">
      <c r="A183" s="73" t="s">
        <v>39</v>
      </c>
      <c r="B183" s="73">
        <v>504000</v>
      </c>
      <c r="C183" s="73" t="s">
        <v>270</v>
      </c>
      <c r="D183" s="76" t="s">
        <v>271</v>
      </c>
      <c r="E183" s="73">
        <v>131023</v>
      </c>
      <c r="F183" s="73"/>
      <c r="G183" s="73">
        <v>1024</v>
      </c>
      <c r="H183" s="73" t="s">
        <v>77</v>
      </c>
      <c r="I183" s="66">
        <v>6599</v>
      </c>
      <c r="J183" s="67">
        <v>3711.3261412834327</v>
      </c>
      <c r="K183" s="68">
        <f t="shared" si="11"/>
        <v>0.61855435688057214</v>
      </c>
      <c r="L183" s="67">
        <f t="shared" si="16"/>
        <v>370.51405977146271</v>
      </c>
      <c r="M183" s="67">
        <v>0</v>
      </c>
      <c r="N183" s="67">
        <v>0</v>
      </c>
      <c r="O183" s="67">
        <f>'FY25 Fleet Rates'!$B$3</f>
        <v>1650.1169802561767</v>
      </c>
      <c r="P183" s="67">
        <v>0</v>
      </c>
      <c r="Q183" s="67">
        <v>0</v>
      </c>
      <c r="R183" s="67">
        <v>0</v>
      </c>
      <c r="S183" s="67">
        <v>195.33295480439116</v>
      </c>
      <c r="T183" s="67">
        <f t="shared" si="14"/>
        <v>5927.2901361154636</v>
      </c>
      <c r="U183" s="63" t="s">
        <v>151</v>
      </c>
      <c r="V183" s="63">
        <v>2023</v>
      </c>
      <c r="W183" s="70" t="s">
        <v>1234</v>
      </c>
      <c r="X183" s="67">
        <v>2400</v>
      </c>
      <c r="Y183" s="67"/>
      <c r="Z183" s="67">
        <f t="shared" si="15"/>
        <v>2400</v>
      </c>
      <c r="AA183" s="67">
        <f t="shared" si="13"/>
        <v>8327.2901361154636</v>
      </c>
    </row>
    <row r="184" spans="1:27" ht="15" customHeight="1" x14ac:dyDescent="0.3">
      <c r="A184" s="73" t="s">
        <v>39</v>
      </c>
      <c r="B184" s="73">
        <v>504000</v>
      </c>
      <c r="C184" s="73" t="s">
        <v>270</v>
      </c>
      <c r="D184" s="74" t="s">
        <v>271</v>
      </c>
      <c r="E184" s="73">
        <v>151020</v>
      </c>
      <c r="F184" s="73"/>
      <c r="G184" s="73">
        <v>1202</v>
      </c>
      <c r="H184" s="73" t="s">
        <v>77</v>
      </c>
      <c r="I184" s="66">
        <v>2878</v>
      </c>
      <c r="J184" s="67">
        <v>4394.9914830988009</v>
      </c>
      <c r="K184" s="68">
        <f t="shared" si="11"/>
        <v>0.73249858051646677</v>
      </c>
      <c r="L184" s="67">
        <f t="shared" si="16"/>
        <v>0</v>
      </c>
      <c r="M184" s="67">
        <v>0</v>
      </c>
      <c r="N184" s="67">
        <v>0</v>
      </c>
      <c r="O184" s="67">
        <f>'FY25 Fleet Rates'!$B$3</f>
        <v>1650.1169802561767</v>
      </c>
      <c r="P184" s="67">
        <v>0</v>
      </c>
      <c r="Q184" s="67">
        <v>0</v>
      </c>
      <c r="R184" s="67">
        <v>0</v>
      </c>
      <c r="S184" s="67">
        <v>203.14627299656681</v>
      </c>
      <c r="T184" s="67">
        <f t="shared" si="14"/>
        <v>6248.254736351545</v>
      </c>
      <c r="U184" s="63" t="s">
        <v>151</v>
      </c>
      <c r="V184" s="63">
        <v>2026</v>
      </c>
      <c r="W184" s="70" t="s">
        <v>694</v>
      </c>
      <c r="X184" s="67">
        <v>2496</v>
      </c>
      <c r="Y184" s="67"/>
      <c r="Z184" s="67">
        <f t="shared" si="15"/>
        <v>2496</v>
      </c>
      <c r="AA184" s="67">
        <f t="shared" si="13"/>
        <v>8744.2547363515441</v>
      </c>
    </row>
    <row r="185" spans="1:27" ht="15" customHeight="1" x14ac:dyDescent="0.3">
      <c r="A185" s="73" t="s">
        <v>39</v>
      </c>
      <c r="B185" s="73">
        <v>504000</v>
      </c>
      <c r="C185" s="73" t="s">
        <v>270</v>
      </c>
      <c r="D185" s="75" t="s">
        <v>271</v>
      </c>
      <c r="E185" s="73">
        <v>151046</v>
      </c>
      <c r="F185" s="73"/>
      <c r="G185" s="73">
        <v>1212</v>
      </c>
      <c r="H185" s="73" t="s">
        <v>77</v>
      </c>
      <c r="I185" s="66">
        <v>3468</v>
      </c>
      <c r="J185" s="67">
        <v>4394.9914830988009</v>
      </c>
      <c r="K185" s="68">
        <f t="shared" si="11"/>
        <v>0.73249858051646677</v>
      </c>
      <c r="L185" s="67">
        <f t="shared" si="16"/>
        <v>0</v>
      </c>
      <c r="M185" s="67">
        <v>0</v>
      </c>
      <c r="N185" s="67">
        <v>0</v>
      </c>
      <c r="O185" s="67">
        <f>'FY25 Fleet Rates'!$B$3</f>
        <v>1650.1169802561767</v>
      </c>
      <c r="P185" s="67">
        <v>0</v>
      </c>
      <c r="Q185" s="67">
        <v>0</v>
      </c>
      <c r="R185" s="67">
        <v>0</v>
      </c>
      <c r="S185" s="67">
        <v>268.58281285603783</v>
      </c>
      <c r="T185" s="67">
        <f t="shared" si="14"/>
        <v>6313.691276211016</v>
      </c>
      <c r="U185" s="63" t="s">
        <v>151</v>
      </c>
      <c r="V185" s="63">
        <v>2025</v>
      </c>
      <c r="W185" s="70" t="s">
        <v>251</v>
      </c>
      <c r="X185" s="67">
        <v>3300</v>
      </c>
      <c r="Y185" s="67"/>
      <c r="Z185" s="67">
        <f t="shared" si="15"/>
        <v>3300</v>
      </c>
      <c r="AA185" s="67">
        <f t="shared" si="13"/>
        <v>9613.6912762110151</v>
      </c>
    </row>
    <row r="186" spans="1:27" ht="15" customHeight="1" x14ac:dyDescent="0.3">
      <c r="A186" s="73" t="s">
        <v>39</v>
      </c>
      <c r="B186" s="73">
        <v>504000</v>
      </c>
      <c r="C186" s="73" t="s">
        <v>270</v>
      </c>
      <c r="D186" s="75" t="s">
        <v>271</v>
      </c>
      <c r="E186" s="73">
        <v>151069</v>
      </c>
      <c r="F186" s="73"/>
      <c r="G186" s="73">
        <v>1212</v>
      </c>
      <c r="H186" s="73" t="s">
        <v>77</v>
      </c>
      <c r="I186" s="66">
        <v>4868</v>
      </c>
      <c r="J186" s="67">
        <v>4394.9914830988009</v>
      </c>
      <c r="K186" s="68">
        <f t="shared" si="11"/>
        <v>0.73249858051646677</v>
      </c>
      <c r="L186" s="67">
        <f t="shared" si="16"/>
        <v>0</v>
      </c>
      <c r="M186" s="67">
        <v>0</v>
      </c>
      <c r="N186" s="67">
        <v>0</v>
      </c>
      <c r="O186" s="67">
        <f>'FY25 Fleet Rates'!$B$3</f>
        <v>1650.1169802561767</v>
      </c>
      <c r="P186" s="67">
        <v>0</v>
      </c>
      <c r="Q186" s="67">
        <v>0</v>
      </c>
      <c r="R186" s="67">
        <v>0</v>
      </c>
      <c r="S186" s="67">
        <v>268.58281285603783</v>
      </c>
      <c r="T186" s="67">
        <f t="shared" si="14"/>
        <v>6313.691276211016</v>
      </c>
      <c r="U186" s="63" t="s">
        <v>151</v>
      </c>
      <c r="V186" s="63">
        <v>2025</v>
      </c>
      <c r="W186" s="70" t="s">
        <v>251</v>
      </c>
      <c r="X186" s="67">
        <v>3300</v>
      </c>
      <c r="Y186" s="67"/>
      <c r="Z186" s="67">
        <f t="shared" si="15"/>
        <v>3300</v>
      </c>
      <c r="AA186" s="67">
        <f t="shared" si="13"/>
        <v>9613.6912762110151</v>
      </c>
    </row>
    <row r="187" spans="1:27" ht="15" customHeight="1" x14ac:dyDescent="0.3">
      <c r="A187" s="73" t="s">
        <v>39</v>
      </c>
      <c r="B187" s="73">
        <v>504000</v>
      </c>
      <c r="C187" s="73" t="s">
        <v>272</v>
      </c>
      <c r="D187" s="74" t="s">
        <v>273</v>
      </c>
      <c r="E187" s="73">
        <v>161012</v>
      </c>
      <c r="F187" s="73"/>
      <c r="G187" s="73">
        <v>1212</v>
      </c>
      <c r="H187" s="73" t="s">
        <v>77</v>
      </c>
      <c r="I187" s="66">
        <v>3633</v>
      </c>
      <c r="J187" s="67">
        <v>4394.9914830988009</v>
      </c>
      <c r="K187" s="68">
        <f t="shared" si="11"/>
        <v>0.73249858051646677</v>
      </c>
      <c r="L187" s="67">
        <f t="shared" si="16"/>
        <v>0</v>
      </c>
      <c r="M187" s="67">
        <v>0</v>
      </c>
      <c r="N187" s="67">
        <v>0</v>
      </c>
      <c r="O187" s="67">
        <f>'FY25 Fleet Rates'!$B$3</f>
        <v>1650.1169802561767</v>
      </c>
      <c r="P187" s="67">
        <v>0</v>
      </c>
      <c r="Q187" s="67">
        <v>0</v>
      </c>
      <c r="R187" s="67">
        <v>0</v>
      </c>
      <c r="S187" s="67">
        <v>268.58281285603783</v>
      </c>
      <c r="T187" s="67">
        <f t="shared" si="14"/>
        <v>6313.691276211016</v>
      </c>
      <c r="U187" s="63" t="s">
        <v>151</v>
      </c>
      <c r="V187" s="63">
        <v>2026</v>
      </c>
      <c r="W187" s="70" t="s">
        <v>251</v>
      </c>
      <c r="X187" s="67">
        <v>3300</v>
      </c>
      <c r="Y187" s="67"/>
      <c r="Z187" s="67">
        <f t="shared" si="15"/>
        <v>3300</v>
      </c>
      <c r="AA187" s="67">
        <f t="shared" si="13"/>
        <v>9613.6912762110151</v>
      </c>
    </row>
    <row r="188" spans="1:27" ht="15" customHeight="1" x14ac:dyDescent="0.3">
      <c r="A188" s="73" t="s">
        <v>39</v>
      </c>
      <c r="B188" s="73">
        <v>504000</v>
      </c>
      <c r="C188" s="73" t="s">
        <v>270</v>
      </c>
      <c r="D188" s="75" t="s">
        <v>271</v>
      </c>
      <c r="E188" s="73">
        <v>161014</v>
      </c>
      <c r="F188" s="73"/>
      <c r="G188" s="73">
        <v>1212</v>
      </c>
      <c r="H188" s="73" t="s">
        <v>77</v>
      </c>
      <c r="I188" s="66">
        <v>3687</v>
      </c>
      <c r="J188" s="67">
        <v>4394.9914830988009</v>
      </c>
      <c r="K188" s="68">
        <f t="shared" si="11"/>
        <v>0.73249858051646677</v>
      </c>
      <c r="L188" s="67">
        <f t="shared" si="16"/>
        <v>0</v>
      </c>
      <c r="M188" s="67">
        <v>0</v>
      </c>
      <c r="N188" s="67">
        <v>0</v>
      </c>
      <c r="O188" s="67">
        <f>'FY25 Fleet Rates'!$B$3</f>
        <v>1650.1169802561767</v>
      </c>
      <c r="P188" s="67">
        <v>0</v>
      </c>
      <c r="Q188" s="67">
        <v>0</v>
      </c>
      <c r="R188" s="67">
        <v>0</v>
      </c>
      <c r="S188" s="67">
        <v>268.58281285603783</v>
      </c>
      <c r="T188" s="67">
        <f t="shared" si="14"/>
        <v>6313.691276211016</v>
      </c>
      <c r="U188" s="63" t="s">
        <v>151</v>
      </c>
      <c r="V188" s="63">
        <v>2026</v>
      </c>
      <c r="W188" s="70" t="s">
        <v>251</v>
      </c>
      <c r="X188" s="67">
        <v>3300</v>
      </c>
      <c r="Y188" s="67"/>
      <c r="Z188" s="67">
        <f t="shared" si="15"/>
        <v>3300</v>
      </c>
      <c r="AA188" s="67">
        <f t="shared" si="13"/>
        <v>9613.6912762110151</v>
      </c>
    </row>
    <row r="189" spans="1:27" ht="15" customHeight="1" x14ac:dyDescent="0.3">
      <c r="A189" s="73" t="s">
        <v>39</v>
      </c>
      <c r="B189" s="73">
        <v>504000</v>
      </c>
      <c r="C189" s="73" t="s">
        <v>270</v>
      </c>
      <c r="D189" s="75" t="s">
        <v>271</v>
      </c>
      <c r="E189" s="73">
        <v>161016</v>
      </c>
      <c r="F189" s="73"/>
      <c r="G189" s="73">
        <v>1212</v>
      </c>
      <c r="H189" s="73" t="s">
        <v>77</v>
      </c>
      <c r="I189" s="66">
        <v>3850</v>
      </c>
      <c r="J189" s="67">
        <v>4394.9914830988009</v>
      </c>
      <c r="K189" s="68">
        <f t="shared" si="11"/>
        <v>0.73249858051646677</v>
      </c>
      <c r="L189" s="67">
        <f t="shared" si="16"/>
        <v>0</v>
      </c>
      <c r="M189" s="67">
        <v>0</v>
      </c>
      <c r="N189" s="67">
        <v>0</v>
      </c>
      <c r="O189" s="67">
        <f>'FY25 Fleet Rates'!$B$3</f>
        <v>1650.1169802561767</v>
      </c>
      <c r="P189" s="67">
        <v>796.9665866049944</v>
      </c>
      <c r="Q189" s="67">
        <v>0</v>
      </c>
      <c r="R189" s="67">
        <v>0</v>
      </c>
      <c r="S189" s="67">
        <v>268.58281285603783</v>
      </c>
      <c r="T189" s="67">
        <f t="shared" si="14"/>
        <v>7110.6578628160105</v>
      </c>
      <c r="U189" s="63" t="s">
        <v>151</v>
      </c>
      <c r="V189" s="63">
        <v>2026</v>
      </c>
      <c r="W189" s="70" t="s">
        <v>251</v>
      </c>
      <c r="X189" s="67">
        <v>3300</v>
      </c>
      <c r="Y189" s="67"/>
      <c r="Z189" s="67">
        <f t="shared" si="15"/>
        <v>3300</v>
      </c>
      <c r="AA189" s="67">
        <f t="shared" si="13"/>
        <v>10410.65786281601</v>
      </c>
    </row>
    <row r="190" spans="1:27" ht="15" customHeight="1" x14ac:dyDescent="0.3">
      <c r="A190" s="73" t="s">
        <v>39</v>
      </c>
      <c r="B190" s="73">
        <v>504000</v>
      </c>
      <c r="C190" s="73" t="s">
        <v>270</v>
      </c>
      <c r="D190" s="75" t="s">
        <v>271</v>
      </c>
      <c r="E190" s="73">
        <v>161017</v>
      </c>
      <c r="F190" s="73"/>
      <c r="G190" s="73">
        <v>1212</v>
      </c>
      <c r="H190" s="73" t="s">
        <v>77</v>
      </c>
      <c r="I190" s="66">
        <v>2937</v>
      </c>
      <c r="J190" s="67">
        <v>4394.9914830988009</v>
      </c>
      <c r="K190" s="68">
        <f t="shared" si="11"/>
        <v>0.73249858051646677</v>
      </c>
      <c r="L190" s="67">
        <f t="shared" si="16"/>
        <v>0</v>
      </c>
      <c r="M190" s="67">
        <v>0</v>
      </c>
      <c r="N190" s="67">
        <v>0</v>
      </c>
      <c r="O190" s="67">
        <f>'FY25 Fleet Rates'!$B$3</f>
        <v>1650.1169802561767</v>
      </c>
      <c r="P190" s="67">
        <v>0</v>
      </c>
      <c r="Q190" s="67">
        <v>0</v>
      </c>
      <c r="R190" s="67">
        <v>0</v>
      </c>
      <c r="S190" s="67">
        <v>268.58281285603783</v>
      </c>
      <c r="T190" s="67">
        <f t="shared" si="14"/>
        <v>6313.691276211016</v>
      </c>
      <c r="U190" s="63" t="s">
        <v>151</v>
      </c>
      <c r="V190" s="63">
        <v>2026</v>
      </c>
      <c r="W190" s="70" t="s">
        <v>251</v>
      </c>
      <c r="X190" s="67">
        <v>3300</v>
      </c>
      <c r="Y190" s="67"/>
      <c r="Z190" s="67">
        <f t="shared" si="15"/>
        <v>3300</v>
      </c>
      <c r="AA190" s="67">
        <f t="shared" si="13"/>
        <v>9613.6912762110151</v>
      </c>
    </row>
    <row r="191" spans="1:27" ht="15" customHeight="1" x14ac:dyDescent="0.3">
      <c r="A191" s="73" t="s">
        <v>39</v>
      </c>
      <c r="B191" s="73">
        <v>504000</v>
      </c>
      <c r="C191" s="73" t="s">
        <v>270</v>
      </c>
      <c r="D191" s="75" t="s">
        <v>271</v>
      </c>
      <c r="E191" s="73">
        <v>161019</v>
      </c>
      <c r="F191" s="73"/>
      <c r="G191" s="73">
        <v>1212</v>
      </c>
      <c r="H191" s="73" t="s">
        <v>77</v>
      </c>
      <c r="I191" s="66">
        <v>1713</v>
      </c>
      <c r="J191" s="67">
        <v>4394.9914830988009</v>
      </c>
      <c r="K191" s="68">
        <f t="shared" si="11"/>
        <v>0.73249858051646677</v>
      </c>
      <c r="L191" s="67">
        <f t="shared" si="16"/>
        <v>0</v>
      </c>
      <c r="M191" s="67">
        <v>0</v>
      </c>
      <c r="N191" s="67">
        <v>0</v>
      </c>
      <c r="O191" s="67">
        <f>'FY25 Fleet Rates'!$B$3</f>
        <v>1650.1169802561767</v>
      </c>
      <c r="P191" s="67">
        <v>0</v>
      </c>
      <c r="Q191" s="67">
        <v>0</v>
      </c>
      <c r="R191" s="67">
        <v>0</v>
      </c>
      <c r="S191" s="67">
        <v>268.58281285603783</v>
      </c>
      <c r="T191" s="67">
        <f t="shared" si="14"/>
        <v>6313.691276211016</v>
      </c>
      <c r="U191" s="63" t="s">
        <v>151</v>
      </c>
      <c r="V191" s="63">
        <v>2026</v>
      </c>
      <c r="W191" s="70" t="s">
        <v>251</v>
      </c>
      <c r="X191" s="67">
        <v>3300</v>
      </c>
      <c r="Y191" s="67"/>
      <c r="Z191" s="67">
        <f t="shared" si="15"/>
        <v>3300</v>
      </c>
      <c r="AA191" s="67">
        <f t="shared" si="13"/>
        <v>9613.6912762110151</v>
      </c>
    </row>
    <row r="192" spans="1:27" ht="15" customHeight="1" x14ac:dyDescent="0.3">
      <c r="A192" s="73" t="s">
        <v>39</v>
      </c>
      <c r="B192" s="73">
        <v>504000</v>
      </c>
      <c r="C192" s="73" t="s">
        <v>270</v>
      </c>
      <c r="D192" s="75" t="s">
        <v>271</v>
      </c>
      <c r="E192" s="73">
        <v>161023</v>
      </c>
      <c r="F192" s="73"/>
      <c r="G192" s="73">
        <v>1212</v>
      </c>
      <c r="H192" s="73" t="s">
        <v>77</v>
      </c>
      <c r="I192" s="66">
        <v>3335</v>
      </c>
      <c r="J192" s="67">
        <v>4394.9914830988009</v>
      </c>
      <c r="K192" s="68">
        <f t="shared" si="11"/>
        <v>0.73249858051646677</v>
      </c>
      <c r="L192" s="67">
        <f t="shared" si="16"/>
        <v>0</v>
      </c>
      <c r="M192" s="67">
        <v>0</v>
      </c>
      <c r="N192" s="67">
        <v>0</v>
      </c>
      <c r="O192" s="67">
        <f>'FY25 Fleet Rates'!$B$3</f>
        <v>1650.1169802561767</v>
      </c>
      <c r="P192" s="67">
        <v>0</v>
      </c>
      <c r="Q192" s="67">
        <v>0</v>
      </c>
      <c r="R192" s="67">
        <v>0</v>
      </c>
      <c r="S192" s="67">
        <v>268.58281285603783</v>
      </c>
      <c r="T192" s="67">
        <f t="shared" si="14"/>
        <v>6313.691276211016</v>
      </c>
      <c r="U192" s="63" t="s">
        <v>151</v>
      </c>
      <c r="V192" s="63">
        <v>2026</v>
      </c>
      <c r="W192" s="70" t="s">
        <v>251</v>
      </c>
      <c r="X192" s="67">
        <v>3300</v>
      </c>
      <c r="Y192" s="67"/>
      <c r="Z192" s="67">
        <f t="shared" si="15"/>
        <v>3300</v>
      </c>
      <c r="AA192" s="67">
        <f t="shared" si="13"/>
        <v>9613.6912762110151</v>
      </c>
    </row>
    <row r="193" spans="1:27" ht="15" customHeight="1" x14ac:dyDescent="0.3">
      <c r="A193" s="73" t="s">
        <v>39</v>
      </c>
      <c r="B193" s="73">
        <v>504000</v>
      </c>
      <c r="C193" s="73" t="s">
        <v>270</v>
      </c>
      <c r="D193" s="75" t="s">
        <v>271</v>
      </c>
      <c r="E193" s="73">
        <v>161034</v>
      </c>
      <c r="F193" s="73"/>
      <c r="G193" s="73">
        <v>1212</v>
      </c>
      <c r="H193" s="73" t="s">
        <v>77</v>
      </c>
      <c r="I193" s="66">
        <v>3566</v>
      </c>
      <c r="J193" s="67">
        <v>4394.9914830988009</v>
      </c>
      <c r="K193" s="68">
        <f t="shared" si="11"/>
        <v>0.73249858051646677</v>
      </c>
      <c r="L193" s="67">
        <f t="shared" si="16"/>
        <v>0</v>
      </c>
      <c r="M193" s="67">
        <v>0</v>
      </c>
      <c r="N193" s="67">
        <v>0</v>
      </c>
      <c r="O193" s="67">
        <f>'FY25 Fleet Rates'!$B$3</f>
        <v>1650.1169802561767</v>
      </c>
      <c r="P193" s="67">
        <v>0</v>
      </c>
      <c r="Q193" s="67">
        <v>0</v>
      </c>
      <c r="R193" s="67">
        <v>0</v>
      </c>
      <c r="S193" s="67">
        <v>268.58281285603783</v>
      </c>
      <c r="T193" s="67">
        <f t="shared" si="14"/>
        <v>6313.691276211016</v>
      </c>
      <c r="U193" s="63" t="s">
        <v>151</v>
      </c>
      <c r="V193" s="63">
        <v>2026</v>
      </c>
      <c r="W193" s="70" t="s">
        <v>251</v>
      </c>
      <c r="X193" s="67">
        <v>3300</v>
      </c>
      <c r="Y193" s="67"/>
      <c r="Z193" s="67">
        <f t="shared" si="15"/>
        <v>3300</v>
      </c>
      <c r="AA193" s="67">
        <f t="shared" si="13"/>
        <v>9613.6912762110151</v>
      </c>
    </row>
    <row r="194" spans="1:27" ht="15" customHeight="1" x14ac:dyDescent="0.3">
      <c r="A194" s="73" t="s">
        <v>39</v>
      </c>
      <c r="B194" s="73">
        <v>504000</v>
      </c>
      <c r="C194" s="73" t="s">
        <v>270</v>
      </c>
      <c r="D194" s="74" t="s">
        <v>271</v>
      </c>
      <c r="E194" s="73">
        <v>161065</v>
      </c>
      <c r="F194" s="73"/>
      <c r="G194" s="73">
        <v>1024</v>
      </c>
      <c r="H194" s="73" t="s">
        <v>77</v>
      </c>
      <c r="I194" s="66">
        <v>545</v>
      </c>
      <c r="J194" s="67">
        <v>3711.3261412834327</v>
      </c>
      <c r="K194" s="68">
        <f t="shared" si="11"/>
        <v>0.61855435688057214</v>
      </c>
      <c r="L194" s="67">
        <f t="shared" si="16"/>
        <v>0</v>
      </c>
      <c r="M194" s="67">
        <v>0</v>
      </c>
      <c r="N194" s="67">
        <v>0</v>
      </c>
      <c r="O194" s="67">
        <f>'FY25 Fleet Rates'!$B$3</f>
        <v>1650.1169802561767</v>
      </c>
      <c r="P194" s="67">
        <v>0</v>
      </c>
      <c r="Q194" s="67">
        <v>0</v>
      </c>
      <c r="R194" s="67">
        <v>0</v>
      </c>
      <c r="S194" s="67">
        <v>195.33295480439116</v>
      </c>
      <c r="T194" s="67">
        <f t="shared" si="14"/>
        <v>5556.7760763440001</v>
      </c>
      <c r="U194" s="63" t="s">
        <v>151</v>
      </c>
      <c r="V194" s="63">
        <v>2025</v>
      </c>
      <c r="W194" s="70" t="s">
        <v>1234</v>
      </c>
      <c r="X194" s="67">
        <v>2400</v>
      </c>
      <c r="Y194" s="67"/>
      <c r="Z194" s="67">
        <f t="shared" si="15"/>
        <v>2400</v>
      </c>
      <c r="AA194" s="67">
        <f t="shared" si="13"/>
        <v>7956.7760763440001</v>
      </c>
    </row>
    <row r="195" spans="1:27" ht="15" customHeight="1" x14ac:dyDescent="0.3">
      <c r="A195" s="73" t="s">
        <v>39</v>
      </c>
      <c r="B195" s="73">
        <v>504000</v>
      </c>
      <c r="C195" s="73" t="s">
        <v>270</v>
      </c>
      <c r="D195" s="76" t="s">
        <v>271</v>
      </c>
      <c r="E195" s="73" t="s">
        <v>274</v>
      </c>
      <c r="F195" s="73"/>
      <c r="G195" s="73">
        <v>1031</v>
      </c>
      <c r="H195" s="73" t="s">
        <v>77</v>
      </c>
      <c r="I195" s="66">
        <v>485</v>
      </c>
      <c r="J195" s="67">
        <v>3906.6590960878229</v>
      </c>
      <c r="K195" s="68">
        <f t="shared" si="11"/>
        <v>0.65110984934797045</v>
      </c>
      <c r="L195" s="67">
        <f t="shared" si="16"/>
        <v>0</v>
      </c>
      <c r="M195" s="67">
        <v>0</v>
      </c>
      <c r="N195" s="67">
        <v>0</v>
      </c>
      <c r="O195" s="67">
        <f>'FY25 Fleet Rates'!$B$3</f>
        <v>1650.1169802561767</v>
      </c>
      <c r="P195" s="67">
        <v>0</v>
      </c>
      <c r="Q195" s="67">
        <v>0</v>
      </c>
      <c r="R195" s="67">
        <v>0</v>
      </c>
      <c r="S195" s="67">
        <v>0</v>
      </c>
      <c r="T195" s="67">
        <f t="shared" ref="T195:T258" si="17">J195+L195+M195+N195+O195+P195+Q195+R195+S195</f>
        <v>5556.7760763440001</v>
      </c>
      <c r="U195" s="63" t="s">
        <v>133</v>
      </c>
      <c r="V195" s="63">
        <v>2018</v>
      </c>
      <c r="W195" s="70">
        <v>0</v>
      </c>
      <c r="X195" s="67">
        <v>0</v>
      </c>
      <c r="Y195" s="67"/>
      <c r="Z195" s="67">
        <f t="shared" ref="Z195:Z258" si="18">SUM(X195:Y195)</f>
        <v>0</v>
      </c>
      <c r="AA195" s="67">
        <f t="shared" si="13"/>
        <v>5556.7760763440001</v>
      </c>
    </row>
    <row r="196" spans="1:27" ht="15" customHeight="1" x14ac:dyDescent="0.3">
      <c r="A196" s="73" t="s">
        <v>39</v>
      </c>
      <c r="B196" s="73">
        <v>504000</v>
      </c>
      <c r="C196" s="73" t="s">
        <v>270</v>
      </c>
      <c r="D196" s="74" t="s">
        <v>271</v>
      </c>
      <c r="E196" s="73" t="s">
        <v>275</v>
      </c>
      <c r="F196" s="73"/>
      <c r="G196" s="73">
        <v>1226</v>
      </c>
      <c r="H196" s="73" t="s">
        <v>77</v>
      </c>
      <c r="I196" s="66">
        <v>685</v>
      </c>
      <c r="J196" s="67">
        <v>7227.3193277624723</v>
      </c>
      <c r="K196" s="68">
        <f t="shared" si="11"/>
        <v>1.2045532212937453</v>
      </c>
      <c r="L196" s="67">
        <f t="shared" si="16"/>
        <v>0</v>
      </c>
      <c r="M196" s="67">
        <v>0</v>
      </c>
      <c r="N196" s="67">
        <v>0</v>
      </c>
      <c r="O196" s="67">
        <f>'FY25 Fleet Rates'!$B$3</f>
        <v>1650.1169802561767</v>
      </c>
      <c r="P196" s="67">
        <v>0</v>
      </c>
      <c r="Q196" s="67">
        <v>0</v>
      </c>
      <c r="R196" s="67">
        <v>0</v>
      </c>
      <c r="S196" s="67">
        <v>276.39613104821348</v>
      </c>
      <c r="T196" s="67">
        <f t="shared" si="17"/>
        <v>9153.8324390668622</v>
      </c>
      <c r="U196" s="63" t="s">
        <v>151</v>
      </c>
      <c r="V196" s="63">
        <v>2031</v>
      </c>
      <c r="W196" s="70" t="s">
        <v>134</v>
      </c>
      <c r="X196" s="67">
        <v>3396</v>
      </c>
      <c r="Y196" s="67"/>
      <c r="Z196" s="67">
        <f t="shared" si="18"/>
        <v>3396</v>
      </c>
      <c r="AA196" s="67">
        <f t="shared" si="13"/>
        <v>12549.832439066862</v>
      </c>
    </row>
    <row r="197" spans="1:27" ht="15" customHeight="1" x14ac:dyDescent="0.3">
      <c r="A197" s="73" t="s">
        <v>39</v>
      </c>
      <c r="B197" s="73">
        <v>505601</v>
      </c>
      <c r="C197" s="73" t="s">
        <v>276</v>
      </c>
      <c r="D197" s="74" t="s">
        <v>277</v>
      </c>
      <c r="E197" s="73" t="s">
        <v>278</v>
      </c>
      <c r="F197" s="73" t="s">
        <v>279</v>
      </c>
      <c r="G197" s="73">
        <v>3007</v>
      </c>
      <c r="H197" s="73" t="s">
        <v>170</v>
      </c>
      <c r="I197" s="66">
        <v>0</v>
      </c>
      <c r="J197" s="67">
        <v>0</v>
      </c>
      <c r="K197" s="68">
        <f t="shared" si="11"/>
        <v>0</v>
      </c>
      <c r="L197" s="67">
        <f t="shared" si="16"/>
        <v>0</v>
      </c>
      <c r="M197" s="67">
        <v>737.64729667540848</v>
      </c>
      <c r="N197" s="67">
        <v>0</v>
      </c>
      <c r="O197" s="67">
        <f>'FY25 Fleet Rates'!$B$4</f>
        <v>506.26975014729345</v>
      </c>
      <c r="P197" s="67">
        <v>0</v>
      </c>
      <c r="Q197" s="67">
        <v>0</v>
      </c>
      <c r="R197" s="67">
        <v>0</v>
      </c>
      <c r="S197" s="67">
        <v>0</v>
      </c>
      <c r="T197" s="67">
        <f t="shared" si="17"/>
        <v>1243.9170468227019</v>
      </c>
      <c r="U197" s="63" t="s">
        <v>412</v>
      </c>
      <c r="V197" s="63">
        <v>1900</v>
      </c>
      <c r="W197" s="70" t="s">
        <v>1218</v>
      </c>
      <c r="X197" s="67">
        <v>0</v>
      </c>
      <c r="Y197" s="67"/>
      <c r="Z197" s="67">
        <f t="shared" si="18"/>
        <v>0</v>
      </c>
      <c r="AA197" s="67">
        <f t="shared" si="13"/>
        <v>1243.9170468227019</v>
      </c>
    </row>
    <row r="198" spans="1:27" ht="15" customHeight="1" x14ac:dyDescent="0.3">
      <c r="A198" s="73" t="s">
        <v>39</v>
      </c>
      <c r="B198" s="73">
        <v>505601</v>
      </c>
      <c r="C198" s="73" t="s">
        <v>276</v>
      </c>
      <c r="D198" s="74" t="s">
        <v>277</v>
      </c>
      <c r="E198" s="73" t="s">
        <v>280</v>
      </c>
      <c r="F198" s="73"/>
      <c r="G198" s="73">
        <v>3007</v>
      </c>
      <c r="H198" s="73" t="s">
        <v>170</v>
      </c>
      <c r="I198" s="66">
        <v>0</v>
      </c>
      <c r="J198" s="67">
        <v>0</v>
      </c>
      <c r="K198" s="68">
        <f t="shared" si="11"/>
        <v>0</v>
      </c>
      <c r="L198" s="67">
        <f t="shared" si="16"/>
        <v>0</v>
      </c>
      <c r="M198" s="67">
        <v>385.69056085146798</v>
      </c>
      <c r="N198" s="67">
        <v>0</v>
      </c>
      <c r="O198" s="67">
        <f>'FY25 Fleet Rates'!$B$4</f>
        <v>506.26975014729345</v>
      </c>
      <c r="P198" s="67">
        <v>0</v>
      </c>
      <c r="Q198" s="67">
        <v>0</v>
      </c>
      <c r="R198" s="67">
        <v>0</v>
      </c>
      <c r="S198" s="67">
        <v>0</v>
      </c>
      <c r="T198" s="67">
        <f t="shared" si="17"/>
        <v>891.96031099876143</v>
      </c>
      <c r="U198" s="63" t="s">
        <v>412</v>
      </c>
      <c r="V198" s="63">
        <v>1900</v>
      </c>
      <c r="W198" s="70">
        <v>0</v>
      </c>
      <c r="X198" s="67">
        <v>0</v>
      </c>
      <c r="Y198" s="67"/>
      <c r="Z198" s="67">
        <f t="shared" si="18"/>
        <v>0</v>
      </c>
      <c r="AA198" s="67">
        <f t="shared" si="13"/>
        <v>891.96031099876143</v>
      </c>
    </row>
    <row r="199" spans="1:27" ht="15" customHeight="1" x14ac:dyDescent="0.3">
      <c r="A199" s="73" t="s">
        <v>39</v>
      </c>
      <c r="B199" s="73">
        <v>505601</v>
      </c>
      <c r="C199" s="73" t="s">
        <v>276</v>
      </c>
      <c r="D199" s="74" t="s">
        <v>277</v>
      </c>
      <c r="E199" s="73" t="s">
        <v>281</v>
      </c>
      <c r="F199" s="73"/>
      <c r="G199" s="73">
        <v>3007</v>
      </c>
      <c r="H199" s="73" t="s">
        <v>170</v>
      </c>
      <c r="I199" s="66">
        <v>0</v>
      </c>
      <c r="J199" s="67">
        <v>0</v>
      </c>
      <c r="K199" s="68">
        <f t="shared" si="11"/>
        <v>0</v>
      </c>
      <c r="L199" s="67">
        <f t="shared" si="16"/>
        <v>0</v>
      </c>
      <c r="M199" s="67">
        <v>1051.9595770737776</v>
      </c>
      <c r="N199" s="67">
        <v>0</v>
      </c>
      <c r="O199" s="67">
        <f>'FY25 Fleet Rates'!$B$4</f>
        <v>506.26975014729345</v>
      </c>
      <c r="P199" s="67">
        <v>0</v>
      </c>
      <c r="Q199" s="67">
        <v>0</v>
      </c>
      <c r="R199" s="67">
        <v>0</v>
      </c>
      <c r="S199" s="67">
        <v>0</v>
      </c>
      <c r="T199" s="67">
        <f t="shared" si="17"/>
        <v>1558.2293272210711</v>
      </c>
      <c r="U199" s="63" t="s">
        <v>412</v>
      </c>
      <c r="V199" s="63">
        <v>1900</v>
      </c>
      <c r="W199" s="70">
        <v>0</v>
      </c>
      <c r="X199" s="67">
        <v>0</v>
      </c>
      <c r="Y199" s="67"/>
      <c r="Z199" s="67">
        <f t="shared" si="18"/>
        <v>0</v>
      </c>
      <c r="AA199" s="67">
        <f t="shared" si="13"/>
        <v>1558.2293272210711</v>
      </c>
    </row>
    <row r="200" spans="1:27" ht="15" customHeight="1" x14ac:dyDescent="0.3">
      <c r="A200" s="73" t="s">
        <v>39</v>
      </c>
      <c r="B200" s="73">
        <v>505601</v>
      </c>
      <c r="C200" s="73" t="s">
        <v>276</v>
      </c>
      <c r="D200" s="74" t="s">
        <v>277</v>
      </c>
      <c r="E200" s="73" t="s">
        <v>282</v>
      </c>
      <c r="F200" s="73"/>
      <c r="G200" s="73">
        <v>1247</v>
      </c>
      <c r="H200" s="73" t="s">
        <v>77</v>
      </c>
      <c r="I200" s="66">
        <v>2425</v>
      </c>
      <c r="J200" s="67">
        <v>6055.3215989361261</v>
      </c>
      <c r="K200" s="68">
        <f t="shared" si="11"/>
        <v>1.0092202664893544</v>
      </c>
      <c r="L200" s="67">
        <f t="shared" si="16"/>
        <v>0</v>
      </c>
      <c r="M200" s="67">
        <v>0</v>
      </c>
      <c r="N200" s="67">
        <v>0</v>
      </c>
      <c r="O200" s="67">
        <f>'FY25 Fleet Rates'!$B$3</f>
        <v>1650.1169802561767</v>
      </c>
      <c r="P200" s="67">
        <v>0</v>
      </c>
      <c r="Q200" s="67">
        <v>0</v>
      </c>
      <c r="R200" s="67">
        <v>0</v>
      </c>
      <c r="S200" s="67">
        <v>447.31246650205577</v>
      </c>
      <c r="T200" s="67">
        <f t="shared" si="17"/>
        <v>8152.7510456943592</v>
      </c>
      <c r="U200" s="63" t="s">
        <v>151</v>
      </c>
      <c r="V200" s="63">
        <v>2026</v>
      </c>
      <c r="W200" s="70" t="s">
        <v>694</v>
      </c>
      <c r="X200" s="67">
        <v>5496</v>
      </c>
      <c r="Y200" s="67"/>
      <c r="Z200" s="67">
        <f t="shared" si="18"/>
        <v>5496</v>
      </c>
      <c r="AA200" s="67">
        <f t="shared" si="13"/>
        <v>13648.75104569436</v>
      </c>
    </row>
    <row r="201" spans="1:27" ht="15" customHeight="1" x14ac:dyDescent="0.3">
      <c r="A201" s="73" t="s">
        <v>39</v>
      </c>
      <c r="B201" s="73">
        <v>505601</v>
      </c>
      <c r="C201" s="73" t="s">
        <v>276</v>
      </c>
      <c r="D201" s="74" t="s">
        <v>277</v>
      </c>
      <c r="E201" s="73" t="s">
        <v>283</v>
      </c>
      <c r="F201" s="73"/>
      <c r="G201" s="73">
        <v>1247</v>
      </c>
      <c r="H201" s="73" t="s">
        <v>77</v>
      </c>
      <c r="I201" s="66">
        <v>6265</v>
      </c>
      <c r="J201" s="67">
        <v>6055.3215989361261</v>
      </c>
      <c r="K201" s="68">
        <f t="shared" si="11"/>
        <v>1.0092202664893544</v>
      </c>
      <c r="L201" s="67">
        <f t="shared" si="16"/>
        <v>267.44337061967889</v>
      </c>
      <c r="M201" s="67">
        <v>0</v>
      </c>
      <c r="N201" s="67">
        <v>0</v>
      </c>
      <c r="O201" s="67">
        <f>'FY25 Fleet Rates'!$B$3</f>
        <v>1650.1169802561767</v>
      </c>
      <c r="P201" s="67">
        <v>0</v>
      </c>
      <c r="Q201" s="67">
        <v>0</v>
      </c>
      <c r="R201" s="67">
        <v>0</v>
      </c>
      <c r="S201" s="67">
        <v>447.31246650205577</v>
      </c>
      <c r="T201" s="67">
        <f t="shared" si="17"/>
        <v>8420.1944163140361</v>
      </c>
      <c r="U201" s="63" t="s">
        <v>151</v>
      </c>
      <c r="V201" s="63">
        <v>2027</v>
      </c>
      <c r="W201" s="70" t="s">
        <v>694</v>
      </c>
      <c r="X201" s="67">
        <v>5496</v>
      </c>
      <c r="Y201" s="67"/>
      <c r="Z201" s="67">
        <f t="shared" si="18"/>
        <v>5496</v>
      </c>
      <c r="AA201" s="67">
        <f t="shared" si="13"/>
        <v>13916.194416314036</v>
      </c>
    </row>
    <row r="202" spans="1:27" ht="15" customHeight="1" x14ac:dyDescent="0.3">
      <c r="A202" s="73" t="s">
        <v>39</v>
      </c>
      <c r="B202" s="73">
        <v>505601</v>
      </c>
      <c r="C202" s="73" t="s">
        <v>276</v>
      </c>
      <c r="D202" s="75" t="s">
        <v>277</v>
      </c>
      <c r="E202" s="73" t="s">
        <v>284</v>
      </c>
      <c r="F202" s="73"/>
      <c r="G202" s="73">
        <v>1209</v>
      </c>
      <c r="H202" s="73" t="s">
        <v>77</v>
      </c>
      <c r="I202" s="66">
        <v>2275</v>
      </c>
      <c r="J202" s="67">
        <v>5176.3233023163639</v>
      </c>
      <c r="K202" s="68">
        <f t="shared" si="11"/>
        <v>0.86272055038606066</v>
      </c>
      <c r="L202" s="67">
        <f t="shared" si="16"/>
        <v>0</v>
      </c>
      <c r="M202" s="67">
        <v>0</v>
      </c>
      <c r="N202" s="67">
        <v>0</v>
      </c>
      <c r="O202" s="67">
        <f>'FY25 Fleet Rates'!$B$3</f>
        <v>1650.1169802561767</v>
      </c>
      <c r="P202" s="67">
        <v>0</v>
      </c>
      <c r="Q202" s="67">
        <v>0</v>
      </c>
      <c r="R202" s="67">
        <v>0</v>
      </c>
      <c r="S202" s="67">
        <v>236.35287531331332</v>
      </c>
      <c r="T202" s="67">
        <f t="shared" si="17"/>
        <v>7062.7931578858543</v>
      </c>
      <c r="U202" s="63" t="s">
        <v>151</v>
      </c>
      <c r="V202" s="63">
        <v>2031</v>
      </c>
      <c r="W202" s="70" t="s">
        <v>400</v>
      </c>
      <c r="X202" s="67">
        <v>2904</v>
      </c>
      <c r="Y202" s="67"/>
      <c r="Z202" s="67">
        <f t="shared" si="18"/>
        <v>2904</v>
      </c>
      <c r="AA202" s="67">
        <f t="shared" si="13"/>
        <v>9966.7931578858552</v>
      </c>
    </row>
    <row r="203" spans="1:27" ht="15" customHeight="1" x14ac:dyDescent="0.3">
      <c r="A203" s="73" t="s">
        <v>39</v>
      </c>
      <c r="B203" s="73">
        <v>505601</v>
      </c>
      <c r="C203" s="73" t="s">
        <v>276</v>
      </c>
      <c r="D203" s="75" t="s">
        <v>277</v>
      </c>
      <c r="E203" s="73" t="s">
        <v>285</v>
      </c>
      <c r="F203" s="73"/>
      <c r="G203" s="73">
        <v>1247</v>
      </c>
      <c r="H203" s="73" t="s">
        <v>77</v>
      </c>
      <c r="I203" s="66">
        <v>0</v>
      </c>
      <c r="J203" s="67">
        <v>6055.3215989361261</v>
      </c>
      <c r="K203" s="68">
        <f t="shared" si="11"/>
        <v>1.0092202664893544</v>
      </c>
      <c r="L203" s="67">
        <f t="shared" si="16"/>
        <v>0</v>
      </c>
      <c r="M203" s="67">
        <v>0</v>
      </c>
      <c r="N203" s="67">
        <v>0</v>
      </c>
      <c r="O203" s="67">
        <f>'FY25 Fleet Rates'!$B$3</f>
        <v>1650.1169802561767</v>
      </c>
      <c r="P203" s="67">
        <v>0</v>
      </c>
      <c r="Q203" s="67">
        <v>0</v>
      </c>
      <c r="R203" s="67">
        <v>0</v>
      </c>
      <c r="S203" s="67">
        <v>236.35287531331332</v>
      </c>
      <c r="T203" s="67">
        <f t="shared" si="17"/>
        <v>7941.7914545056165</v>
      </c>
      <c r="U203" s="63" t="s">
        <v>151</v>
      </c>
      <c r="V203" s="63">
        <v>2033</v>
      </c>
      <c r="W203" s="70" t="s">
        <v>400</v>
      </c>
      <c r="X203" s="67">
        <v>2904</v>
      </c>
      <c r="Y203" s="67"/>
      <c r="Z203" s="67">
        <f t="shared" si="18"/>
        <v>2904</v>
      </c>
      <c r="AA203" s="67">
        <f t="shared" si="13"/>
        <v>10845.791454505616</v>
      </c>
    </row>
    <row r="204" spans="1:27" ht="15" customHeight="1" x14ac:dyDescent="0.3">
      <c r="A204" s="73" t="s">
        <v>39</v>
      </c>
      <c r="B204" s="73">
        <v>505601</v>
      </c>
      <c r="C204" s="73" t="s">
        <v>276</v>
      </c>
      <c r="D204" s="75" t="s">
        <v>277</v>
      </c>
      <c r="E204" s="73" t="s">
        <v>286</v>
      </c>
      <c r="F204" s="73"/>
      <c r="G204" s="73">
        <v>1247</v>
      </c>
      <c r="H204" s="73" t="s">
        <v>77</v>
      </c>
      <c r="I204" s="66">
        <v>0</v>
      </c>
      <c r="J204" s="67">
        <v>6055.3215989361261</v>
      </c>
      <c r="K204" s="68">
        <f t="shared" si="11"/>
        <v>1.0092202664893544</v>
      </c>
      <c r="L204" s="67">
        <f t="shared" si="16"/>
        <v>0</v>
      </c>
      <c r="M204" s="67">
        <v>0</v>
      </c>
      <c r="N204" s="67">
        <v>0</v>
      </c>
      <c r="O204" s="67">
        <f>'FY25 Fleet Rates'!$B$3</f>
        <v>1650.1169802561767</v>
      </c>
      <c r="P204" s="67">
        <v>0</v>
      </c>
      <c r="Q204" s="67">
        <v>0</v>
      </c>
      <c r="R204" s="67">
        <v>0</v>
      </c>
      <c r="S204" s="67">
        <v>236.35287531331332</v>
      </c>
      <c r="T204" s="67">
        <f t="shared" si="17"/>
        <v>7941.7914545056165</v>
      </c>
      <c r="U204" s="63" t="s">
        <v>151</v>
      </c>
      <c r="V204" s="63">
        <v>2033</v>
      </c>
      <c r="W204" s="70" t="s">
        <v>400</v>
      </c>
      <c r="X204" s="67">
        <v>2904</v>
      </c>
      <c r="Y204" s="67"/>
      <c r="Z204" s="67">
        <f t="shared" si="18"/>
        <v>2904</v>
      </c>
      <c r="AA204" s="67">
        <f t="shared" si="13"/>
        <v>10845.791454505616</v>
      </c>
    </row>
    <row r="205" spans="1:27" ht="15" customHeight="1" x14ac:dyDescent="0.3">
      <c r="A205" s="73" t="s">
        <v>39</v>
      </c>
      <c r="B205" s="73">
        <v>505601</v>
      </c>
      <c r="C205" s="73" t="s">
        <v>276</v>
      </c>
      <c r="D205" s="74" t="s">
        <v>277</v>
      </c>
      <c r="E205" s="73" t="s">
        <v>287</v>
      </c>
      <c r="F205" s="73"/>
      <c r="G205" s="73">
        <v>1247</v>
      </c>
      <c r="H205" s="73" t="s">
        <v>77</v>
      </c>
      <c r="I205" s="66">
        <v>0</v>
      </c>
      <c r="J205" s="67">
        <v>6055.3215989361261</v>
      </c>
      <c r="K205" s="68">
        <f t="shared" si="11"/>
        <v>1.0092202664893544</v>
      </c>
      <c r="L205" s="67">
        <f t="shared" si="16"/>
        <v>0</v>
      </c>
      <c r="M205" s="67">
        <v>0</v>
      </c>
      <c r="N205" s="67">
        <v>0</v>
      </c>
      <c r="O205" s="67">
        <f>'FY25 Fleet Rates'!$B$3</f>
        <v>1650.1169802561767</v>
      </c>
      <c r="P205" s="67">
        <v>0</v>
      </c>
      <c r="Q205" s="67">
        <v>0</v>
      </c>
      <c r="R205" s="67">
        <v>0</v>
      </c>
      <c r="S205" s="67">
        <v>236.35287531331332</v>
      </c>
      <c r="T205" s="67">
        <f t="shared" si="17"/>
        <v>7941.7914545056165</v>
      </c>
      <c r="U205" s="63" t="s">
        <v>151</v>
      </c>
      <c r="V205" s="63">
        <v>2033</v>
      </c>
      <c r="W205" s="70" t="s">
        <v>400</v>
      </c>
      <c r="X205" s="67">
        <v>2904</v>
      </c>
      <c r="Y205" s="67"/>
      <c r="Z205" s="67">
        <f t="shared" si="18"/>
        <v>2904</v>
      </c>
      <c r="AA205" s="67">
        <f t="shared" si="13"/>
        <v>10845.791454505616</v>
      </c>
    </row>
    <row r="206" spans="1:27" ht="15" customHeight="1" x14ac:dyDescent="0.3">
      <c r="A206" s="73" t="s">
        <v>39</v>
      </c>
      <c r="B206" s="73">
        <v>505601</v>
      </c>
      <c r="C206" s="73" t="s">
        <v>276</v>
      </c>
      <c r="D206" s="75" t="s">
        <v>277</v>
      </c>
      <c r="E206" s="73" t="s">
        <v>288</v>
      </c>
      <c r="F206" s="73"/>
      <c r="G206" s="73">
        <v>1247</v>
      </c>
      <c r="H206" s="73" t="s">
        <v>77</v>
      </c>
      <c r="I206" s="66">
        <v>0</v>
      </c>
      <c r="J206" s="67">
        <v>6055.3215989361261</v>
      </c>
      <c r="K206" s="68">
        <f t="shared" si="11"/>
        <v>1.0092202664893544</v>
      </c>
      <c r="L206" s="67">
        <f t="shared" si="16"/>
        <v>0</v>
      </c>
      <c r="M206" s="67">
        <v>0</v>
      </c>
      <c r="N206" s="67">
        <v>0</v>
      </c>
      <c r="O206" s="67">
        <f>'FY25 Fleet Rates'!$B$3</f>
        <v>1650.1169802561767</v>
      </c>
      <c r="P206" s="67">
        <v>0</v>
      </c>
      <c r="Q206" s="67">
        <v>0</v>
      </c>
      <c r="R206" s="67">
        <v>0</v>
      </c>
      <c r="S206" s="67">
        <v>236.35287531331332</v>
      </c>
      <c r="T206" s="67">
        <f t="shared" si="17"/>
        <v>7941.7914545056165</v>
      </c>
      <c r="U206" s="63" t="s">
        <v>151</v>
      </c>
      <c r="V206" s="63">
        <v>2033</v>
      </c>
      <c r="W206" s="70" t="s">
        <v>400</v>
      </c>
      <c r="X206" s="67">
        <v>2904</v>
      </c>
      <c r="Y206" s="67"/>
      <c r="Z206" s="67">
        <f t="shared" si="18"/>
        <v>2904</v>
      </c>
      <c r="AA206" s="67">
        <f t="shared" si="13"/>
        <v>10845.791454505616</v>
      </c>
    </row>
    <row r="207" spans="1:27" ht="15" customHeight="1" x14ac:dyDescent="0.3">
      <c r="A207" s="73" t="s">
        <v>39</v>
      </c>
      <c r="B207" s="73">
        <v>505601</v>
      </c>
      <c r="C207" s="73" t="s">
        <v>276</v>
      </c>
      <c r="D207" s="75" t="s">
        <v>277</v>
      </c>
      <c r="E207" s="73" t="s">
        <v>289</v>
      </c>
      <c r="F207" s="73"/>
      <c r="G207" s="73">
        <v>1247</v>
      </c>
      <c r="H207" s="73" t="s">
        <v>77</v>
      </c>
      <c r="I207" s="66">
        <v>0</v>
      </c>
      <c r="J207" s="67">
        <v>6055.3215989361261</v>
      </c>
      <c r="K207" s="68">
        <f t="shared" si="11"/>
        <v>1.0092202664893544</v>
      </c>
      <c r="L207" s="67">
        <f t="shared" si="16"/>
        <v>0</v>
      </c>
      <c r="M207" s="67">
        <v>0</v>
      </c>
      <c r="N207" s="67">
        <v>0</v>
      </c>
      <c r="O207" s="67">
        <f>'FY25 Fleet Rates'!$B$3</f>
        <v>1650.1169802561767</v>
      </c>
      <c r="P207" s="67">
        <v>0</v>
      </c>
      <c r="Q207" s="67">
        <v>0</v>
      </c>
      <c r="R207" s="67">
        <v>0</v>
      </c>
      <c r="S207" s="67">
        <v>236.35287531331332</v>
      </c>
      <c r="T207" s="67">
        <f t="shared" si="17"/>
        <v>7941.7914545056165</v>
      </c>
      <c r="U207" s="63" t="s">
        <v>151</v>
      </c>
      <c r="V207" s="63">
        <v>2033</v>
      </c>
      <c r="W207" s="70" t="s">
        <v>400</v>
      </c>
      <c r="X207" s="67">
        <v>2904</v>
      </c>
      <c r="Y207" s="67"/>
      <c r="Z207" s="67">
        <f t="shared" si="18"/>
        <v>2904</v>
      </c>
      <c r="AA207" s="67">
        <f t="shared" si="13"/>
        <v>10845.791454505616</v>
      </c>
    </row>
    <row r="208" spans="1:27" ht="15" customHeight="1" x14ac:dyDescent="0.3">
      <c r="A208" s="73" t="s">
        <v>39</v>
      </c>
      <c r="B208" s="73">
        <v>505911</v>
      </c>
      <c r="C208" s="73" t="s">
        <v>290</v>
      </c>
      <c r="D208" s="75" t="s">
        <v>291</v>
      </c>
      <c r="E208" s="73">
        <v>121014</v>
      </c>
      <c r="F208" s="73"/>
      <c r="G208" s="73">
        <v>1212</v>
      </c>
      <c r="H208" s="73" t="s">
        <v>77</v>
      </c>
      <c r="I208" s="66">
        <v>1926</v>
      </c>
      <c r="J208" s="67">
        <v>4394.9914830988009</v>
      </c>
      <c r="K208" s="68">
        <f t="shared" si="11"/>
        <v>0.73249858051646677</v>
      </c>
      <c r="L208" s="67">
        <f t="shared" si="16"/>
        <v>0</v>
      </c>
      <c r="M208" s="67">
        <v>0</v>
      </c>
      <c r="N208" s="67">
        <v>0</v>
      </c>
      <c r="O208" s="67">
        <f>'FY25 Fleet Rates'!$B$3</f>
        <v>1650.1169802561767</v>
      </c>
      <c r="P208" s="67">
        <v>0</v>
      </c>
      <c r="Q208" s="67">
        <v>0</v>
      </c>
      <c r="R208" s="67">
        <v>0</v>
      </c>
      <c r="S208" s="67">
        <v>0</v>
      </c>
      <c r="T208" s="67">
        <f t="shared" si="17"/>
        <v>6045.1084633549781</v>
      </c>
      <c r="U208" s="63" t="s">
        <v>133</v>
      </c>
      <c r="V208" s="63">
        <v>2022</v>
      </c>
      <c r="W208" s="70">
        <v>0</v>
      </c>
      <c r="X208" s="67">
        <v>0</v>
      </c>
      <c r="Y208" s="67"/>
      <c r="Z208" s="67">
        <f t="shared" si="18"/>
        <v>0</v>
      </c>
      <c r="AA208" s="67">
        <f t="shared" si="13"/>
        <v>6045.1084633549781</v>
      </c>
    </row>
    <row r="209" spans="1:27" ht="15" customHeight="1" x14ac:dyDescent="0.3">
      <c r="A209" s="73" t="s">
        <v>39</v>
      </c>
      <c r="B209" s="73">
        <v>505911</v>
      </c>
      <c r="C209" s="73" t="s">
        <v>290</v>
      </c>
      <c r="D209" s="75" t="s">
        <v>291</v>
      </c>
      <c r="E209" s="73">
        <v>161024</v>
      </c>
      <c r="F209" s="73"/>
      <c r="G209" s="73">
        <v>1212</v>
      </c>
      <c r="H209" s="73" t="s">
        <v>77</v>
      </c>
      <c r="I209" s="66">
        <v>2658</v>
      </c>
      <c r="J209" s="67">
        <v>4394.9914830988009</v>
      </c>
      <c r="K209" s="68">
        <f t="shared" si="11"/>
        <v>0.73249858051646677</v>
      </c>
      <c r="L209" s="67">
        <f t="shared" si="16"/>
        <v>0</v>
      </c>
      <c r="M209" s="67">
        <v>0</v>
      </c>
      <c r="N209" s="67">
        <v>0</v>
      </c>
      <c r="O209" s="67">
        <f>'FY25 Fleet Rates'!$B$3</f>
        <v>1650.1169802561767</v>
      </c>
      <c r="P209" s="67">
        <v>0</v>
      </c>
      <c r="Q209" s="67">
        <v>0</v>
      </c>
      <c r="R209" s="67">
        <v>0</v>
      </c>
      <c r="S209" s="67">
        <v>268.58281285603783</v>
      </c>
      <c r="T209" s="67">
        <f t="shared" si="17"/>
        <v>6313.691276211016</v>
      </c>
      <c r="U209" s="63" t="s">
        <v>151</v>
      </c>
      <c r="V209" s="63">
        <v>2026</v>
      </c>
      <c r="W209" s="70" t="s">
        <v>251</v>
      </c>
      <c r="X209" s="67">
        <v>3300</v>
      </c>
      <c r="Y209" s="67"/>
      <c r="Z209" s="67">
        <f t="shared" si="18"/>
        <v>3300</v>
      </c>
      <c r="AA209" s="67">
        <f t="shared" si="13"/>
        <v>9613.6912762110151</v>
      </c>
    </row>
    <row r="210" spans="1:27" ht="15" customHeight="1" x14ac:dyDescent="0.3">
      <c r="A210" s="73" t="s">
        <v>39</v>
      </c>
      <c r="B210" s="73">
        <v>505911</v>
      </c>
      <c r="C210" s="73" t="s">
        <v>290</v>
      </c>
      <c r="D210" s="75" t="s">
        <v>291</v>
      </c>
      <c r="E210" s="73">
        <v>161039</v>
      </c>
      <c r="F210" s="73"/>
      <c r="G210" s="73">
        <v>1024</v>
      </c>
      <c r="H210" s="73" t="s">
        <v>77</v>
      </c>
      <c r="I210" s="66">
        <v>2635</v>
      </c>
      <c r="J210" s="67">
        <v>3711.3261412834327</v>
      </c>
      <c r="K210" s="68">
        <f t="shared" si="11"/>
        <v>0.61855435688057214</v>
      </c>
      <c r="L210" s="67">
        <f t="shared" si="16"/>
        <v>0</v>
      </c>
      <c r="M210" s="67">
        <v>0</v>
      </c>
      <c r="N210" s="67">
        <v>0</v>
      </c>
      <c r="O210" s="67">
        <f>'FY25 Fleet Rates'!$B$3</f>
        <v>1650.1169802561767</v>
      </c>
      <c r="P210" s="67">
        <v>3339.478678420257</v>
      </c>
      <c r="Q210" s="67">
        <v>0</v>
      </c>
      <c r="R210" s="67">
        <v>0</v>
      </c>
      <c r="S210" s="67">
        <v>0</v>
      </c>
      <c r="T210" s="67">
        <f t="shared" si="17"/>
        <v>8700.9217999598659</v>
      </c>
      <c r="U210" s="63" t="s">
        <v>133</v>
      </c>
      <c r="V210" s="63">
        <v>2025</v>
      </c>
      <c r="W210" s="70">
        <v>0</v>
      </c>
      <c r="X210" s="67">
        <v>0</v>
      </c>
      <c r="Y210" s="67"/>
      <c r="Z210" s="67">
        <f t="shared" si="18"/>
        <v>0</v>
      </c>
      <c r="AA210" s="67">
        <f t="shared" si="13"/>
        <v>8700.9217999598659</v>
      </c>
    </row>
    <row r="211" spans="1:27" ht="15" customHeight="1" x14ac:dyDescent="0.3">
      <c r="A211" s="73" t="s">
        <v>39</v>
      </c>
      <c r="B211" s="73">
        <v>506100</v>
      </c>
      <c r="C211" s="73" t="s">
        <v>292</v>
      </c>
      <c r="D211" s="75" t="s">
        <v>293</v>
      </c>
      <c r="E211" s="73" t="s">
        <v>294</v>
      </c>
      <c r="F211" s="73"/>
      <c r="G211" s="73">
        <v>1212</v>
      </c>
      <c r="H211" s="73" t="s">
        <v>77</v>
      </c>
      <c r="I211" s="66">
        <v>0</v>
      </c>
      <c r="J211" s="67">
        <v>4394.9914830988009</v>
      </c>
      <c r="K211" s="68">
        <f t="shared" si="11"/>
        <v>0.73249858051646677</v>
      </c>
      <c r="L211" s="67">
        <f t="shared" si="16"/>
        <v>0</v>
      </c>
      <c r="M211" s="67">
        <v>0</v>
      </c>
      <c r="N211" s="67">
        <v>0</v>
      </c>
      <c r="O211" s="67">
        <f>'FY25 Fleet Rates'!$B$3</f>
        <v>1650.1169802561767</v>
      </c>
      <c r="P211" s="67">
        <v>0</v>
      </c>
      <c r="Q211" s="67">
        <v>0</v>
      </c>
      <c r="R211" s="67">
        <v>0</v>
      </c>
      <c r="S211" s="67">
        <v>278.10529440275195</v>
      </c>
      <c r="T211" s="67">
        <f t="shared" si="17"/>
        <v>6323.2137577577305</v>
      </c>
      <c r="U211" s="63" t="s">
        <v>151</v>
      </c>
      <c r="V211" s="63">
        <v>2032</v>
      </c>
      <c r="W211" s="70" t="s">
        <v>251</v>
      </c>
      <c r="X211" s="69">
        <v>3417</v>
      </c>
      <c r="Y211" s="67"/>
      <c r="Z211" s="67">
        <f t="shared" si="18"/>
        <v>3417</v>
      </c>
      <c r="AA211" s="67">
        <f t="shared" si="13"/>
        <v>9740.2137577577305</v>
      </c>
    </row>
    <row r="212" spans="1:27" ht="15" customHeight="1" x14ac:dyDescent="0.3">
      <c r="A212" s="73" t="s">
        <v>39</v>
      </c>
      <c r="B212" s="73">
        <v>506232</v>
      </c>
      <c r="C212" s="73" t="s">
        <v>295</v>
      </c>
      <c r="D212" s="74" t="s">
        <v>296</v>
      </c>
      <c r="E212" s="73">
        <v>161029</v>
      </c>
      <c r="F212" s="73"/>
      <c r="G212" s="73">
        <v>1202</v>
      </c>
      <c r="H212" s="73" t="s">
        <v>77</v>
      </c>
      <c r="I212" s="66">
        <v>3154</v>
      </c>
      <c r="J212" s="67">
        <v>4394.9914830988009</v>
      </c>
      <c r="K212" s="68">
        <f t="shared" si="11"/>
        <v>0.73249858051646677</v>
      </c>
      <c r="L212" s="67">
        <f t="shared" si="16"/>
        <v>0</v>
      </c>
      <c r="M212" s="67">
        <v>0</v>
      </c>
      <c r="N212" s="67">
        <v>0</v>
      </c>
      <c r="O212" s="67">
        <f>'FY25 Fleet Rates'!$B$3</f>
        <v>1650.1169802561767</v>
      </c>
      <c r="P212" s="67">
        <v>3171.0799002631188</v>
      </c>
      <c r="Q212" s="67">
        <v>0</v>
      </c>
      <c r="R212" s="67">
        <v>0</v>
      </c>
      <c r="S212" s="67">
        <v>423.87251192552884</v>
      </c>
      <c r="T212" s="67">
        <f t="shared" si="17"/>
        <v>9640.060875543626</v>
      </c>
      <c r="U212" s="63" t="s">
        <v>1307</v>
      </c>
      <c r="V212" s="63">
        <v>2026</v>
      </c>
      <c r="W212" s="70" t="s">
        <v>134</v>
      </c>
      <c r="X212" s="67">
        <v>5208</v>
      </c>
      <c r="Y212" s="67"/>
      <c r="Z212" s="67">
        <f t="shared" si="18"/>
        <v>5208</v>
      </c>
      <c r="AA212" s="67">
        <f t="shared" si="13"/>
        <v>14848.060875543626</v>
      </c>
    </row>
    <row r="213" spans="1:27" ht="15" customHeight="1" x14ac:dyDescent="0.3">
      <c r="A213" s="73" t="s">
        <v>39</v>
      </c>
      <c r="B213" s="73">
        <v>506232</v>
      </c>
      <c r="C213" s="73" t="s">
        <v>295</v>
      </c>
      <c r="D213" s="74" t="s">
        <v>297</v>
      </c>
      <c r="E213" s="73" t="s">
        <v>298</v>
      </c>
      <c r="F213" s="73"/>
      <c r="G213" s="73">
        <v>1237</v>
      </c>
      <c r="H213" s="73" t="s">
        <v>77</v>
      </c>
      <c r="I213" s="66">
        <v>903</v>
      </c>
      <c r="J213" s="67">
        <v>6445.9875085449075</v>
      </c>
      <c r="K213" s="68">
        <f t="shared" si="11"/>
        <v>1.0743312514241512</v>
      </c>
      <c r="L213" s="67">
        <f t="shared" si="16"/>
        <v>0</v>
      </c>
      <c r="M213" s="67">
        <v>0</v>
      </c>
      <c r="N213" s="67">
        <v>0</v>
      </c>
      <c r="O213" s="67">
        <f>'FY25 Fleet Rates'!$B$3</f>
        <v>1650.1169802561767</v>
      </c>
      <c r="P213" s="67">
        <v>0</v>
      </c>
      <c r="Q213" s="67">
        <v>0</v>
      </c>
      <c r="R213" s="67">
        <v>0</v>
      </c>
      <c r="S213" s="67">
        <v>0</v>
      </c>
      <c r="T213" s="67">
        <f t="shared" si="17"/>
        <v>8096.1044888010838</v>
      </c>
      <c r="U213" s="63" t="s">
        <v>1306</v>
      </c>
      <c r="V213" s="63">
        <v>2016</v>
      </c>
      <c r="W213" s="70">
        <v>0</v>
      </c>
      <c r="X213" s="67">
        <v>0</v>
      </c>
      <c r="Y213" s="67"/>
      <c r="Z213" s="67">
        <f t="shared" si="18"/>
        <v>0</v>
      </c>
      <c r="AA213" s="67">
        <f t="shared" si="13"/>
        <v>8096.1044888010838</v>
      </c>
    </row>
    <row r="214" spans="1:27" ht="15" customHeight="1" x14ac:dyDescent="0.3">
      <c r="A214" s="73" t="s">
        <v>39</v>
      </c>
      <c r="B214" s="73">
        <v>506600</v>
      </c>
      <c r="C214" s="73" t="s">
        <v>299</v>
      </c>
      <c r="D214" s="75" t="s">
        <v>300</v>
      </c>
      <c r="E214" s="73">
        <v>161038</v>
      </c>
      <c r="F214" s="73"/>
      <c r="G214" s="73">
        <v>1247</v>
      </c>
      <c r="H214" s="73" t="s">
        <v>77</v>
      </c>
      <c r="I214" s="66">
        <v>1857</v>
      </c>
      <c r="J214" s="67">
        <v>6055.3215989361261</v>
      </c>
      <c r="K214" s="68">
        <f t="shared" si="11"/>
        <v>1.0092202664893544</v>
      </c>
      <c r="L214" s="67">
        <f t="shared" si="16"/>
        <v>0</v>
      </c>
      <c r="M214" s="67">
        <v>0</v>
      </c>
      <c r="N214" s="67">
        <v>0</v>
      </c>
      <c r="O214" s="67">
        <f>'FY25 Fleet Rates'!$B$3</f>
        <v>1650.1169802561767</v>
      </c>
      <c r="P214" s="67">
        <v>0</v>
      </c>
      <c r="Q214" s="67">
        <v>0</v>
      </c>
      <c r="R214" s="67">
        <v>0</v>
      </c>
      <c r="S214" s="67">
        <v>268.58281285603783</v>
      </c>
      <c r="T214" s="67">
        <f t="shared" si="17"/>
        <v>7974.0213920483411</v>
      </c>
      <c r="U214" s="63" t="s">
        <v>151</v>
      </c>
      <c r="V214" s="63">
        <v>2026</v>
      </c>
      <c r="W214" s="70" t="s">
        <v>694</v>
      </c>
      <c r="X214" s="67">
        <v>3300</v>
      </c>
      <c r="Y214" s="67"/>
      <c r="Z214" s="67">
        <f t="shared" si="18"/>
        <v>3300</v>
      </c>
      <c r="AA214" s="67">
        <f t="shared" si="13"/>
        <v>11274.02139204834</v>
      </c>
    </row>
    <row r="215" spans="1:27" ht="15" customHeight="1" x14ac:dyDescent="0.3">
      <c r="A215" s="73" t="s">
        <v>39</v>
      </c>
      <c r="B215" s="73">
        <v>507410</v>
      </c>
      <c r="C215" s="73" t="s">
        <v>301</v>
      </c>
      <c r="D215" s="74" t="s">
        <v>297</v>
      </c>
      <c r="E215" s="73" t="s">
        <v>302</v>
      </c>
      <c r="F215" s="73"/>
      <c r="G215" s="73">
        <v>1024</v>
      </c>
      <c r="H215" s="73" t="s">
        <v>77</v>
      </c>
      <c r="I215" s="66">
        <v>1659</v>
      </c>
      <c r="J215" s="67">
        <v>3711.3261412834327</v>
      </c>
      <c r="K215" s="68">
        <f t="shared" si="11"/>
        <v>0.61855435688057214</v>
      </c>
      <c r="L215" s="67">
        <f t="shared" si="16"/>
        <v>0</v>
      </c>
      <c r="M215" s="67">
        <v>0</v>
      </c>
      <c r="N215" s="67">
        <v>0</v>
      </c>
      <c r="O215" s="67">
        <f>'FY25 Fleet Rates'!$B$3</f>
        <v>1650.1169802561767</v>
      </c>
      <c r="P215" s="67">
        <v>0</v>
      </c>
      <c r="Q215" s="67">
        <v>0</v>
      </c>
      <c r="R215" s="67">
        <v>0</v>
      </c>
      <c r="S215" s="67">
        <v>0</v>
      </c>
      <c r="T215" s="67">
        <f t="shared" si="17"/>
        <v>5361.4431215396089</v>
      </c>
      <c r="U215" s="63" t="s">
        <v>1306</v>
      </c>
      <c r="V215" s="63">
        <v>2018</v>
      </c>
      <c r="W215" s="70">
        <v>0</v>
      </c>
      <c r="X215" s="67">
        <v>0</v>
      </c>
      <c r="Y215" s="67"/>
      <c r="Z215" s="67">
        <f t="shared" si="18"/>
        <v>0</v>
      </c>
      <c r="AA215" s="67">
        <f t="shared" si="13"/>
        <v>5361.4431215396089</v>
      </c>
    </row>
    <row r="216" spans="1:27" ht="15" customHeight="1" x14ac:dyDescent="0.3">
      <c r="A216" s="73" t="s">
        <v>39</v>
      </c>
      <c r="B216" s="73">
        <v>507410</v>
      </c>
      <c r="C216" s="73" t="s">
        <v>303</v>
      </c>
      <c r="D216" s="75" t="s">
        <v>304</v>
      </c>
      <c r="E216" s="73" t="s">
        <v>305</v>
      </c>
      <c r="F216" s="73"/>
      <c r="G216" s="73">
        <v>1212</v>
      </c>
      <c r="H216" s="73" t="s">
        <v>77</v>
      </c>
      <c r="I216" s="66">
        <v>6235</v>
      </c>
      <c r="J216" s="67">
        <v>4394.9914830988009</v>
      </c>
      <c r="K216" s="68">
        <f t="shared" si="11"/>
        <v>0.73249858051646677</v>
      </c>
      <c r="L216" s="67">
        <f t="shared" si="16"/>
        <v>172.1371664213697</v>
      </c>
      <c r="M216" s="67">
        <v>0</v>
      </c>
      <c r="N216" s="67">
        <v>0</v>
      </c>
      <c r="O216" s="67">
        <f>'FY25 Fleet Rates'!$B$3</f>
        <v>1650.1169802561767</v>
      </c>
      <c r="P216" s="67">
        <v>0</v>
      </c>
      <c r="Q216" s="67">
        <v>0</v>
      </c>
      <c r="R216" s="67">
        <v>0</v>
      </c>
      <c r="S216" s="67">
        <v>195.33295480439116</v>
      </c>
      <c r="T216" s="67">
        <f t="shared" si="17"/>
        <v>6412.5785845807386</v>
      </c>
      <c r="U216" s="63" t="s">
        <v>151</v>
      </c>
      <c r="V216" s="63">
        <v>2029</v>
      </c>
      <c r="W216" s="70" t="s">
        <v>251</v>
      </c>
      <c r="X216" s="67">
        <v>2400</v>
      </c>
      <c r="Y216" s="67"/>
      <c r="Z216" s="67">
        <f t="shared" si="18"/>
        <v>2400</v>
      </c>
      <c r="AA216" s="67">
        <f t="shared" si="13"/>
        <v>8812.5785845807386</v>
      </c>
    </row>
    <row r="217" spans="1:27" ht="15" customHeight="1" x14ac:dyDescent="0.3">
      <c r="A217" s="73" t="s">
        <v>39</v>
      </c>
      <c r="B217" s="73">
        <v>507410</v>
      </c>
      <c r="C217" s="73" t="s">
        <v>301</v>
      </c>
      <c r="D217" s="74" t="s">
        <v>297</v>
      </c>
      <c r="E217" s="73" t="s">
        <v>306</v>
      </c>
      <c r="F217" s="73"/>
      <c r="G217" s="73">
        <v>1212</v>
      </c>
      <c r="H217" s="73" t="s">
        <v>77</v>
      </c>
      <c r="I217" s="66">
        <v>207</v>
      </c>
      <c r="J217" s="67">
        <v>4394.9914830988009</v>
      </c>
      <c r="K217" s="68">
        <f t="shared" si="11"/>
        <v>0.73249858051646677</v>
      </c>
      <c r="L217" s="67">
        <f t="shared" si="16"/>
        <v>0</v>
      </c>
      <c r="M217" s="67">
        <v>0</v>
      </c>
      <c r="N217" s="67">
        <v>0</v>
      </c>
      <c r="O217" s="67">
        <f>'FY25 Fleet Rates'!$B$3</f>
        <v>1650.1169802561767</v>
      </c>
      <c r="P217" s="67">
        <v>0</v>
      </c>
      <c r="Q217" s="67">
        <v>0</v>
      </c>
      <c r="R217" s="67">
        <v>0</v>
      </c>
      <c r="S217" s="67">
        <v>278.09446970150651</v>
      </c>
      <c r="T217" s="67">
        <f t="shared" si="17"/>
        <v>6323.2029330564847</v>
      </c>
      <c r="U217" s="63" t="s">
        <v>151</v>
      </c>
      <c r="V217" s="63">
        <v>2033</v>
      </c>
      <c r="W217" s="70" t="s">
        <v>251</v>
      </c>
      <c r="X217" s="67">
        <v>3416.8670000000002</v>
      </c>
      <c r="Y217" s="67"/>
      <c r="Z217" s="67">
        <f t="shared" si="18"/>
        <v>3416.8670000000002</v>
      </c>
      <c r="AA217" s="67">
        <f t="shared" si="13"/>
        <v>9740.0699330564858</v>
      </c>
    </row>
    <row r="218" spans="1:27" ht="15" customHeight="1" x14ac:dyDescent="0.3">
      <c r="A218" s="73" t="s">
        <v>39</v>
      </c>
      <c r="B218" s="73">
        <v>508000</v>
      </c>
      <c r="C218" s="73" t="s">
        <v>307</v>
      </c>
      <c r="D218" s="75" t="s">
        <v>308</v>
      </c>
      <c r="E218" s="73">
        <v>131041</v>
      </c>
      <c r="F218" s="73"/>
      <c r="G218" s="73">
        <v>1202</v>
      </c>
      <c r="H218" s="73" t="s">
        <v>77</v>
      </c>
      <c r="I218" s="66">
        <v>0</v>
      </c>
      <c r="J218" s="67">
        <v>4394.9914830988009</v>
      </c>
      <c r="K218" s="68">
        <f t="shared" si="11"/>
        <v>0.73249858051646677</v>
      </c>
      <c r="L218" s="67">
        <f t="shared" si="16"/>
        <v>0</v>
      </c>
      <c r="M218" s="67">
        <v>0</v>
      </c>
      <c r="N218" s="67">
        <v>0</v>
      </c>
      <c r="O218" s="67">
        <f>'FY25 Fleet Rates'!$B$3</f>
        <v>1650.1169802561767</v>
      </c>
      <c r="P218" s="67">
        <v>0</v>
      </c>
      <c r="Q218" s="67">
        <v>0</v>
      </c>
      <c r="R218" s="67">
        <v>0</v>
      </c>
      <c r="S218" s="67">
        <v>0</v>
      </c>
      <c r="T218" s="67">
        <f t="shared" si="17"/>
        <v>6045.1084633549781</v>
      </c>
      <c r="U218" s="63" t="s">
        <v>1306</v>
      </c>
      <c r="V218" s="63">
        <v>2019</v>
      </c>
      <c r="W218" s="70">
        <v>0</v>
      </c>
      <c r="X218" s="67">
        <v>0</v>
      </c>
      <c r="Y218" s="67"/>
      <c r="Z218" s="67">
        <f t="shared" si="18"/>
        <v>0</v>
      </c>
      <c r="AA218" s="67">
        <f t="shared" si="13"/>
        <v>6045.1084633549781</v>
      </c>
    </row>
    <row r="219" spans="1:27" ht="15" customHeight="1" x14ac:dyDescent="0.3">
      <c r="A219" s="73" t="s">
        <v>39</v>
      </c>
      <c r="B219" s="73">
        <v>508000</v>
      </c>
      <c r="C219" s="73" t="s">
        <v>307</v>
      </c>
      <c r="D219" s="75" t="s">
        <v>308</v>
      </c>
      <c r="E219" s="73">
        <v>141039</v>
      </c>
      <c r="F219" s="73"/>
      <c r="G219" s="73">
        <v>1031</v>
      </c>
      <c r="H219" s="73" t="s">
        <v>77</v>
      </c>
      <c r="I219" s="66">
        <v>1243</v>
      </c>
      <c r="J219" s="67">
        <v>3906.6590960878229</v>
      </c>
      <c r="K219" s="68">
        <f t="shared" si="11"/>
        <v>0.65110984934797045</v>
      </c>
      <c r="L219" s="67">
        <f t="shared" si="16"/>
        <v>0</v>
      </c>
      <c r="M219" s="67">
        <v>0</v>
      </c>
      <c r="N219" s="67">
        <v>0</v>
      </c>
      <c r="O219" s="67">
        <f>'FY25 Fleet Rates'!$B$3</f>
        <v>1650.1169802561767</v>
      </c>
      <c r="P219" s="67">
        <v>0</v>
      </c>
      <c r="Q219" s="67">
        <v>0</v>
      </c>
      <c r="R219" s="67">
        <v>0</v>
      </c>
      <c r="S219" s="67">
        <v>244.16619350548896</v>
      </c>
      <c r="T219" s="67">
        <f t="shared" si="17"/>
        <v>5800.9422698494891</v>
      </c>
      <c r="U219" s="63" t="s">
        <v>151</v>
      </c>
      <c r="V219" s="63">
        <v>2024</v>
      </c>
      <c r="W219" s="70" t="s">
        <v>1234</v>
      </c>
      <c r="X219" s="67">
        <v>3000</v>
      </c>
      <c r="Y219" s="67"/>
      <c r="Z219" s="67">
        <f t="shared" si="18"/>
        <v>3000</v>
      </c>
      <c r="AA219" s="67">
        <f t="shared" si="13"/>
        <v>8800.9422698494891</v>
      </c>
    </row>
    <row r="220" spans="1:27" ht="15" customHeight="1" x14ac:dyDescent="0.3">
      <c r="A220" s="73" t="s">
        <v>39</v>
      </c>
      <c r="B220" s="73">
        <v>508000</v>
      </c>
      <c r="C220" s="73" t="s">
        <v>307</v>
      </c>
      <c r="D220" s="75" t="s">
        <v>308</v>
      </c>
      <c r="E220" s="73" t="s">
        <v>309</v>
      </c>
      <c r="F220" s="73"/>
      <c r="G220" s="73">
        <v>1024</v>
      </c>
      <c r="H220" s="73" t="s">
        <v>77</v>
      </c>
      <c r="I220" s="66">
        <v>1094</v>
      </c>
      <c r="J220" s="67">
        <v>3711.3261412834327</v>
      </c>
      <c r="K220" s="68">
        <f t="shared" si="11"/>
        <v>0.61855435688057214</v>
      </c>
      <c r="L220" s="67">
        <f t="shared" si="16"/>
        <v>0</v>
      </c>
      <c r="M220" s="67">
        <v>0</v>
      </c>
      <c r="N220" s="67">
        <v>0</v>
      </c>
      <c r="O220" s="67">
        <f>'FY25 Fleet Rates'!$B$3</f>
        <v>1650.1169802561767</v>
      </c>
      <c r="P220" s="67">
        <v>0</v>
      </c>
      <c r="Q220" s="67">
        <v>0</v>
      </c>
      <c r="R220" s="67">
        <v>0</v>
      </c>
      <c r="S220" s="67">
        <v>0</v>
      </c>
      <c r="T220" s="67">
        <f t="shared" si="17"/>
        <v>5361.4431215396089</v>
      </c>
      <c r="U220" s="63" t="s">
        <v>1306</v>
      </c>
      <c r="V220" s="63">
        <v>2018</v>
      </c>
      <c r="W220" s="70">
        <v>0</v>
      </c>
      <c r="X220" s="67">
        <v>0</v>
      </c>
      <c r="Y220" s="67"/>
      <c r="Z220" s="67">
        <f t="shared" si="18"/>
        <v>0</v>
      </c>
      <c r="AA220" s="67">
        <f t="shared" si="13"/>
        <v>5361.4431215396089</v>
      </c>
    </row>
    <row r="221" spans="1:27" ht="15" customHeight="1" x14ac:dyDescent="0.3">
      <c r="A221" s="73" t="s">
        <v>39</v>
      </c>
      <c r="B221" s="73">
        <v>508000</v>
      </c>
      <c r="C221" s="73" t="s">
        <v>307</v>
      </c>
      <c r="D221" s="75" t="s">
        <v>308</v>
      </c>
      <c r="E221" s="73" t="s">
        <v>310</v>
      </c>
      <c r="F221" s="73"/>
      <c r="G221" s="73">
        <v>1212</v>
      </c>
      <c r="H221" s="73" t="s">
        <v>77</v>
      </c>
      <c r="I221" s="66">
        <v>6199</v>
      </c>
      <c r="J221" s="67">
        <v>4394.9914830988009</v>
      </c>
      <c r="K221" s="68">
        <f t="shared" si="11"/>
        <v>0.73249858051646677</v>
      </c>
      <c r="L221" s="67">
        <f t="shared" si="16"/>
        <v>145.76721752277689</v>
      </c>
      <c r="M221" s="67">
        <v>0</v>
      </c>
      <c r="N221" s="67">
        <v>0</v>
      </c>
      <c r="O221" s="67">
        <f>'FY25 Fleet Rates'!$B$3</f>
        <v>1650.1169802561767</v>
      </c>
      <c r="P221" s="67">
        <v>0</v>
      </c>
      <c r="Q221" s="67">
        <v>0</v>
      </c>
      <c r="R221" s="67">
        <v>0</v>
      </c>
      <c r="S221" s="67">
        <v>195.33295480439116</v>
      </c>
      <c r="T221" s="67">
        <f t="shared" si="17"/>
        <v>6386.2086356821455</v>
      </c>
      <c r="U221" s="63" t="s">
        <v>151</v>
      </c>
      <c r="V221" s="63">
        <v>2029</v>
      </c>
      <c r="W221" s="70" t="s">
        <v>251</v>
      </c>
      <c r="X221" s="67">
        <v>2400</v>
      </c>
      <c r="Y221" s="67"/>
      <c r="Z221" s="67">
        <f t="shared" si="18"/>
        <v>2400</v>
      </c>
      <c r="AA221" s="67">
        <f t="shared" si="13"/>
        <v>8786.2086356821455</v>
      </c>
    </row>
    <row r="222" spans="1:27" ht="15" customHeight="1" x14ac:dyDescent="0.3">
      <c r="A222" s="73" t="s">
        <v>39</v>
      </c>
      <c r="B222" s="73">
        <v>508000</v>
      </c>
      <c r="C222" s="73" t="s">
        <v>307</v>
      </c>
      <c r="D222" s="75" t="s">
        <v>308</v>
      </c>
      <c r="E222" s="73" t="s">
        <v>311</v>
      </c>
      <c r="F222" s="73"/>
      <c r="G222" s="73">
        <v>1212</v>
      </c>
      <c r="H222" s="73" t="s">
        <v>77</v>
      </c>
      <c r="I222" s="66">
        <v>4133</v>
      </c>
      <c r="J222" s="67">
        <v>4394.9914830988009</v>
      </c>
      <c r="K222" s="68">
        <f t="shared" si="11"/>
        <v>0.73249858051646677</v>
      </c>
      <c r="L222" s="67">
        <f t="shared" si="16"/>
        <v>0</v>
      </c>
      <c r="M222" s="67">
        <v>0</v>
      </c>
      <c r="N222" s="67">
        <v>0</v>
      </c>
      <c r="O222" s="67">
        <f>'FY25 Fleet Rates'!$B$3</f>
        <v>1650.1169802561767</v>
      </c>
      <c r="P222" s="67">
        <v>0</v>
      </c>
      <c r="Q222" s="67">
        <v>0</v>
      </c>
      <c r="R222" s="67">
        <v>0</v>
      </c>
      <c r="S222" s="67">
        <v>163.10301726166662</v>
      </c>
      <c r="T222" s="67">
        <f t="shared" si="17"/>
        <v>6208.2114806166446</v>
      </c>
      <c r="U222" s="63" t="s">
        <v>151</v>
      </c>
      <c r="V222" s="63">
        <v>2029</v>
      </c>
      <c r="W222" s="70" t="s">
        <v>251</v>
      </c>
      <c r="X222" s="67">
        <v>2004</v>
      </c>
      <c r="Y222" s="67"/>
      <c r="Z222" s="67">
        <f t="shared" si="18"/>
        <v>2004</v>
      </c>
      <c r="AA222" s="67">
        <f t="shared" si="13"/>
        <v>8212.2114806166446</v>
      </c>
    </row>
    <row r="223" spans="1:27" ht="15" customHeight="1" x14ac:dyDescent="0.3">
      <c r="A223" s="73" t="s">
        <v>39</v>
      </c>
      <c r="B223" s="73">
        <v>508201</v>
      </c>
      <c r="C223" s="73" t="s">
        <v>312</v>
      </c>
      <c r="D223" s="75" t="s">
        <v>313</v>
      </c>
      <c r="E223" s="73">
        <v>101053</v>
      </c>
      <c r="F223" s="73"/>
      <c r="G223" s="73">
        <v>1024</v>
      </c>
      <c r="H223" s="73" t="s">
        <v>77</v>
      </c>
      <c r="I223" s="66">
        <v>662</v>
      </c>
      <c r="J223" s="67">
        <v>3711.3261412834327</v>
      </c>
      <c r="K223" s="68">
        <f t="shared" si="11"/>
        <v>0.61855435688057214</v>
      </c>
      <c r="L223" s="67">
        <f t="shared" si="16"/>
        <v>0</v>
      </c>
      <c r="M223" s="67">
        <v>0</v>
      </c>
      <c r="N223" s="67">
        <v>0</v>
      </c>
      <c r="O223" s="67">
        <f>'FY25 Fleet Rates'!$B$3</f>
        <v>1650.1169802561767</v>
      </c>
      <c r="P223" s="67">
        <v>0</v>
      </c>
      <c r="Q223" s="67">
        <v>0</v>
      </c>
      <c r="R223" s="67">
        <v>0</v>
      </c>
      <c r="S223" s="67">
        <v>0</v>
      </c>
      <c r="T223" s="67">
        <f t="shared" si="17"/>
        <v>5361.4431215396089</v>
      </c>
      <c r="U223" s="63" t="s">
        <v>1306</v>
      </c>
      <c r="V223" s="63">
        <v>2020</v>
      </c>
      <c r="W223" s="70">
        <v>0</v>
      </c>
      <c r="X223" s="67">
        <v>0</v>
      </c>
      <c r="Y223" s="67"/>
      <c r="Z223" s="67">
        <f t="shared" si="18"/>
        <v>0</v>
      </c>
      <c r="AA223" s="67">
        <f t="shared" si="13"/>
        <v>5361.4431215396089</v>
      </c>
    </row>
    <row r="224" spans="1:27" ht="15" customHeight="1" x14ac:dyDescent="0.3">
      <c r="A224" s="73" t="s">
        <v>39</v>
      </c>
      <c r="B224" s="73">
        <v>508201</v>
      </c>
      <c r="C224" s="73" t="s">
        <v>312</v>
      </c>
      <c r="D224" s="75" t="s">
        <v>313</v>
      </c>
      <c r="E224" s="73">
        <v>101054</v>
      </c>
      <c r="F224" s="73"/>
      <c r="G224" s="73">
        <v>1024</v>
      </c>
      <c r="H224" s="73" t="s">
        <v>77</v>
      </c>
      <c r="I224" s="66">
        <v>795</v>
      </c>
      <c r="J224" s="67">
        <v>3711.3261412834327</v>
      </c>
      <c r="K224" s="68">
        <f t="shared" si="11"/>
        <v>0.61855435688057214</v>
      </c>
      <c r="L224" s="67">
        <f t="shared" si="16"/>
        <v>0</v>
      </c>
      <c r="M224" s="67">
        <v>0</v>
      </c>
      <c r="N224" s="67">
        <v>0</v>
      </c>
      <c r="O224" s="67">
        <f>'FY25 Fleet Rates'!$B$3</f>
        <v>1650.1169802561767</v>
      </c>
      <c r="P224" s="67">
        <v>0</v>
      </c>
      <c r="Q224" s="67">
        <v>0</v>
      </c>
      <c r="R224" s="67">
        <v>0</v>
      </c>
      <c r="S224" s="67">
        <v>0</v>
      </c>
      <c r="T224" s="67">
        <f t="shared" si="17"/>
        <v>5361.4431215396089</v>
      </c>
      <c r="U224" s="63" t="s">
        <v>1306</v>
      </c>
      <c r="V224" s="63">
        <v>2020</v>
      </c>
      <c r="W224" s="70">
        <v>0</v>
      </c>
      <c r="X224" s="67">
        <v>0</v>
      </c>
      <c r="Y224" s="67"/>
      <c r="Z224" s="67">
        <f t="shared" si="18"/>
        <v>0</v>
      </c>
      <c r="AA224" s="67">
        <f t="shared" si="13"/>
        <v>5361.4431215396089</v>
      </c>
    </row>
    <row r="225" spans="1:27" ht="15" customHeight="1" x14ac:dyDescent="0.3">
      <c r="A225" s="73" t="s">
        <v>39</v>
      </c>
      <c r="B225" s="73">
        <v>508201</v>
      </c>
      <c r="C225" s="73" t="s">
        <v>312</v>
      </c>
      <c r="D225" s="75" t="s">
        <v>313</v>
      </c>
      <c r="E225" s="73" t="s">
        <v>314</v>
      </c>
      <c r="F225" s="73"/>
      <c r="G225" s="73">
        <v>1024</v>
      </c>
      <c r="H225" s="73" t="s">
        <v>77</v>
      </c>
      <c r="I225" s="66">
        <v>5607</v>
      </c>
      <c r="J225" s="67">
        <v>3711.3261412834327</v>
      </c>
      <c r="K225" s="68">
        <f t="shared" si="11"/>
        <v>0.61855435688057214</v>
      </c>
      <c r="L225" s="67">
        <f t="shared" si="16"/>
        <v>0</v>
      </c>
      <c r="M225" s="67">
        <v>0</v>
      </c>
      <c r="N225" s="67">
        <v>0</v>
      </c>
      <c r="O225" s="67">
        <f>'FY25 Fleet Rates'!$B$3</f>
        <v>1650.1169802561767</v>
      </c>
      <c r="P225" s="67">
        <v>0</v>
      </c>
      <c r="Q225" s="67">
        <v>0</v>
      </c>
      <c r="R225" s="67">
        <v>0</v>
      </c>
      <c r="S225" s="67">
        <v>195.33295480439116</v>
      </c>
      <c r="T225" s="67">
        <f t="shared" si="17"/>
        <v>5556.7760763440001</v>
      </c>
      <c r="U225" s="63" t="s">
        <v>151</v>
      </c>
      <c r="V225" s="63">
        <v>2029</v>
      </c>
      <c r="W225" s="70" t="s">
        <v>1234</v>
      </c>
      <c r="X225" s="67">
        <v>2400</v>
      </c>
      <c r="Y225" s="67"/>
      <c r="Z225" s="67">
        <f t="shared" si="18"/>
        <v>2400</v>
      </c>
      <c r="AA225" s="67">
        <f t="shared" si="13"/>
        <v>7956.7760763440001</v>
      </c>
    </row>
    <row r="226" spans="1:27" ht="15" customHeight="1" x14ac:dyDescent="0.3">
      <c r="A226" s="73" t="s">
        <v>39</v>
      </c>
      <c r="B226" s="73">
        <v>508300</v>
      </c>
      <c r="C226" s="73" t="s">
        <v>315</v>
      </c>
      <c r="D226" s="74" t="s">
        <v>316</v>
      </c>
      <c r="E226" s="73" t="s">
        <v>317</v>
      </c>
      <c r="F226" s="73"/>
      <c r="G226" s="73">
        <v>1202</v>
      </c>
      <c r="H226" s="73" t="s">
        <v>77</v>
      </c>
      <c r="I226" s="66">
        <v>16</v>
      </c>
      <c r="J226" s="67">
        <v>4394.9914830988009</v>
      </c>
      <c r="K226" s="68">
        <f t="shared" si="11"/>
        <v>0.73249858051646677</v>
      </c>
      <c r="L226" s="67">
        <f t="shared" si="16"/>
        <v>0</v>
      </c>
      <c r="M226" s="67">
        <v>0</v>
      </c>
      <c r="N226" s="67">
        <v>0</v>
      </c>
      <c r="O226" s="67">
        <f>'FY25 Fleet Rates'!$B$3</f>
        <v>1650.1169802561767</v>
      </c>
      <c r="P226" s="67">
        <v>0</v>
      </c>
      <c r="Q226" s="67">
        <v>0</v>
      </c>
      <c r="R226" s="67">
        <v>0</v>
      </c>
      <c r="S226" s="67">
        <v>0</v>
      </c>
      <c r="T226" s="67">
        <f t="shared" si="17"/>
        <v>6045.1084633549781</v>
      </c>
      <c r="U226" s="63" t="s">
        <v>1306</v>
      </c>
      <c r="V226" s="63">
        <v>2017</v>
      </c>
      <c r="W226" s="70">
        <v>0</v>
      </c>
      <c r="X226" s="67">
        <v>0</v>
      </c>
      <c r="Y226" s="67"/>
      <c r="Z226" s="67">
        <f t="shared" si="18"/>
        <v>0</v>
      </c>
      <c r="AA226" s="67">
        <f t="shared" si="13"/>
        <v>6045.1084633549781</v>
      </c>
    </row>
    <row r="227" spans="1:27" ht="15" customHeight="1" x14ac:dyDescent="0.3">
      <c r="A227" s="73" t="s">
        <v>39</v>
      </c>
      <c r="B227" s="73">
        <v>508300</v>
      </c>
      <c r="C227" s="73" t="s">
        <v>315</v>
      </c>
      <c r="D227" s="74" t="s">
        <v>316</v>
      </c>
      <c r="E227" s="73" t="s">
        <v>318</v>
      </c>
      <c r="F227" s="73"/>
      <c r="G227" s="73">
        <v>1212</v>
      </c>
      <c r="H227" s="73" t="s">
        <v>77</v>
      </c>
      <c r="I227" s="66">
        <v>4149</v>
      </c>
      <c r="J227" s="67">
        <v>4394.9914830988009</v>
      </c>
      <c r="K227" s="68">
        <f t="shared" si="11"/>
        <v>0.73249858051646677</v>
      </c>
      <c r="L227" s="67">
        <f t="shared" si="16"/>
        <v>0</v>
      </c>
      <c r="M227" s="67">
        <v>0</v>
      </c>
      <c r="N227" s="67">
        <v>0</v>
      </c>
      <c r="O227" s="67">
        <f>'FY25 Fleet Rates'!$B$3</f>
        <v>1650.1169802561767</v>
      </c>
      <c r="P227" s="67">
        <v>0</v>
      </c>
      <c r="Q227" s="67">
        <v>0</v>
      </c>
      <c r="R227" s="67">
        <v>0</v>
      </c>
      <c r="S227" s="67">
        <v>163.10301726166662</v>
      </c>
      <c r="T227" s="67">
        <f t="shared" si="17"/>
        <v>6208.2114806166446</v>
      </c>
      <c r="U227" s="63" t="s">
        <v>151</v>
      </c>
      <c r="V227" s="63">
        <v>2029</v>
      </c>
      <c r="W227" s="70" t="s">
        <v>251</v>
      </c>
      <c r="X227" s="67">
        <v>2004</v>
      </c>
      <c r="Y227" s="67"/>
      <c r="Z227" s="67">
        <f t="shared" si="18"/>
        <v>2004</v>
      </c>
      <c r="AA227" s="67">
        <f t="shared" si="13"/>
        <v>8212.2114806166446</v>
      </c>
    </row>
    <row r="228" spans="1:27" ht="15" customHeight="1" x14ac:dyDescent="0.3">
      <c r="A228" s="73" t="s">
        <v>39</v>
      </c>
      <c r="B228" s="73">
        <v>508300</v>
      </c>
      <c r="C228" s="73" t="s">
        <v>315</v>
      </c>
      <c r="D228" s="75" t="s">
        <v>316</v>
      </c>
      <c r="E228" s="73" t="s">
        <v>319</v>
      </c>
      <c r="F228" s="73"/>
      <c r="G228" s="73">
        <v>1212</v>
      </c>
      <c r="H228" s="73" t="s">
        <v>77</v>
      </c>
      <c r="I228" s="66">
        <v>4898</v>
      </c>
      <c r="J228" s="67">
        <v>4394.9914830988009</v>
      </c>
      <c r="K228" s="68">
        <f t="shared" si="11"/>
        <v>0.73249858051646677</v>
      </c>
      <c r="L228" s="67">
        <f t="shared" si="16"/>
        <v>0</v>
      </c>
      <c r="M228" s="67">
        <v>0</v>
      </c>
      <c r="N228" s="67">
        <v>0</v>
      </c>
      <c r="O228" s="67">
        <f>'FY25 Fleet Rates'!$B$3</f>
        <v>1650.1169802561767</v>
      </c>
      <c r="P228" s="67">
        <v>0</v>
      </c>
      <c r="Q228" s="67">
        <v>0</v>
      </c>
      <c r="R228" s="67">
        <v>0</v>
      </c>
      <c r="S228" s="67">
        <v>163.10301726166662</v>
      </c>
      <c r="T228" s="67">
        <f t="shared" si="17"/>
        <v>6208.2114806166446</v>
      </c>
      <c r="U228" s="63" t="s">
        <v>151</v>
      </c>
      <c r="V228" s="63">
        <v>2029</v>
      </c>
      <c r="W228" s="70" t="s">
        <v>251</v>
      </c>
      <c r="X228" s="67">
        <v>2004</v>
      </c>
      <c r="Y228" s="67"/>
      <c r="Z228" s="67">
        <f t="shared" si="18"/>
        <v>2004</v>
      </c>
      <c r="AA228" s="67">
        <f t="shared" si="13"/>
        <v>8212.2114806166446</v>
      </c>
    </row>
    <row r="229" spans="1:27" ht="15" customHeight="1" x14ac:dyDescent="0.3">
      <c r="A229" s="73" t="s">
        <v>39</v>
      </c>
      <c r="B229" s="73">
        <v>508300</v>
      </c>
      <c r="C229" s="73" t="s">
        <v>315</v>
      </c>
      <c r="D229" s="75" t="s">
        <v>316</v>
      </c>
      <c r="E229" s="73" t="s">
        <v>320</v>
      </c>
      <c r="F229" s="73"/>
      <c r="G229" s="73">
        <v>1212</v>
      </c>
      <c r="H229" s="73" t="s">
        <v>77</v>
      </c>
      <c r="I229" s="66">
        <v>3941</v>
      </c>
      <c r="J229" s="67">
        <v>4394.9914830988009</v>
      </c>
      <c r="K229" s="68">
        <f t="shared" si="11"/>
        <v>0.73249858051646677</v>
      </c>
      <c r="L229" s="67">
        <f t="shared" si="16"/>
        <v>0</v>
      </c>
      <c r="M229" s="67">
        <v>0</v>
      </c>
      <c r="N229" s="67">
        <v>0</v>
      </c>
      <c r="O229" s="67">
        <f>'FY25 Fleet Rates'!$B$3</f>
        <v>1650.1169802561767</v>
      </c>
      <c r="P229" s="67">
        <v>0</v>
      </c>
      <c r="Q229" s="67">
        <v>0</v>
      </c>
      <c r="R229" s="67">
        <v>0</v>
      </c>
      <c r="S229" s="67">
        <v>163.10301726166662</v>
      </c>
      <c r="T229" s="67">
        <f t="shared" si="17"/>
        <v>6208.2114806166446</v>
      </c>
      <c r="U229" s="63" t="s">
        <v>151</v>
      </c>
      <c r="V229" s="63">
        <v>2029</v>
      </c>
      <c r="W229" s="70" t="s">
        <v>251</v>
      </c>
      <c r="X229" s="67">
        <v>2004</v>
      </c>
      <c r="Y229" s="67"/>
      <c r="Z229" s="67">
        <f t="shared" si="18"/>
        <v>2004</v>
      </c>
      <c r="AA229" s="67">
        <f t="shared" si="13"/>
        <v>8212.2114806166446</v>
      </c>
    </row>
    <row r="230" spans="1:27" ht="15" customHeight="1" x14ac:dyDescent="0.3">
      <c r="A230" s="73" t="s">
        <v>39</v>
      </c>
      <c r="B230" s="73">
        <v>508300</v>
      </c>
      <c r="C230" s="73" t="s">
        <v>315</v>
      </c>
      <c r="D230" s="74" t="s">
        <v>316</v>
      </c>
      <c r="E230" s="73" t="s">
        <v>321</v>
      </c>
      <c r="F230" s="73"/>
      <c r="G230" s="73">
        <v>1212</v>
      </c>
      <c r="H230" s="73" t="s">
        <v>77</v>
      </c>
      <c r="I230" s="66">
        <v>3041</v>
      </c>
      <c r="J230" s="67">
        <v>4394.9914830988009</v>
      </c>
      <c r="K230" s="68">
        <f t="shared" si="11"/>
        <v>0.73249858051646677</v>
      </c>
      <c r="L230" s="67">
        <f t="shared" si="16"/>
        <v>0</v>
      </c>
      <c r="M230" s="67">
        <v>0</v>
      </c>
      <c r="N230" s="67">
        <v>0</v>
      </c>
      <c r="O230" s="67">
        <f>'FY25 Fleet Rates'!$B$3</f>
        <v>1650.1169802561767</v>
      </c>
      <c r="P230" s="67">
        <v>0</v>
      </c>
      <c r="Q230" s="67">
        <v>0</v>
      </c>
      <c r="R230" s="67">
        <v>0</v>
      </c>
      <c r="S230" s="67">
        <v>163.10301726166662</v>
      </c>
      <c r="T230" s="67">
        <f t="shared" si="17"/>
        <v>6208.2114806166446</v>
      </c>
      <c r="U230" s="63" t="s">
        <v>151</v>
      </c>
      <c r="V230" s="63">
        <v>2029</v>
      </c>
      <c r="W230" s="70" t="s">
        <v>251</v>
      </c>
      <c r="X230" s="67">
        <v>2004</v>
      </c>
      <c r="Y230" s="67"/>
      <c r="Z230" s="67">
        <f t="shared" si="18"/>
        <v>2004</v>
      </c>
      <c r="AA230" s="67">
        <f t="shared" si="13"/>
        <v>8212.2114806166446</v>
      </c>
    </row>
    <row r="231" spans="1:27" ht="15" customHeight="1" x14ac:dyDescent="0.3">
      <c r="A231" s="73" t="s">
        <v>39</v>
      </c>
      <c r="B231" s="73">
        <v>508800</v>
      </c>
      <c r="C231" s="73" t="s">
        <v>322</v>
      </c>
      <c r="D231" s="75" t="s">
        <v>323</v>
      </c>
      <c r="E231" s="73">
        <v>131042</v>
      </c>
      <c r="F231" s="73"/>
      <c r="G231" s="73">
        <v>1247</v>
      </c>
      <c r="H231" s="73" t="s">
        <v>77</v>
      </c>
      <c r="I231" s="66">
        <v>2679</v>
      </c>
      <c r="J231" s="67">
        <v>6055.3215989361261</v>
      </c>
      <c r="K231" s="68">
        <f t="shared" si="11"/>
        <v>1.0092202664893544</v>
      </c>
      <c r="L231" s="67">
        <f t="shared" si="16"/>
        <v>0</v>
      </c>
      <c r="M231" s="67">
        <v>0</v>
      </c>
      <c r="N231" s="67">
        <v>0</v>
      </c>
      <c r="O231" s="67">
        <f>'FY25 Fleet Rates'!$B$3</f>
        <v>1650.1169802561767</v>
      </c>
      <c r="P231" s="67">
        <v>195.02555481974304</v>
      </c>
      <c r="Q231" s="67">
        <v>0</v>
      </c>
      <c r="R231" s="67">
        <v>0</v>
      </c>
      <c r="S231" s="67">
        <v>0</v>
      </c>
      <c r="T231" s="67">
        <f t="shared" si="17"/>
        <v>7900.4641340120461</v>
      </c>
      <c r="U231" s="63" t="s">
        <v>1306</v>
      </c>
      <c r="V231" s="63">
        <v>2019</v>
      </c>
      <c r="W231" s="70">
        <v>0</v>
      </c>
      <c r="X231" s="67">
        <v>0</v>
      </c>
      <c r="Y231" s="67"/>
      <c r="Z231" s="67">
        <f t="shared" si="18"/>
        <v>0</v>
      </c>
      <c r="AA231" s="67">
        <f t="shared" si="13"/>
        <v>7900.4641340120461</v>
      </c>
    </row>
    <row r="232" spans="1:27" ht="15" customHeight="1" x14ac:dyDescent="0.3">
      <c r="A232" s="73" t="s">
        <v>39</v>
      </c>
      <c r="B232" s="73">
        <v>508800</v>
      </c>
      <c r="C232" s="73" t="s">
        <v>322</v>
      </c>
      <c r="D232" s="75" t="s">
        <v>323</v>
      </c>
      <c r="E232" s="73">
        <v>131043</v>
      </c>
      <c r="F232" s="73"/>
      <c r="G232" s="73">
        <v>1247</v>
      </c>
      <c r="H232" s="73" t="s">
        <v>77</v>
      </c>
      <c r="I232" s="66">
        <v>2261</v>
      </c>
      <c r="J232" s="67">
        <v>6055.3215989361261</v>
      </c>
      <c r="K232" s="68">
        <f t="shared" si="11"/>
        <v>1.0092202664893544</v>
      </c>
      <c r="L232" s="67">
        <f t="shared" si="16"/>
        <v>0</v>
      </c>
      <c r="M232" s="67">
        <v>0</v>
      </c>
      <c r="N232" s="67">
        <v>0</v>
      </c>
      <c r="O232" s="67">
        <f>'FY25 Fleet Rates'!$B$3</f>
        <v>1650.1169802561767</v>
      </c>
      <c r="P232" s="67">
        <v>0</v>
      </c>
      <c r="Q232" s="67">
        <v>0</v>
      </c>
      <c r="R232" s="67">
        <v>0</v>
      </c>
      <c r="S232" s="67">
        <v>0</v>
      </c>
      <c r="T232" s="67">
        <f t="shared" si="17"/>
        <v>7705.4385791923032</v>
      </c>
      <c r="U232" s="63" t="s">
        <v>1306</v>
      </c>
      <c r="V232" s="63">
        <v>2019</v>
      </c>
      <c r="W232" s="70">
        <v>0</v>
      </c>
      <c r="X232" s="67">
        <v>0</v>
      </c>
      <c r="Y232" s="67"/>
      <c r="Z232" s="67">
        <f t="shared" si="18"/>
        <v>0</v>
      </c>
      <c r="AA232" s="67">
        <f t="shared" si="13"/>
        <v>7705.4385791923032</v>
      </c>
    </row>
    <row r="233" spans="1:27" ht="15" customHeight="1" x14ac:dyDescent="0.3">
      <c r="A233" s="73" t="s">
        <v>39</v>
      </c>
      <c r="B233" s="73">
        <v>508800</v>
      </c>
      <c r="C233" s="73" t="s">
        <v>322</v>
      </c>
      <c r="D233" s="74" t="s">
        <v>323</v>
      </c>
      <c r="E233" s="73">
        <v>161066</v>
      </c>
      <c r="F233" s="73"/>
      <c r="G233" s="73">
        <v>1209</v>
      </c>
      <c r="H233" s="73" t="s">
        <v>77</v>
      </c>
      <c r="I233" s="66">
        <v>799</v>
      </c>
      <c r="J233" s="67">
        <v>5176.3233023163639</v>
      </c>
      <c r="K233" s="68">
        <f t="shared" si="11"/>
        <v>0.86272055038606066</v>
      </c>
      <c r="L233" s="67">
        <f t="shared" si="16"/>
        <v>0</v>
      </c>
      <c r="M233" s="67">
        <v>0</v>
      </c>
      <c r="N233" s="67">
        <v>0</v>
      </c>
      <c r="O233" s="67">
        <f>'FY25 Fleet Rates'!$B$3</f>
        <v>1650.1169802561767</v>
      </c>
      <c r="P233" s="67">
        <v>0</v>
      </c>
      <c r="Q233" s="67">
        <v>0</v>
      </c>
      <c r="R233" s="67">
        <v>0</v>
      </c>
      <c r="S233" s="67">
        <v>236.35287531331332</v>
      </c>
      <c r="T233" s="67">
        <f t="shared" si="17"/>
        <v>7062.7931578858543</v>
      </c>
      <c r="U233" s="63" t="s">
        <v>151</v>
      </c>
      <c r="V233" s="63">
        <v>2026</v>
      </c>
      <c r="W233" s="70" t="s">
        <v>400</v>
      </c>
      <c r="X233" s="67">
        <v>2904</v>
      </c>
      <c r="Y233" s="67"/>
      <c r="Z233" s="67">
        <f t="shared" si="18"/>
        <v>2904</v>
      </c>
      <c r="AA233" s="67">
        <f t="shared" si="13"/>
        <v>9966.7931578858552</v>
      </c>
    </row>
    <row r="234" spans="1:27" ht="15" customHeight="1" x14ac:dyDescent="0.3">
      <c r="A234" s="73" t="s">
        <v>39</v>
      </c>
      <c r="B234" s="73">
        <v>508800</v>
      </c>
      <c r="C234" s="73" t="s">
        <v>322</v>
      </c>
      <c r="D234" s="75" t="s">
        <v>323</v>
      </c>
      <c r="E234" s="73" t="s">
        <v>324</v>
      </c>
      <c r="F234" s="73" t="s">
        <v>325</v>
      </c>
      <c r="G234" s="73">
        <v>3007</v>
      </c>
      <c r="H234" s="73" t="s">
        <v>170</v>
      </c>
      <c r="I234" s="66">
        <v>0</v>
      </c>
      <c r="J234" s="67">
        <v>0</v>
      </c>
      <c r="K234" s="68">
        <f t="shared" si="11"/>
        <v>0</v>
      </c>
      <c r="L234" s="67">
        <f t="shared" si="16"/>
        <v>0</v>
      </c>
      <c r="M234" s="67">
        <v>104.65203131615077</v>
      </c>
      <c r="N234" s="67">
        <v>0</v>
      </c>
      <c r="O234" s="67">
        <f>'FY25 Fleet Rates'!$B$4</f>
        <v>506.26975014729345</v>
      </c>
      <c r="P234" s="67">
        <v>0</v>
      </c>
      <c r="Q234" s="67">
        <v>0</v>
      </c>
      <c r="R234" s="67">
        <v>0</v>
      </c>
      <c r="S234" s="67">
        <v>0</v>
      </c>
      <c r="T234" s="67">
        <f t="shared" si="17"/>
        <v>610.92178146344418</v>
      </c>
      <c r="U234" s="63" t="s">
        <v>412</v>
      </c>
      <c r="V234" s="63">
        <v>1900</v>
      </c>
      <c r="W234" s="70" t="s">
        <v>1218</v>
      </c>
      <c r="X234" s="67">
        <v>0</v>
      </c>
      <c r="Y234" s="67"/>
      <c r="Z234" s="67">
        <f t="shared" si="18"/>
        <v>0</v>
      </c>
      <c r="AA234" s="67">
        <f t="shared" si="13"/>
        <v>610.92178146344418</v>
      </c>
    </row>
    <row r="235" spans="1:27" ht="15" customHeight="1" x14ac:dyDescent="0.3">
      <c r="A235" s="73" t="s">
        <v>39</v>
      </c>
      <c r="B235" s="73" t="s">
        <v>326</v>
      </c>
      <c r="C235" s="73" t="s">
        <v>327</v>
      </c>
      <c r="D235" s="74" t="s">
        <v>328</v>
      </c>
      <c r="E235" s="73">
        <v>161067</v>
      </c>
      <c r="F235" s="73"/>
      <c r="G235" s="73">
        <v>1212</v>
      </c>
      <c r="H235" s="73" t="s">
        <v>77</v>
      </c>
      <c r="I235" s="66">
        <v>3842</v>
      </c>
      <c r="J235" s="67">
        <v>4394.9914830988009</v>
      </c>
      <c r="K235" s="68">
        <f t="shared" si="11"/>
        <v>0.73249858051646677</v>
      </c>
      <c r="L235" s="67">
        <f t="shared" si="16"/>
        <v>0</v>
      </c>
      <c r="M235" s="67">
        <v>0</v>
      </c>
      <c r="N235" s="67">
        <v>0</v>
      </c>
      <c r="O235" s="67">
        <f>'FY25 Fleet Rates'!$B$3</f>
        <v>1650.1169802561767</v>
      </c>
      <c r="P235" s="67">
        <v>0</v>
      </c>
      <c r="Q235" s="67">
        <v>0</v>
      </c>
      <c r="R235" s="67">
        <v>0</v>
      </c>
      <c r="S235" s="67">
        <v>268.58281285603783</v>
      </c>
      <c r="T235" s="67">
        <f t="shared" si="17"/>
        <v>6313.691276211016</v>
      </c>
      <c r="U235" s="63" t="s">
        <v>151</v>
      </c>
      <c r="V235" s="63">
        <v>2026</v>
      </c>
      <c r="W235" s="70" t="s">
        <v>251</v>
      </c>
      <c r="X235" s="67">
        <v>3300</v>
      </c>
      <c r="Y235" s="67"/>
      <c r="Z235" s="67">
        <f t="shared" si="18"/>
        <v>3300</v>
      </c>
      <c r="AA235" s="67">
        <f t="shared" si="13"/>
        <v>9613.6912762110151</v>
      </c>
    </row>
    <row r="236" spans="1:27" ht="15" customHeight="1" x14ac:dyDescent="0.3">
      <c r="A236" s="73" t="s">
        <v>39</v>
      </c>
      <c r="B236" s="73" t="s">
        <v>329</v>
      </c>
      <c r="C236" s="73" t="s">
        <v>330</v>
      </c>
      <c r="D236" s="74" t="s">
        <v>331</v>
      </c>
      <c r="E236" s="73">
        <v>121035</v>
      </c>
      <c r="F236" s="73"/>
      <c r="G236" s="73">
        <v>1212</v>
      </c>
      <c r="H236" s="73" t="s">
        <v>77</v>
      </c>
      <c r="I236" s="66">
        <v>2800</v>
      </c>
      <c r="J236" s="67">
        <v>4394.9914830988009</v>
      </c>
      <c r="K236" s="68">
        <f t="shared" si="11"/>
        <v>0.73249858051646677</v>
      </c>
      <c r="L236" s="67">
        <f t="shared" ref="L236:L299" si="19">IF(H236="N",IF(I236&gt;6000,K236,0)*(I236-(500*12)),0)</f>
        <v>0</v>
      </c>
      <c r="M236" s="67">
        <v>0</v>
      </c>
      <c r="N236" s="67">
        <v>0</v>
      </c>
      <c r="O236" s="67">
        <f>'FY25 Fleet Rates'!$B$3</f>
        <v>1650.1169802561767</v>
      </c>
      <c r="P236" s="67">
        <v>0</v>
      </c>
      <c r="Q236" s="67">
        <v>0</v>
      </c>
      <c r="R236" s="67">
        <v>0</v>
      </c>
      <c r="S236" s="67">
        <v>268.58281285603783</v>
      </c>
      <c r="T236" s="67">
        <f t="shared" si="17"/>
        <v>6313.691276211016</v>
      </c>
      <c r="U236" s="63" t="s">
        <v>151</v>
      </c>
      <c r="V236" s="63">
        <v>2023</v>
      </c>
      <c r="W236" s="70" t="s">
        <v>251</v>
      </c>
      <c r="X236" s="67">
        <v>3300</v>
      </c>
      <c r="Y236" s="67"/>
      <c r="Z236" s="67">
        <f t="shared" si="18"/>
        <v>3300</v>
      </c>
      <c r="AA236" s="67">
        <f t="shared" si="13"/>
        <v>9613.6912762110151</v>
      </c>
    </row>
    <row r="237" spans="1:27" ht="15" customHeight="1" x14ac:dyDescent="0.3">
      <c r="A237" s="73" t="s">
        <v>39</v>
      </c>
      <c r="B237" s="73" t="s">
        <v>329</v>
      </c>
      <c r="C237" s="73" t="s">
        <v>330</v>
      </c>
      <c r="D237" s="75" t="s">
        <v>331</v>
      </c>
      <c r="E237" s="73">
        <v>131010</v>
      </c>
      <c r="F237" s="73"/>
      <c r="G237" s="73">
        <v>1212</v>
      </c>
      <c r="H237" s="73" t="s">
        <v>77</v>
      </c>
      <c r="I237" s="66">
        <v>1455</v>
      </c>
      <c r="J237" s="67">
        <v>4394.9914830988009</v>
      </c>
      <c r="K237" s="68">
        <f t="shared" si="11"/>
        <v>0.73249858051646677</v>
      </c>
      <c r="L237" s="67">
        <f t="shared" si="19"/>
        <v>0</v>
      </c>
      <c r="M237" s="67">
        <v>0</v>
      </c>
      <c r="N237" s="67">
        <v>0</v>
      </c>
      <c r="O237" s="67">
        <f>'FY25 Fleet Rates'!$B$3</f>
        <v>1650.1169802561767</v>
      </c>
      <c r="P237" s="67">
        <v>0</v>
      </c>
      <c r="Q237" s="67">
        <v>0</v>
      </c>
      <c r="R237" s="67">
        <v>0</v>
      </c>
      <c r="S237" s="67">
        <v>268.58281285603783</v>
      </c>
      <c r="T237" s="67">
        <f t="shared" si="17"/>
        <v>6313.691276211016</v>
      </c>
      <c r="U237" s="63" t="s">
        <v>151</v>
      </c>
      <c r="V237" s="63">
        <v>2023</v>
      </c>
      <c r="W237" s="70" t="s">
        <v>251</v>
      </c>
      <c r="X237" s="67">
        <v>3300</v>
      </c>
      <c r="Y237" s="67"/>
      <c r="Z237" s="67">
        <f t="shared" si="18"/>
        <v>3300</v>
      </c>
      <c r="AA237" s="67">
        <f t="shared" si="13"/>
        <v>9613.6912762110151</v>
      </c>
    </row>
    <row r="238" spans="1:27" ht="15" customHeight="1" x14ac:dyDescent="0.3">
      <c r="A238" s="73" t="s">
        <v>39</v>
      </c>
      <c r="B238" s="73" t="s">
        <v>329</v>
      </c>
      <c r="C238" s="73" t="s">
        <v>330</v>
      </c>
      <c r="D238" s="75" t="s">
        <v>331</v>
      </c>
      <c r="E238" s="73">
        <v>151071</v>
      </c>
      <c r="F238" s="73"/>
      <c r="G238" s="73">
        <v>1212</v>
      </c>
      <c r="H238" s="73" t="s">
        <v>77</v>
      </c>
      <c r="I238" s="66">
        <v>2919</v>
      </c>
      <c r="J238" s="67">
        <v>4394.9914830988009</v>
      </c>
      <c r="K238" s="68">
        <f t="shared" si="11"/>
        <v>0.73249858051646677</v>
      </c>
      <c r="L238" s="67">
        <f t="shared" si="19"/>
        <v>0</v>
      </c>
      <c r="M238" s="67">
        <v>0</v>
      </c>
      <c r="N238" s="67">
        <v>0</v>
      </c>
      <c r="O238" s="67">
        <f>'FY25 Fleet Rates'!$B$3</f>
        <v>1650.1169802561767</v>
      </c>
      <c r="P238" s="67">
        <v>0</v>
      </c>
      <c r="Q238" s="67">
        <v>0</v>
      </c>
      <c r="R238" s="67">
        <v>0</v>
      </c>
      <c r="S238" s="67">
        <v>268.58281285603783</v>
      </c>
      <c r="T238" s="67">
        <f t="shared" si="17"/>
        <v>6313.691276211016</v>
      </c>
      <c r="U238" s="63" t="s">
        <v>151</v>
      </c>
      <c r="V238" s="63">
        <v>2025</v>
      </c>
      <c r="W238" s="70" t="s">
        <v>251</v>
      </c>
      <c r="X238" s="67">
        <v>3300</v>
      </c>
      <c r="Y238" s="67"/>
      <c r="Z238" s="67">
        <f t="shared" si="18"/>
        <v>3300</v>
      </c>
      <c r="AA238" s="67">
        <f t="shared" si="13"/>
        <v>9613.6912762110151</v>
      </c>
    </row>
    <row r="239" spans="1:27" ht="15" customHeight="1" x14ac:dyDescent="0.3">
      <c r="A239" s="73" t="s">
        <v>39</v>
      </c>
      <c r="B239" s="73" t="s">
        <v>329</v>
      </c>
      <c r="C239" s="73" t="s">
        <v>330</v>
      </c>
      <c r="D239" s="75" t="s">
        <v>331</v>
      </c>
      <c r="E239" s="73">
        <v>161013</v>
      </c>
      <c r="F239" s="73"/>
      <c r="G239" s="73">
        <v>1212</v>
      </c>
      <c r="H239" s="73" t="s">
        <v>77</v>
      </c>
      <c r="I239" s="66">
        <v>2210</v>
      </c>
      <c r="J239" s="67">
        <v>4394.9914830988009</v>
      </c>
      <c r="K239" s="68">
        <f t="shared" si="11"/>
        <v>0.73249858051646677</v>
      </c>
      <c r="L239" s="67">
        <f t="shared" si="19"/>
        <v>0</v>
      </c>
      <c r="M239" s="67">
        <v>0</v>
      </c>
      <c r="N239" s="67">
        <v>0</v>
      </c>
      <c r="O239" s="67">
        <f>'FY25 Fleet Rates'!$B$3</f>
        <v>1650.1169802561767</v>
      </c>
      <c r="P239" s="67">
        <v>0</v>
      </c>
      <c r="Q239" s="67">
        <v>0</v>
      </c>
      <c r="R239" s="67">
        <v>0</v>
      </c>
      <c r="S239" s="67">
        <v>268.58281285603783</v>
      </c>
      <c r="T239" s="67">
        <f t="shared" si="17"/>
        <v>6313.691276211016</v>
      </c>
      <c r="U239" s="63" t="s">
        <v>151</v>
      </c>
      <c r="V239" s="63">
        <v>2026</v>
      </c>
      <c r="W239" s="70" t="s">
        <v>251</v>
      </c>
      <c r="X239" s="67">
        <v>3300</v>
      </c>
      <c r="Y239" s="67"/>
      <c r="Z239" s="67">
        <f t="shared" si="18"/>
        <v>3300</v>
      </c>
      <c r="AA239" s="67">
        <f t="shared" si="13"/>
        <v>9613.6912762110151</v>
      </c>
    </row>
    <row r="240" spans="1:27" ht="15" customHeight="1" x14ac:dyDescent="0.3">
      <c r="A240" s="73" t="s">
        <v>39</v>
      </c>
      <c r="B240" s="73" t="s">
        <v>329</v>
      </c>
      <c r="C240" s="73" t="s">
        <v>330</v>
      </c>
      <c r="D240" s="75" t="s">
        <v>331</v>
      </c>
      <c r="E240" s="73">
        <v>161015</v>
      </c>
      <c r="F240" s="73"/>
      <c r="G240" s="73">
        <v>1212</v>
      </c>
      <c r="H240" s="73" t="s">
        <v>77</v>
      </c>
      <c r="I240" s="66">
        <v>4228</v>
      </c>
      <c r="J240" s="67">
        <v>4394.9914830988009</v>
      </c>
      <c r="K240" s="68">
        <f t="shared" si="11"/>
        <v>0.73249858051646677</v>
      </c>
      <c r="L240" s="67">
        <f t="shared" si="19"/>
        <v>0</v>
      </c>
      <c r="M240" s="67">
        <v>0</v>
      </c>
      <c r="N240" s="67">
        <v>0</v>
      </c>
      <c r="O240" s="67">
        <f>'FY25 Fleet Rates'!$B$3</f>
        <v>1650.1169802561767</v>
      </c>
      <c r="P240" s="67">
        <v>0</v>
      </c>
      <c r="Q240" s="67">
        <v>0</v>
      </c>
      <c r="R240" s="67">
        <v>0</v>
      </c>
      <c r="S240" s="67">
        <v>268.58281285603783</v>
      </c>
      <c r="T240" s="67">
        <f t="shared" si="17"/>
        <v>6313.691276211016</v>
      </c>
      <c r="U240" s="63" t="s">
        <v>151</v>
      </c>
      <c r="V240" s="63">
        <v>2026</v>
      </c>
      <c r="W240" s="70" t="s">
        <v>251</v>
      </c>
      <c r="X240" s="67">
        <v>3300</v>
      </c>
      <c r="Y240" s="67"/>
      <c r="Z240" s="67">
        <f t="shared" si="18"/>
        <v>3300</v>
      </c>
      <c r="AA240" s="67">
        <f t="shared" si="13"/>
        <v>9613.6912762110151</v>
      </c>
    </row>
    <row r="241" spans="1:27" ht="15" customHeight="1" x14ac:dyDescent="0.3">
      <c r="A241" s="73" t="s">
        <v>39</v>
      </c>
      <c r="B241" s="73" t="s">
        <v>329</v>
      </c>
      <c r="C241" s="73" t="s">
        <v>330</v>
      </c>
      <c r="D241" s="76" t="s">
        <v>331</v>
      </c>
      <c r="E241" s="73">
        <v>161018</v>
      </c>
      <c r="F241" s="73"/>
      <c r="G241" s="73">
        <v>1212</v>
      </c>
      <c r="H241" s="73" t="s">
        <v>77</v>
      </c>
      <c r="I241" s="66">
        <v>4492</v>
      </c>
      <c r="J241" s="67">
        <v>4394.9914830988009</v>
      </c>
      <c r="K241" s="68">
        <f t="shared" si="11"/>
        <v>0.73249858051646677</v>
      </c>
      <c r="L241" s="67">
        <f t="shared" si="19"/>
        <v>0</v>
      </c>
      <c r="M241" s="67">
        <v>0</v>
      </c>
      <c r="N241" s="67">
        <v>0</v>
      </c>
      <c r="O241" s="67">
        <f>'FY25 Fleet Rates'!$B$3</f>
        <v>1650.1169802561767</v>
      </c>
      <c r="P241" s="67">
        <v>0</v>
      </c>
      <c r="Q241" s="67">
        <v>0</v>
      </c>
      <c r="R241" s="67">
        <v>0</v>
      </c>
      <c r="S241" s="67">
        <v>268.58281285603783</v>
      </c>
      <c r="T241" s="67">
        <f t="shared" si="17"/>
        <v>6313.691276211016</v>
      </c>
      <c r="U241" s="63" t="s">
        <v>151</v>
      </c>
      <c r="V241" s="63">
        <v>2026</v>
      </c>
      <c r="W241" s="70" t="s">
        <v>251</v>
      </c>
      <c r="X241" s="67">
        <v>3300</v>
      </c>
      <c r="Y241" s="67"/>
      <c r="Z241" s="67">
        <f t="shared" si="18"/>
        <v>3300</v>
      </c>
      <c r="AA241" s="67">
        <f t="shared" si="13"/>
        <v>9613.6912762110151</v>
      </c>
    </row>
    <row r="242" spans="1:27" ht="15" customHeight="1" x14ac:dyDescent="0.3">
      <c r="A242" s="73" t="s">
        <v>39</v>
      </c>
      <c r="B242" s="73" t="s">
        <v>329</v>
      </c>
      <c r="C242" s="73" t="s">
        <v>330</v>
      </c>
      <c r="D242" s="75" t="s">
        <v>331</v>
      </c>
      <c r="E242" s="73">
        <v>161025</v>
      </c>
      <c r="F242" s="73"/>
      <c r="G242" s="73">
        <v>1212</v>
      </c>
      <c r="H242" s="73" t="s">
        <v>77</v>
      </c>
      <c r="I242" s="66">
        <v>5203</v>
      </c>
      <c r="J242" s="67">
        <v>4394.9914830988009</v>
      </c>
      <c r="K242" s="68">
        <f t="shared" si="11"/>
        <v>0.73249858051646677</v>
      </c>
      <c r="L242" s="67">
        <f t="shared" si="19"/>
        <v>0</v>
      </c>
      <c r="M242" s="67">
        <v>0</v>
      </c>
      <c r="N242" s="67">
        <v>0</v>
      </c>
      <c r="O242" s="67">
        <f>'FY25 Fleet Rates'!$B$3</f>
        <v>1650.1169802561767</v>
      </c>
      <c r="P242" s="67">
        <v>0</v>
      </c>
      <c r="Q242" s="67">
        <v>0</v>
      </c>
      <c r="R242" s="67">
        <v>0</v>
      </c>
      <c r="S242" s="67">
        <v>268.58281285603783</v>
      </c>
      <c r="T242" s="67">
        <f t="shared" si="17"/>
        <v>6313.691276211016</v>
      </c>
      <c r="U242" s="63" t="s">
        <v>151</v>
      </c>
      <c r="V242" s="63">
        <v>2026</v>
      </c>
      <c r="W242" s="70" t="s">
        <v>251</v>
      </c>
      <c r="X242" s="67">
        <v>3300</v>
      </c>
      <c r="Y242" s="67"/>
      <c r="Z242" s="67">
        <f t="shared" si="18"/>
        <v>3300</v>
      </c>
      <c r="AA242" s="67">
        <f t="shared" si="13"/>
        <v>9613.6912762110151</v>
      </c>
    </row>
    <row r="243" spans="1:27" ht="15" customHeight="1" x14ac:dyDescent="0.3">
      <c r="A243" s="73" t="s">
        <v>39</v>
      </c>
      <c r="B243" s="73" t="s">
        <v>329</v>
      </c>
      <c r="C243" s="73" t="s">
        <v>330</v>
      </c>
      <c r="D243" s="76" t="s">
        <v>331</v>
      </c>
      <c r="E243" s="73">
        <v>161027</v>
      </c>
      <c r="F243" s="73"/>
      <c r="G243" s="73">
        <v>1212</v>
      </c>
      <c r="H243" s="73" t="s">
        <v>77</v>
      </c>
      <c r="I243" s="66">
        <v>5041</v>
      </c>
      <c r="J243" s="67">
        <v>4394.9914830988009</v>
      </c>
      <c r="K243" s="68">
        <f t="shared" si="11"/>
        <v>0.73249858051646677</v>
      </c>
      <c r="L243" s="67">
        <f t="shared" si="19"/>
        <v>0</v>
      </c>
      <c r="M243" s="67">
        <v>0</v>
      </c>
      <c r="N243" s="67">
        <v>0</v>
      </c>
      <c r="O243" s="67">
        <f>'FY25 Fleet Rates'!$B$3</f>
        <v>1650.1169802561767</v>
      </c>
      <c r="P243" s="67">
        <v>0</v>
      </c>
      <c r="Q243" s="67">
        <v>0</v>
      </c>
      <c r="R243" s="67">
        <v>0</v>
      </c>
      <c r="S243" s="67">
        <v>268.58281285603783</v>
      </c>
      <c r="T243" s="67">
        <f t="shared" si="17"/>
        <v>6313.691276211016</v>
      </c>
      <c r="U243" s="63" t="s">
        <v>151</v>
      </c>
      <c r="V243" s="63">
        <v>2026</v>
      </c>
      <c r="W243" s="70" t="s">
        <v>251</v>
      </c>
      <c r="X243" s="67">
        <v>3300</v>
      </c>
      <c r="Y243" s="67"/>
      <c r="Z243" s="67">
        <f t="shared" si="18"/>
        <v>3300</v>
      </c>
      <c r="AA243" s="67">
        <f t="shared" si="13"/>
        <v>9613.6912762110151</v>
      </c>
    </row>
    <row r="244" spans="1:27" ht="15" customHeight="1" x14ac:dyDescent="0.3">
      <c r="A244" s="73" t="s">
        <v>39</v>
      </c>
      <c r="B244" s="73" t="s">
        <v>329</v>
      </c>
      <c r="C244" s="73" t="s">
        <v>330</v>
      </c>
      <c r="D244" s="76" t="s">
        <v>331</v>
      </c>
      <c r="E244" s="73">
        <v>161035</v>
      </c>
      <c r="F244" s="73"/>
      <c r="G244" s="73">
        <v>1212</v>
      </c>
      <c r="H244" s="73" t="s">
        <v>77</v>
      </c>
      <c r="I244" s="66">
        <v>4700</v>
      </c>
      <c r="J244" s="67">
        <v>4394.9914830988009</v>
      </c>
      <c r="K244" s="68">
        <f t="shared" si="11"/>
        <v>0.73249858051646677</v>
      </c>
      <c r="L244" s="67">
        <f t="shared" si="19"/>
        <v>0</v>
      </c>
      <c r="M244" s="67">
        <v>0</v>
      </c>
      <c r="N244" s="67">
        <v>0</v>
      </c>
      <c r="O244" s="67">
        <f>'FY25 Fleet Rates'!$B$3</f>
        <v>1650.1169802561767</v>
      </c>
      <c r="P244" s="67">
        <v>0</v>
      </c>
      <c r="Q244" s="67">
        <v>0</v>
      </c>
      <c r="R244" s="67">
        <v>0</v>
      </c>
      <c r="S244" s="67">
        <v>268.58281285603783</v>
      </c>
      <c r="T244" s="67">
        <f t="shared" si="17"/>
        <v>6313.691276211016</v>
      </c>
      <c r="U244" s="63" t="s">
        <v>151</v>
      </c>
      <c r="V244" s="63">
        <v>2026</v>
      </c>
      <c r="W244" s="70" t="s">
        <v>251</v>
      </c>
      <c r="X244" s="67">
        <v>3300</v>
      </c>
      <c r="Y244" s="67"/>
      <c r="Z244" s="67">
        <f t="shared" si="18"/>
        <v>3300</v>
      </c>
      <c r="AA244" s="67">
        <f t="shared" si="13"/>
        <v>9613.6912762110151</v>
      </c>
    </row>
    <row r="245" spans="1:27" ht="15" customHeight="1" x14ac:dyDescent="0.3">
      <c r="A245" s="73" t="s">
        <v>39</v>
      </c>
      <c r="B245" s="73" t="s">
        <v>329</v>
      </c>
      <c r="C245" s="73" t="s">
        <v>330</v>
      </c>
      <c r="D245" s="84" t="s">
        <v>331</v>
      </c>
      <c r="E245" s="73">
        <v>161036</v>
      </c>
      <c r="F245" s="73"/>
      <c r="G245" s="73">
        <v>1024</v>
      </c>
      <c r="H245" s="73" t="s">
        <v>77</v>
      </c>
      <c r="I245" s="66">
        <v>7958</v>
      </c>
      <c r="J245" s="67">
        <v>3711.3261412834327</v>
      </c>
      <c r="K245" s="68">
        <f t="shared" si="11"/>
        <v>0.61855435688057214</v>
      </c>
      <c r="L245" s="67">
        <f t="shared" si="19"/>
        <v>1211.1294307721603</v>
      </c>
      <c r="M245" s="67">
        <v>0</v>
      </c>
      <c r="N245" s="67">
        <v>0</v>
      </c>
      <c r="O245" s="67">
        <f>'FY25 Fleet Rates'!$B$3</f>
        <v>1650.1169802561767</v>
      </c>
      <c r="P245" s="67">
        <v>0</v>
      </c>
      <c r="Q245" s="67">
        <v>0</v>
      </c>
      <c r="R245" s="67">
        <v>0</v>
      </c>
      <c r="S245" s="67">
        <v>195.33295480439116</v>
      </c>
      <c r="T245" s="67">
        <f t="shared" si="17"/>
        <v>6767.9055071161602</v>
      </c>
      <c r="U245" s="63" t="s">
        <v>151</v>
      </c>
      <c r="V245" s="63">
        <v>2025</v>
      </c>
      <c r="W245" s="70" t="s">
        <v>1234</v>
      </c>
      <c r="X245" s="67">
        <v>2400</v>
      </c>
      <c r="Y245" s="67"/>
      <c r="Z245" s="67">
        <f t="shared" si="18"/>
        <v>2400</v>
      </c>
      <c r="AA245" s="67">
        <f t="shared" si="13"/>
        <v>9167.9055071161602</v>
      </c>
    </row>
    <row r="246" spans="1:27" ht="15" customHeight="1" x14ac:dyDescent="0.3">
      <c r="A246" s="73" t="s">
        <v>39</v>
      </c>
      <c r="B246" s="73" t="s">
        <v>329</v>
      </c>
      <c r="C246" s="73" t="s">
        <v>330</v>
      </c>
      <c r="D246" s="75" t="s">
        <v>331</v>
      </c>
      <c r="E246" s="73">
        <v>161040</v>
      </c>
      <c r="F246" s="73"/>
      <c r="G246" s="73">
        <v>1212</v>
      </c>
      <c r="H246" s="73" t="s">
        <v>77</v>
      </c>
      <c r="I246" s="66">
        <v>2471</v>
      </c>
      <c r="J246" s="67">
        <v>4394.9914830988009</v>
      </c>
      <c r="K246" s="68">
        <f t="shared" si="11"/>
        <v>0.73249858051646677</v>
      </c>
      <c r="L246" s="67">
        <f t="shared" si="19"/>
        <v>0</v>
      </c>
      <c r="M246" s="67">
        <v>0</v>
      </c>
      <c r="N246" s="67">
        <v>0</v>
      </c>
      <c r="O246" s="67">
        <f>'FY25 Fleet Rates'!$B$3</f>
        <v>1650.1169802561767</v>
      </c>
      <c r="P246" s="67">
        <v>0</v>
      </c>
      <c r="Q246" s="67">
        <v>0</v>
      </c>
      <c r="R246" s="67">
        <v>0</v>
      </c>
      <c r="S246" s="67">
        <v>268.58281285603783</v>
      </c>
      <c r="T246" s="67">
        <f t="shared" si="17"/>
        <v>6313.691276211016</v>
      </c>
      <c r="U246" s="63" t="s">
        <v>151</v>
      </c>
      <c r="V246" s="63">
        <v>2026</v>
      </c>
      <c r="W246" s="70" t="s">
        <v>251</v>
      </c>
      <c r="X246" s="67">
        <v>3300</v>
      </c>
      <c r="Y246" s="67"/>
      <c r="Z246" s="67">
        <f t="shared" si="18"/>
        <v>3300</v>
      </c>
      <c r="AA246" s="67">
        <f t="shared" si="13"/>
        <v>9613.6912762110151</v>
      </c>
    </row>
    <row r="247" spans="1:27" ht="15" customHeight="1" x14ac:dyDescent="0.3">
      <c r="A247" s="73" t="s">
        <v>39</v>
      </c>
      <c r="B247" s="73" t="s">
        <v>329</v>
      </c>
      <c r="C247" s="73" t="s">
        <v>330</v>
      </c>
      <c r="D247" s="76" t="s">
        <v>331</v>
      </c>
      <c r="E247" s="73">
        <v>171008</v>
      </c>
      <c r="F247" s="73"/>
      <c r="G247" s="73">
        <v>1212</v>
      </c>
      <c r="H247" s="73" t="s">
        <v>77</v>
      </c>
      <c r="I247" s="66">
        <v>4355</v>
      </c>
      <c r="J247" s="67">
        <v>4394.9914830988009</v>
      </c>
      <c r="K247" s="68">
        <f t="shared" si="11"/>
        <v>0.73249858051646677</v>
      </c>
      <c r="L247" s="67">
        <f t="shared" si="19"/>
        <v>0</v>
      </c>
      <c r="M247" s="67">
        <v>0</v>
      </c>
      <c r="N247" s="67">
        <v>0</v>
      </c>
      <c r="O247" s="67">
        <f>'FY25 Fleet Rates'!$B$3</f>
        <v>1650.1169802561767</v>
      </c>
      <c r="P247" s="67">
        <v>0</v>
      </c>
      <c r="Q247" s="67">
        <v>0</v>
      </c>
      <c r="R247" s="67">
        <v>0</v>
      </c>
      <c r="S247" s="67">
        <v>268.58281285603783</v>
      </c>
      <c r="T247" s="67">
        <f t="shared" si="17"/>
        <v>6313.691276211016</v>
      </c>
      <c r="U247" s="63" t="s">
        <v>151</v>
      </c>
      <c r="V247" s="63">
        <v>2027</v>
      </c>
      <c r="W247" s="70" t="s">
        <v>251</v>
      </c>
      <c r="X247" s="67">
        <v>3300</v>
      </c>
      <c r="Y247" s="67"/>
      <c r="Z247" s="67">
        <f t="shared" si="18"/>
        <v>3300</v>
      </c>
      <c r="AA247" s="67">
        <f t="shared" si="13"/>
        <v>9613.6912762110151</v>
      </c>
    </row>
    <row r="248" spans="1:27" ht="15" customHeight="1" x14ac:dyDescent="0.3">
      <c r="A248" s="73" t="s">
        <v>39</v>
      </c>
      <c r="B248" s="73" t="s">
        <v>329</v>
      </c>
      <c r="C248" s="73" t="s">
        <v>330</v>
      </c>
      <c r="D248" s="75" t="s">
        <v>331</v>
      </c>
      <c r="E248" s="73">
        <v>171010</v>
      </c>
      <c r="F248" s="73"/>
      <c r="G248" s="73">
        <v>1212</v>
      </c>
      <c r="H248" s="73" t="s">
        <v>77</v>
      </c>
      <c r="I248" s="66">
        <v>3832</v>
      </c>
      <c r="J248" s="67">
        <v>4394.9914830988009</v>
      </c>
      <c r="K248" s="68">
        <f t="shared" si="11"/>
        <v>0.73249858051646677</v>
      </c>
      <c r="L248" s="67">
        <f t="shared" si="19"/>
        <v>0</v>
      </c>
      <c r="M248" s="67">
        <v>0</v>
      </c>
      <c r="N248" s="67">
        <v>0</v>
      </c>
      <c r="O248" s="67">
        <f>'FY25 Fleet Rates'!$B$3</f>
        <v>1650.1169802561767</v>
      </c>
      <c r="P248" s="67">
        <v>0</v>
      </c>
      <c r="Q248" s="67">
        <v>0</v>
      </c>
      <c r="R248" s="67">
        <v>0</v>
      </c>
      <c r="S248" s="67">
        <v>268.58281285603783</v>
      </c>
      <c r="T248" s="67">
        <f t="shared" si="17"/>
        <v>6313.691276211016</v>
      </c>
      <c r="U248" s="63" t="s">
        <v>151</v>
      </c>
      <c r="V248" s="63">
        <v>2027</v>
      </c>
      <c r="W248" s="70" t="s">
        <v>251</v>
      </c>
      <c r="X248" s="67">
        <v>3300</v>
      </c>
      <c r="Y248" s="67"/>
      <c r="Z248" s="67">
        <f t="shared" si="18"/>
        <v>3300</v>
      </c>
      <c r="AA248" s="67">
        <f t="shared" si="13"/>
        <v>9613.6912762110151</v>
      </c>
    </row>
    <row r="249" spans="1:27" ht="15" customHeight="1" x14ac:dyDescent="0.3">
      <c r="A249" s="73" t="s">
        <v>39</v>
      </c>
      <c r="B249" s="73" t="s">
        <v>329</v>
      </c>
      <c r="C249" s="73" t="s">
        <v>330</v>
      </c>
      <c r="D249" s="75" t="s">
        <v>331</v>
      </c>
      <c r="E249" s="73" t="s">
        <v>332</v>
      </c>
      <c r="F249" s="73"/>
      <c r="G249" s="73">
        <v>1020</v>
      </c>
      <c r="H249" s="73" t="s">
        <v>77</v>
      </c>
      <c r="I249" s="66">
        <v>651</v>
      </c>
      <c r="J249" s="67">
        <v>3613.6596638812362</v>
      </c>
      <c r="K249" s="68">
        <f t="shared" si="11"/>
        <v>0.60227661064687266</v>
      </c>
      <c r="L249" s="67">
        <f t="shared" si="19"/>
        <v>0</v>
      </c>
      <c r="M249" s="67">
        <v>0</v>
      </c>
      <c r="N249" s="67">
        <v>0</v>
      </c>
      <c r="O249" s="67">
        <f>'FY25 Fleet Rates'!$B$3</f>
        <v>1650.1169802561767</v>
      </c>
      <c r="P249" s="67">
        <v>0</v>
      </c>
      <c r="Q249" s="67">
        <v>0</v>
      </c>
      <c r="R249" s="67">
        <v>0</v>
      </c>
      <c r="S249" s="67">
        <v>191.42629570830334</v>
      </c>
      <c r="T249" s="67">
        <f t="shared" si="17"/>
        <v>5455.2029398457171</v>
      </c>
      <c r="U249" s="63" t="s">
        <v>151</v>
      </c>
      <c r="V249" s="63">
        <v>2028</v>
      </c>
      <c r="W249" s="70" t="s">
        <v>633</v>
      </c>
      <c r="X249" s="67">
        <v>2352</v>
      </c>
      <c r="Y249" s="67"/>
      <c r="Z249" s="67">
        <f t="shared" si="18"/>
        <v>2352</v>
      </c>
      <c r="AA249" s="67">
        <f t="shared" si="13"/>
        <v>7807.2029398457171</v>
      </c>
    </row>
    <row r="250" spans="1:27" ht="15" customHeight="1" x14ac:dyDescent="0.3">
      <c r="A250" s="73" t="s">
        <v>39</v>
      </c>
      <c r="B250" s="73" t="s">
        <v>329</v>
      </c>
      <c r="C250" s="73" t="s">
        <v>330</v>
      </c>
      <c r="D250" s="75" t="s">
        <v>331</v>
      </c>
      <c r="E250" s="73" t="s">
        <v>333</v>
      </c>
      <c r="F250" s="73"/>
      <c r="G250" s="73">
        <v>1020</v>
      </c>
      <c r="H250" s="73" t="s">
        <v>77</v>
      </c>
      <c r="I250" s="66">
        <v>2774</v>
      </c>
      <c r="J250" s="67">
        <v>3613.6596638812362</v>
      </c>
      <c r="K250" s="68">
        <f t="shared" si="11"/>
        <v>0.60227661064687266</v>
      </c>
      <c r="L250" s="67">
        <f t="shared" si="19"/>
        <v>0</v>
      </c>
      <c r="M250" s="67">
        <v>0</v>
      </c>
      <c r="N250" s="67">
        <v>0</v>
      </c>
      <c r="O250" s="67">
        <f>'FY25 Fleet Rates'!$B$3</f>
        <v>1650.1169802561767</v>
      </c>
      <c r="P250" s="67">
        <v>0</v>
      </c>
      <c r="Q250" s="67">
        <v>0</v>
      </c>
      <c r="R250" s="67">
        <v>0</v>
      </c>
      <c r="S250" s="67">
        <v>191.42629570830334</v>
      </c>
      <c r="T250" s="67">
        <f t="shared" si="17"/>
        <v>5455.2029398457171</v>
      </c>
      <c r="U250" s="63" t="s">
        <v>151</v>
      </c>
      <c r="V250" s="63">
        <v>2028</v>
      </c>
      <c r="W250" s="70" t="s">
        <v>633</v>
      </c>
      <c r="X250" s="67">
        <v>2352</v>
      </c>
      <c r="Y250" s="67"/>
      <c r="Z250" s="67">
        <f t="shared" si="18"/>
        <v>2352</v>
      </c>
      <c r="AA250" s="67">
        <f t="shared" si="13"/>
        <v>7807.2029398457171</v>
      </c>
    </row>
    <row r="251" spans="1:27" ht="15" customHeight="1" x14ac:dyDescent="0.3">
      <c r="A251" s="73" t="s">
        <v>39</v>
      </c>
      <c r="B251" s="73" t="s">
        <v>329</v>
      </c>
      <c r="C251" s="73" t="s">
        <v>330</v>
      </c>
      <c r="D251" s="75" t="s">
        <v>331</v>
      </c>
      <c r="E251" s="73" t="s">
        <v>334</v>
      </c>
      <c r="F251" s="73"/>
      <c r="G251" s="73">
        <v>1212</v>
      </c>
      <c r="H251" s="73" t="s">
        <v>77</v>
      </c>
      <c r="I251" s="66">
        <v>3302</v>
      </c>
      <c r="J251" s="67">
        <v>4394.9914830988009</v>
      </c>
      <c r="K251" s="68">
        <f t="shared" si="11"/>
        <v>0.73249858051646677</v>
      </c>
      <c r="L251" s="67">
        <f t="shared" si="19"/>
        <v>0</v>
      </c>
      <c r="M251" s="67">
        <v>0</v>
      </c>
      <c r="N251" s="67">
        <v>0</v>
      </c>
      <c r="O251" s="67">
        <f>'FY25 Fleet Rates'!$B$3</f>
        <v>1650.1169802561767</v>
      </c>
      <c r="P251" s="67">
        <v>0</v>
      </c>
      <c r="Q251" s="67">
        <v>0</v>
      </c>
      <c r="R251" s="67">
        <v>0</v>
      </c>
      <c r="S251" s="67">
        <v>268.58281285603783</v>
      </c>
      <c r="T251" s="67">
        <f t="shared" si="17"/>
        <v>6313.691276211016</v>
      </c>
      <c r="U251" s="63" t="s">
        <v>151</v>
      </c>
      <c r="V251" s="63">
        <v>2031</v>
      </c>
      <c r="W251" s="70" t="s">
        <v>251</v>
      </c>
      <c r="X251" s="67">
        <v>3300</v>
      </c>
      <c r="Y251" s="67"/>
      <c r="Z251" s="67">
        <f t="shared" si="18"/>
        <v>3300</v>
      </c>
      <c r="AA251" s="67">
        <f t="shared" si="13"/>
        <v>9613.6912762110151</v>
      </c>
    </row>
    <row r="252" spans="1:27" ht="15" customHeight="1" x14ac:dyDescent="0.3">
      <c r="A252" s="73" t="s">
        <v>40</v>
      </c>
      <c r="B252" s="73">
        <v>900550</v>
      </c>
      <c r="C252" s="73" t="s">
        <v>335</v>
      </c>
      <c r="D252" s="74" t="s">
        <v>336</v>
      </c>
      <c r="E252" s="73" t="s">
        <v>337</v>
      </c>
      <c r="F252" s="73"/>
      <c r="G252" s="73">
        <v>1202</v>
      </c>
      <c r="H252" s="73" t="s">
        <v>77</v>
      </c>
      <c r="I252" s="66">
        <v>874</v>
      </c>
      <c r="J252" s="67">
        <v>4394.9914830988009</v>
      </c>
      <c r="K252" s="68">
        <f t="shared" si="11"/>
        <v>0.73249858051646677</v>
      </c>
      <c r="L252" s="67">
        <f t="shared" si="19"/>
        <v>0</v>
      </c>
      <c r="M252" s="67">
        <v>0</v>
      </c>
      <c r="N252" s="67">
        <v>0</v>
      </c>
      <c r="O252" s="67">
        <f>'FY25 Fleet Rates'!$B$3</f>
        <v>1650.1169802561767</v>
      </c>
      <c r="P252" s="67">
        <v>0</v>
      </c>
      <c r="Q252" s="67">
        <v>0</v>
      </c>
      <c r="R252" s="67">
        <v>0</v>
      </c>
      <c r="S252" s="67">
        <v>211.93625596276442</v>
      </c>
      <c r="T252" s="67">
        <f t="shared" si="17"/>
        <v>6257.0447193177424</v>
      </c>
      <c r="U252" s="63" t="s">
        <v>151</v>
      </c>
      <c r="V252" s="63">
        <v>2029</v>
      </c>
      <c r="W252" s="70" t="s">
        <v>134</v>
      </c>
      <c r="X252" s="67">
        <v>2604</v>
      </c>
      <c r="Y252" s="67"/>
      <c r="Z252" s="67">
        <f t="shared" si="18"/>
        <v>2604</v>
      </c>
      <c r="AA252" s="67">
        <f t="shared" si="13"/>
        <v>8861.0447193177424</v>
      </c>
    </row>
    <row r="253" spans="1:27" ht="15" customHeight="1" x14ac:dyDescent="0.3">
      <c r="A253" s="73" t="s">
        <v>40</v>
      </c>
      <c r="B253" s="73">
        <v>901000</v>
      </c>
      <c r="C253" s="73" t="s">
        <v>338</v>
      </c>
      <c r="D253" s="75" t="s">
        <v>339</v>
      </c>
      <c r="E253" s="73">
        <v>171003</v>
      </c>
      <c r="F253" s="73"/>
      <c r="G253" s="73">
        <v>1212</v>
      </c>
      <c r="H253" s="73" t="s">
        <v>77</v>
      </c>
      <c r="I253" s="66">
        <v>2651</v>
      </c>
      <c r="J253" s="67">
        <v>4394.9914830988009</v>
      </c>
      <c r="K253" s="68">
        <f t="shared" si="11"/>
        <v>0.73249858051646677</v>
      </c>
      <c r="L253" s="67">
        <f t="shared" si="19"/>
        <v>0</v>
      </c>
      <c r="M253" s="67">
        <v>0</v>
      </c>
      <c r="N253" s="67">
        <v>0</v>
      </c>
      <c r="O253" s="67">
        <f>'FY25 Fleet Rates'!$B$3</f>
        <v>1650.1169802561767</v>
      </c>
      <c r="P253" s="67">
        <v>0</v>
      </c>
      <c r="Q253" s="67">
        <v>0</v>
      </c>
      <c r="R253" s="67">
        <v>0</v>
      </c>
      <c r="S253" s="67">
        <v>0</v>
      </c>
      <c r="T253" s="67">
        <f t="shared" si="17"/>
        <v>6045.1084633549781</v>
      </c>
      <c r="U253" s="63" t="s">
        <v>412</v>
      </c>
      <c r="V253" s="63">
        <v>1900</v>
      </c>
      <c r="W253" s="70" t="s">
        <v>1218</v>
      </c>
      <c r="X253" s="67">
        <v>0</v>
      </c>
      <c r="Y253" s="67"/>
      <c r="Z253" s="67">
        <f t="shared" si="18"/>
        <v>0</v>
      </c>
      <c r="AA253" s="67">
        <f t="shared" si="13"/>
        <v>6045.1084633549781</v>
      </c>
    </row>
    <row r="254" spans="1:27" ht="15" customHeight="1" x14ac:dyDescent="0.3">
      <c r="A254" s="73" t="s">
        <v>40</v>
      </c>
      <c r="B254" s="73">
        <v>903300</v>
      </c>
      <c r="C254" s="73" t="s">
        <v>340</v>
      </c>
      <c r="D254" s="75" t="s">
        <v>341</v>
      </c>
      <c r="E254" s="73">
        <v>101034</v>
      </c>
      <c r="F254" s="73"/>
      <c r="G254" s="73">
        <v>1212</v>
      </c>
      <c r="H254" s="73" t="s">
        <v>77</v>
      </c>
      <c r="I254" s="66">
        <v>787</v>
      </c>
      <c r="J254" s="67">
        <v>4394.9914830988009</v>
      </c>
      <c r="K254" s="68">
        <f t="shared" si="11"/>
        <v>0.73249858051646677</v>
      </c>
      <c r="L254" s="67">
        <f t="shared" si="19"/>
        <v>0</v>
      </c>
      <c r="M254" s="67">
        <v>0</v>
      </c>
      <c r="N254" s="67">
        <v>0</v>
      </c>
      <c r="O254" s="67">
        <f>'FY25 Fleet Rates'!$B$3</f>
        <v>1650.1169802561767</v>
      </c>
      <c r="P254" s="67">
        <v>0</v>
      </c>
      <c r="Q254" s="67">
        <v>0</v>
      </c>
      <c r="R254" s="67">
        <v>0</v>
      </c>
      <c r="S254" s="67">
        <v>0</v>
      </c>
      <c r="T254" s="67">
        <f t="shared" si="17"/>
        <v>6045.1084633549781</v>
      </c>
      <c r="U254" s="63" t="s">
        <v>1306</v>
      </c>
      <c r="V254" s="63">
        <v>2017</v>
      </c>
      <c r="W254" s="70">
        <v>0</v>
      </c>
      <c r="X254" s="67">
        <v>0</v>
      </c>
      <c r="Y254" s="67"/>
      <c r="Z254" s="67">
        <f t="shared" si="18"/>
        <v>0</v>
      </c>
      <c r="AA254" s="67">
        <f t="shared" si="13"/>
        <v>6045.1084633549781</v>
      </c>
    </row>
    <row r="255" spans="1:27" ht="15" customHeight="1" x14ac:dyDescent="0.3">
      <c r="A255" s="73" t="s">
        <v>40</v>
      </c>
      <c r="B255" s="73">
        <v>903300</v>
      </c>
      <c r="C255" s="73" t="s">
        <v>340</v>
      </c>
      <c r="D255" s="75" t="s">
        <v>341</v>
      </c>
      <c r="E255" s="73">
        <v>121011</v>
      </c>
      <c r="F255" s="73"/>
      <c r="G255" s="73">
        <v>1210</v>
      </c>
      <c r="H255" s="73" t="s">
        <v>77</v>
      </c>
      <c r="I255" s="66">
        <v>7487</v>
      </c>
      <c r="J255" s="67">
        <v>5273.9897797185613</v>
      </c>
      <c r="K255" s="68">
        <f t="shared" si="11"/>
        <v>0.87899829661976026</v>
      </c>
      <c r="L255" s="67">
        <f t="shared" si="19"/>
        <v>1307.0704670735836</v>
      </c>
      <c r="M255" s="67">
        <v>0</v>
      </c>
      <c r="N255" s="67">
        <v>0</v>
      </c>
      <c r="O255" s="67">
        <f>'FY25 Fleet Rates'!$B$3</f>
        <v>1650.1169802561767</v>
      </c>
      <c r="P255" s="67">
        <v>0</v>
      </c>
      <c r="Q255" s="67">
        <v>586.81964583870308</v>
      </c>
      <c r="R255" s="67">
        <v>0</v>
      </c>
      <c r="S255" s="67">
        <v>0</v>
      </c>
      <c r="T255" s="67">
        <f t="shared" si="17"/>
        <v>8817.9968728870244</v>
      </c>
      <c r="U255" s="63" t="s">
        <v>133</v>
      </c>
      <c r="V255" s="63">
        <v>2017</v>
      </c>
      <c r="W255" s="70">
        <v>0</v>
      </c>
      <c r="X255" s="67">
        <v>0</v>
      </c>
      <c r="Y255" s="67"/>
      <c r="Z255" s="67">
        <f t="shared" si="18"/>
        <v>0</v>
      </c>
      <c r="AA255" s="67">
        <f t="shared" si="13"/>
        <v>8817.9968728870244</v>
      </c>
    </row>
    <row r="256" spans="1:27" ht="15" customHeight="1" x14ac:dyDescent="0.3">
      <c r="A256" s="73" t="s">
        <v>40</v>
      </c>
      <c r="B256" s="73">
        <v>903300</v>
      </c>
      <c r="C256" s="73" t="s">
        <v>340</v>
      </c>
      <c r="D256" s="74" t="s">
        <v>341</v>
      </c>
      <c r="E256" s="73">
        <v>121056</v>
      </c>
      <c r="F256" s="73"/>
      <c r="G256" s="73">
        <v>1206</v>
      </c>
      <c r="H256" s="73" t="s">
        <v>77</v>
      </c>
      <c r="I256" s="66">
        <v>2962</v>
      </c>
      <c r="J256" s="67">
        <v>4687.9909153053886</v>
      </c>
      <c r="K256" s="68">
        <f t="shared" si="11"/>
        <v>0.78133181921756478</v>
      </c>
      <c r="L256" s="67">
        <f t="shared" si="19"/>
        <v>0</v>
      </c>
      <c r="M256" s="67">
        <v>0</v>
      </c>
      <c r="N256" s="67">
        <v>0</v>
      </c>
      <c r="O256" s="67">
        <f>'FY25 Fleet Rates'!$B$3</f>
        <v>1650.1169802561767</v>
      </c>
      <c r="P256" s="67">
        <v>0</v>
      </c>
      <c r="Q256" s="67">
        <v>0</v>
      </c>
      <c r="R256" s="67">
        <v>0</v>
      </c>
      <c r="S256" s="67">
        <v>0</v>
      </c>
      <c r="T256" s="67">
        <f t="shared" si="17"/>
        <v>6338.1078955615649</v>
      </c>
      <c r="U256" s="63" t="s">
        <v>133</v>
      </c>
      <c r="V256" s="63">
        <v>2017</v>
      </c>
      <c r="W256" s="70">
        <v>0</v>
      </c>
      <c r="X256" s="67">
        <v>0</v>
      </c>
      <c r="Y256" s="67"/>
      <c r="Z256" s="67">
        <f t="shared" si="18"/>
        <v>0</v>
      </c>
      <c r="AA256" s="67">
        <f t="shared" si="13"/>
        <v>6338.1078955615649</v>
      </c>
    </row>
    <row r="257" spans="1:27" ht="15" customHeight="1" x14ac:dyDescent="0.3">
      <c r="A257" s="73" t="s">
        <v>40</v>
      </c>
      <c r="B257" s="73">
        <v>903300</v>
      </c>
      <c r="C257" s="73" t="s">
        <v>340</v>
      </c>
      <c r="D257" s="74" t="s">
        <v>341</v>
      </c>
      <c r="E257" s="73">
        <v>121057</v>
      </c>
      <c r="F257" s="73"/>
      <c r="G257" s="73">
        <v>1210</v>
      </c>
      <c r="H257" s="73" t="s">
        <v>77</v>
      </c>
      <c r="I257" s="66">
        <v>15517</v>
      </c>
      <c r="J257" s="67">
        <v>5273.9897797185613</v>
      </c>
      <c r="K257" s="68">
        <f t="shared" si="11"/>
        <v>0.87899829661976026</v>
      </c>
      <c r="L257" s="67">
        <f t="shared" si="19"/>
        <v>8365.4267889302591</v>
      </c>
      <c r="M257" s="67">
        <v>0</v>
      </c>
      <c r="N257" s="67">
        <v>0</v>
      </c>
      <c r="O257" s="67">
        <f>'FY25 Fleet Rates'!$B$3</f>
        <v>1650.1169802561767</v>
      </c>
      <c r="P257" s="67">
        <v>0</v>
      </c>
      <c r="Q257" s="67">
        <v>0</v>
      </c>
      <c r="R257" s="67">
        <v>0</v>
      </c>
      <c r="S257" s="67">
        <v>0</v>
      </c>
      <c r="T257" s="67">
        <f t="shared" si="17"/>
        <v>15289.533548904996</v>
      </c>
      <c r="U257" s="63" t="s">
        <v>1306</v>
      </c>
      <c r="V257" s="63">
        <v>2017</v>
      </c>
      <c r="W257" s="70">
        <v>0</v>
      </c>
      <c r="X257" s="67">
        <v>0</v>
      </c>
      <c r="Y257" s="67"/>
      <c r="Z257" s="67">
        <f t="shared" si="18"/>
        <v>0</v>
      </c>
      <c r="AA257" s="67">
        <f t="shared" si="13"/>
        <v>15289.533548904996</v>
      </c>
    </row>
    <row r="258" spans="1:27" ht="15" customHeight="1" x14ac:dyDescent="0.3">
      <c r="A258" s="73" t="s">
        <v>40</v>
      </c>
      <c r="B258" s="73">
        <v>903300</v>
      </c>
      <c r="C258" s="73" t="s">
        <v>340</v>
      </c>
      <c r="D258" s="74" t="s">
        <v>341</v>
      </c>
      <c r="E258" s="73">
        <v>131002</v>
      </c>
      <c r="F258" s="73"/>
      <c r="G258" s="73">
        <v>1206</v>
      </c>
      <c r="H258" s="73" t="s">
        <v>77</v>
      </c>
      <c r="I258" s="66">
        <v>11893</v>
      </c>
      <c r="J258" s="67">
        <v>4687.9909153053886</v>
      </c>
      <c r="K258" s="68">
        <f t="shared" si="11"/>
        <v>0.78133181921756478</v>
      </c>
      <c r="L258" s="67">
        <f t="shared" si="19"/>
        <v>4604.3884106491096</v>
      </c>
      <c r="M258" s="67">
        <v>0</v>
      </c>
      <c r="N258" s="67">
        <v>0</v>
      </c>
      <c r="O258" s="67">
        <f>'FY25 Fleet Rates'!$B$3</f>
        <v>1650.1169802561767</v>
      </c>
      <c r="P258" s="67">
        <v>0</v>
      </c>
      <c r="Q258" s="67">
        <v>0</v>
      </c>
      <c r="R258" s="67">
        <v>0</v>
      </c>
      <c r="S258" s="67">
        <v>0</v>
      </c>
      <c r="T258" s="67">
        <f t="shared" si="17"/>
        <v>10942.496306210674</v>
      </c>
      <c r="U258" s="63" t="s">
        <v>1306</v>
      </c>
      <c r="V258" s="63">
        <v>2018</v>
      </c>
      <c r="W258" s="70">
        <v>0</v>
      </c>
      <c r="X258" s="67">
        <v>0</v>
      </c>
      <c r="Y258" s="67"/>
      <c r="Z258" s="67">
        <f t="shared" si="18"/>
        <v>0</v>
      </c>
      <c r="AA258" s="67">
        <f t="shared" si="13"/>
        <v>10942.496306210674</v>
      </c>
    </row>
    <row r="259" spans="1:27" ht="15" customHeight="1" x14ac:dyDescent="0.3">
      <c r="A259" s="73" t="s">
        <v>40</v>
      </c>
      <c r="B259" s="73">
        <v>903300</v>
      </c>
      <c r="C259" s="73" t="s">
        <v>340</v>
      </c>
      <c r="D259" s="74" t="s">
        <v>341</v>
      </c>
      <c r="E259" s="73">
        <v>141002</v>
      </c>
      <c r="F259" s="73"/>
      <c r="G259" s="73">
        <v>1204</v>
      </c>
      <c r="H259" s="73" t="s">
        <v>77</v>
      </c>
      <c r="I259" s="66">
        <v>253</v>
      </c>
      <c r="J259" s="67">
        <v>6543.653985947104</v>
      </c>
      <c r="K259" s="68">
        <f t="shared" si="11"/>
        <v>1.0906089976578506</v>
      </c>
      <c r="L259" s="67">
        <f t="shared" si="19"/>
        <v>0</v>
      </c>
      <c r="M259" s="67">
        <v>0</v>
      </c>
      <c r="N259" s="67">
        <v>0</v>
      </c>
      <c r="O259" s="67">
        <f>'FY25 Fleet Rates'!$B$3</f>
        <v>1650.1169802561767</v>
      </c>
      <c r="P259" s="67">
        <v>0</v>
      </c>
      <c r="Q259" s="67">
        <v>0</v>
      </c>
      <c r="R259" s="67">
        <v>0</v>
      </c>
      <c r="S259" s="67">
        <v>236.35287531331332</v>
      </c>
      <c r="T259" s="67">
        <f t="shared" ref="T259:T322" si="20">J259+L259+M259+N259+O259+P259+Q259+R259+S259</f>
        <v>8430.1238415165953</v>
      </c>
      <c r="U259" s="63" t="s">
        <v>151</v>
      </c>
      <c r="V259" s="63">
        <v>2025</v>
      </c>
      <c r="W259" s="70" t="s">
        <v>400</v>
      </c>
      <c r="X259" s="67">
        <v>2904</v>
      </c>
      <c r="Y259" s="67"/>
      <c r="Z259" s="67">
        <f t="shared" ref="Z259:Z322" si="21">SUM(X259:Y259)</f>
        <v>2904</v>
      </c>
      <c r="AA259" s="67">
        <f t="shared" si="13"/>
        <v>11334.123841516595</v>
      </c>
    </row>
    <row r="260" spans="1:27" ht="15" customHeight="1" x14ac:dyDescent="0.3">
      <c r="A260" s="73" t="s">
        <v>40</v>
      </c>
      <c r="B260" s="73">
        <v>903300</v>
      </c>
      <c r="C260" s="73" t="s">
        <v>340</v>
      </c>
      <c r="D260" s="74" t="s">
        <v>341</v>
      </c>
      <c r="E260" s="73">
        <v>141051</v>
      </c>
      <c r="F260" s="73"/>
      <c r="G260" s="73">
        <v>3007</v>
      </c>
      <c r="H260" s="73" t="s">
        <v>170</v>
      </c>
      <c r="I260" s="66">
        <v>0</v>
      </c>
      <c r="J260" s="67">
        <v>0</v>
      </c>
      <c r="K260" s="68">
        <f t="shared" si="11"/>
        <v>0</v>
      </c>
      <c r="L260" s="67">
        <f t="shared" si="19"/>
        <v>0</v>
      </c>
      <c r="M260" s="67">
        <v>0</v>
      </c>
      <c r="N260" s="67">
        <v>0</v>
      </c>
      <c r="O260" s="67">
        <f>'FY25 Fleet Rates'!$B$4</f>
        <v>506.26975014729345</v>
      </c>
      <c r="P260" s="67">
        <v>0</v>
      </c>
      <c r="Q260" s="67">
        <v>0</v>
      </c>
      <c r="R260" s="67">
        <v>0</v>
      </c>
      <c r="S260" s="67">
        <v>0</v>
      </c>
      <c r="T260" s="67">
        <f t="shared" si="20"/>
        <v>506.26975014729345</v>
      </c>
      <c r="U260" s="63" t="s">
        <v>412</v>
      </c>
      <c r="V260" s="63">
        <v>1900</v>
      </c>
      <c r="W260" s="70" t="s">
        <v>1218</v>
      </c>
      <c r="X260" s="67">
        <v>0</v>
      </c>
      <c r="Y260" s="67"/>
      <c r="Z260" s="67">
        <f t="shared" si="21"/>
        <v>0</v>
      </c>
      <c r="AA260" s="67">
        <f t="shared" si="13"/>
        <v>506.26975014729345</v>
      </c>
    </row>
    <row r="261" spans="1:27" ht="15" customHeight="1" x14ac:dyDescent="0.3">
      <c r="A261" s="73" t="s">
        <v>40</v>
      </c>
      <c r="B261" s="73">
        <v>903300</v>
      </c>
      <c r="C261" s="73" t="s">
        <v>340</v>
      </c>
      <c r="D261" s="74" t="s">
        <v>341</v>
      </c>
      <c r="E261" s="73">
        <v>151008</v>
      </c>
      <c r="F261" s="73"/>
      <c r="G261" s="73">
        <v>1206</v>
      </c>
      <c r="H261" s="73" t="s">
        <v>77</v>
      </c>
      <c r="I261" s="66">
        <v>10809</v>
      </c>
      <c r="J261" s="67">
        <v>4687.9909153053886</v>
      </c>
      <c r="K261" s="68">
        <f t="shared" si="11"/>
        <v>0.78133181921756478</v>
      </c>
      <c r="L261" s="67">
        <f t="shared" si="19"/>
        <v>3757.4247186172693</v>
      </c>
      <c r="M261" s="67">
        <v>0</v>
      </c>
      <c r="N261" s="67">
        <v>0</v>
      </c>
      <c r="O261" s="67">
        <f>'FY25 Fleet Rates'!$B$3</f>
        <v>1650.1169802561767</v>
      </c>
      <c r="P261" s="67">
        <v>0</v>
      </c>
      <c r="Q261" s="67">
        <v>0</v>
      </c>
      <c r="R261" s="67">
        <v>0</v>
      </c>
      <c r="S261" s="67">
        <v>0</v>
      </c>
      <c r="T261" s="67">
        <f t="shared" si="20"/>
        <v>10095.532614178834</v>
      </c>
      <c r="U261" s="63" t="s">
        <v>1306</v>
      </c>
      <c r="V261" s="63">
        <v>2020</v>
      </c>
      <c r="W261" s="70">
        <v>0</v>
      </c>
      <c r="X261" s="67">
        <v>0</v>
      </c>
      <c r="Y261" s="67"/>
      <c r="Z261" s="67">
        <f t="shared" si="21"/>
        <v>0</v>
      </c>
      <c r="AA261" s="67">
        <f t="shared" si="13"/>
        <v>10095.532614178834</v>
      </c>
    </row>
    <row r="262" spans="1:27" ht="15" customHeight="1" x14ac:dyDescent="0.3">
      <c r="A262" s="73" t="s">
        <v>40</v>
      </c>
      <c r="B262" s="73">
        <v>903300</v>
      </c>
      <c r="C262" s="73" t="s">
        <v>340</v>
      </c>
      <c r="D262" s="74" t="s">
        <v>341</v>
      </c>
      <c r="E262" s="73">
        <v>151075</v>
      </c>
      <c r="F262" s="73"/>
      <c r="G262" s="73">
        <v>3007</v>
      </c>
      <c r="H262" s="73" t="s">
        <v>170</v>
      </c>
      <c r="I262" s="66">
        <v>0</v>
      </c>
      <c r="J262" s="67">
        <v>0</v>
      </c>
      <c r="K262" s="68">
        <f t="shared" si="11"/>
        <v>0</v>
      </c>
      <c r="L262" s="67">
        <f t="shared" si="19"/>
        <v>0</v>
      </c>
      <c r="M262" s="67">
        <v>0</v>
      </c>
      <c r="N262" s="67">
        <v>0</v>
      </c>
      <c r="O262" s="67">
        <f>'FY25 Fleet Rates'!$B$4</f>
        <v>506.26975014729345</v>
      </c>
      <c r="P262" s="67">
        <v>0</v>
      </c>
      <c r="Q262" s="67">
        <v>0</v>
      </c>
      <c r="R262" s="67">
        <v>0</v>
      </c>
      <c r="S262" s="67">
        <v>0</v>
      </c>
      <c r="T262" s="67">
        <f t="shared" si="20"/>
        <v>506.26975014729345</v>
      </c>
      <c r="U262" s="63" t="s">
        <v>412</v>
      </c>
      <c r="V262" s="63">
        <v>1900</v>
      </c>
      <c r="W262" s="70" t="s">
        <v>1218</v>
      </c>
      <c r="X262" s="67">
        <v>0</v>
      </c>
      <c r="Y262" s="67"/>
      <c r="Z262" s="67">
        <f t="shared" si="21"/>
        <v>0</v>
      </c>
      <c r="AA262" s="67">
        <f t="shared" si="13"/>
        <v>506.26975014729345</v>
      </c>
    </row>
    <row r="263" spans="1:27" ht="15" customHeight="1" x14ac:dyDescent="0.3">
      <c r="A263" s="73" t="s">
        <v>40</v>
      </c>
      <c r="B263" s="73">
        <v>903300</v>
      </c>
      <c r="C263" s="73" t="s">
        <v>340</v>
      </c>
      <c r="D263" s="74" t="s">
        <v>341</v>
      </c>
      <c r="E263" s="73">
        <v>231015</v>
      </c>
      <c r="F263" s="73"/>
      <c r="G263" s="73">
        <v>1202</v>
      </c>
      <c r="H263" s="73" t="s">
        <v>77</v>
      </c>
      <c r="I263" s="66">
        <v>0</v>
      </c>
      <c r="J263" s="67">
        <v>4394.9914830988009</v>
      </c>
      <c r="K263" s="68">
        <f t="shared" si="11"/>
        <v>0.73249858051646677</v>
      </c>
      <c r="L263" s="67">
        <f t="shared" si="19"/>
        <v>0</v>
      </c>
      <c r="M263" s="67">
        <v>0</v>
      </c>
      <c r="N263" s="67">
        <v>0</v>
      </c>
      <c r="O263" s="67">
        <f>'FY25 Fleet Rates'!$B$3</f>
        <v>1650.1169802561767</v>
      </c>
      <c r="P263" s="67">
        <v>0</v>
      </c>
      <c r="Q263" s="67">
        <v>0</v>
      </c>
      <c r="R263" s="67">
        <v>0</v>
      </c>
      <c r="S263" s="67">
        <v>266.54809457682546</v>
      </c>
      <c r="T263" s="67">
        <f t="shared" si="20"/>
        <v>6311.6565579318039</v>
      </c>
      <c r="U263" s="63" t="s">
        <v>151</v>
      </c>
      <c r="V263" s="63">
        <v>2034</v>
      </c>
      <c r="W263" s="70" t="s">
        <v>134</v>
      </c>
      <c r="X263" s="67">
        <v>3275</v>
      </c>
      <c r="Y263" s="67"/>
      <c r="Z263" s="67">
        <f t="shared" si="21"/>
        <v>3275</v>
      </c>
      <c r="AA263" s="67">
        <f t="shared" si="13"/>
        <v>9586.6565579318049</v>
      </c>
    </row>
    <row r="264" spans="1:27" ht="15" customHeight="1" x14ac:dyDescent="0.3">
      <c r="A264" s="73" t="s">
        <v>40</v>
      </c>
      <c r="B264" s="73">
        <v>903300</v>
      </c>
      <c r="C264" s="73" t="s">
        <v>340</v>
      </c>
      <c r="D264" s="74" t="s">
        <v>341</v>
      </c>
      <c r="E264" s="73">
        <v>231016</v>
      </c>
      <c r="F264" s="73"/>
      <c r="G264" s="73">
        <v>1226</v>
      </c>
      <c r="H264" s="73" t="s">
        <v>77</v>
      </c>
      <c r="I264" s="66">
        <v>0</v>
      </c>
      <c r="J264" s="67">
        <v>7227.3193277624723</v>
      </c>
      <c r="K264" s="68">
        <f t="shared" si="11"/>
        <v>1.2045532212937453</v>
      </c>
      <c r="L264" s="67">
        <f t="shared" si="19"/>
        <v>0</v>
      </c>
      <c r="M264" s="67">
        <v>0</v>
      </c>
      <c r="N264" s="67">
        <v>0</v>
      </c>
      <c r="O264" s="67">
        <f>'FY25 Fleet Rates'!$B$3</f>
        <v>1650.1169802561767</v>
      </c>
      <c r="P264" s="67">
        <v>0</v>
      </c>
      <c r="Q264" s="67">
        <v>0</v>
      </c>
      <c r="R264" s="67">
        <v>0</v>
      </c>
      <c r="S264" s="67">
        <v>445.68469187868584</v>
      </c>
      <c r="T264" s="67">
        <f t="shared" si="20"/>
        <v>9323.1209998973336</v>
      </c>
      <c r="U264" s="63" t="s">
        <v>151</v>
      </c>
      <c r="V264" s="63">
        <v>2034</v>
      </c>
      <c r="W264" s="70" t="s">
        <v>134</v>
      </c>
      <c r="X264" s="67">
        <v>5476</v>
      </c>
      <c r="Y264" s="67"/>
      <c r="Z264" s="67">
        <f t="shared" si="21"/>
        <v>5476</v>
      </c>
      <c r="AA264" s="67">
        <f t="shared" si="13"/>
        <v>14799.120999897334</v>
      </c>
    </row>
    <row r="265" spans="1:27" ht="15" customHeight="1" x14ac:dyDescent="0.3">
      <c r="A265" s="73" t="s">
        <v>40</v>
      </c>
      <c r="B265" s="73">
        <v>903300</v>
      </c>
      <c r="C265" s="73" t="s">
        <v>340</v>
      </c>
      <c r="D265" s="75" t="s">
        <v>341</v>
      </c>
      <c r="E265" s="73" t="s">
        <v>342</v>
      </c>
      <c r="F265" s="73"/>
      <c r="G265" s="73">
        <v>3007</v>
      </c>
      <c r="H265" s="73" t="s">
        <v>170</v>
      </c>
      <c r="I265" s="66">
        <v>0</v>
      </c>
      <c r="J265" s="67">
        <v>0</v>
      </c>
      <c r="K265" s="68">
        <f t="shared" si="11"/>
        <v>0</v>
      </c>
      <c r="L265" s="67">
        <f t="shared" si="19"/>
        <v>0</v>
      </c>
      <c r="M265" s="67">
        <v>0</v>
      </c>
      <c r="N265" s="67">
        <v>0</v>
      </c>
      <c r="O265" s="67">
        <f>'FY25 Fleet Rates'!$B$4</f>
        <v>506.26975014729345</v>
      </c>
      <c r="P265" s="67">
        <v>0</v>
      </c>
      <c r="Q265" s="67">
        <v>0</v>
      </c>
      <c r="R265" s="67">
        <v>0</v>
      </c>
      <c r="S265" s="67">
        <v>0</v>
      </c>
      <c r="T265" s="67">
        <f t="shared" si="20"/>
        <v>506.26975014729345</v>
      </c>
      <c r="U265" s="63" t="s">
        <v>412</v>
      </c>
      <c r="V265" s="63">
        <v>2009</v>
      </c>
      <c r="W265" s="70" t="s">
        <v>1218</v>
      </c>
      <c r="X265" s="67">
        <v>0</v>
      </c>
      <c r="Y265" s="67"/>
      <c r="Z265" s="67">
        <f t="shared" si="21"/>
        <v>0</v>
      </c>
      <c r="AA265" s="67">
        <f t="shared" si="13"/>
        <v>506.26975014729345</v>
      </c>
    </row>
    <row r="266" spans="1:27" ht="15" customHeight="1" x14ac:dyDescent="0.3">
      <c r="A266" s="73" t="s">
        <v>40</v>
      </c>
      <c r="B266" s="73">
        <v>903300</v>
      </c>
      <c r="C266" s="73" t="s">
        <v>340</v>
      </c>
      <c r="D266" s="75" t="s">
        <v>341</v>
      </c>
      <c r="E266" s="73" t="s">
        <v>343</v>
      </c>
      <c r="F266" s="73"/>
      <c r="G266" s="73">
        <v>3007</v>
      </c>
      <c r="H266" s="73" t="s">
        <v>170</v>
      </c>
      <c r="I266" s="66">
        <v>0</v>
      </c>
      <c r="J266" s="67">
        <v>0</v>
      </c>
      <c r="K266" s="68">
        <f t="shared" si="11"/>
        <v>0</v>
      </c>
      <c r="L266" s="67">
        <f t="shared" si="19"/>
        <v>0</v>
      </c>
      <c r="M266" s="67">
        <v>0</v>
      </c>
      <c r="N266" s="67">
        <v>0</v>
      </c>
      <c r="O266" s="67">
        <f>'FY25 Fleet Rates'!$B$4</f>
        <v>506.26975014729345</v>
      </c>
      <c r="P266" s="67">
        <v>0</v>
      </c>
      <c r="Q266" s="67">
        <v>0</v>
      </c>
      <c r="R266" s="67">
        <v>0</v>
      </c>
      <c r="S266" s="67">
        <v>0</v>
      </c>
      <c r="T266" s="67">
        <f t="shared" si="20"/>
        <v>506.26975014729345</v>
      </c>
      <c r="U266" s="63" t="s">
        <v>412</v>
      </c>
      <c r="V266" s="63">
        <v>1900</v>
      </c>
      <c r="W266" s="70" t="s">
        <v>1218</v>
      </c>
      <c r="X266" s="67">
        <v>0</v>
      </c>
      <c r="Y266" s="67"/>
      <c r="Z266" s="67">
        <f t="shared" si="21"/>
        <v>0</v>
      </c>
      <c r="AA266" s="67">
        <f t="shared" si="13"/>
        <v>506.26975014729345</v>
      </c>
    </row>
    <row r="267" spans="1:27" ht="15" customHeight="1" x14ac:dyDescent="0.3">
      <c r="A267" s="73" t="s">
        <v>40</v>
      </c>
      <c r="B267" s="73">
        <v>903300</v>
      </c>
      <c r="C267" s="73" t="s">
        <v>340</v>
      </c>
      <c r="D267" s="74" t="s">
        <v>341</v>
      </c>
      <c r="E267" s="73" t="s">
        <v>344</v>
      </c>
      <c r="F267" s="73"/>
      <c r="G267" s="73">
        <v>3007</v>
      </c>
      <c r="H267" s="73" t="s">
        <v>170</v>
      </c>
      <c r="I267" s="66">
        <v>0</v>
      </c>
      <c r="J267" s="67">
        <v>0</v>
      </c>
      <c r="K267" s="68">
        <f t="shared" si="11"/>
        <v>0</v>
      </c>
      <c r="L267" s="67">
        <f t="shared" si="19"/>
        <v>0</v>
      </c>
      <c r="M267" s="67">
        <v>0</v>
      </c>
      <c r="N267" s="67">
        <v>0</v>
      </c>
      <c r="O267" s="67">
        <f>'FY25 Fleet Rates'!$B$4</f>
        <v>506.26975014729345</v>
      </c>
      <c r="P267" s="67">
        <v>0</v>
      </c>
      <c r="Q267" s="67">
        <v>0</v>
      </c>
      <c r="R267" s="67">
        <v>0</v>
      </c>
      <c r="S267" s="67">
        <v>0</v>
      </c>
      <c r="T267" s="67">
        <f t="shared" si="20"/>
        <v>506.26975014729345</v>
      </c>
      <c r="U267" s="63" t="s">
        <v>412</v>
      </c>
      <c r="V267" s="63">
        <v>1900</v>
      </c>
      <c r="W267" s="70" t="s">
        <v>1218</v>
      </c>
      <c r="X267" s="67">
        <v>0</v>
      </c>
      <c r="Y267" s="67"/>
      <c r="Z267" s="67">
        <f t="shared" si="21"/>
        <v>0</v>
      </c>
      <c r="AA267" s="67">
        <f t="shared" si="13"/>
        <v>506.26975014729345</v>
      </c>
    </row>
    <row r="268" spans="1:27" ht="15" customHeight="1" x14ac:dyDescent="0.3">
      <c r="A268" s="73" t="s">
        <v>40</v>
      </c>
      <c r="B268" s="73">
        <v>903300</v>
      </c>
      <c r="C268" s="73" t="s">
        <v>340</v>
      </c>
      <c r="D268" s="74" t="s">
        <v>341</v>
      </c>
      <c r="E268" s="73" t="s">
        <v>345</v>
      </c>
      <c r="F268" s="73"/>
      <c r="G268" s="73">
        <v>1209</v>
      </c>
      <c r="H268" s="73" t="s">
        <v>77</v>
      </c>
      <c r="I268" s="66">
        <v>13525</v>
      </c>
      <c r="J268" s="67">
        <v>5176.3233023163639</v>
      </c>
      <c r="K268" s="68">
        <f t="shared" si="11"/>
        <v>0.86272055038606066</v>
      </c>
      <c r="L268" s="67">
        <f t="shared" si="19"/>
        <v>6491.9721416551065</v>
      </c>
      <c r="M268" s="67">
        <v>0</v>
      </c>
      <c r="N268" s="67">
        <v>0</v>
      </c>
      <c r="O268" s="67">
        <f>'FY25 Fleet Rates'!$B$3</f>
        <v>1650.1169802561767</v>
      </c>
      <c r="P268" s="67">
        <v>5084.0891296005684</v>
      </c>
      <c r="Q268" s="67">
        <v>0</v>
      </c>
      <c r="R268" s="67">
        <v>0</v>
      </c>
      <c r="S268" s="67">
        <v>787.19180786169636</v>
      </c>
      <c r="T268" s="67">
        <f t="shared" si="20"/>
        <v>19189.693361689911</v>
      </c>
      <c r="U268" s="63" t="s">
        <v>151</v>
      </c>
      <c r="V268" s="63">
        <v>2025</v>
      </c>
      <c r="W268" s="70" t="s">
        <v>400</v>
      </c>
      <c r="X268" s="67">
        <v>9672</v>
      </c>
      <c r="Y268" s="67"/>
      <c r="Z268" s="67">
        <f t="shared" si="21"/>
        <v>9672</v>
      </c>
      <c r="AA268" s="67">
        <f t="shared" si="13"/>
        <v>28861.693361689911</v>
      </c>
    </row>
    <row r="269" spans="1:27" ht="15" customHeight="1" x14ac:dyDescent="0.3">
      <c r="A269" s="73" t="s">
        <v>40</v>
      </c>
      <c r="B269" s="73">
        <v>903300</v>
      </c>
      <c r="C269" s="73" t="s">
        <v>340</v>
      </c>
      <c r="D269" s="74" t="s">
        <v>341</v>
      </c>
      <c r="E269" s="73" t="s">
        <v>346</v>
      </c>
      <c r="F269" s="73"/>
      <c r="G269" s="73">
        <v>1210</v>
      </c>
      <c r="H269" s="73" t="s">
        <v>77</v>
      </c>
      <c r="I269" s="66">
        <v>12620</v>
      </c>
      <c r="J269" s="67">
        <v>5273.9897797185613</v>
      </c>
      <c r="K269" s="68">
        <f t="shared" si="11"/>
        <v>0.87899829661976026</v>
      </c>
      <c r="L269" s="67">
        <f t="shared" si="19"/>
        <v>5818.9687236228128</v>
      </c>
      <c r="M269" s="67">
        <v>0</v>
      </c>
      <c r="N269" s="67">
        <v>0</v>
      </c>
      <c r="O269" s="67">
        <f>'FY25 Fleet Rates'!$B$3</f>
        <v>1650.1169802561767</v>
      </c>
      <c r="P269" s="67">
        <v>0</v>
      </c>
      <c r="Q269" s="67">
        <v>0</v>
      </c>
      <c r="R269" s="67">
        <v>0</v>
      </c>
      <c r="S269" s="67">
        <v>820.39841017844287</v>
      </c>
      <c r="T269" s="67">
        <f t="shared" si="20"/>
        <v>13563.473893775994</v>
      </c>
      <c r="U269" s="63" t="s">
        <v>151</v>
      </c>
      <c r="V269" s="63">
        <v>2025</v>
      </c>
      <c r="W269" s="70" t="s">
        <v>400</v>
      </c>
      <c r="X269" s="67">
        <v>10080</v>
      </c>
      <c r="Y269" s="67"/>
      <c r="Z269" s="67">
        <f t="shared" si="21"/>
        <v>10080</v>
      </c>
      <c r="AA269" s="67">
        <f t="shared" si="13"/>
        <v>23643.473893775994</v>
      </c>
    </row>
    <row r="270" spans="1:27" ht="15" customHeight="1" x14ac:dyDescent="0.3">
      <c r="A270" s="73" t="s">
        <v>40</v>
      </c>
      <c r="B270" s="73">
        <v>903300</v>
      </c>
      <c r="C270" s="73" t="s">
        <v>340</v>
      </c>
      <c r="D270" s="75" t="s">
        <v>341</v>
      </c>
      <c r="E270" s="73" t="s">
        <v>347</v>
      </c>
      <c r="F270" s="73"/>
      <c r="G270" s="73">
        <v>1210</v>
      </c>
      <c r="H270" s="73" t="s">
        <v>77</v>
      </c>
      <c r="I270" s="66">
        <v>11857</v>
      </c>
      <c r="J270" s="67">
        <v>5273.9897797185613</v>
      </c>
      <c r="K270" s="68">
        <f t="shared" si="11"/>
        <v>0.87899829661976026</v>
      </c>
      <c r="L270" s="67">
        <f t="shared" si="19"/>
        <v>5148.293023301936</v>
      </c>
      <c r="M270" s="67">
        <v>0</v>
      </c>
      <c r="N270" s="67">
        <v>0</v>
      </c>
      <c r="O270" s="67">
        <f>'FY25 Fleet Rates'!$B$3</f>
        <v>1650.1169802561767</v>
      </c>
      <c r="P270" s="67">
        <v>0</v>
      </c>
      <c r="Q270" s="67">
        <v>0</v>
      </c>
      <c r="R270" s="67">
        <v>0</v>
      </c>
      <c r="S270" s="67">
        <v>820.39841017844287</v>
      </c>
      <c r="T270" s="67">
        <f t="shared" si="20"/>
        <v>12892.798193455117</v>
      </c>
      <c r="U270" s="63" t="s">
        <v>151</v>
      </c>
      <c r="V270" s="63">
        <v>2025</v>
      </c>
      <c r="W270" s="70" t="s">
        <v>400</v>
      </c>
      <c r="X270" s="67">
        <v>10080</v>
      </c>
      <c r="Y270" s="67"/>
      <c r="Z270" s="67">
        <f t="shared" si="21"/>
        <v>10080</v>
      </c>
      <c r="AA270" s="67">
        <f t="shared" si="13"/>
        <v>22972.798193455117</v>
      </c>
    </row>
    <row r="271" spans="1:27" ht="15" customHeight="1" x14ac:dyDescent="0.3">
      <c r="A271" s="73" t="s">
        <v>40</v>
      </c>
      <c r="B271" s="73">
        <v>903300</v>
      </c>
      <c r="C271" s="73" t="s">
        <v>340</v>
      </c>
      <c r="D271" s="75" t="s">
        <v>341</v>
      </c>
      <c r="E271" s="73" t="s">
        <v>348</v>
      </c>
      <c r="F271" s="73"/>
      <c r="G271" s="73">
        <v>1210</v>
      </c>
      <c r="H271" s="73" t="s">
        <v>77</v>
      </c>
      <c r="I271" s="66">
        <v>15836</v>
      </c>
      <c r="J271" s="67">
        <v>5273.9897797185613</v>
      </c>
      <c r="K271" s="68">
        <f t="shared" si="11"/>
        <v>0.87899829661976026</v>
      </c>
      <c r="L271" s="67">
        <f t="shared" si="19"/>
        <v>8645.8272455519618</v>
      </c>
      <c r="M271" s="67">
        <v>0</v>
      </c>
      <c r="N271" s="67">
        <v>0</v>
      </c>
      <c r="O271" s="67">
        <f>'FY25 Fleet Rates'!$B$3</f>
        <v>1650.1169802561767</v>
      </c>
      <c r="P271" s="67">
        <v>0</v>
      </c>
      <c r="Q271" s="67">
        <v>3495.4570649809916</v>
      </c>
      <c r="R271" s="67">
        <v>0</v>
      </c>
      <c r="S271" s="67">
        <v>906.34491029237506</v>
      </c>
      <c r="T271" s="67">
        <f t="shared" si="20"/>
        <v>19971.735980800069</v>
      </c>
      <c r="U271" s="63" t="s">
        <v>151</v>
      </c>
      <c r="V271" s="63">
        <v>2025</v>
      </c>
      <c r="W271" s="70" t="s">
        <v>400</v>
      </c>
      <c r="X271" s="67">
        <v>11136</v>
      </c>
      <c r="Y271" s="67"/>
      <c r="Z271" s="67">
        <f t="shared" si="21"/>
        <v>11136</v>
      </c>
      <c r="AA271" s="67">
        <f t="shared" si="13"/>
        <v>31107.735980800069</v>
      </c>
    </row>
    <row r="272" spans="1:27" ht="15" customHeight="1" x14ac:dyDescent="0.3">
      <c r="A272" s="73" t="s">
        <v>40</v>
      </c>
      <c r="B272" s="73">
        <v>905000</v>
      </c>
      <c r="C272" s="73" t="s">
        <v>349</v>
      </c>
      <c r="D272" s="75" t="s">
        <v>350</v>
      </c>
      <c r="E272" s="73">
        <v>171001</v>
      </c>
      <c r="F272" s="73" t="s">
        <v>351</v>
      </c>
      <c r="G272" s="73">
        <v>1212</v>
      </c>
      <c r="H272" s="73" t="s">
        <v>77</v>
      </c>
      <c r="I272" s="66">
        <v>1230</v>
      </c>
      <c r="J272" s="67">
        <v>4394.9914830988009</v>
      </c>
      <c r="K272" s="68">
        <f t="shared" si="11"/>
        <v>0.73249858051646677</v>
      </c>
      <c r="L272" s="67">
        <f t="shared" si="19"/>
        <v>0</v>
      </c>
      <c r="M272" s="67">
        <v>0</v>
      </c>
      <c r="N272" s="67">
        <v>0</v>
      </c>
      <c r="O272" s="67">
        <f>'FY25 Fleet Rates'!$B$3</f>
        <v>1650.1169802561767</v>
      </c>
      <c r="P272" s="67">
        <v>0</v>
      </c>
      <c r="Q272" s="67">
        <v>0</v>
      </c>
      <c r="R272" s="67">
        <v>0</v>
      </c>
      <c r="S272" s="67">
        <v>268.58281285603783</v>
      </c>
      <c r="T272" s="67">
        <f t="shared" si="20"/>
        <v>6313.691276211016</v>
      </c>
      <c r="U272" s="63" t="s">
        <v>151</v>
      </c>
      <c r="V272" s="63">
        <v>2027</v>
      </c>
      <c r="W272" s="70" t="s">
        <v>251</v>
      </c>
      <c r="X272" s="67">
        <v>3300</v>
      </c>
      <c r="Y272" s="67"/>
      <c r="Z272" s="67">
        <f t="shared" si="21"/>
        <v>3300</v>
      </c>
      <c r="AA272" s="67">
        <f t="shared" si="13"/>
        <v>9613.6912762110151</v>
      </c>
    </row>
    <row r="273" spans="1:27" ht="15" customHeight="1" x14ac:dyDescent="0.3">
      <c r="A273" s="73" t="s">
        <v>40</v>
      </c>
      <c r="B273" s="73">
        <v>905100</v>
      </c>
      <c r="C273" s="73" t="s">
        <v>352</v>
      </c>
      <c r="D273" s="74" t="s">
        <v>353</v>
      </c>
      <c r="E273" s="73">
        <v>141027</v>
      </c>
      <c r="F273" s="73" t="s">
        <v>354</v>
      </c>
      <c r="G273" s="73">
        <v>1204</v>
      </c>
      <c r="H273" s="73" t="s">
        <v>77</v>
      </c>
      <c r="I273" s="66">
        <v>156</v>
      </c>
      <c r="J273" s="67">
        <v>6543.653985947104</v>
      </c>
      <c r="K273" s="68">
        <f t="shared" si="11"/>
        <v>1.0906089976578506</v>
      </c>
      <c r="L273" s="67">
        <f t="shared" si="19"/>
        <v>0</v>
      </c>
      <c r="M273" s="67">
        <v>0</v>
      </c>
      <c r="N273" s="67">
        <v>0</v>
      </c>
      <c r="O273" s="67">
        <f>'FY25 Fleet Rates'!$B$3</f>
        <v>1650.1169802561767</v>
      </c>
      <c r="P273" s="67">
        <v>0</v>
      </c>
      <c r="Q273" s="67">
        <v>0</v>
      </c>
      <c r="R273" s="67">
        <v>0</v>
      </c>
      <c r="S273" s="67">
        <v>236.35287531331332</v>
      </c>
      <c r="T273" s="67">
        <f t="shared" si="20"/>
        <v>8430.1238415165953</v>
      </c>
      <c r="U273" s="63" t="s">
        <v>151</v>
      </c>
      <c r="V273" s="63">
        <v>2024</v>
      </c>
      <c r="W273" s="70" t="s">
        <v>400</v>
      </c>
      <c r="X273" s="67">
        <v>2904</v>
      </c>
      <c r="Y273" s="67"/>
      <c r="Z273" s="67">
        <f t="shared" si="21"/>
        <v>2904</v>
      </c>
      <c r="AA273" s="67">
        <f t="shared" si="13"/>
        <v>11334.123841516595</v>
      </c>
    </row>
    <row r="274" spans="1:27" ht="15" customHeight="1" x14ac:dyDescent="0.3">
      <c r="A274" s="73" t="s">
        <v>40</v>
      </c>
      <c r="B274" s="73">
        <v>905100</v>
      </c>
      <c r="C274" s="73" t="s">
        <v>352</v>
      </c>
      <c r="D274" s="75" t="s">
        <v>353</v>
      </c>
      <c r="E274" s="73">
        <v>141028</v>
      </c>
      <c r="F274" s="73" t="s">
        <v>355</v>
      </c>
      <c r="G274" s="73">
        <v>1209</v>
      </c>
      <c r="H274" s="73" t="s">
        <v>77</v>
      </c>
      <c r="I274" s="66">
        <v>635</v>
      </c>
      <c r="J274" s="67">
        <v>5176.3233023163639</v>
      </c>
      <c r="K274" s="68">
        <f t="shared" si="11"/>
        <v>0.86272055038606066</v>
      </c>
      <c r="L274" s="67">
        <f t="shared" si="19"/>
        <v>0</v>
      </c>
      <c r="M274" s="67">
        <v>0</v>
      </c>
      <c r="N274" s="67">
        <v>0</v>
      </c>
      <c r="O274" s="67">
        <f>'FY25 Fleet Rates'!$B$3</f>
        <v>1650.1169802561767</v>
      </c>
      <c r="P274" s="67">
        <v>0</v>
      </c>
      <c r="Q274" s="67">
        <v>0</v>
      </c>
      <c r="R274" s="67">
        <v>0</v>
      </c>
      <c r="S274" s="67">
        <v>236.35287531331332</v>
      </c>
      <c r="T274" s="67">
        <f t="shared" si="20"/>
        <v>7062.7931578858543</v>
      </c>
      <c r="U274" s="63" t="s">
        <v>151</v>
      </c>
      <c r="V274" s="63">
        <v>2024</v>
      </c>
      <c r="W274" s="70" t="s">
        <v>400</v>
      </c>
      <c r="X274" s="67">
        <v>2904</v>
      </c>
      <c r="Y274" s="67"/>
      <c r="Z274" s="67">
        <f t="shared" si="21"/>
        <v>2904</v>
      </c>
      <c r="AA274" s="67">
        <f t="shared" si="13"/>
        <v>9966.7931578858552</v>
      </c>
    </row>
    <row r="275" spans="1:27" ht="15" customHeight="1" x14ac:dyDescent="0.3">
      <c r="A275" s="73" t="s">
        <v>40</v>
      </c>
      <c r="B275" s="73">
        <v>905100</v>
      </c>
      <c r="C275" s="73" t="s">
        <v>352</v>
      </c>
      <c r="D275" s="84" t="s">
        <v>353</v>
      </c>
      <c r="E275" s="73">
        <v>141029</v>
      </c>
      <c r="F275" s="73" t="s">
        <v>356</v>
      </c>
      <c r="G275" s="73">
        <v>1209</v>
      </c>
      <c r="H275" s="73" t="s">
        <v>77</v>
      </c>
      <c r="I275" s="66">
        <v>48</v>
      </c>
      <c r="J275" s="67">
        <v>5176.3233023163639</v>
      </c>
      <c r="K275" s="68">
        <f t="shared" si="11"/>
        <v>0.86272055038606066</v>
      </c>
      <c r="L275" s="67">
        <f t="shared" si="19"/>
        <v>0</v>
      </c>
      <c r="M275" s="67">
        <v>0</v>
      </c>
      <c r="N275" s="67">
        <v>0</v>
      </c>
      <c r="O275" s="67">
        <f>'FY25 Fleet Rates'!$B$3</f>
        <v>1650.1169802561767</v>
      </c>
      <c r="P275" s="67">
        <v>0</v>
      </c>
      <c r="Q275" s="67">
        <v>0</v>
      </c>
      <c r="R275" s="67">
        <v>0</v>
      </c>
      <c r="S275" s="67">
        <v>236.35287531331332</v>
      </c>
      <c r="T275" s="67">
        <f t="shared" si="20"/>
        <v>7062.7931578858543</v>
      </c>
      <c r="U275" s="63" t="s">
        <v>151</v>
      </c>
      <c r="V275" s="63">
        <v>2024</v>
      </c>
      <c r="W275" s="70" t="s">
        <v>400</v>
      </c>
      <c r="X275" s="67">
        <v>2904</v>
      </c>
      <c r="Y275" s="67"/>
      <c r="Z275" s="67">
        <f t="shared" si="21"/>
        <v>2904</v>
      </c>
      <c r="AA275" s="67">
        <f t="shared" si="13"/>
        <v>9966.7931578858552</v>
      </c>
    </row>
    <row r="276" spans="1:27" ht="15" customHeight="1" x14ac:dyDescent="0.3">
      <c r="A276" s="73" t="s">
        <v>40</v>
      </c>
      <c r="B276" s="73">
        <v>905100</v>
      </c>
      <c r="C276" s="73" t="s">
        <v>352</v>
      </c>
      <c r="D276" s="84" t="s">
        <v>353</v>
      </c>
      <c r="E276" s="73">
        <v>141037</v>
      </c>
      <c r="F276" s="73" t="s">
        <v>357</v>
      </c>
      <c r="G276" s="73">
        <v>1204</v>
      </c>
      <c r="H276" s="73" t="s">
        <v>77</v>
      </c>
      <c r="I276" s="66">
        <v>0</v>
      </c>
      <c r="J276" s="67">
        <v>6543.653985947104</v>
      </c>
      <c r="K276" s="68">
        <f t="shared" si="11"/>
        <v>1.0906089976578506</v>
      </c>
      <c r="L276" s="67">
        <f t="shared" si="19"/>
        <v>0</v>
      </c>
      <c r="M276" s="67">
        <v>0</v>
      </c>
      <c r="N276" s="67">
        <v>0</v>
      </c>
      <c r="O276" s="67">
        <f>'FY25 Fleet Rates'!$B$3</f>
        <v>1650.1169802561767</v>
      </c>
      <c r="P276" s="67">
        <v>0</v>
      </c>
      <c r="Q276" s="67">
        <v>0</v>
      </c>
      <c r="R276" s="67">
        <v>0</v>
      </c>
      <c r="S276" s="67">
        <v>236.35287531331332</v>
      </c>
      <c r="T276" s="67">
        <f t="shared" si="20"/>
        <v>8430.1238415165953</v>
      </c>
      <c r="U276" s="63" t="s">
        <v>151</v>
      </c>
      <c r="V276" s="63">
        <v>2024</v>
      </c>
      <c r="W276" s="70" t="s">
        <v>400</v>
      </c>
      <c r="X276" s="67">
        <v>2904</v>
      </c>
      <c r="Y276" s="67"/>
      <c r="Z276" s="67">
        <f t="shared" si="21"/>
        <v>2904</v>
      </c>
      <c r="AA276" s="67">
        <f t="shared" si="13"/>
        <v>11334.123841516595</v>
      </c>
    </row>
    <row r="277" spans="1:27" ht="15" customHeight="1" x14ac:dyDescent="0.3">
      <c r="A277" s="73" t="s">
        <v>40</v>
      </c>
      <c r="B277" s="73">
        <v>905100</v>
      </c>
      <c r="C277" s="73" t="s">
        <v>352</v>
      </c>
      <c r="D277" s="84" t="s">
        <v>353</v>
      </c>
      <c r="E277" s="73">
        <v>171025</v>
      </c>
      <c r="F277" s="73" t="s">
        <v>358</v>
      </c>
      <c r="G277" s="73">
        <v>1212</v>
      </c>
      <c r="H277" s="73" t="s">
        <v>77</v>
      </c>
      <c r="I277" s="66">
        <v>5258</v>
      </c>
      <c r="J277" s="67">
        <v>4394.9914830988009</v>
      </c>
      <c r="K277" s="68">
        <f t="shared" si="11"/>
        <v>0.73249858051646677</v>
      </c>
      <c r="L277" s="67">
        <f t="shared" si="19"/>
        <v>0</v>
      </c>
      <c r="M277" s="67">
        <v>0</v>
      </c>
      <c r="N277" s="67">
        <v>0</v>
      </c>
      <c r="O277" s="67">
        <f>'FY25 Fleet Rates'!$B$3</f>
        <v>1650.1169802561767</v>
      </c>
      <c r="P277" s="67">
        <v>0</v>
      </c>
      <c r="Q277" s="67">
        <v>0</v>
      </c>
      <c r="R277" s="67">
        <v>0</v>
      </c>
      <c r="S277" s="67">
        <v>195.33295480439116</v>
      </c>
      <c r="T277" s="67">
        <f t="shared" si="20"/>
        <v>6240.4414181593693</v>
      </c>
      <c r="U277" s="63" t="s">
        <v>151</v>
      </c>
      <c r="V277" s="63">
        <v>2026</v>
      </c>
      <c r="W277" s="70" t="s">
        <v>251</v>
      </c>
      <c r="X277" s="67">
        <v>2400</v>
      </c>
      <c r="Y277" s="67"/>
      <c r="Z277" s="67">
        <f t="shared" si="21"/>
        <v>2400</v>
      </c>
      <c r="AA277" s="67">
        <f t="shared" si="13"/>
        <v>8640.4414181593693</v>
      </c>
    </row>
    <row r="278" spans="1:27" ht="15" customHeight="1" x14ac:dyDescent="0.3">
      <c r="A278" s="73" t="s">
        <v>40</v>
      </c>
      <c r="B278" s="73">
        <v>905100</v>
      </c>
      <c r="C278" s="73" t="s">
        <v>352</v>
      </c>
      <c r="D278" s="75" t="s">
        <v>353</v>
      </c>
      <c r="E278" s="73" t="s">
        <v>359</v>
      </c>
      <c r="F278" s="73" t="s">
        <v>360</v>
      </c>
      <c r="G278" s="73">
        <v>1209</v>
      </c>
      <c r="H278" s="73" t="s">
        <v>77</v>
      </c>
      <c r="I278" s="66">
        <v>0</v>
      </c>
      <c r="J278" s="67">
        <v>5176.3233023163639</v>
      </c>
      <c r="K278" s="68">
        <f t="shared" si="11"/>
        <v>0.86272055038606066</v>
      </c>
      <c r="L278" s="67">
        <f t="shared" si="19"/>
        <v>0</v>
      </c>
      <c r="M278" s="67">
        <v>0</v>
      </c>
      <c r="N278" s="67">
        <v>0</v>
      </c>
      <c r="O278" s="67">
        <f>'FY25 Fleet Rates'!$B$3</f>
        <v>1650.1169802561767</v>
      </c>
      <c r="P278" s="67">
        <v>0</v>
      </c>
      <c r="Q278" s="67">
        <v>0</v>
      </c>
      <c r="R278" s="67">
        <v>0</v>
      </c>
      <c r="S278" s="67">
        <v>0</v>
      </c>
      <c r="T278" s="67">
        <f t="shared" si="20"/>
        <v>6826.440282572541</v>
      </c>
      <c r="U278" s="63" t="s">
        <v>1306</v>
      </c>
      <c r="V278" s="63">
        <v>2018</v>
      </c>
      <c r="W278" s="70">
        <v>0</v>
      </c>
      <c r="X278" s="67">
        <v>0</v>
      </c>
      <c r="Y278" s="67"/>
      <c r="Z278" s="67">
        <f t="shared" si="21"/>
        <v>0</v>
      </c>
      <c r="AA278" s="67">
        <f t="shared" si="13"/>
        <v>6826.440282572541</v>
      </c>
    </row>
    <row r="279" spans="1:27" ht="15" customHeight="1" x14ac:dyDescent="0.3">
      <c r="A279" s="73" t="s">
        <v>40</v>
      </c>
      <c r="B279" s="73">
        <v>905300</v>
      </c>
      <c r="C279" s="73" t="s">
        <v>361</v>
      </c>
      <c r="D279" s="75" t="s">
        <v>362</v>
      </c>
      <c r="E279" s="73">
        <v>111014</v>
      </c>
      <c r="F279" s="73" t="s">
        <v>363</v>
      </c>
      <c r="G279" s="73">
        <v>1625</v>
      </c>
      <c r="H279" s="73" t="s">
        <v>170</v>
      </c>
      <c r="I279" s="66">
        <v>0</v>
      </c>
      <c r="J279" s="67">
        <v>0</v>
      </c>
      <c r="K279" s="68">
        <f t="shared" si="11"/>
        <v>0</v>
      </c>
      <c r="L279" s="67">
        <f t="shared" si="19"/>
        <v>0</v>
      </c>
      <c r="M279" s="67">
        <v>8048.1664057865828</v>
      </c>
      <c r="N279" s="67">
        <v>2726.6200303728938</v>
      </c>
      <c r="O279" s="67">
        <f>'FY25 Fleet Rates'!$B$3</f>
        <v>1650.1169802561767</v>
      </c>
      <c r="P279" s="67">
        <v>0</v>
      </c>
      <c r="Q279" s="67">
        <v>0</v>
      </c>
      <c r="R279" s="67">
        <v>0</v>
      </c>
      <c r="S279" s="67">
        <v>0</v>
      </c>
      <c r="T279" s="67">
        <f t="shared" si="20"/>
        <v>12424.903416415653</v>
      </c>
      <c r="U279" s="63" t="s">
        <v>1306</v>
      </c>
      <c r="V279" s="63">
        <v>2021</v>
      </c>
      <c r="W279" s="70">
        <v>0</v>
      </c>
      <c r="X279" s="67">
        <v>0</v>
      </c>
      <c r="Y279" s="67"/>
      <c r="Z279" s="67">
        <f t="shared" si="21"/>
        <v>0</v>
      </c>
      <c r="AA279" s="67">
        <f t="shared" si="13"/>
        <v>12424.903416415653</v>
      </c>
    </row>
    <row r="280" spans="1:27" ht="15" customHeight="1" x14ac:dyDescent="0.3">
      <c r="A280" s="73" t="s">
        <v>40</v>
      </c>
      <c r="B280" s="73">
        <v>905300</v>
      </c>
      <c r="C280" s="73" t="s">
        <v>361</v>
      </c>
      <c r="D280" s="74" t="s">
        <v>362</v>
      </c>
      <c r="E280" s="73">
        <v>111040</v>
      </c>
      <c r="F280" s="73" t="s">
        <v>364</v>
      </c>
      <c r="G280" s="73">
        <v>4030</v>
      </c>
      <c r="H280" s="73" t="s">
        <v>170</v>
      </c>
      <c r="I280" s="66">
        <v>0</v>
      </c>
      <c r="J280" s="67">
        <v>0</v>
      </c>
      <c r="K280" s="68">
        <f t="shared" si="11"/>
        <v>0</v>
      </c>
      <c r="L280" s="67">
        <f t="shared" si="19"/>
        <v>0</v>
      </c>
      <c r="M280" s="67">
        <v>0</v>
      </c>
      <c r="N280" s="67">
        <v>0</v>
      </c>
      <c r="O280" s="67">
        <f>'FY25 Fleet Rates'!$B$3</f>
        <v>1650.1169802561767</v>
      </c>
      <c r="P280" s="67">
        <v>0</v>
      </c>
      <c r="Q280" s="67">
        <v>0</v>
      </c>
      <c r="R280" s="67">
        <v>0</v>
      </c>
      <c r="S280" s="67">
        <v>0</v>
      </c>
      <c r="T280" s="67">
        <f t="shared" si="20"/>
        <v>1650.1169802561767</v>
      </c>
      <c r="U280" s="63" t="s">
        <v>412</v>
      </c>
      <c r="V280" s="63">
        <v>1900</v>
      </c>
      <c r="W280" s="70" t="s">
        <v>1218</v>
      </c>
      <c r="X280" s="67">
        <v>0</v>
      </c>
      <c r="Y280" s="67"/>
      <c r="Z280" s="67">
        <f t="shared" si="21"/>
        <v>0</v>
      </c>
      <c r="AA280" s="67">
        <f t="shared" si="13"/>
        <v>1650.1169802561767</v>
      </c>
    </row>
    <row r="281" spans="1:27" ht="15" customHeight="1" x14ac:dyDescent="0.3">
      <c r="A281" s="73" t="s">
        <v>40</v>
      </c>
      <c r="B281" s="73">
        <v>905300</v>
      </c>
      <c r="C281" s="73" t="s">
        <v>361</v>
      </c>
      <c r="D281" s="75" t="s">
        <v>362</v>
      </c>
      <c r="E281" s="73">
        <v>111041</v>
      </c>
      <c r="F281" s="73" t="s">
        <v>365</v>
      </c>
      <c r="G281" s="73">
        <v>4030</v>
      </c>
      <c r="H281" s="73" t="s">
        <v>170</v>
      </c>
      <c r="I281" s="66">
        <v>0</v>
      </c>
      <c r="J281" s="67">
        <v>0</v>
      </c>
      <c r="K281" s="68">
        <f t="shared" si="11"/>
        <v>0</v>
      </c>
      <c r="L281" s="67">
        <f t="shared" si="19"/>
        <v>0</v>
      </c>
      <c r="M281" s="67">
        <v>0</v>
      </c>
      <c r="N281" s="67">
        <v>0</v>
      </c>
      <c r="O281" s="67">
        <f>'FY25 Fleet Rates'!$B$3</f>
        <v>1650.1169802561767</v>
      </c>
      <c r="P281" s="67">
        <v>0</v>
      </c>
      <c r="Q281" s="67">
        <v>0</v>
      </c>
      <c r="R281" s="67">
        <v>0</v>
      </c>
      <c r="S281" s="67">
        <v>0</v>
      </c>
      <c r="T281" s="67">
        <f t="shared" si="20"/>
        <v>1650.1169802561767</v>
      </c>
      <c r="U281" s="63" t="s">
        <v>412</v>
      </c>
      <c r="V281" s="63">
        <v>1900</v>
      </c>
      <c r="W281" s="70" t="s">
        <v>1218</v>
      </c>
      <c r="X281" s="67">
        <v>0</v>
      </c>
      <c r="Y281" s="67"/>
      <c r="Z281" s="67">
        <f t="shared" si="21"/>
        <v>0</v>
      </c>
      <c r="AA281" s="67">
        <f t="shared" si="13"/>
        <v>1650.1169802561767</v>
      </c>
    </row>
    <row r="282" spans="1:27" ht="15" customHeight="1" x14ac:dyDescent="0.3">
      <c r="A282" s="73" t="s">
        <v>40</v>
      </c>
      <c r="B282" s="73">
        <v>905300</v>
      </c>
      <c r="C282" s="73" t="s">
        <v>361</v>
      </c>
      <c r="D282" s="74" t="s">
        <v>362</v>
      </c>
      <c r="E282" s="73">
        <v>111049</v>
      </c>
      <c r="F282" s="73" t="s">
        <v>366</v>
      </c>
      <c r="G282" s="73">
        <v>1667</v>
      </c>
      <c r="H282" s="73" t="s">
        <v>170</v>
      </c>
      <c r="I282" s="66">
        <v>0</v>
      </c>
      <c r="J282" s="67">
        <v>0</v>
      </c>
      <c r="K282" s="68">
        <f t="shared" si="11"/>
        <v>0</v>
      </c>
      <c r="L282" s="67">
        <f t="shared" si="19"/>
        <v>0</v>
      </c>
      <c r="M282" s="67">
        <v>681.59245411976747</v>
      </c>
      <c r="N282" s="67">
        <v>129.84876556661357</v>
      </c>
      <c r="O282" s="67">
        <f>'FY25 Fleet Rates'!$B$3</f>
        <v>1650.1169802561767</v>
      </c>
      <c r="P282" s="67">
        <v>0</v>
      </c>
      <c r="Q282" s="67">
        <v>0</v>
      </c>
      <c r="R282" s="67">
        <v>0</v>
      </c>
      <c r="S282" s="67">
        <v>0</v>
      </c>
      <c r="T282" s="67">
        <f t="shared" si="20"/>
        <v>2461.5581999425576</v>
      </c>
      <c r="U282" s="63" t="s">
        <v>1306</v>
      </c>
      <c r="V282" s="63">
        <v>2021</v>
      </c>
      <c r="W282" s="70">
        <v>0</v>
      </c>
      <c r="X282" s="67">
        <v>0</v>
      </c>
      <c r="Y282" s="67"/>
      <c r="Z282" s="67">
        <f t="shared" si="21"/>
        <v>0</v>
      </c>
      <c r="AA282" s="67">
        <f t="shared" si="13"/>
        <v>2461.5581999425576</v>
      </c>
    </row>
    <row r="283" spans="1:27" ht="15" customHeight="1" x14ac:dyDescent="0.3">
      <c r="A283" s="73" t="s">
        <v>40</v>
      </c>
      <c r="B283" s="73">
        <v>905300</v>
      </c>
      <c r="C283" s="73" t="s">
        <v>361</v>
      </c>
      <c r="D283" s="75" t="s">
        <v>362</v>
      </c>
      <c r="E283" s="73">
        <v>121003</v>
      </c>
      <c r="F283" s="73" t="s">
        <v>367</v>
      </c>
      <c r="G283" s="73">
        <v>3007</v>
      </c>
      <c r="H283" s="73" t="s">
        <v>170</v>
      </c>
      <c r="I283" s="66">
        <v>0</v>
      </c>
      <c r="J283" s="67">
        <v>0</v>
      </c>
      <c r="K283" s="68">
        <f t="shared" si="11"/>
        <v>0</v>
      </c>
      <c r="L283" s="67">
        <f t="shared" si="19"/>
        <v>0</v>
      </c>
      <c r="M283" s="67">
        <v>0</v>
      </c>
      <c r="N283" s="67">
        <v>0</v>
      </c>
      <c r="O283" s="67">
        <f>'FY25 Fleet Rates'!$B$4</f>
        <v>506.26975014729345</v>
      </c>
      <c r="P283" s="67">
        <v>0</v>
      </c>
      <c r="Q283" s="67">
        <v>0</v>
      </c>
      <c r="R283" s="67">
        <v>0</v>
      </c>
      <c r="S283" s="67">
        <v>0</v>
      </c>
      <c r="T283" s="67">
        <f t="shared" si="20"/>
        <v>506.26975014729345</v>
      </c>
      <c r="U283" s="63" t="s">
        <v>412</v>
      </c>
      <c r="V283" s="63">
        <v>1900</v>
      </c>
      <c r="W283" s="70" t="s">
        <v>1218</v>
      </c>
      <c r="X283" s="67">
        <v>0</v>
      </c>
      <c r="Y283" s="67"/>
      <c r="Z283" s="67">
        <f t="shared" si="21"/>
        <v>0</v>
      </c>
      <c r="AA283" s="67">
        <f t="shared" si="13"/>
        <v>506.26975014729345</v>
      </c>
    </row>
    <row r="284" spans="1:27" ht="15" customHeight="1" x14ac:dyDescent="0.3">
      <c r="A284" s="73" t="s">
        <v>40</v>
      </c>
      <c r="B284" s="73">
        <v>905300</v>
      </c>
      <c r="C284" s="73" t="s">
        <v>361</v>
      </c>
      <c r="D284" s="74" t="s">
        <v>362</v>
      </c>
      <c r="E284" s="73">
        <v>121005</v>
      </c>
      <c r="F284" s="73" t="s">
        <v>368</v>
      </c>
      <c r="G284" s="73">
        <v>1505</v>
      </c>
      <c r="H284" s="73" t="s">
        <v>170</v>
      </c>
      <c r="I284" s="66">
        <v>0</v>
      </c>
      <c r="J284" s="67">
        <v>0</v>
      </c>
      <c r="K284" s="68">
        <f t="shared" si="11"/>
        <v>0</v>
      </c>
      <c r="L284" s="67">
        <f t="shared" si="19"/>
        <v>0</v>
      </c>
      <c r="M284" s="67">
        <v>0</v>
      </c>
      <c r="N284" s="67">
        <v>0</v>
      </c>
      <c r="O284" s="67">
        <f>'FY25 Fleet Rates'!$B$3</f>
        <v>1650.1169802561767</v>
      </c>
      <c r="P284" s="67">
        <v>0</v>
      </c>
      <c r="Q284" s="67">
        <v>0</v>
      </c>
      <c r="R284" s="67">
        <v>0</v>
      </c>
      <c r="S284" s="67">
        <v>0</v>
      </c>
      <c r="T284" s="67">
        <f t="shared" si="20"/>
        <v>1650.1169802561767</v>
      </c>
      <c r="U284" s="63" t="s">
        <v>412</v>
      </c>
      <c r="V284" s="63">
        <v>1900</v>
      </c>
      <c r="W284" s="70" t="s">
        <v>1218</v>
      </c>
      <c r="X284" s="67">
        <v>0</v>
      </c>
      <c r="Y284" s="67"/>
      <c r="Z284" s="67">
        <f t="shared" si="21"/>
        <v>0</v>
      </c>
      <c r="AA284" s="67">
        <f t="shared" si="13"/>
        <v>1650.1169802561767</v>
      </c>
    </row>
    <row r="285" spans="1:27" ht="15" customHeight="1" x14ac:dyDescent="0.3">
      <c r="A285" s="73" t="s">
        <v>40</v>
      </c>
      <c r="B285" s="73">
        <v>905300</v>
      </c>
      <c r="C285" s="73" t="s">
        <v>361</v>
      </c>
      <c r="D285" s="75" t="s">
        <v>362</v>
      </c>
      <c r="E285" s="73">
        <v>121013</v>
      </c>
      <c r="F285" s="73" t="s">
        <v>369</v>
      </c>
      <c r="G285" s="73">
        <v>4030</v>
      </c>
      <c r="H285" s="73" t="s">
        <v>170</v>
      </c>
      <c r="I285" s="66">
        <v>0</v>
      </c>
      <c r="J285" s="67">
        <v>0</v>
      </c>
      <c r="K285" s="68">
        <f t="shared" si="11"/>
        <v>0</v>
      </c>
      <c r="L285" s="67">
        <f t="shared" si="19"/>
        <v>0</v>
      </c>
      <c r="M285" s="67">
        <v>0</v>
      </c>
      <c r="N285" s="67">
        <v>0</v>
      </c>
      <c r="O285" s="67">
        <f>'FY25 Fleet Rates'!$B$3</f>
        <v>1650.1169802561767</v>
      </c>
      <c r="P285" s="67">
        <v>0</v>
      </c>
      <c r="Q285" s="67">
        <v>0</v>
      </c>
      <c r="R285" s="67">
        <v>0</v>
      </c>
      <c r="S285" s="67">
        <v>0</v>
      </c>
      <c r="T285" s="67">
        <f t="shared" si="20"/>
        <v>1650.1169802561767</v>
      </c>
      <c r="U285" s="63" t="s">
        <v>412</v>
      </c>
      <c r="V285" s="63">
        <v>1900</v>
      </c>
      <c r="W285" s="70" t="s">
        <v>1218</v>
      </c>
      <c r="X285" s="67">
        <v>0</v>
      </c>
      <c r="Y285" s="67"/>
      <c r="Z285" s="67">
        <f t="shared" si="21"/>
        <v>0</v>
      </c>
      <c r="AA285" s="67">
        <f t="shared" si="13"/>
        <v>1650.1169802561767</v>
      </c>
    </row>
    <row r="286" spans="1:27" ht="15" customHeight="1" x14ac:dyDescent="0.3">
      <c r="A286" s="73" t="s">
        <v>40</v>
      </c>
      <c r="B286" s="73">
        <v>905300</v>
      </c>
      <c r="C286" s="73" t="s">
        <v>361</v>
      </c>
      <c r="D286" s="75" t="s">
        <v>362</v>
      </c>
      <c r="E286" s="73">
        <v>121036</v>
      </c>
      <c r="F286" s="73" t="s">
        <v>370</v>
      </c>
      <c r="G286" s="73">
        <v>1667</v>
      </c>
      <c r="H286" s="73" t="s">
        <v>170</v>
      </c>
      <c r="I286" s="66">
        <v>0</v>
      </c>
      <c r="J286" s="67">
        <v>0</v>
      </c>
      <c r="K286" s="68">
        <f t="shared" si="11"/>
        <v>0</v>
      </c>
      <c r="L286" s="67">
        <f t="shared" si="19"/>
        <v>0</v>
      </c>
      <c r="M286" s="67">
        <v>1294.2034657723339</v>
      </c>
      <c r="N286" s="67">
        <v>101.56147348965882</v>
      </c>
      <c r="O286" s="67">
        <f>'FY25 Fleet Rates'!$B$3</f>
        <v>1650.1169802561767</v>
      </c>
      <c r="P286" s="67">
        <v>0</v>
      </c>
      <c r="Q286" s="67">
        <v>0</v>
      </c>
      <c r="R286" s="67">
        <v>0</v>
      </c>
      <c r="S286" s="67">
        <v>2034.3927242877339</v>
      </c>
      <c r="T286" s="67">
        <f t="shared" si="20"/>
        <v>5080.2746438059039</v>
      </c>
      <c r="U286" s="63" t="s">
        <v>151</v>
      </c>
      <c r="V286" s="63">
        <v>2024</v>
      </c>
      <c r="W286" s="70" t="s">
        <v>398</v>
      </c>
      <c r="X286" s="67">
        <v>24996</v>
      </c>
      <c r="Y286" s="67"/>
      <c r="Z286" s="67">
        <f t="shared" si="21"/>
        <v>24996</v>
      </c>
      <c r="AA286" s="67">
        <f t="shared" si="13"/>
        <v>30076.274643805904</v>
      </c>
    </row>
    <row r="287" spans="1:27" ht="15" customHeight="1" x14ac:dyDescent="0.3">
      <c r="A287" s="73" t="s">
        <v>40</v>
      </c>
      <c r="B287" s="73">
        <v>905300</v>
      </c>
      <c r="C287" s="73" t="s">
        <v>361</v>
      </c>
      <c r="D287" s="75" t="s">
        <v>362</v>
      </c>
      <c r="E287" s="73">
        <v>121047</v>
      </c>
      <c r="F287" s="73" t="s">
        <v>371</v>
      </c>
      <c r="G287" s="73">
        <v>3007</v>
      </c>
      <c r="H287" s="73" t="s">
        <v>170</v>
      </c>
      <c r="I287" s="66">
        <v>0</v>
      </c>
      <c r="J287" s="67">
        <v>0</v>
      </c>
      <c r="K287" s="68">
        <f t="shared" si="11"/>
        <v>0</v>
      </c>
      <c r="L287" s="67">
        <f t="shared" si="19"/>
        <v>0</v>
      </c>
      <c r="M287" s="67">
        <v>523.05238115163581</v>
      </c>
      <c r="N287" s="67">
        <v>0</v>
      </c>
      <c r="O287" s="67">
        <f>'FY25 Fleet Rates'!$B$4</f>
        <v>506.26975014729345</v>
      </c>
      <c r="P287" s="67">
        <v>0</v>
      </c>
      <c r="Q287" s="67">
        <v>0</v>
      </c>
      <c r="R287" s="67">
        <v>0</v>
      </c>
      <c r="S287" s="67">
        <v>0</v>
      </c>
      <c r="T287" s="67">
        <f t="shared" si="20"/>
        <v>1029.3221312989292</v>
      </c>
      <c r="U287" s="63" t="s">
        <v>412</v>
      </c>
      <c r="V287" s="63">
        <v>1900</v>
      </c>
      <c r="W287" s="70" t="s">
        <v>1218</v>
      </c>
      <c r="X287" s="67">
        <v>0</v>
      </c>
      <c r="Y287" s="67"/>
      <c r="Z287" s="67">
        <f t="shared" si="21"/>
        <v>0</v>
      </c>
      <c r="AA287" s="67">
        <f t="shared" si="13"/>
        <v>1029.3221312989292</v>
      </c>
    </row>
    <row r="288" spans="1:27" ht="15" customHeight="1" x14ac:dyDescent="0.3">
      <c r="A288" s="73" t="s">
        <v>40</v>
      </c>
      <c r="B288" s="73">
        <v>905300</v>
      </c>
      <c r="C288" s="73" t="s">
        <v>361</v>
      </c>
      <c r="D288" s="75" t="s">
        <v>362</v>
      </c>
      <c r="E288" s="73">
        <v>121053</v>
      </c>
      <c r="F288" s="73" t="s">
        <v>372</v>
      </c>
      <c r="G288" s="73">
        <v>1204</v>
      </c>
      <c r="H288" s="73" t="s">
        <v>77</v>
      </c>
      <c r="I288" s="66">
        <v>6407</v>
      </c>
      <c r="J288" s="67">
        <v>6543.653985947104</v>
      </c>
      <c r="K288" s="68">
        <f t="shared" si="11"/>
        <v>1.0906089976578506</v>
      </c>
      <c r="L288" s="67">
        <f t="shared" si="19"/>
        <v>443.87786204674518</v>
      </c>
      <c r="M288" s="67">
        <v>0</v>
      </c>
      <c r="N288" s="67">
        <v>0</v>
      </c>
      <c r="O288" s="67">
        <f>'FY25 Fleet Rates'!$B$3</f>
        <v>1650.1169802561767</v>
      </c>
      <c r="P288" s="67">
        <v>0</v>
      </c>
      <c r="Q288" s="67">
        <v>0</v>
      </c>
      <c r="R288" s="67">
        <v>0</v>
      </c>
      <c r="S288" s="67">
        <v>0</v>
      </c>
      <c r="T288" s="67">
        <f t="shared" si="20"/>
        <v>8637.6488282500268</v>
      </c>
      <c r="U288" s="63" t="s">
        <v>1306</v>
      </c>
      <c r="V288" s="63">
        <v>2022</v>
      </c>
      <c r="W288" s="70">
        <v>0</v>
      </c>
      <c r="X288" s="67">
        <v>0</v>
      </c>
      <c r="Y288" s="67"/>
      <c r="Z288" s="67">
        <f t="shared" si="21"/>
        <v>0</v>
      </c>
      <c r="AA288" s="67">
        <f t="shared" si="13"/>
        <v>8637.6488282500268</v>
      </c>
    </row>
    <row r="289" spans="1:27" ht="15" customHeight="1" x14ac:dyDescent="0.3">
      <c r="A289" s="73" t="s">
        <v>40</v>
      </c>
      <c r="B289" s="73">
        <v>905300</v>
      </c>
      <c r="C289" s="73" t="s">
        <v>361</v>
      </c>
      <c r="D289" s="75" t="s">
        <v>362</v>
      </c>
      <c r="E289" s="73">
        <v>131046</v>
      </c>
      <c r="F289" s="73" t="s">
        <v>373</v>
      </c>
      <c r="G289" s="73">
        <v>1335</v>
      </c>
      <c r="H289" s="73" t="s">
        <v>170</v>
      </c>
      <c r="I289" s="66">
        <v>0</v>
      </c>
      <c r="J289" s="67">
        <v>0</v>
      </c>
      <c r="K289" s="68">
        <f t="shared" si="11"/>
        <v>0</v>
      </c>
      <c r="L289" s="67">
        <f t="shared" si="19"/>
        <v>0</v>
      </c>
      <c r="M289" s="67">
        <v>25430.859160682881</v>
      </c>
      <c r="N289" s="67">
        <v>4007.9999957282516</v>
      </c>
      <c r="O289" s="67">
        <f>'FY25 Fleet Rates'!$B$3</f>
        <v>1650.1169802561767</v>
      </c>
      <c r="P289" s="67">
        <v>0</v>
      </c>
      <c r="Q289" s="67">
        <v>0</v>
      </c>
      <c r="R289" s="67">
        <v>0</v>
      </c>
      <c r="S289" s="67">
        <v>0</v>
      </c>
      <c r="T289" s="67">
        <f t="shared" si="20"/>
        <v>31088.976136667312</v>
      </c>
      <c r="U289" s="63" t="s">
        <v>133</v>
      </c>
      <c r="V289" s="63">
        <v>2022</v>
      </c>
      <c r="W289" s="70" t="s">
        <v>549</v>
      </c>
      <c r="X289" s="67">
        <v>0</v>
      </c>
      <c r="Y289" s="67"/>
      <c r="Z289" s="67">
        <f t="shared" si="21"/>
        <v>0</v>
      </c>
      <c r="AA289" s="67">
        <f t="shared" si="13"/>
        <v>31088.976136667312</v>
      </c>
    </row>
    <row r="290" spans="1:27" ht="15" customHeight="1" x14ac:dyDescent="0.3">
      <c r="A290" s="73" t="s">
        <v>40</v>
      </c>
      <c r="B290" s="73">
        <v>905300</v>
      </c>
      <c r="C290" s="73" t="s">
        <v>361</v>
      </c>
      <c r="D290" s="75" t="s">
        <v>362</v>
      </c>
      <c r="E290" s="73">
        <v>141003</v>
      </c>
      <c r="F290" s="73" t="s">
        <v>374</v>
      </c>
      <c r="G290" s="73">
        <v>1600</v>
      </c>
      <c r="H290" s="73" t="s">
        <v>170</v>
      </c>
      <c r="I290" s="66">
        <v>0</v>
      </c>
      <c r="J290" s="67">
        <v>0</v>
      </c>
      <c r="K290" s="68">
        <f t="shared" si="11"/>
        <v>0</v>
      </c>
      <c r="L290" s="67">
        <f t="shared" si="19"/>
        <v>0</v>
      </c>
      <c r="M290" s="67">
        <v>786.17770047655904</v>
      </c>
      <c r="N290" s="67">
        <v>2385.4757174964529</v>
      </c>
      <c r="O290" s="67">
        <f>'FY25 Fleet Rates'!$B$3</f>
        <v>1650.1169802561767</v>
      </c>
      <c r="P290" s="67">
        <v>0</v>
      </c>
      <c r="Q290" s="67">
        <v>0</v>
      </c>
      <c r="R290" s="67">
        <v>0</v>
      </c>
      <c r="S290" s="67">
        <v>1573.4069509493709</v>
      </c>
      <c r="T290" s="67">
        <f t="shared" si="20"/>
        <v>6395.1773491785598</v>
      </c>
      <c r="U290" s="63" t="s">
        <v>151</v>
      </c>
      <c r="V290" s="63">
        <v>2030</v>
      </c>
      <c r="W290" s="70" t="s">
        <v>398</v>
      </c>
      <c r="X290" s="67">
        <v>19332</v>
      </c>
      <c r="Y290" s="67"/>
      <c r="Z290" s="67">
        <f t="shared" si="21"/>
        <v>19332</v>
      </c>
      <c r="AA290" s="67">
        <f t="shared" si="13"/>
        <v>25727.177349178561</v>
      </c>
    </row>
    <row r="291" spans="1:27" ht="15" customHeight="1" x14ac:dyDescent="0.3">
      <c r="A291" s="73" t="s">
        <v>40</v>
      </c>
      <c r="B291" s="73">
        <v>905300</v>
      </c>
      <c r="C291" s="73" t="s">
        <v>361</v>
      </c>
      <c r="D291" s="75" t="s">
        <v>362</v>
      </c>
      <c r="E291" s="73">
        <v>141014</v>
      </c>
      <c r="F291" s="73" t="s">
        <v>375</v>
      </c>
      <c r="G291" s="73">
        <v>2020</v>
      </c>
      <c r="H291" s="73" t="s">
        <v>170</v>
      </c>
      <c r="I291" s="66">
        <v>0</v>
      </c>
      <c r="J291" s="67">
        <v>0</v>
      </c>
      <c r="K291" s="68">
        <f t="shared" si="11"/>
        <v>0</v>
      </c>
      <c r="L291" s="67">
        <f t="shared" si="19"/>
        <v>0</v>
      </c>
      <c r="M291" s="67">
        <v>0</v>
      </c>
      <c r="N291" s="67">
        <v>46.919961687249575</v>
      </c>
      <c r="O291" s="67">
        <f>'FY25 Fleet Rates'!$B$3</f>
        <v>1650.1169802561767</v>
      </c>
      <c r="P291" s="67">
        <v>0</v>
      </c>
      <c r="Q291" s="67">
        <v>0</v>
      </c>
      <c r="R291" s="67">
        <v>0</v>
      </c>
      <c r="S291" s="67">
        <v>0</v>
      </c>
      <c r="T291" s="67">
        <f t="shared" si="20"/>
        <v>1697.0369419434262</v>
      </c>
      <c r="U291" s="63" t="s">
        <v>1306</v>
      </c>
      <c r="V291" s="63">
        <v>2020</v>
      </c>
      <c r="W291" s="70">
        <v>0</v>
      </c>
      <c r="X291" s="67">
        <v>0</v>
      </c>
      <c r="Y291" s="67"/>
      <c r="Z291" s="67">
        <f t="shared" si="21"/>
        <v>0</v>
      </c>
      <c r="AA291" s="67">
        <f t="shared" si="13"/>
        <v>1697.0369419434262</v>
      </c>
    </row>
    <row r="292" spans="1:27" ht="15" customHeight="1" x14ac:dyDescent="0.3">
      <c r="A292" s="73" t="s">
        <v>40</v>
      </c>
      <c r="B292" s="73">
        <v>905300</v>
      </c>
      <c r="C292" s="73" t="s">
        <v>361</v>
      </c>
      <c r="D292" s="75" t="s">
        <v>362</v>
      </c>
      <c r="E292" s="73">
        <v>141015</v>
      </c>
      <c r="F292" s="73" t="s">
        <v>376</v>
      </c>
      <c r="G292" s="73">
        <v>2020</v>
      </c>
      <c r="H292" s="73" t="s">
        <v>170</v>
      </c>
      <c r="I292" s="66">
        <v>0</v>
      </c>
      <c r="J292" s="67">
        <v>0</v>
      </c>
      <c r="K292" s="68">
        <f t="shared" si="11"/>
        <v>0</v>
      </c>
      <c r="L292" s="67">
        <f t="shared" si="19"/>
        <v>0</v>
      </c>
      <c r="M292" s="67">
        <v>0</v>
      </c>
      <c r="N292" s="67">
        <v>54.630772511567557</v>
      </c>
      <c r="O292" s="67">
        <f>'FY25 Fleet Rates'!$B$3</f>
        <v>1650.1169802561767</v>
      </c>
      <c r="P292" s="67">
        <v>0</v>
      </c>
      <c r="Q292" s="67">
        <v>0</v>
      </c>
      <c r="R292" s="67">
        <v>0</v>
      </c>
      <c r="S292" s="67">
        <v>0</v>
      </c>
      <c r="T292" s="67">
        <f t="shared" si="20"/>
        <v>1704.7477527677443</v>
      </c>
      <c r="U292" s="63" t="s">
        <v>1306</v>
      </c>
      <c r="V292" s="63">
        <v>2020</v>
      </c>
      <c r="W292" s="70">
        <v>0</v>
      </c>
      <c r="X292" s="67">
        <v>0</v>
      </c>
      <c r="Y292" s="67"/>
      <c r="Z292" s="67">
        <f t="shared" si="21"/>
        <v>0</v>
      </c>
      <c r="AA292" s="67">
        <f t="shared" si="13"/>
        <v>1704.7477527677443</v>
      </c>
    </row>
    <row r="293" spans="1:27" ht="15" customHeight="1" x14ac:dyDescent="0.3">
      <c r="A293" s="73" t="s">
        <v>40</v>
      </c>
      <c r="B293" s="73">
        <v>905300</v>
      </c>
      <c r="C293" s="73" t="s">
        <v>361</v>
      </c>
      <c r="D293" s="74" t="s">
        <v>362</v>
      </c>
      <c r="E293" s="73">
        <v>141031</v>
      </c>
      <c r="F293" s="73" t="s">
        <v>377</v>
      </c>
      <c r="G293" s="73">
        <v>1505</v>
      </c>
      <c r="H293" s="73" t="s">
        <v>170</v>
      </c>
      <c r="I293" s="66">
        <v>0</v>
      </c>
      <c r="J293" s="67">
        <v>0</v>
      </c>
      <c r="K293" s="68">
        <f t="shared" si="11"/>
        <v>0</v>
      </c>
      <c r="L293" s="67">
        <f t="shared" si="19"/>
        <v>0</v>
      </c>
      <c r="M293" s="67">
        <v>0</v>
      </c>
      <c r="N293" s="67">
        <v>0</v>
      </c>
      <c r="O293" s="67">
        <f>'FY25 Fleet Rates'!$B$3</f>
        <v>1650.1169802561767</v>
      </c>
      <c r="P293" s="67">
        <v>0</v>
      </c>
      <c r="Q293" s="67">
        <v>0</v>
      </c>
      <c r="R293" s="67">
        <v>0</v>
      </c>
      <c r="S293" s="67">
        <v>0</v>
      </c>
      <c r="T293" s="67">
        <f t="shared" si="20"/>
        <v>1650.1169802561767</v>
      </c>
      <c r="U293" s="63" t="s">
        <v>412</v>
      </c>
      <c r="V293" s="63">
        <v>1900</v>
      </c>
      <c r="W293" s="70" t="s">
        <v>1218</v>
      </c>
      <c r="X293" s="67">
        <v>0</v>
      </c>
      <c r="Y293" s="67"/>
      <c r="Z293" s="67">
        <f t="shared" si="21"/>
        <v>0</v>
      </c>
      <c r="AA293" s="67">
        <f t="shared" si="13"/>
        <v>1650.1169802561767</v>
      </c>
    </row>
    <row r="294" spans="1:27" ht="15" customHeight="1" x14ac:dyDescent="0.3">
      <c r="A294" s="73" t="s">
        <v>40</v>
      </c>
      <c r="B294" s="73">
        <v>905300</v>
      </c>
      <c r="C294" s="73" t="s">
        <v>361</v>
      </c>
      <c r="D294" s="75" t="s">
        <v>362</v>
      </c>
      <c r="E294" s="73">
        <v>141046</v>
      </c>
      <c r="F294" s="73" t="s">
        <v>378</v>
      </c>
      <c r="G294" s="73">
        <v>1625</v>
      </c>
      <c r="H294" s="73" t="s">
        <v>170</v>
      </c>
      <c r="I294" s="66">
        <v>0</v>
      </c>
      <c r="J294" s="67">
        <v>0</v>
      </c>
      <c r="K294" s="68">
        <f t="shared" si="11"/>
        <v>0</v>
      </c>
      <c r="L294" s="67">
        <f t="shared" si="19"/>
        <v>0</v>
      </c>
      <c r="M294" s="67">
        <v>13931.594821102333</v>
      </c>
      <c r="N294" s="67">
        <v>977.53320957203164</v>
      </c>
      <c r="O294" s="67">
        <f>'FY25 Fleet Rates'!$B$3</f>
        <v>1650.1169802561767</v>
      </c>
      <c r="P294" s="67">
        <v>0</v>
      </c>
      <c r="Q294" s="67">
        <v>0</v>
      </c>
      <c r="R294" s="67">
        <v>3173.5047876451517</v>
      </c>
      <c r="S294" s="67">
        <v>1103.6311946448102</v>
      </c>
      <c r="T294" s="67">
        <f t="shared" si="20"/>
        <v>20836.380993220504</v>
      </c>
      <c r="U294" s="63" t="s">
        <v>151</v>
      </c>
      <c r="V294" s="63">
        <v>2025</v>
      </c>
      <c r="W294" s="70" t="s">
        <v>398</v>
      </c>
      <c r="X294" s="67">
        <v>13560</v>
      </c>
      <c r="Y294" s="67"/>
      <c r="Z294" s="67">
        <f t="shared" si="21"/>
        <v>13560</v>
      </c>
      <c r="AA294" s="67">
        <f t="shared" si="13"/>
        <v>34396.380993220504</v>
      </c>
    </row>
    <row r="295" spans="1:27" ht="15" customHeight="1" x14ac:dyDescent="0.3">
      <c r="A295" s="73" t="s">
        <v>40</v>
      </c>
      <c r="B295" s="73">
        <v>905300</v>
      </c>
      <c r="C295" s="73" t="s">
        <v>361</v>
      </c>
      <c r="D295" s="74" t="s">
        <v>362</v>
      </c>
      <c r="E295" s="73">
        <v>141048</v>
      </c>
      <c r="F295" s="73" t="s">
        <v>379</v>
      </c>
      <c r="G295" s="73">
        <v>1505</v>
      </c>
      <c r="H295" s="73" t="s">
        <v>170</v>
      </c>
      <c r="I295" s="66">
        <v>0</v>
      </c>
      <c r="J295" s="67">
        <v>0</v>
      </c>
      <c r="K295" s="68">
        <f t="shared" si="11"/>
        <v>0</v>
      </c>
      <c r="L295" s="67">
        <f t="shared" si="19"/>
        <v>0</v>
      </c>
      <c r="M295" s="67">
        <v>35.767056012468757</v>
      </c>
      <c r="N295" s="67">
        <v>0</v>
      </c>
      <c r="O295" s="67">
        <f>'FY25 Fleet Rates'!$B$3</f>
        <v>1650.1169802561767</v>
      </c>
      <c r="P295" s="67">
        <v>0</v>
      </c>
      <c r="Q295" s="67">
        <v>0</v>
      </c>
      <c r="R295" s="67">
        <v>0</v>
      </c>
      <c r="S295" s="67">
        <v>0</v>
      </c>
      <c r="T295" s="67">
        <f t="shared" si="20"/>
        <v>1685.8840362686456</v>
      </c>
      <c r="U295" s="63" t="s">
        <v>412</v>
      </c>
      <c r="V295" s="63">
        <v>1900</v>
      </c>
      <c r="W295" s="70" t="s">
        <v>1218</v>
      </c>
      <c r="X295" s="67">
        <v>0</v>
      </c>
      <c r="Y295" s="67"/>
      <c r="Z295" s="67">
        <f t="shared" si="21"/>
        <v>0</v>
      </c>
      <c r="AA295" s="67">
        <f t="shared" si="13"/>
        <v>1685.8840362686456</v>
      </c>
    </row>
    <row r="296" spans="1:27" ht="15" customHeight="1" x14ac:dyDescent="0.3">
      <c r="A296" s="73" t="s">
        <v>40</v>
      </c>
      <c r="B296" s="73">
        <v>905300</v>
      </c>
      <c r="C296" s="73" t="s">
        <v>361</v>
      </c>
      <c r="D296" s="75" t="s">
        <v>362</v>
      </c>
      <c r="E296" s="73">
        <v>141049</v>
      </c>
      <c r="F296" s="73" t="s">
        <v>380</v>
      </c>
      <c r="G296" s="73">
        <v>1505</v>
      </c>
      <c r="H296" s="73" t="s">
        <v>170</v>
      </c>
      <c r="I296" s="66">
        <v>0</v>
      </c>
      <c r="J296" s="67">
        <v>0</v>
      </c>
      <c r="K296" s="68">
        <f t="shared" si="11"/>
        <v>0</v>
      </c>
      <c r="L296" s="67">
        <f t="shared" si="19"/>
        <v>0</v>
      </c>
      <c r="M296" s="67">
        <v>0</v>
      </c>
      <c r="N296" s="67">
        <v>0</v>
      </c>
      <c r="O296" s="67">
        <f>'FY25 Fleet Rates'!$B$3</f>
        <v>1650.1169802561767</v>
      </c>
      <c r="P296" s="67">
        <v>0</v>
      </c>
      <c r="Q296" s="67">
        <v>0</v>
      </c>
      <c r="R296" s="67">
        <v>0</v>
      </c>
      <c r="S296" s="67">
        <v>0</v>
      </c>
      <c r="T296" s="67">
        <f t="shared" si="20"/>
        <v>1650.1169802561767</v>
      </c>
      <c r="U296" s="63" t="s">
        <v>412</v>
      </c>
      <c r="V296" s="63">
        <v>1900</v>
      </c>
      <c r="W296" s="70" t="s">
        <v>1218</v>
      </c>
      <c r="X296" s="67">
        <v>0</v>
      </c>
      <c r="Y296" s="67"/>
      <c r="Z296" s="67">
        <f t="shared" si="21"/>
        <v>0</v>
      </c>
      <c r="AA296" s="67">
        <f t="shared" si="13"/>
        <v>1650.1169802561767</v>
      </c>
    </row>
    <row r="297" spans="1:27" ht="15" customHeight="1" x14ac:dyDescent="0.3">
      <c r="A297" s="73" t="s">
        <v>40</v>
      </c>
      <c r="B297" s="73">
        <v>905300</v>
      </c>
      <c r="C297" s="73" t="s">
        <v>361</v>
      </c>
      <c r="D297" s="75" t="s">
        <v>362</v>
      </c>
      <c r="E297" s="73">
        <v>141056</v>
      </c>
      <c r="F297" s="73" t="s">
        <v>381</v>
      </c>
      <c r="G297" s="73">
        <v>1640</v>
      </c>
      <c r="H297" s="73" t="s">
        <v>170</v>
      </c>
      <c r="I297" s="66">
        <v>0</v>
      </c>
      <c r="J297" s="67">
        <v>0</v>
      </c>
      <c r="K297" s="68">
        <f t="shared" si="11"/>
        <v>0</v>
      </c>
      <c r="L297" s="67">
        <f t="shared" si="19"/>
        <v>0</v>
      </c>
      <c r="M297" s="67">
        <v>0</v>
      </c>
      <c r="N297" s="67">
        <v>30.585500317071833</v>
      </c>
      <c r="O297" s="67">
        <f>'FY25 Fleet Rates'!$B$3</f>
        <v>1650.1169802561767</v>
      </c>
      <c r="P297" s="67">
        <v>0</v>
      </c>
      <c r="Q297" s="67">
        <v>0</v>
      </c>
      <c r="R297" s="67">
        <v>0</v>
      </c>
      <c r="S297" s="67">
        <v>273.46613672614762</v>
      </c>
      <c r="T297" s="67">
        <f t="shared" si="20"/>
        <v>1954.1686172993961</v>
      </c>
      <c r="U297" s="63" t="s">
        <v>151</v>
      </c>
      <c r="V297" s="63">
        <v>2024</v>
      </c>
      <c r="W297" s="70" t="s">
        <v>398</v>
      </c>
      <c r="X297" s="67">
        <v>3360</v>
      </c>
      <c r="Y297" s="67"/>
      <c r="Z297" s="67">
        <f t="shared" si="21"/>
        <v>3360</v>
      </c>
      <c r="AA297" s="67">
        <f t="shared" si="13"/>
        <v>5314.1686172993959</v>
      </c>
    </row>
    <row r="298" spans="1:27" ht="15" customHeight="1" x14ac:dyDescent="0.3">
      <c r="A298" s="73" t="s">
        <v>40</v>
      </c>
      <c r="B298" s="73">
        <v>905300</v>
      </c>
      <c r="C298" s="73" t="s">
        <v>361</v>
      </c>
      <c r="D298" s="75" t="s">
        <v>362</v>
      </c>
      <c r="E298" s="73">
        <v>141057</v>
      </c>
      <c r="F298" s="73" t="s">
        <v>382</v>
      </c>
      <c r="G298" s="73">
        <v>1640</v>
      </c>
      <c r="H298" s="73" t="s">
        <v>170</v>
      </c>
      <c r="I298" s="66">
        <v>0</v>
      </c>
      <c r="J298" s="67">
        <v>0</v>
      </c>
      <c r="K298" s="68">
        <f t="shared" si="11"/>
        <v>0</v>
      </c>
      <c r="L298" s="67">
        <f t="shared" si="19"/>
        <v>0</v>
      </c>
      <c r="M298" s="67">
        <v>181.63282780439781</v>
      </c>
      <c r="N298" s="67">
        <v>251.51419151187577</v>
      </c>
      <c r="O298" s="67">
        <f>'FY25 Fleet Rates'!$B$3</f>
        <v>1650.1169802561767</v>
      </c>
      <c r="P298" s="67">
        <v>0</v>
      </c>
      <c r="Q298" s="67">
        <v>0</v>
      </c>
      <c r="R298" s="67">
        <v>0</v>
      </c>
      <c r="S298" s="67">
        <v>273.46613672614762</v>
      </c>
      <c r="T298" s="67">
        <f t="shared" si="20"/>
        <v>2356.7301362985982</v>
      </c>
      <c r="U298" s="63" t="s">
        <v>151</v>
      </c>
      <c r="V298" s="63">
        <v>2024</v>
      </c>
      <c r="W298" s="70" t="s">
        <v>398</v>
      </c>
      <c r="X298" s="67">
        <v>3360</v>
      </c>
      <c r="Y298" s="67"/>
      <c r="Z298" s="67">
        <f t="shared" si="21"/>
        <v>3360</v>
      </c>
      <c r="AA298" s="67">
        <f t="shared" si="13"/>
        <v>5716.7301362985982</v>
      </c>
    </row>
    <row r="299" spans="1:27" ht="15" customHeight="1" x14ac:dyDescent="0.3">
      <c r="A299" s="73" t="s">
        <v>40</v>
      </c>
      <c r="B299" s="73">
        <v>905300</v>
      </c>
      <c r="C299" s="73" t="s">
        <v>361</v>
      </c>
      <c r="D299" s="75" t="s">
        <v>362</v>
      </c>
      <c r="E299" s="73">
        <v>151001</v>
      </c>
      <c r="F299" s="73" t="s">
        <v>383</v>
      </c>
      <c r="G299" s="73">
        <v>3001</v>
      </c>
      <c r="H299" s="73" t="s">
        <v>170</v>
      </c>
      <c r="I299" s="66">
        <v>0</v>
      </c>
      <c r="J299" s="67">
        <v>0</v>
      </c>
      <c r="K299" s="68">
        <f t="shared" si="11"/>
        <v>0</v>
      </c>
      <c r="L299" s="67">
        <f t="shared" si="19"/>
        <v>0</v>
      </c>
      <c r="M299" s="67">
        <v>572.4732510775782</v>
      </c>
      <c r="N299" s="67">
        <v>0</v>
      </c>
      <c r="O299" s="67">
        <f>'FY25 Fleet Rates'!$B$3</f>
        <v>1650.1169802561767</v>
      </c>
      <c r="P299" s="67">
        <v>0</v>
      </c>
      <c r="Q299" s="67">
        <v>0</v>
      </c>
      <c r="R299" s="67">
        <v>0</v>
      </c>
      <c r="S299" s="67">
        <v>0</v>
      </c>
      <c r="T299" s="67">
        <f t="shared" si="20"/>
        <v>2222.5902313337547</v>
      </c>
      <c r="U299" s="63" t="s">
        <v>412</v>
      </c>
      <c r="V299" s="63">
        <v>1900</v>
      </c>
      <c r="W299" s="70" t="s">
        <v>1218</v>
      </c>
      <c r="X299" s="67">
        <v>0</v>
      </c>
      <c r="Y299" s="67"/>
      <c r="Z299" s="67">
        <f t="shared" si="21"/>
        <v>0</v>
      </c>
      <c r="AA299" s="67">
        <f t="shared" si="13"/>
        <v>2222.5902313337547</v>
      </c>
    </row>
    <row r="300" spans="1:27" ht="15" customHeight="1" x14ac:dyDescent="0.3">
      <c r="A300" s="73" t="s">
        <v>40</v>
      </c>
      <c r="B300" s="73">
        <v>905300</v>
      </c>
      <c r="C300" s="73" t="s">
        <v>361</v>
      </c>
      <c r="D300" s="75" t="s">
        <v>362</v>
      </c>
      <c r="E300" s="73">
        <v>151002</v>
      </c>
      <c r="F300" s="73" t="s">
        <v>384</v>
      </c>
      <c r="G300" s="73">
        <v>3004</v>
      </c>
      <c r="H300" s="73" t="s">
        <v>170</v>
      </c>
      <c r="I300" s="66">
        <v>0</v>
      </c>
      <c r="J300" s="67">
        <v>0</v>
      </c>
      <c r="K300" s="68">
        <f t="shared" si="11"/>
        <v>0</v>
      </c>
      <c r="L300" s="67">
        <f t="shared" ref="L300:L363" si="22">IF(H300="N",IF(I300&gt;6000,K300,0)*(I300-(500*12)),0)</f>
        <v>0</v>
      </c>
      <c r="M300" s="67">
        <v>906.21995464952715</v>
      </c>
      <c r="N300" s="67">
        <v>0</v>
      </c>
      <c r="O300" s="67">
        <f>'FY25 Fleet Rates'!$B$3</f>
        <v>1650.1169802561767</v>
      </c>
      <c r="P300" s="67">
        <v>0</v>
      </c>
      <c r="Q300" s="67">
        <v>0</v>
      </c>
      <c r="R300" s="67">
        <v>0</v>
      </c>
      <c r="S300" s="67">
        <v>0</v>
      </c>
      <c r="T300" s="67">
        <f t="shared" si="20"/>
        <v>2556.3369349057039</v>
      </c>
      <c r="U300" s="63" t="s">
        <v>412</v>
      </c>
      <c r="V300" s="63">
        <v>1900</v>
      </c>
      <c r="W300" s="70" t="s">
        <v>1218</v>
      </c>
      <c r="X300" s="67">
        <v>0</v>
      </c>
      <c r="Y300" s="67"/>
      <c r="Z300" s="67">
        <f t="shared" si="21"/>
        <v>0</v>
      </c>
      <c r="AA300" s="67">
        <f t="shared" si="13"/>
        <v>2556.3369349057039</v>
      </c>
    </row>
    <row r="301" spans="1:27" ht="15" customHeight="1" x14ac:dyDescent="0.3">
      <c r="A301" s="73" t="s">
        <v>40</v>
      </c>
      <c r="B301" s="73">
        <v>905300</v>
      </c>
      <c r="C301" s="73" t="s">
        <v>361</v>
      </c>
      <c r="D301" s="75" t="s">
        <v>362</v>
      </c>
      <c r="E301" s="73">
        <v>151023</v>
      </c>
      <c r="F301" s="73" t="s">
        <v>385</v>
      </c>
      <c r="G301" s="73">
        <v>1211</v>
      </c>
      <c r="H301" s="73" t="s">
        <v>170</v>
      </c>
      <c r="I301" s="66">
        <v>0</v>
      </c>
      <c r="J301" s="67">
        <v>0</v>
      </c>
      <c r="K301" s="68">
        <f t="shared" si="11"/>
        <v>0</v>
      </c>
      <c r="L301" s="67">
        <f t="shared" si="22"/>
        <v>0</v>
      </c>
      <c r="M301" s="67">
        <v>3839.0666038146855</v>
      </c>
      <c r="N301" s="67">
        <v>3717.6525285329021</v>
      </c>
      <c r="O301" s="67">
        <f>'FY25 Fleet Rates'!$B$3</f>
        <v>1650.1169802561767</v>
      </c>
      <c r="P301" s="67">
        <v>3.2504259136623834</v>
      </c>
      <c r="Q301" s="67">
        <v>48.182300255406005</v>
      </c>
      <c r="R301" s="67">
        <v>0</v>
      </c>
      <c r="S301" s="67">
        <v>423.87251192552884</v>
      </c>
      <c r="T301" s="67">
        <f t="shared" si="20"/>
        <v>9682.1413506983608</v>
      </c>
      <c r="U301" s="63" t="s">
        <v>151</v>
      </c>
      <c r="V301" s="63">
        <v>2024</v>
      </c>
      <c r="W301" s="70" t="s">
        <v>549</v>
      </c>
      <c r="X301" s="67">
        <v>5208</v>
      </c>
      <c r="Y301" s="67"/>
      <c r="Z301" s="67">
        <f t="shared" si="21"/>
        <v>5208</v>
      </c>
      <c r="AA301" s="67">
        <f t="shared" si="13"/>
        <v>14890.141350698361</v>
      </c>
    </row>
    <row r="302" spans="1:27" ht="15" customHeight="1" x14ac:dyDescent="0.3">
      <c r="A302" s="73" t="s">
        <v>40</v>
      </c>
      <c r="B302" s="73">
        <v>905300</v>
      </c>
      <c r="C302" s="73" t="s">
        <v>361</v>
      </c>
      <c r="D302" s="75" t="s">
        <v>362</v>
      </c>
      <c r="E302" s="73">
        <v>151028</v>
      </c>
      <c r="F302" s="73" t="s">
        <v>386</v>
      </c>
      <c r="G302" s="73">
        <v>1256</v>
      </c>
      <c r="H302" s="73" t="s">
        <v>170</v>
      </c>
      <c r="I302" s="66">
        <v>0</v>
      </c>
      <c r="J302" s="67">
        <v>0</v>
      </c>
      <c r="K302" s="68">
        <f t="shared" si="11"/>
        <v>0</v>
      </c>
      <c r="L302" s="67">
        <f t="shared" si="22"/>
        <v>0</v>
      </c>
      <c r="M302" s="67">
        <v>13495.949110650048</v>
      </c>
      <c r="N302" s="67">
        <v>4281.6156477922814</v>
      </c>
      <c r="O302" s="67">
        <f>'FY25 Fleet Rates'!$B$3</f>
        <v>1650.1169802561767</v>
      </c>
      <c r="P302" s="67">
        <v>0</v>
      </c>
      <c r="Q302" s="67">
        <v>0</v>
      </c>
      <c r="R302" s="67">
        <v>335.12348944838351</v>
      </c>
      <c r="S302" s="67">
        <v>732.49858051646686</v>
      </c>
      <c r="T302" s="67">
        <f t="shared" si="20"/>
        <v>20495.303808663353</v>
      </c>
      <c r="U302" s="63" t="s">
        <v>151</v>
      </c>
      <c r="V302" s="63">
        <v>2024</v>
      </c>
      <c r="W302" s="70" t="s">
        <v>1309</v>
      </c>
      <c r="X302" s="67">
        <v>9000</v>
      </c>
      <c r="Y302" s="67"/>
      <c r="Z302" s="67">
        <f t="shared" si="21"/>
        <v>9000</v>
      </c>
      <c r="AA302" s="67">
        <f t="shared" si="13"/>
        <v>29495.303808663353</v>
      </c>
    </row>
    <row r="303" spans="1:27" ht="15" customHeight="1" x14ac:dyDescent="0.3">
      <c r="A303" s="73" t="s">
        <v>40</v>
      </c>
      <c r="B303" s="73">
        <v>905300</v>
      </c>
      <c r="C303" s="73" t="s">
        <v>361</v>
      </c>
      <c r="D303" s="75" t="s">
        <v>362</v>
      </c>
      <c r="E303" s="73">
        <v>151029</v>
      </c>
      <c r="F303" s="73" t="s">
        <v>387</v>
      </c>
      <c r="G303" s="73">
        <v>1256</v>
      </c>
      <c r="H303" s="73" t="s">
        <v>170</v>
      </c>
      <c r="I303" s="66">
        <v>0</v>
      </c>
      <c r="J303" s="67">
        <v>0</v>
      </c>
      <c r="K303" s="68">
        <f t="shared" si="11"/>
        <v>0</v>
      </c>
      <c r="L303" s="67">
        <f t="shared" si="22"/>
        <v>0</v>
      </c>
      <c r="M303" s="67">
        <v>2332.5760138919973</v>
      </c>
      <c r="N303" s="67">
        <v>3565.0794235453181</v>
      </c>
      <c r="O303" s="67">
        <f>'FY25 Fleet Rates'!$B$3</f>
        <v>1650.1169802561767</v>
      </c>
      <c r="P303" s="67">
        <v>0</v>
      </c>
      <c r="Q303" s="67">
        <v>0</v>
      </c>
      <c r="R303" s="67">
        <v>221.79670557694945</v>
      </c>
      <c r="S303" s="67">
        <v>732.49858051646686</v>
      </c>
      <c r="T303" s="67">
        <f t="shared" si="20"/>
        <v>8502.0677037869082</v>
      </c>
      <c r="U303" s="63" t="s">
        <v>151</v>
      </c>
      <c r="V303" s="63">
        <v>2024</v>
      </c>
      <c r="W303" s="70" t="s">
        <v>1309</v>
      </c>
      <c r="X303" s="67">
        <v>9000</v>
      </c>
      <c r="Y303" s="67"/>
      <c r="Z303" s="67">
        <f t="shared" si="21"/>
        <v>9000</v>
      </c>
      <c r="AA303" s="67">
        <f t="shared" si="13"/>
        <v>17502.06770378691</v>
      </c>
    </row>
    <row r="304" spans="1:27" ht="14.25" customHeight="1" x14ac:dyDescent="0.3">
      <c r="A304" s="73" t="s">
        <v>40</v>
      </c>
      <c r="B304" s="73">
        <v>905300</v>
      </c>
      <c r="C304" s="73" t="s">
        <v>361</v>
      </c>
      <c r="D304" s="75" t="s">
        <v>362</v>
      </c>
      <c r="E304" s="73">
        <v>151030</v>
      </c>
      <c r="F304" s="73" t="s">
        <v>388</v>
      </c>
      <c r="G304" s="73">
        <v>1256</v>
      </c>
      <c r="H304" s="73" t="s">
        <v>170</v>
      </c>
      <c r="I304" s="66">
        <v>0</v>
      </c>
      <c r="J304" s="67">
        <v>0</v>
      </c>
      <c r="K304" s="68">
        <f t="shared" si="11"/>
        <v>0</v>
      </c>
      <c r="L304" s="67">
        <f t="shared" si="22"/>
        <v>0</v>
      </c>
      <c r="M304" s="67">
        <v>5511.2580984590386</v>
      </c>
      <c r="N304" s="67">
        <v>3612.2893460852929</v>
      </c>
      <c r="O304" s="67">
        <f>'FY25 Fleet Rates'!$B$3</f>
        <v>1650.1169802561767</v>
      </c>
      <c r="P304" s="67">
        <v>0</v>
      </c>
      <c r="Q304" s="67">
        <v>0</v>
      </c>
      <c r="R304" s="67">
        <v>181.32285419429448</v>
      </c>
      <c r="S304" s="67">
        <v>732.49858051646686</v>
      </c>
      <c r="T304" s="67">
        <f t="shared" si="20"/>
        <v>11687.485859511271</v>
      </c>
      <c r="U304" s="63" t="s">
        <v>151</v>
      </c>
      <c r="V304" s="63">
        <v>2024</v>
      </c>
      <c r="W304" s="70" t="s">
        <v>1309</v>
      </c>
      <c r="X304" s="67">
        <v>9000</v>
      </c>
      <c r="Y304" s="67"/>
      <c r="Z304" s="67">
        <f t="shared" si="21"/>
        <v>9000</v>
      </c>
      <c r="AA304" s="67">
        <f t="shared" si="13"/>
        <v>20687.485859511271</v>
      </c>
    </row>
    <row r="305" spans="1:27" ht="14.25" customHeight="1" x14ac:dyDescent="0.3">
      <c r="A305" s="73" t="s">
        <v>40</v>
      </c>
      <c r="B305" s="73">
        <v>905300</v>
      </c>
      <c r="C305" s="73" t="s">
        <v>361</v>
      </c>
      <c r="D305" s="75" t="s">
        <v>362</v>
      </c>
      <c r="E305" s="73">
        <v>151031</v>
      </c>
      <c r="F305" s="73" t="s">
        <v>389</v>
      </c>
      <c r="G305" s="73">
        <v>1256</v>
      </c>
      <c r="H305" s="73" t="s">
        <v>170</v>
      </c>
      <c r="I305" s="66">
        <v>0</v>
      </c>
      <c r="J305" s="67">
        <v>0</v>
      </c>
      <c r="K305" s="68">
        <f t="shared" si="11"/>
        <v>0</v>
      </c>
      <c r="L305" s="67">
        <f t="shared" si="22"/>
        <v>0</v>
      </c>
      <c r="M305" s="67">
        <v>2914.5624114027669</v>
      </c>
      <c r="N305" s="67">
        <v>2948.7193042694394</v>
      </c>
      <c r="O305" s="67">
        <f>'FY25 Fleet Rates'!$B$3</f>
        <v>1650.1169802561767</v>
      </c>
      <c r="P305" s="67">
        <v>0</v>
      </c>
      <c r="Q305" s="67">
        <v>651.90503600301304</v>
      </c>
      <c r="R305" s="67">
        <v>377.21629488634466</v>
      </c>
      <c r="S305" s="67">
        <v>732.49858051646686</v>
      </c>
      <c r="T305" s="67">
        <f t="shared" si="20"/>
        <v>9275.0186073342084</v>
      </c>
      <c r="U305" s="63" t="s">
        <v>151</v>
      </c>
      <c r="V305" s="63">
        <v>2024</v>
      </c>
      <c r="W305" s="70" t="s">
        <v>1309</v>
      </c>
      <c r="X305" s="67">
        <v>9000</v>
      </c>
      <c r="Y305" s="67"/>
      <c r="Z305" s="67">
        <f t="shared" si="21"/>
        <v>9000</v>
      </c>
      <c r="AA305" s="67">
        <f t="shared" si="13"/>
        <v>18275.018607334208</v>
      </c>
    </row>
    <row r="306" spans="1:27" ht="14.25" customHeight="1" x14ac:dyDescent="0.3">
      <c r="A306" s="73" t="s">
        <v>40</v>
      </c>
      <c r="B306" s="73">
        <v>905300</v>
      </c>
      <c r="C306" s="73" t="s">
        <v>361</v>
      </c>
      <c r="D306" s="75" t="s">
        <v>362</v>
      </c>
      <c r="E306" s="73">
        <v>151065</v>
      </c>
      <c r="F306" s="73" t="s">
        <v>390</v>
      </c>
      <c r="G306" s="73">
        <v>1335</v>
      </c>
      <c r="H306" s="73" t="s">
        <v>170</v>
      </c>
      <c r="I306" s="66">
        <v>0</v>
      </c>
      <c r="J306" s="67">
        <v>0</v>
      </c>
      <c r="K306" s="68">
        <f t="shared" si="11"/>
        <v>0</v>
      </c>
      <c r="L306" s="67">
        <f t="shared" si="22"/>
        <v>0</v>
      </c>
      <c r="M306" s="67">
        <v>35130.409835997852</v>
      </c>
      <c r="N306" s="67">
        <v>5740.9778802666115</v>
      </c>
      <c r="O306" s="67">
        <f>'FY25 Fleet Rates'!$B$3</f>
        <v>1650.1169802561767</v>
      </c>
      <c r="P306" s="67">
        <v>0</v>
      </c>
      <c r="Q306" s="67">
        <v>0</v>
      </c>
      <c r="R306" s="67">
        <v>0</v>
      </c>
      <c r="S306" s="67">
        <v>2937.8076402580432</v>
      </c>
      <c r="T306" s="67">
        <f t="shared" si="20"/>
        <v>45459.312336778683</v>
      </c>
      <c r="U306" s="63" t="s">
        <v>151</v>
      </c>
      <c r="V306" s="63">
        <v>2025</v>
      </c>
      <c r="W306" s="70" t="s">
        <v>549</v>
      </c>
      <c r="X306" s="67">
        <v>36096</v>
      </c>
      <c r="Y306" s="67"/>
      <c r="Z306" s="67">
        <f t="shared" si="21"/>
        <v>36096</v>
      </c>
      <c r="AA306" s="67">
        <f t="shared" si="13"/>
        <v>81555.312336778676</v>
      </c>
    </row>
    <row r="307" spans="1:27" ht="14.25" customHeight="1" x14ac:dyDescent="0.3">
      <c r="A307" s="73" t="s">
        <v>40</v>
      </c>
      <c r="B307" s="73">
        <v>905300</v>
      </c>
      <c r="C307" s="73" t="s">
        <v>361</v>
      </c>
      <c r="D307" s="75" t="s">
        <v>362</v>
      </c>
      <c r="E307" s="73">
        <v>161000</v>
      </c>
      <c r="F307" s="73" t="s">
        <v>391</v>
      </c>
      <c r="G307" s="73">
        <v>3007</v>
      </c>
      <c r="H307" s="73" t="s">
        <v>170</v>
      </c>
      <c r="I307" s="66">
        <v>0</v>
      </c>
      <c r="J307" s="67">
        <v>0</v>
      </c>
      <c r="K307" s="68">
        <f t="shared" si="11"/>
        <v>0</v>
      </c>
      <c r="L307" s="67">
        <f t="shared" si="22"/>
        <v>0</v>
      </c>
      <c r="M307" s="67">
        <v>1187.2510636338045</v>
      </c>
      <c r="N307" s="67">
        <v>0</v>
      </c>
      <c r="O307" s="67">
        <f>'FY25 Fleet Rates'!$B$4</f>
        <v>506.26975014729345</v>
      </c>
      <c r="P307" s="67">
        <v>0</v>
      </c>
      <c r="Q307" s="67">
        <v>0</v>
      </c>
      <c r="R307" s="67">
        <v>0</v>
      </c>
      <c r="S307" s="67">
        <v>0</v>
      </c>
      <c r="T307" s="67">
        <f t="shared" si="20"/>
        <v>1693.520813781098</v>
      </c>
      <c r="U307" s="63" t="s">
        <v>412</v>
      </c>
      <c r="V307" s="63">
        <v>1900</v>
      </c>
      <c r="W307" s="70" t="s">
        <v>1218</v>
      </c>
      <c r="X307" s="67">
        <v>0</v>
      </c>
      <c r="Y307" s="67"/>
      <c r="Z307" s="67">
        <f t="shared" si="21"/>
        <v>0</v>
      </c>
      <c r="AA307" s="67">
        <f t="shared" si="13"/>
        <v>1693.520813781098</v>
      </c>
    </row>
    <row r="308" spans="1:27" ht="14.25" customHeight="1" x14ac:dyDescent="0.3">
      <c r="A308" s="73" t="s">
        <v>40</v>
      </c>
      <c r="B308" s="73">
        <v>905300</v>
      </c>
      <c r="C308" s="73" t="s">
        <v>361</v>
      </c>
      <c r="D308" s="75" t="s">
        <v>362</v>
      </c>
      <c r="E308" s="73">
        <v>161003</v>
      </c>
      <c r="F308" s="73" t="s">
        <v>392</v>
      </c>
      <c r="G308" s="73">
        <v>3007</v>
      </c>
      <c r="H308" s="73" t="s">
        <v>170</v>
      </c>
      <c r="I308" s="66">
        <v>0</v>
      </c>
      <c r="J308" s="67">
        <v>0</v>
      </c>
      <c r="K308" s="68">
        <f t="shared" si="11"/>
        <v>0</v>
      </c>
      <c r="L308" s="67">
        <f t="shared" si="22"/>
        <v>0</v>
      </c>
      <c r="M308" s="67">
        <v>0</v>
      </c>
      <c r="N308" s="67">
        <v>0</v>
      </c>
      <c r="O308" s="67">
        <f>'FY25 Fleet Rates'!$B$4</f>
        <v>506.26975014729345</v>
      </c>
      <c r="P308" s="67">
        <v>0</v>
      </c>
      <c r="Q308" s="67">
        <v>0</v>
      </c>
      <c r="R308" s="67">
        <v>0</v>
      </c>
      <c r="S308" s="67">
        <v>0</v>
      </c>
      <c r="T308" s="67">
        <f t="shared" si="20"/>
        <v>506.26975014729345</v>
      </c>
      <c r="U308" s="63" t="s">
        <v>412</v>
      </c>
      <c r="V308" s="63">
        <v>1900</v>
      </c>
      <c r="W308" s="70" t="s">
        <v>1218</v>
      </c>
      <c r="X308" s="67">
        <v>0</v>
      </c>
      <c r="Y308" s="67"/>
      <c r="Z308" s="67">
        <f t="shared" si="21"/>
        <v>0</v>
      </c>
      <c r="AA308" s="67">
        <f t="shared" si="13"/>
        <v>506.26975014729345</v>
      </c>
    </row>
    <row r="309" spans="1:27" ht="14.25" customHeight="1" x14ac:dyDescent="0.3">
      <c r="A309" s="73" t="s">
        <v>40</v>
      </c>
      <c r="B309" s="73">
        <v>905300</v>
      </c>
      <c r="C309" s="73" t="s">
        <v>361</v>
      </c>
      <c r="D309" s="75" t="s">
        <v>362</v>
      </c>
      <c r="E309" s="73">
        <v>161004</v>
      </c>
      <c r="F309" s="73" t="s">
        <v>393</v>
      </c>
      <c r="G309" s="73">
        <v>1325</v>
      </c>
      <c r="H309" s="73" t="s">
        <v>170</v>
      </c>
      <c r="I309" s="66">
        <v>0</v>
      </c>
      <c r="J309" s="67">
        <v>0</v>
      </c>
      <c r="K309" s="68">
        <f t="shared" si="11"/>
        <v>0</v>
      </c>
      <c r="L309" s="67">
        <f t="shared" si="22"/>
        <v>0</v>
      </c>
      <c r="M309" s="67">
        <v>9663.4645356077835</v>
      </c>
      <c r="N309" s="67">
        <v>5160.84138899968</v>
      </c>
      <c r="O309" s="67">
        <f>'FY25 Fleet Rates'!$B$3</f>
        <v>1650.1169802561767</v>
      </c>
      <c r="P309" s="67">
        <v>0</v>
      </c>
      <c r="Q309" s="67">
        <v>471.173631210699</v>
      </c>
      <c r="R309" s="67">
        <v>0</v>
      </c>
      <c r="S309" s="67">
        <v>1831.2464512911672</v>
      </c>
      <c r="T309" s="67">
        <f t="shared" si="20"/>
        <v>18776.842987365508</v>
      </c>
      <c r="U309" s="63" t="s">
        <v>151</v>
      </c>
      <c r="V309" s="63">
        <v>2025</v>
      </c>
      <c r="W309" s="70" t="s">
        <v>1309</v>
      </c>
      <c r="X309" s="67">
        <v>22500</v>
      </c>
      <c r="Y309" s="67"/>
      <c r="Z309" s="67">
        <f t="shared" si="21"/>
        <v>22500</v>
      </c>
      <c r="AA309" s="67">
        <f t="shared" si="13"/>
        <v>41276.842987365511</v>
      </c>
    </row>
    <row r="310" spans="1:27" ht="14.25" customHeight="1" x14ac:dyDescent="0.3">
      <c r="A310" s="73" t="s">
        <v>40</v>
      </c>
      <c r="B310" s="73">
        <v>905300</v>
      </c>
      <c r="C310" s="73" t="s">
        <v>361</v>
      </c>
      <c r="D310" s="75" t="s">
        <v>362</v>
      </c>
      <c r="E310" s="73">
        <v>161049</v>
      </c>
      <c r="F310" s="73" t="s">
        <v>394</v>
      </c>
      <c r="G310" s="73">
        <v>4040</v>
      </c>
      <c r="H310" s="73" t="s">
        <v>170</v>
      </c>
      <c r="I310" s="66">
        <v>0</v>
      </c>
      <c r="J310" s="67">
        <v>0</v>
      </c>
      <c r="K310" s="68">
        <f t="shared" si="11"/>
        <v>0</v>
      </c>
      <c r="L310" s="67">
        <f t="shared" si="22"/>
        <v>0</v>
      </c>
      <c r="M310" s="67">
        <v>72.587830272607746</v>
      </c>
      <c r="N310" s="67">
        <v>0</v>
      </c>
      <c r="O310" s="67">
        <f>'FY25 Fleet Rates'!$B$3</f>
        <v>1650.1169802561767</v>
      </c>
      <c r="P310" s="67">
        <v>0</v>
      </c>
      <c r="Q310" s="67">
        <v>0</v>
      </c>
      <c r="R310" s="67">
        <v>0</v>
      </c>
      <c r="S310" s="67">
        <v>0</v>
      </c>
      <c r="T310" s="67">
        <f t="shared" si="20"/>
        <v>1722.7048105287845</v>
      </c>
      <c r="U310" s="63" t="s">
        <v>412</v>
      </c>
      <c r="V310" s="63">
        <v>1900</v>
      </c>
      <c r="W310" s="70" t="s">
        <v>1218</v>
      </c>
      <c r="X310" s="67">
        <v>0</v>
      </c>
      <c r="Y310" s="67"/>
      <c r="Z310" s="67">
        <f t="shared" si="21"/>
        <v>0</v>
      </c>
      <c r="AA310" s="67">
        <f t="shared" si="13"/>
        <v>1722.7048105287845</v>
      </c>
    </row>
    <row r="311" spans="1:27" ht="14.25" customHeight="1" x14ac:dyDescent="0.3">
      <c r="A311" s="73" t="s">
        <v>40</v>
      </c>
      <c r="B311" s="73">
        <v>905300</v>
      </c>
      <c r="C311" s="73" t="s">
        <v>361</v>
      </c>
      <c r="D311" s="74" t="s">
        <v>362</v>
      </c>
      <c r="E311" s="73">
        <v>161070</v>
      </c>
      <c r="F311" s="73" t="s">
        <v>395</v>
      </c>
      <c r="G311" s="73">
        <v>3001</v>
      </c>
      <c r="H311" s="73" t="s">
        <v>170</v>
      </c>
      <c r="I311" s="66">
        <v>0</v>
      </c>
      <c r="J311" s="67">
        <v>0</v>
      </c>
      <c r="K311" s="68">
        <f t="shared" si="11"/>
        <v>0</v>
      </c>
      <c r="L311" s="67">
        <f t="shared" si="22"/>
        <v>0</v>
      </c>
      <c r="M311" s="67">
        <v>333.68733916362959</v>
      </c>
      <c r="N311" s="67">
        <v>0</v>
      </c>
      <c r="O311" s="67">
        <f>'FY25 Fleet Rates'!$B$3</f>
        <v>1650.1169802561767</v>
      </c>
      <c r="P311" s="67">
        <v>0</v>
      </c>
      <c r="Q311" s="67">
        <v>0</v>
      </c>
      <c r="R311" s="67">
        <v>0</v>
      </c>
      <c r="S311" s="67">
        <v>0</v>
      </c>
      <c r="T311" s="67">
        <f t="shared" si="20"/>
        <v>1983.8043194198062</v>
      </c>
      <c r="U311" s="63" t="s">
        <v>412</v>
      </c>
      <c r="V311" s="63">
        <v>1900</v>
      </c>
      <c r="W311" s="70" t="s">
        <v>1218</v>
      </c>
      <c r="X311" s="67">
        <v>0</v>
      </c>
      <c r="Y311" s="67"/>
      <c r="Z311" s="67">
        <f t="shared" si="21"/>
        <v>0</v>
      </c>
      <c r="AA311" s="67">
        <f t="shared" si="13"/>
        <v>1983.8043194198062</v>
      </c>
    </row>
    <row r="312" spans="1:27" ht="14.25" customHeight="1" x14ac:dyDescent="0.3">
      <c r="A312" s="73" t="s">
        <v>40</v>
      </c>
      <c r="B312" s="73">
        <v>905300</v>
      </c>
      <c r="C312" s="73" t="s">
        <v>361</v>
      </c>
      <c r="D312" s="74" t="s">
        <v>362</v>
      </c>
      <c r="E312" s="73">
        <v>161071</v>
      </c>
      <c r="F312" s="73" t="s">
        <v>396</v>
      </c>
      <c r="G312" s="73">
        <v>3004</v>
      </c>
      <c r="H312" s="73" t="s">
        <v>170</v>
      </c>
      <c r="I312" s="66">
        <v>0</v>
      </c>
      <c r="J312" s="67">
        <v>0</v>
      </c>
      <c r="K312" s="68">
        <f t="shared" si="11"/>
        <v>0</v>
      </c>
      <c r="L312" s="67">
        <f t="shared" si="22"/>
        <v>0</v>
      </c>
      <c r="M312" s="67">
        <v>0</v>
      </c>
      <c r="N312" s="67">
        <v>0</v>
      </c>
      <c r="O312" s="67">
        <f>'FY25 Fleet Rates'!$B$3</f>
        <v>1650.1169802561767</v>
      </c>
      <c r="P312" s="67">
        <v>0</v>
      </c>
      <c r="Q312" s="67">
        <v>0</v>
      </c>
      <c r="R312" s="67">
        <v>0</v>
      </c>
      <c r="S312" s="67">
        <v>0</v>
      </c>
      <c r="T312" s="67">
        <f t="shared" si="20"/>
        <v>1650.1169802561767</v>
      </c>
      <c r="U312" s="63" t="s">
        <v>412</v>
      </c>
      <c r="V312" s="63">
        <v>1900</v>
      </c>
      <c r="W312" s="70" t="s">
        <v>1218</v>
      </c>
      <c r="X312" s="67">
        <v>0</v>
      </c>
      <c r="Y312" s="67"/>
      <c r="Z312" s="67">
        <f t="shared" si="21"/>
        <v>0</v>
      </c>
      <c r="AA312" s="67">
        <f t="shared" si="13"/>
        <v>1650.1169802561767</v>
      </c>
    </row>
    <row r="313" spans="1:27" ht="14.25" customHeight="1" x14ac:dyDescent="0.3">
      <c r="A313" s="73" t="s">
        <v>40</v>
      </c>
      <c r="B313" s="73">
        <v>905300</v>
      </c>
      <c r="C313" s="73" t="s">
        <v>361</v>
      </c>
      <c r="D313" s="75" t="s">
        <v>362</v>
      </c>
      <c r="E313" s="73">
        <v>171020</v>
      </c>
      <c r="F313" s="73" t="s">
        <v>397</v>
      </c>
      <c r="G313" s="73">
        <v>1212</v>
      </c>
      <c r="H313" s="73" t="s">
        <v>77</v>
      </c>
      <c r="I313" s="66">
        <v>7856</v>
      </c>
      <c r="J313" s="67">
        <v>4394.9914830988009</v>
      </c>
      <c r="K313" s="68">
        <f t="shared" si="11"/>
        <v>0.73249858051646677</v>
      </c>
      <c r="L313" s="67">
        <f t="shared" si="22"/>
        <v>1359.5173654385624</v>
      </c>
      <c r="M313" s="67">
        <v>0</v>
      </c>
      <c r="N313" s="67">
        <v>0</v>
      </c>
      <c r="O313" s="67">
        <f>'FY25 Fleet Rates'!$B$3</f>
        <v>1650.1169802561767</v>
      </c>
      <c r="P313" s="67">
        <v>0</v>
      </c>
      <c r="Q313" s="67">
        <v>0</v>
      </c>
      <c r="R313" s="67">
        <v>0</v>
      </c>
      <c r="S313" s="67">
        <v>268.58281285603783</v>
      </c>
      <c r="T313" s="67">
        <f t="shared" si="20"/>
        <v>7673.2086416495777</v>
      </c>
      <c r="U313" s="63" t="s">
        <v>151</v>
      </c>
      <c r="V313" s="63">
        <v>2027</v>
      </c>
      <c r="W313" s="70" t="s">
        <v>251</v>
      </c>
      <c r="X313" s="67">
        <v>3300</v>
      </c>
      <c r="Y313" s="67"/>
      <c r="Z313" s="67">
        <f t="shared" si="21"/>
        <v>3300</v>
      </c>
      <c r="AA313" s="67">
        <f t="shared" si="13"/>
        <v>10973.208641649577</v>
      </c>
    </row>
    <row r="314" spans="1:27" ht="14.25" customHeight="1" x14ac:dyDescent="0.3">
      <c r="A314" s="73" t="s">
        <v>40</v>
      </c>
      <c r="B314" s="73">
        <v>905300</v>
      </c>
      <c r="C314" s="73" t="s">
        <v>361</v>
      </c>
      <c r="D314" s="75" t="s">
        <v>362</v>
      </c>
      <c r="E314" s="73">
        <v>221060</v>
      </c>
      <c r="F314" s="73"/>
      <c r="G314" s="73">
        <v>1665</v>
      </c>
      <c r="H314" s="73" t="s">
        <v>170</v>
      </c>
      <c r="I314" s="66">
        <v>0</v>
      </c>
      <c r="J314" s="67">
        <v>0</v>
      </c>
      <c r="K314" s="68">
        <f t="shared" si="11"/>
        <v>0</v>
      </c>
      <c r="L314" s="67">
        <f t="shared" si="22"/>
        <v>0</v>
      </c>
      <c r="M314" s="67">
        <v>0</v>
      </c>
      <c r="N314" s="67">
        <v>0</v>
      </c>
      <c r="O314" s="67">
        <f>'FY25 Fleet Rates'!$B$4</f>
        <v>506.26975014729345</v>
      </c>
      <c r="P314" s="67">
        <v>0</v>
      </c>
      <c r="Q314" s="67">
        <v>0</v>
      </c>
      <c r="R314" s="67">
        <v>0</v>
      </c>
      <c r="S314" s="67">
        <v>343.78600045572847</v>
      </c>
      <c r="T314" s="67">
        <f t="shared" si="20"/>
        <v>850.05575060302192</v>
      </c>
      <c r="U314" s="63" t="s">
        <v>151</v>
      </c>
      <c r="V314" s="63">
        <v>2033</v>
      </c>
      <c r="W314" s="70" t="s">
        <v>398</v>
      </c>
      <c r="X314" s="69">
        <v>4224</v>
      </c>
      <c r="Y314" s="67"/>
      <c r="Z314" s="67">
        <f t="shared" si="21"/>
        <v>4224</v>
      </c>
      <c r="AA314" s="67">
        <f t="shared" si="13"/>
        <v>5074.0557506030218</v>
      </c>
    </row>
    <row r="315" spans="1:27" ht="14.25" customHeight="1" x14ac:dyDescent="0.3">
      <c r="A315" s="73" t="s">
        <v>40</v>
      </c>
      <c r="B315" s="73">
        <v>905300</v>
      </c>
      <c r="C315" s="73" t="s">
        <v>361</v>
      </c>
      <c r="D315" s="75" t="s">
        <v>362</v>
      </c>
      <c r="E315" s="73">
        <v>221061</v>
      </c>
      <c r="F315" s="73"/>
      <c r="G315" s="73">
        <v>1665</v>
      </c>
      <c r="H315" s="73" t="s">
        <v>170</v>
      </c>
      <c r="I315" s="66">
        <v>0</v>
      </c>
      <c r="J315" s="67">
        <v>0</v>
      </c>
      <c r="K315" s="68">
        <f t="shared" si="11"/>
        <v>0</v>
      </c>
      <c r="L315" s="67">
        <f t="shared" si="22"/>
        <v>0</v>
      </c>
      <c r="M315" s="67">
        <v>0</v>
      </c>
      <c r="N315" s="67">
        <v>0</v>
      </c>
      <c r="O315" s="67">
        <f>'FY25 Fleet Rates'!$B$4</f>
        <v>506.26975014729345</v>
      </c>
      <c r="P315" s="67">
        <v>0</v>
      </c>
      <c r="Q315" s="67">
        <v>0</v>
      </c>
      <c r="R315" s="67">
        <v>0</v>
      </c>
      <c r="S315" s="67">
        <v>49.809903475119746</v>
      </c>
      <c r="T315" s="67">
        <f t="shared" si="20"/>
        <v>556.07965362241316</v>
      </c>
      <c r="U315" s="63" t="s">
        <v>151</v>
      </c>
      <c r="V315" s="63">
        <v>2033</v>
      </c>
      <c r="W315" s="70" t="s">
        <v>398</v>
      </c>
      <c r="X315" s="69">
        <v>612</v>
      </c>
      <c r="Y315" s="67"/>
      <c r="Z315" s="67">
        <f t="shared" si="21"/>
        <v>612</v>
      </c>
      <c r="AA315" s="67">
        <f t="shared" si="13"/>
        <v>1168.0796536224132</v>
      </c>
    </row>
    <row r="316" spans="1:27" ht="14.25" customHeight="1" x14ac:dyDescent="0.3">
      <c r="A316" s="73" t="s">
        <v>40</v>
      </c>
      <c r="B316" s="73">
        <v>905300</v>
      </c>
      <c r="C316" s="73" t="s">
        <v>361</v>
      </c>
      <c r="D316" s="75" t="s">
        <v>362</v>
      </c>
      <c r="E316" s="73">
        <v>221062</v>
      </c>
      <c r="F316" s="73"/>
      <c r="G316" s="73">
        <v>1665</v>
      </c>
      <c r="H316" s="73" t="s">
        <v>170</v>
      </c>
      <c r="I316" s="66">
        <v>0</v>
      </c>
      <c r="J316" s="67">
        <v>0</v>
      </c>
      <c r="K316" s="68">
        <f t="shared" si="11"/>
        <v>0</v>
      </c>
      <c r="L316" s="67">
        <f t="shared" si="22"/>
        <v>0</v>
      </c>
      <c r="M316" s="67">
        <v>0</v>
      </c>
      <c r="N316" s="67">
        <v>0</v>
      </c>
      <c r="O316" s="67">
        <f>'FY25 Fleet Rates'!$B$4</f>
        <v>506.26975014729345</v>
      </c>
      <c r="P316" s="67">
        <v>0</v>
      </c>
      <c r="Q316" s="67">
        <v>0</v>
      </c>
      <c r="R316" s="67">
        <v>0</v>
      </c>
      <c r="S316" s="67">
        <v>66.575982095829985</v>
      </c>
      <c r="T316" s="67">
        <f t="shared" si="20"/>
        <v>572.84573224312339</v>
      </c>
      <c r="U316" s="63" t="s">
        <v>151</v>
      </c>
      <c r="V316" s="63">
        <v>2033</v>
      </c>
      <c r="W316" s="70" t="s">
        <v>398</v>
      </c>
      <c r="X316" s="69">
        <v>818</v>
      </c>
      <c r="Y316" s="67"/>
      <c r="Z316" s="67">
        <f t="shared" si="21"/>
        <v>818</v>
      </c>
      <c r="AA316" s="67">
        <f t="shared" si="13"/>
        <v>1390.8457322431234</v>
      </c>
    </row>
    <row r="317" spans="1:27" ht="14.25" customHeight="1" x14ac:dyDescent="0.3">
      <c r="A317" s="73" t="s">
        <v>40</v>
      </c>
      <c r="B317" s="73">
        <v>905300</v>
      </c>
      <c r="C317" s="73" t="s">
        <v>361</v>
      </c>
      <c r="D317" s="75" t="s">
        <v>362</v>
      </c>
      <c r="E317" s="73">
        <v>221063</v>
      </c>
      <c r="F317" s="73"/>
      <c r="G317" s="73">
        <v>1665</v>
      </c>
      <c r="H317" s="73" t="s">
        <v>170</v>
      </c>
      <c r="I317" s="66">
        <v>0</v>
      </c>
      <c r="J317" s="67">
        <v>0</v>
      </c>
      <c r="K317" s="68">
        <f t="shared" si="11"/>
        <v>0</v>
      </c>
      <c r="L317" s="67">
        <f t="shared" si="22"/>
        <v>0</v>
      </c>
      <c r="M317" s="67">
        <v>0</v>
      </c>
      <c r="N317" s="67">
        <v>0</v>
      </c>
      <c r="O317" s="67">
        <f>'FY25 Fleet Rates'!$B$4</f>
        <v>506.26975014729345</v>
      </c>
      <c r="P317" s="67">
        <v>0</v>
      </c>
      <c r="Q317" s="67">
        <v>0</v>
      </c>
      <c r="R317" s="67">
        <v>0</v>
      </c>
      <c r="S317" s="67">
        <v>174.25327343175061</v>
      </c>
      <c r="T317" s="67">
        <f t="shared" si="20"/>
        <v>680.52302357904409</v>
      </c>
      <c r="U317" s="63" t="s">
        <v>151</v>
      </c>
      <c r="V317" s="63">
        <v>2033</v>
      </c>
      <c r="W317" s="70" t="s">
        <v>398</v>
      </c>
      <c r="X317" s="69">
        <v>2141</v>
      </c>
      <c r="Y317" s="67"/>
      <c r="Z317" s="67">
        <f t="shared" si="21"/>
        <v>2141</v>
      </c>
      <c r="AA317" s="67">
        <f t="shared" si="13"/>
        <v>2821.5230235790441</v>
      </c>
    </row>
    <row r="318" spans="1:27" ht="14.25" customHeight="1" x14ac:dyDescent="0.3">
      <c r="A318" s="73" t="s">
        <v>40</v>
      </c>
      <c r="B318" s="73">
        <v>905300</v>
      </c>
      <c r="C318" s="73" t="s">
        <v>361</v>
      </c>
      <c r="D318" s="75" t="s">
        <v>362</v>
      </c>
      <c r="E318" s="73">
        <v>221066</v>
      </c>
      <c r="F318" s="73"/>
      <c r="G318" s="73">
        <v>1665</v>
      </c>
      <c r="H318" s="73" t="s">
        <v>170</v>
      </c>
      <c r="I318" s="66">
        <v>0</v>
      </c>
      <c r="J318" s="67">
        <v>0</v>
      </c>
      <c r="K318" s="68">
        <f t="shared" si="11"/>
        <v>0</v>
      </c>
      <c r="L318" s="67">
        <f t="shared" si="22"/>
        <v>0</v>
      </c>
      <c r="M318" s="67">
        <v>0</v>
      </c>
      <c r="N318" s="67">
        <v>0</v>
      </c>
      <c r="O318" s="67">
        <f>'FY25 Fleet Rates'!$B$4</f>
        <v>506.26975014729345</v>
      </c>
      <c r="P318" s="67">
        <v>0</v>
      </c>
      <c r="Q318" s="67">
        <v>0</v>
      </c>
      <c r="R318" s="67">
        <v>0</v>
      </c>
      <c r="S318" s="67">
        <v>54.774616076398026</v>
      </c>
      <c r="T318" s="67">
        <f t="shared" si="20"/>
        <v>561.04436622369144</v>
      </c>
      <c r="U318" s="63" t="s">
        <v>151</v>
      </c>
      <c r="V318" s="63">
        <v>2023</v>
      </c>
      <c r="W318" s="70" t="s">
        <v>398</v>
      </c>
      <c r="X318" s="69">
        <v>673</v>
      </c>
      <c r="Y318" s="67"/>
      <c r="Z318" s="67">
        <f t="shared" si="21"/>
        <v>673</v>
      </c>
      <c r="AA318" s="67">
        <f t="shared" si="13"/>
        <v>1234.0443662236914</v>
      </c>
    </row>
    <row r="319" spans="1:27" ht="14.25" customHeight="1" x14ac:dyDescent="0.3">
      <c r="A319" s="73" t="s">
        <v>40</v>
      </c>
      <c r="B319" s="73">
        <v>905300</v>
      </c>
      <c r="C319" s="73" t="s">
        <v>361</v>
      </c>
      <c r="D319" s="75" t="s">
        <v>362</v>
      </c>
      <c r="E319" s="73">
        <v>221067</v>
      </c>
      <c r="F319" s="73"/>
      <c r="G319" s="73">
        <v>1665</v>
      </c>
      <c r="H319" s="73" t="s">
        <v>170</v>
      </c>
      <c r="I319" s="66">
        <v>0</v>
      </c>
      <c r="J319" s="67">
        <v>0</v>
      </c>
      <c r="K319" s="68">
        <f t="shared" si="11"/>
        <v>0</v>
      </c>
      <c r="L319" s="67">
        <f t="shared" si="22"/>
        <v>0</v>
      </c>
      <c r="M319" s="67">
        <v>0</v>
      </c>
      <c r="N319" s="67">
        <v>0</v>
      </c>
      <c r="O319" s="67">
        <f>'FY25 Fleet Rates'!$B$4</f>
        <v>506.26975014729345</v>
      </c>
      <c r="P319" s="67">
        <v>0</v>
      </c>
      <c r="Q319" s="67">
        <v>0</v>
      </c>
      <c r="R319" s="67">
        <v>0</v>
      </c>
      <c r="S319" s="67">
        <v>129.40808255790915</v>
      </c>
      <c r="T319" s="67">
        <f t="shared" si="20"/>
        <v>635.6778327052026</v>
      </c>
      <c r="U319" s="63" t="s">
        <v>151</v>
      </c>
      <c r="V319" s="63">
        <v>2023</v>
      </c>
      <c r="W319" s="70" t="s">
        <v>398</v>
      </c>
      <c r="X319" s="69">
        <v>1590</v>
      </c>
      <c r="Y319" s="67"/>
      <c r="Z319" s="67">
        <f t="shared" si="21"/>
        <v>1590</v>
      </c>
      <c r="AA319" s="67">
        <f t="shared" si="13"/>
        <v>2225.6778327052025</v>
      </c>
    </row>
    <row r="320" spans="1:27" ht="14.25" customHeight="1" x14ac:dyDescent="0.3">
      <c r="A320" s="73" t="s">
        <v>40</v>
      </c>
      <c r="B320" s="73">
        <v>905300</v>
      </c>
      <c r="C320" s="73" t="s">
        <v>361</v>
      </c>
      <c r="D320" s="75" t="s">
        <v>362</v>
      </c>
      <c r="E320" s="73">
        <v>231004</v>
      </c>
      <c r="F320" s="73" t="s">
        <v>399</v>
      </c>
      <c r="G320" s="73">
        <v>1204</v>
      </c>
      <c r="H320" s="73" t="s">
        <v>77</v>
      </c>
      <c r="I320" s="66">
        <v>0</v>
      </c>
      <c r="J320" s="67">
        <v>6543.653985947104</v>
      </c>
      <c r="K320" s="68">
        <f t="shared" si="11"/>
        <v>1.0906089976578506</v>
      </c>
      <c r="L320" s="67">
        <f t="shared" si="22"/>
        <v>0</v>
      </c>
      <c r="M320" s="67">
        <v>0</v>
      </c>
      <c r="N320" s="67">
        <v>0</v>
      </c>
      <c r="O320" s="67">
        <f>'FY25 Fleet Rates'!$B$3</f>
        <v>1650.1169802561767</v>
      </c>
      <c r="P320" s="67">
        <v>0</v>
      </c>
      <c r="Q320" s="67">
        <v>0</v>
      </c>
      <c r="R320" s="67">
        <v>0</v>
      </c>
      <c r="S320" s="67">
        <v>350.05293275570267</v>
      </c>
      <c r="T320" s="67">
        <f t="shared" si="20"/>
        <v>8543.8238989589845</v>
      </c>
      <c r="U320" s="63" t="s">
        <v>151</v>
      </c>
      <c r="V320" s="63">
        <v>2033</v>
      </c>
      <c r="W320" s="70" t="s">
        <v>400</v>
      </c>
      <c r="X320" s="69">
        <v>4301</v>
      </c>
      <c r="Y320" s="67"/>
      <c r="Z320" s="67">
        <f t="shared" si="21"/>
        <v>4301</v>
      </c>
      <c r="AA320" s="67">
        <f t="shared" si="13"/>
        <v>12844.823898958985</v>
      </c>
    </row>
    <row r="321" spans="1:27" ht="14.25" customHeight="1" x14ac:dyDescent="0.3">
      <c r="A321" s="73" t="s">
        <v>40</v>
      </c>
      <c r="B321" s="73">
        <v>905300</v>
      </c>
      <c r="C321" s="73" t="s">
        <v>361</v>
      </c>
      <c r="D321" s="75" t="s">
        <v>362</v>
      </c>
      <c r="E321" s="73">
        <v>231005</v>
      </c>
      <c r="F321" s="73" t="s">
        <v>401</v>
      </c>
      <c r="G321" s="73">
        <v>1204</v>
      </c>
      <c r="H321" s="73" t="s">
        <v>77</v>
      </c>
      <c r="I321" s="66">
        <v>0</v>
      </c>
      <c r="J321" s="67">
        <v>6543.653985947104</v>
      </c>
      <c r="K321" s="68">
        <f t="shared" si="11"/>
        <v>1.0906089976578506</v>
      </c>
      <c r="L321" s="67">
        <f t="shared" si="22"/>
        <v>0</v>
      </c>
      <c r="M321" s="67">
        <v>0</v>
      </c>
      <c r="N321" s="67">
        <v>0</v>
      </c>
      <c r="O321" s="67">
        <f>'FY25 Fleet Rates'!$B$3</f>
        <v>1650.1169802561767</v>
      </c>
      <c r="P321" s="67">
        <v>0</v>
      </c>
      <c r="Q321" s="67">
        <v>0</v>
      </c>
      <c r="R321" s="67">
        <v>0</v>
      </c>
      <c r="S321" s="67">
        <v>350.05293275570267</v>
      </c>
      <c r="T321" s="67">
        <f t="shared" si="20"/>
        <v>8543.8238989589845</v>
      </c>
      <c r="U321" s="63" t="s">
        <v>151</v>
      </c>
      <c r="V321" s="63">
        <v>2034</v>
      </c>
      <c r="W321" s="70" t="s">
        <v>400</v>
      </c>
      <c r="X321" s="69">
        <v>4301</v>
      </c>
      <c r="Y321" s="67"/>
      <c r="Z321" s="67">
        <f t="shared" si="21"/>
        <v>4301</v>
      </c>
      <c r="AA321" s="67">
        <f t="shared" si="13"/>
        <v>12844.823898958985</v>
      </c>
    </row>
    <row r="322" spans="1:27" ht="14.25" customHeight="1" x14ac:dyDescent="0.3">
      <c r="A322" s="73" t="s">
        <v>40</v>
      </c>
      <c r="B322" s="73">
        <v>905300</v>
      </c>
      <c r="C322" s="73" t="s">
        <v>361</v>
      </c>
      <c r="D322" s="75" t="s">
        <v>362</v>
      </c>
      <c r="E322" s="73">
        <v>231006</v>
      </c>
      <c r="F322" s="73" t="s">
        <v>402</v>
      </c>
      <c r="G322" s="73">
        <v>1204</v>
      </c>
      <c r="H322" s="73" t="s">
        <v>77</v>
      </c>
      <c r="I322" s="66">
        <v>0</v>
      </c>
      <c r="J322" s="67">
        <v>6543.653985947104</v>
      </c>
      <c r="K322" s="68">
        <f t="shared" si="11"/>
        <v>1.0906089976578506</v>
      </c>
      <c r="L322" s="67">
        <f t="shared" si="22"/>
        <v>0</v>
      </c>
      <c r="M322" s="67">
        <v>0</v>
      </c>
      <c r="N322" s="67">
        <v>0</v>
      </c>
      <c r="O322" s="67">
        <f>'FY25 Fleet Rates'!$B$3</f>
        <v>1650.1169802561767</v>
      </c>
      <c r="P322" s="67">
        <v>0</v>
      </c>
      <c r="Q322" s="67">
        <v>0</v>
      </c>
      <c r="R322" s="67">
        <v>0</v>
      </c>
      <c r="S322" s="67">
        <v>350.05293275570267</v>
      </c>
      <c r="T322" s="67">
        <f t="shared" si="20"/>
        <v>8543.8238989589845</v>
      </c>
      <c r="U322" s="63" t="s">
        <v>151</v>
      </c>
      <c r="V322" s="63">
        <v>2033</v>
      </c>
      <c r="W322" s="70" t="s">
        <v>400</v>
      </c>
      <c r="X322" s="69">
        <v>4301</v>
      </c>
      <c r="Y322" s="67"/>
      <c r="Z322" s="67">
        <f t="shared" si="21"/>
        <v>4301</v>
      </c>
      <c r="AA322" s="67">
        <f t="shared" si="13"/>
        <v>12844.823898958985</v>
      </c>
    </row>
    <row r="323" spans="1:27" ht="14.25" customHeight="1" x14ac:dyDescent="0.3">
      <c r="A323" s="73" t="s">
        <v>40</v>
      </c>
      <c r="B323" s="73">
        <v>905300</v>
      </c>
      <c r="C323" s="73" t="s">
        <v>361</v>
      </c>
      <c r="D323" s="75" t="s">
        <v>362</v>
      </c>
      <c r="E323" s="73">
        <v>231034</v>
      </c>
      <c r="F323" s="73" t="s">
        <v>403</v>
      </c>
      <c r="G323" s="73">
        <v>1665</v>
      </c>
      <c r="H323" s="73" t="s">
        <v>170</v>
      </c>
      <c r="I323" s="66">
        <v>0</v>
      </c>
      <c r="J323" s="67">
        <v>0</v>
      </c>
      <c r="K323" s="68">
        <f t="shared" si="11"/>
        <v>0</v>
      </c>
      <c r="L323" s="67">
        <f t="shared" si="22"/>
        <v>0</v>
      </c>
      <c r="M323" s="67">
        <v>1185.9524672018165</v>
      </c>
      <c r="N323" s="67">
        <v>654.99920349790614</v>
      </c>
      <c r="O323" s="67">
        <f>'FY25 Fleet Rates'!$B$3</f>
        <v>1650.1169802561767</v>
      </c>
      <c r="P323" s="67">
        <v>0</v>
      </c>
      <c r="Q323" s="67">
        <v>0</v>
      </c>
      <c r="R323" s="67">
        <v>0</v>
      </c>
      <c r="S323" s="67">
        <v>2287.1861232970837</v>
      </c>
      <c r="T323" s="67">
        <f t="shared" ref="T323:T386" si="23">J323+L323+M323+N323+O323+P323+Q323+R323+S323</f>
        <v>5778.2547742529823</v>
      </c>
      <c r="U323" s="63" t="s">
        <v>151</v>
      </c>
      <c r="V323" s="63">
        <v>2028</v>
      </c>
      <c r="W323" s="70" t="s">
        <v>398</v>
      </c>
      <c r="X323" s="69">
        <v>28102</v>
      </c>
      <c r="Y323" s="67"/>
      <c r="Z323" s="67">
        <f t="shared" ref="Z323:Z386" si="24">SUM(X323:Y323)</f>
        <v>28102</v>
      </c>
      <c r="AA323" s="67">
        <f t="shared" si="13"/>
        <v>33880.254774252986</v>
      </c>
    </row>
    <row r="324" spans="1:27" ht="14.25" customHeight="1" x14ac:dyDescent="0.3">
      <c r="A324" s="73" t="s">
        <v>40</v>
      </c>
      <c r="B324" s="73">
        <v>905300</v>
      </c>
      <c r="C324" s="73" t="s">
        <v>361</v>
      </c>
      <c r="D324" s="75" t="s">
        <v>362</v>
      </c>
      <c r="E324" s="73">
        <v>231035</v>
      </c>
      <c r="F324" s="73" t="s">
        <v>404</v>
      </c>
      <c r="G324" s="73">
        <v>1665</v>
      </c>
      <c r="H324" s="73" t="s">
        <v>170</v>
      </c>
      <c r="I324" s="66">
        <v>0</v>
      </c>
      <c r="J324" s="67">
        <v>0</v>
      </c>
      <c r="K324" s="68">
        <f t="shared" si="11"/>
        <v>0</v>
      </c>
      <c r="L324" s="67">
        <f t="shared" si="22"/>
        <v>0</v>
      </c>
      <c r="M324" s="67">
        <v>1154.1931896276035</v>
      </c>
      <c r="N324" s="67">
        <v>1208.6294826449459</v>
      </c>
      <c r="O324" s="67">
        <f>'FY25 Fleet Rates'!$B$3</f>
        <v>1650.1169802561767</v>
      </c>
      <c r="P324" s="67">
        <v>0</v>
      </c>
      <c r="Q324" s="67">
        <v>0</v>
      </c>
      <c r="R324" s="67">
        <v>0</v>
      </c>
      <c r="S324" s="67">
        <v>2287.1861232970837</v>
      </c>
      <c r="T324" s="67">
        <f t="shared" si="23"/>
        <v>6300.1257758258098</v>
      </c>
      <c r="U324" s="63" t="s">
        <v>151</v>
      </c>
      <c r="V324" s="63">
        <v>2028</v>
      </c>
      <c r="W324" s="70" t="s">
        <v>398</v>
      </c>
      <c r="X324" s="69">
        <v>28102</v>
      </c>
      <c r="Y324" s="67"/>
      <c r="Z324" s="67">
        <f t="shared" si="24"/>
        <v>28102</v>
      </c>
      <c r="AA324" s="67">
        <f t="shared" si="13"/>
        <v>34402.125775825807</v>
      </c>
    </row>
    <row r="325" spans="1:27" ht="14.25" customHeight="1" x14ac:dyDescent="0.3">
      <c r="A325" s="73" t="s">
        <v>40</v>
      </c>
      <c r="B325" s="73">
        <v>905300</v>
      </c>
      <c r="C325" s="73" t="s">
        <v>361</v>
      </c>
      <c r="D325" s="75" t="s">
        <v>362</v>
      </c>
      <c r="E325" s="73">
        <v>231038</v>
      </c>
      <c r="F325" s="73" t="s">
        <v>405</v>
      </c>
      <c r="G325" s="73">
        <v>1665</v>
      </c>
      <c r="H325" s="73" t="s">
        <v>170</v>
      </c>
      <c r="I325" s="66">
        <v>0</v>
      </c>
      <c r="J325" s="67">
        <v>0</v>
      </c>
      <c r="K325" s="68">
        <f t="shared" si="11"/>
        <v>0</v>
      </c>
      <c r="L325" s="67">
        <f t="shared" si="22"/>
        <v>0</v>
      </c>
      <c r="M325" s="67">
        <v>1154.1931896276035</v>
      </c>
      <c r="N325" s="67">
        <v>654.99920349790614</v>
      </c>
      <c r="O325" s="67">
        <f>'FY25 Fleet Rates'!$B$3</f>
        <v>1650.1169802561767</v>
      </c>
      <c r="P325" s="67">
        <v>0</v>
      </c>
      <c r="Q325" s="67">
        <v>0</v>
      </c>
      <c r="R325" s="67">
        <v>0</v>
      </c>
      <c r="S325" s="67">
        <v>1051.8679616216464</v>
      </c>
      <c r="T325" s="67">
        <f t="shared" si="23"/>
        <v>4511.1773350033327</v>
      </c>
      <c r="U325" s="63" t="s">
        <v>151</v>
      </c>
      <c r="V325" s="63">
        <v>2038</v>
      </c>
      <c r="W325" s="70" t="s">
        <v>398</v>
      </c>
      <c r="X325" s="69">
        <v>12924</v>
      </c>
      <c r="Y325" s="67"/>
      <c r="Z325" s="67">
        <f t="shared" si="24"/>
        <v>12924</v>
      </c>
      <c r="AA325" s="67">
        <f t="shared" si="13"/>
        <v>17435.177335003333</v>
      </c>
    </row>
    <row r="326" spans="1:27" ht="14.25" customHeight="1" x14ac:dyDescent="0.3">
      <c r="A326" s="73" t="s">
        <v>40</v>
      </c>
      <c r="B326" s="73">
        <v>905300</v>
      </c>
      <c r="C326" s="73" t="s">
        <v>361</v>
      </c>
      <c r="D326" s="75" t="s">
        <v>362</v>
      </c>
      <c r="E326" s="73">
        <v>231039</v>
      </c>
      <c r="F326" s="73" t="s">
        <v>406</v>
      </c>
      <c r="G326" s="73">
        <v>1665</v>
      </c>
      <c r="H326" s="73" t="s">
        <v>170</v>
      </c>
      <c r="I326" s="66">
        <v>0</v>
      </c>
      <c r="J326" s="67">
        <v>0</v>
      </c>
      <c r="K326" s="68">
        <f t="shared" si="11"/>
        <v>0</v>
      </c>
      <c r="L326" s="67">
        <f t="shared" si="22"/>
        <v>0</v>
      </c>
      <c r="M326" s="67">
        <v>1154.1931896276035</v>
      </c>
      <c r="N326" s="67">
        <v>288.51155392169676</v>
      </c>
      <c r="O326" s="67">
        <f>'FY25 Fleet Rates'!$B$3</f>
        <v>1650.1169802561767</v>
      </c>
      <c r="P326" s="67">
        <v>0</v>
      </c>
      <c r="Q326" s="67">
        <v>0</v>
      </c>
      <c r="R326" s="67">
        <v>0</v>
      </c>
      <c r="S326" s="67">
        <v>1051.8679616216464</v>
      </c>
      <c r="T326" s="67">
        <f t="shared" si="23"/>
        <v>4144.6896854271235</v>
      </c>
      <c r="U326" s="63" t="s">
        <v>151</v>
      </c>
      <c r="V326" s="63">
        <v>2038</v>
      </c>
      <c r="W326" s="70" t="s">
        <v>398</v>
      </c>
      <c r="X326" s="69">
        <v>12924</v>
      </c>
      <c r="Y326" s="67"/>
      <c r="Z326" s="67">
        <f t="shared" si="24"/>
        <v>12924</v>
      </c>
      <c r="AA326" s="67">
        <f t="shared" si="13"/>
        <v>17068.689685427125</v>
      </c>
    </row>
    <row r="327" spans="1:27" ht="14.25" customHeight="1" x14ac:dyDescent="0.3">
      <c r="A327" s="73" t="s">
        <v>40</v>
      </c>
      <c r="B327" s="73">
        <v>905300</v>
      </c>
      <c r="C327" s="73" t="s">
        <v>361</v>
      </c>
      <c r="D327" s="75" t="s">
        <v>362</v>
      </c>
      <c r="E327" s="73">
        <v>231054</v>
      </c>
      <c r="F327" s="73" t="s">
        <v>407</v>
      </c>
      <c r="G327" s="73">
        <v>1665</v>
      </c>
      <c r="H327" s="73" t="s">
        <v>170</v>
      </c>
      <c r="I327" s="66">
        <v>0</v>
      </c>
      <c r="J327" s="67">
        <v>0</v>
      </c>
      <c r="K327" s="68">
        <f t="shared" si="11"/>
        <v>0</v>
      </c>
      <c r="L327" s="67">
        <f t="shared" si="22"/>
        <v>0</v>
      </c>
      <c r="M327" s="67">
        <v>1154.1931896276035</v>
      </c>
      <c r="N327" s="67">
        <v>0</v>
      </c>
      <c r="O327" s="67">
        <f>'FY25 Fleet Rates'!$B$4</f>
        <v>506.26975014729345</v>
      </c>
      <c r="P327" s="67">
        <v>0</v>
      </c>
      <c r="Q327" s="67">
        <v>0</v>
      </c>
      <c r="R327" s="67">
        <v>0</v>
      </c>
      <c r="S327" s="67">
        <v>72.110415815287737</v>
      </c>
      <c r="T327" s="67">
        <f t="shared" si="23"/>
        <v>1732.5733555901847</v>
      </c>
      <c r="U327" s="63" t="s">
        <v>151</v>
      </c>
      <c r="V327" s="63">
        <v>2038</v>
      </c>
      <c r="W327" s="70" t="s">
        <v>398</v>
      </c>
      <c r="X327" s="69">
        <v>886</v>
      </c>
      <c r="Y327" s="67"/>
      <c r="Z327" s="67">
        <f t="shared" si="24"/>
        <v>886</v>
      </c>
      <c r="AA327" s="67">
        <f t="shared" si="13"/>
        <v>2618.5733555901847</v>
      </c>
    </row>
    <row r="328" spans="1:27" ht="14.25" customHeight="1" x14ac:dyDescent="0.3">
      <c r="A328" s="73" t="s">
        <v>40</v>
      </c>
      <c r="B328" s="73">
        <v>905300</v>
      </c>
      <c r="C328" s="73" t="s">
        <v>361</v>
      </c>
      <c r="D328" s="75" t="s">
        <v>362</v>
      </c>
      <c r="E328" s="73">
        <v>231055</v>
      </c>
      <c r="F328" s="73" t="s">
        <v>408</v>
      </c>
      <c r="G328" s="73">
        <v>1665</v>
      </c>
      <c r="H328" s="73" t="s">
        <v>170</v>
      </c>
      <c r="I328" s="66">
        <v>0</v>
      </c>
      <c r="J328" s="67">
        <v>0</v>
      </c>
      <c r="K328" s="68">
        <f t="shared" si="11"/>
        <v>0</v>
      </c>
      <c r="L328" s="67">
        <f t="shared" si="22"/>
        <v>0</v>
      </c>
      <c r="M328" s="67">
        <v>0</v>
      </c>
      <c r="N328" s="67">
        <v>0</v>
      </c>
      <c r="O328" s="67">
        <f>'FY25 Fleet Rates'!$B$4</f>
        <v>506.26975014729345</v>
      </c>
      <c r="P328" s="67">
        <v>0</v>
      </c>
      <c r="Q328" s="67">
        <v>0</v>
      </c>
      <c r="R328" s="67">
        <v>0</v>
      </c>
      <c r="S328" s="67">
        <v>97.747866133364084</v>
      </c>
      <c r="T328" s="67">
        <f t="shared" si="23"/>
        <v>604.01761628065753</v>
      </c>
      <c r="U328" s="63" t="s">
        <v>151</v>
      </c>
      <c r="V328" s="63">
        <v>2038</v>
      </c>
      <c r="W328" s="70" t="s">
        <v>398</v>
      </c>
      <c r="X328" s="69">
        <v>1201</v>
      </c>
      <c r="Y328" s="67"/>
      <c r="Z328" s="67">
        <f t="shared" si="24"/>
        <v>1201</v>
      </c>
      <c r="AA328" s="67">
        <f t="shared" si="13"/>
        <v>1805.0176162806574</v>
      </c>
    </row>
    <row r="329" spans="1:27" ht="14.25" customHeight="1" x14ac:dyDescent="0.3">
      <c r="A329" s="73" t="s">
        <v>40</v>
      </c>
      <c r="B329" s="73">
        <v>905300</v>
      </c>
      <c r="C329" s="73" t="s">
        <v>361</v>
      </c>
      <c r="D329" s="75" t="s">
        <v>362</v>
      </c>
      <c r="E329" s="73">
        <v>231056</v>
      </c>
      <c r="F329" s="73" t="s">
        <v>409</v>
      </c>
      <c r="G329" s="73">
        <v>1665</v>
      </c>
      <c r="H329" s="73" t="s">
        <v>170</v>
      </c>
      <c r="I329" s="66">
        <v>0</v>
      </c>
      <c r="J329" s="67">
        <v>0</v>
      </c>
      <c r="K329" s="68">
        <f t="shared" si="11"/>
        <v>0</v>
      </c>
      <c r="L329" s="67">
        <f t="shared" si="22"/>
        <v>0</v>
      </c>
      <c r="M329" s="67">
        <v>0</v>
      </c>
      <c r="N329" s="67">
        <v>0</v>
      </c>
      <c r="O329" s="67">
        <f>'FY25 Fleet Rates'!$B$4</f>
        <v>506.26975014729345</v>
      </c>
      <c r="P329" s="67">
        <v>0</v>
      </c>
      <c r="Q329" s="67">
        <v>0</v>
      </c>
      <c r="R329" s="67">
        <v>0</v>
      </c>
      <c r="S329" s="67">
        <v>6.5110984934797056</v>
      </c>
      <c r="T329" s="67">
        <f t="shared" si="23"/>
        <v>512.78084864077312</v>
      </c>
      <c r="U329" s="63" t="s">
        <v>151</v>
      </c>
      <c r="V329" s="63">
        <v>2038</v>
      </c>
      <c r="W329" s="70" t="s">
        <v>398</v>
      </c>
      <c r="X329" s="69">
        <v>80</v>
      </c>
      <c r="Y329" s="67"/>
      <c r="Z329" s="67">
        <f t="shared" si="24"/>
        <v>80</v>
      </c>
      <c r="AA329" s="67">
        <f t="shared" si="13"/>
        <v>592.78084864077312</v>
      </c>
    </row>
    <row r="330" spans="1:27" ht="14.25" customHeight="1" x14ac:dyDescent="0.3">
      <c r="A330" s="73" t="s">
        <v>40</v>
      </c>
      <c r="B330" s="73">
        <v>905300</v>
      </c>
      <c r="C330" s="73" t="s">
        <v>361</v>
      </c>
      <c r="D330" s="75" t="s">
        <v>362</v>
      </c>
      <c r="E330" s="73">
        <v>231057</v>
      </c>
      <c r="F330" s="73" t="s">
        <v>410</v>
      </c>
      <c r="G330" s="73">
        <v>1665</v>
      </c>
      <c r="H330" s="73" t="s">
        <v>170</v>
      </c>
      <c r="I330" s="66">
        <v>0</v>
      </c>
      <c r="J330" s="67">
        <v>0</v>
      </c>
      <c r="K330" s="68">
        <f t="shared" si="11"/>
        <v>0</v>
      </c>
      <c r="L330" s="67">
        <f t="shared" si="22"/>
        <v>0</v>
      </c>
      <c r="M330" s="67">
        <v>0</v>
      </c>
      <c r="N330" s="67">
        <v>0</v>
      </c>
      <c r="O330" s="67">
        <f>'FY25 Fleet Rates'!$B$4</f>
        <v>506.26975014729345</v>
      </c>
      <c r="P330" s="67">
        <v>0</v>
      </c>
      <c r="Q330" s="67">
        <v>0</v>
      </c>
      <c r="R330" s="67">
        <v>0</v>
      </c>
      <c r="S330" s="67">
        <v>44.845190873841474</v>
      </c>
      <c r="T330" s="67">
        <f t="shared" si="23"/>
        <v>551.11494102113488</v>
      </c>
      <c r="U330" s="63" t="s">
        <v>151</v>
      </c>
      <c r="V330" s="63">
        <v>2038</v>
      </c>
      <c r="W330" s="70" t="s">
        <v>398</v>
      </c>
      <c r="X330" s="69">
        <v>551</v>
      </c>
      <c r="Y330" s="67"/>
      <c r="Z330" s="67">
        <f t="shared" si="24"/>
        <v>551</v>
      </c>
      <c r="AA330" s="67">
        <f t="shared" si="13"/>
        <v>1102.1149410211349</v>
      </c>
    </row>
    <row r="331" spans="1:27" ht="14.25" customHeight="1" x14ac:dyDescent="0.3">
      <c r="A331" s="73" t="s">
        <v>40</v>
      </c>
      <c r="B331" s="63">
        <v>905300</v>
      </c>
      <c r="C331" s="63" t="s">
        <v>361</v>
      </c>
      <c r="D331" s="75" t="s">
        <v>362</v>
      </c>
      <c r="E331" s="63">
        <v>231058</v>
      </c>
      <c r="F331" s="65" t="s">
        <v>411</v>
      </c>
      <c r="G331" s="63">
        <v>3007</v>
      </c>
      <c r="H331" s="63" t="s">
        <v>170</v>
      </c>
      <c r="I331" s="66">
        <v>0</v>
      </c>
      <c r="J331" s="67">
        <v>0</v>
      </c>
      <c r="K331" s="68">
        <f t="shared" si="11"/>
        <v>0</v>
      </c>
      <c r="L331" s="67">
        <f t="shared" si="22"/>
        <v>0</v>
      </c>
      <c r="M331" s="67">
        <v>0</v>
      </c>
      <c r="N331" s="67"/>
      <c r="O331" s="67">
        <f>'FY25 Fleet Rates'!$B$4</f>
        <v>506.26975014729345</v>
      </c>
      <c r="P331" s="67">
        <v>0</v>
      </c>
      <c r="Q331" s="67">
        <v>0</v>
      </c>
      <c r="R331" s="67">
        <v>0</v>
      </c>
      <c r="S331" s="67">
        <v>0</v>
      </c>
      <c r="T331" s="67">
        <f t="shared" si="23"/>
        <v>506.26975014729345</v>
      </c>
      <c r="U331" s="63" t="s">
        <v>412</v>
      </c>
      <c r="V331" s="63"/>
      <c r="W331" s="70"/>
      <c r="X331" s="69">
        <v>0</v>
      </c>
      <c r="Y331" s="67"/>
      <c r="Z331" s="67">
        <f t="shared" si="24"/>
        <v>0</v>
      </c>
      <c r="AA331" s="67">
        <f t="shared" si="13"/>
        <v>506.26975014729345</v>
      </c>
    </row>
    <row r="332" spans="1:27" ht="14.25" customHeight="1" x14ac:dyDescent="0.3">
      <c r="A332" s="63" t="s">
        <v>40</v>
      </c>
      <c r="B332" s="63">
        <v>905300</v>
      </c>
      <c r="C332" s="63" t="s">
        <v>361</v>
      </c>
      <c r="D332" s="75" t="s">
        <v>362</v>
      </c>
      <c r="E332" s="63">
        <v>231059</v>
      </c>
      <c r="F332" s="73" t="s">
        <v>413</v>
      </c>
      <c r="G332" s="73">
        <v>3007</v>
      </c>
      <c r="H332" s="63" t="s">
        <v>170</v>
      </c>
      <c r="I332" s="66">
        <v>0</v>
      </c>
      <c r="J332" s="67">
        <v>0</v>
      </c>
      <c r="K332" s="68">
        <f t="shared" si="11"/>
        <v>0</v>
      </c>
      <c r="L332" s="67">
        <f t="shared" si="22"/>
        <v>0</v>
      </c>
      <c r="M332" s="67">
        <v>0</v>
      </c>
      <c r="N332" s="67"/>
      <c r="O332" s="67">
        <f>'FY25 Fleet Rates'!$B$4</f>
        <v>506.26975014729345</v>
      </c>
      <c r="P332" s="67">
        <v>0</v>
      </c>
      <c r="Q332" s="67">
        <v>0</v>
      </c>
      <c r="R332" s="67">
        <v>0</v>
      </c>
      <c r="S332" s="67">
        <v>0</v>
      </c>
      <c r="T332" s="67">
        <f t="shared" si="23"/>
        <v>506.26975014729345</v>
      </c>
      <c r="U332" s="63" t="s">
        <v>412</v>
      </c>
      <c r="V332" s="63"/>
      <c r="W332" s="70"/>
      <c r="X332" s="69">
        <v>0</v>
      </c>
      <c r="Y332" s="67"/>
      <c r="Z332" s="67">
        <f t="shared" si="24"/>
        <v>0</v>
      </c>
      <c r="AA332" s="67">
        <f t="shared" si="13"/>
        <v>506.26975014729345</v>
      </c>
    </row>
    <row r="333" spans="1:27" ht="14.25" customHeight="1" x14ac:dyDescent="0.3">
      <c r="A333" s="73" t="s">
        <v>40</v>
      </c>
      <c r="B333" s="73">
        <v>905300</v>
      </c>
      <c r="C333" s="73" t="s">
        <v>361</v>
      </c>
      <c r="D333" s="75" t="s">
        <v>362</v>
      </c>
      <c r="E333" s="73">
        <v>241008</v>
      </c>
      <c r="F333" s="73" t="s">
        <v>414</v>
      </c>
      <c r="G333" s="73">
        <v>1665</v>
      </c>
      <c r="H333" s="73" t="s">
        <v>170</v>
      </c>
      <c r="I333" s="66">
        <v>0</v>
      </c>
      <c r="J333" s="67">
        <v>0</v>
      </c>
      <c r="K333" s="68">
        <f t="shared" si="11"/>
        <v>0</v>
      </c>
      <c r="L333" s="67">
        <f t="shared" si="22"/>
        <v>0</v>
      </c>
      <c r="M333" s="67">
        <v>7124.4541714138386</v>
      </c>
      <c r="N333" s="67">
        <v>632.72031902518825</v>
      </c>
      <c r="O333" s="67">
        <f>'FY25 Fleet Rates'!$B$3</f>
        <v>1650.1169802561767</v>
      </c>
      <c r="P333" s="67">
        <v>0</v>
      </c>
      <c r="Q333" s="67">
        <v>0</v>
      </c>
      <c r="R333" s="67">
        <v>0</v>
      </c>
      <c r="S333" s="67">
        <v>1129.0244787693809</v>
      </c>
      <c r="T333" s="67">
        <f t="shared" si="23"/>
        <v>10536.315949464584</v>
      </c>
      <c r="U333" s="63" t="s">
        <v>151</v>
      </c>
      <c r="V333" s="63">
        <v>2031</v>
      </c>
      <c r="W333" s="70" t="s">
        <v>398</v>
      </c>
      <c r="X333" s="69">
        <v>13872</v>
      </c>
      <c r="Y333" s="67"/>
      <c r="Z333" s="67">
        <f t="shared" si="24"/>
        <v>13872</v>
      </c>
      <c r="AA333" s="67">
        <f t="shared" si="13"/>
        <v>24408.315949464584</v>
      </c>
    </row>
    <row r="334" spans="1:27" ht="14.25" customHeight="1" x14ac:dyDescent="0.3">
      <c r="A334" s="73" t="s">
        <v>40</v>
      </c>
      <c r="B334" s="73">
        <v>905300</v>
      </c>
      <c r="C334" s="73" t="s">
        <v>361</v>
      </c>
      <c r="D334" s="75" t="s">
        <v>362</v>
      </c>
      <c r="E334" s="73">
        <v>241009</v>
      </c>
      <c r="F334" s="73" t="s">
        <v>415</v>
      </c>
      <c r="G334" s="73">
        <v>1665</v>
      </c>
      <c r="H334" s="73" t="s">
        <v>170</v>
      </c>
      <c r="I334" s="66">
        <v>0</v>
      </c>
      <c r="J334" s="67">
        <v>0</v>
      </c>
      <c r="K334" s="68">
        <f t="shared" si="11"/>
        <v>0</v>
      </c>
      <c r="L334" s="67">
        <f t="shared" si="22"/>
        <v>0</v>
      </c>
      <c r="M334" s="67">
        <v>6807.8167090768466</v>
      </c>
      <c r="N334" s="67">
        <v>1626.3585665084065</v>
      </c>
      <c r="O334" s="67">
        <f>'FY25 Fleet Rates'!$B$3</f>
        <v>1650.1169802561767</v>
      </c>
      <c r="P334" s="67">
        <v>0</v>
      </c>
      <c r="Q334" s="67">
        <v>0</v>
      </c>
      <c r="R334" s="67">
        <v>0</v>
      </c>
      <c r="S334" s="67">
        <v>1129.0244787693809</v>
      </c>
      <c r="T334" s="67">
        <f t="shared" si="23"/>
        <v>11213.316734610811</v>
      </c>
      <c r="U334" s="63" t="s">
        <v>151</v>
      </c>
      <c r="V334" s="63">
        <v>2031</v>
      </c>
      <c r="W334" s="70" t="s">
        <v>398</v>
      </c>
      <c r="X334" s="69">
        <v>13872</v>
      </c>
      <c r="Y334" s="67"/>
      <c r="Z334" s="67">
        <f t="shared" si="24"/>
        <v>13872</v>
      </c>
      <c r="AA334" s="67">
        <f t="shared" si="13"/>
        <v>25085.316734610809</v>
      </c>
    </row>
    <row r="335" spans="1:27" ht="14.25" customHeight="1" x14ac:dyDescent="0.3">
      <c r="A335" s="63" t="s">
        <v>40</v>
      </c>
      <c r="B335" s="63">
        <v>905300</v>
      </c>
      <c r="C335" s="63" t="s">
        <v>361</v>
      </c>
      <c r="D335" s="75" t="s">
        <v>362</v>
      </c>
      <c r="E335" s="73">
        <v>251000</v>
      </c>
      <c r="F335" s="65" t="s">
        <v>416</v>
      </c>
      <c r="G335" s="63">
        <v>3007</v>
      </c>
      <c r="H335" s="63" t="s">
        <v>170</v>
      </c>
      <c r="I335" s="66">
        <v>0</v>
      </c>
      <c r="J335" s="67">
        <v>0</v>
      </c>
      <c r="K335" s="68">
        <f t="shared" si="11"/>
        <v>0</v>
      </c>
      <c r="L335" s="67">
        <f t="shared" si="22"/>
        <v>0</v>
      </c>
      <c r="M335" s="67">
        <v>0</v>
      </c>
      <c r="N335" s="67"/>
      <c r="O335" s="67">
        <f>'FY25 Fleet Rates'!$B$4</f>
        <v>506.26975014729345</v>
      </c>
      <c r="P335" s="67">
        <v>0</v>
      </c>
      <c r="Q335" s="67">
        <v>0</v>
      </c>
      <c r="R335" s="67">
        <v>0</v>
      </c>
      <c r="S335" s="67">
        <v>0</v>
      </c>
      <c r="T335" s="67">
        <f t="shared" si="23"/>
        <v>506.26975014729345</v>
      </c>
      <c r="U335" s="63" t="s">
        <v>412</v>
      </c>
      <c r="V335" s="63"/>
      <c r="W335" s="70"/>
      <c r="X335" s="69">
        <v>0</v>
      </c>
      <c r="Y335" s="67"/>
      <c r="Z335" s="67">
        <f t="shared" si="24"/>
        <v>0</v>
      </c>
      <c r="AA335" s="67">
        <f t="shared" si="13"/>
        <v>506.26975014729345</v>
      </c>
    </row>
    <row r="336" spans="1:27" ht="14.25" customHeight="1" x14ac:dyDescent="0.3">
      <c r="A336" s="73" t="s">
        <v>40</v>
      </c>
      <c r="B336" s="73">
        <v>905300</v>
      </c>
      <c r="C336" s="73" t="s">
        <v>361</v>
      </c>
      <c r="D336" s="75" t="s">
        <v>362</v>
      </c>
      <c r="E336" s="73">
        <v>761004</v>
      </c>
      <c r="F336" s="73" t="s">
        <v>417</v>
      </c>
      <c r="G336" s="73">
        <v>3004</v>
      </c>
      <c r="H336" s="73" t="s">
        <v>170</v>
      </c>
      <c r="I336" s="66">
        <v>0</v>
      </c>
      <c r="J336" s="67">
        <v>0</v>
      </c>
      <c r="K336" s="68">
        <f t="shared" si="11"/>
        <v>0</v>
      </c>
      <c r="L336" s="67">
        <f t="shared" si="22"/>
        <v>0</v>
      </c>
      <c r="M336" s="67">
        <v>0</v>
      </c>
      <c r="N336" s="67">
        <v>0</v>
      </c>
      <c r="O336" s="67">
        <f>'FY25 Fleet Rates'!$B$3</f>
        <v>1650.1169802561767</v>
      </c>
      <c r="P336" s="67">
        <v>0</v>
      </c>
      <c r="Q336" s="67">
        <v>0</v>
      </c>
      <c r="R336" s="67">
        <v>0</v>
      </c>
      <c r="S336" s="67">
        <v>0</v>
      </c>
      <c r="T336" s="67">
        <f t="shared" si="23"/>
        <v>1650.1169802561767</v>
      </c>
      <c r="U336" s="63" t="s">
        <v>412</v>
      </c>
      <c r="V336" s="63">
        <v>1900</v>
      </c>
      <c r="W336" s="70" t="s">
        <v>1218</v>
      </c>
      <c r="X336" s="67">
        <v>0</v>
      </c>
      <c r="Y336" s="67"/>
      <c r="Z336" s="67">
        <f t="shared" si="24"/>
        <v>0</v>
      </c>
      <c r="AA336" s="67">
        <f t="shared" si="13"/>
        <v>1650.1169802561767</v>
      </c>
    </row>
    <row r="337" spans="1:27" ht="14.25" customHeight="1" x14ac:dyDescent="0.3">
      <c r="A337" s="73" t="s">
        <v>40</v>
      </c>
      <c r="B337" s="73">
        <v>905300</v>
      </c>
      <c r="C337" s="73" t="s">
        <v>361</v>
      </c>
      <c r="D337" s="75" t="s">
        <v>362</v>
      </c>
      <c r="E337" s="73">
        <v>761005</v>
      </c>
      <c r="F337" s="73" t="s">
        <v>418</v>
      </c>
      <c r="G337" s="73">
        <v>3004</v>
      </c>
      <c r="H337" s="73" t="s">
        <v>170</v>
      </c>
      <c r="I337" s="66">
        <v>0</v>
      </c>
      <c r="J337" s="67">
        <v>0</v>
      </c>
      <c r="K337" s="68">
        <f t="shared" si="11"/>
        <v>0</v>
      </c>
      <c r="L337" s="67">
        <f t="shared" si="22"/>
        <v>0</v>
      </c>
      <c r="M337" s="67">
        <v>0</v>
      </c>
      <c r="N337" s="67">
        <v>0</v>
      </c>
      <c r="O337" s="67">
        <f>'FY25 Fleet Rates'!$B$3</f>
        <v>1650.1169802561767</v>
      </c>
      <c r="P337" s="67">
        <v>0</v>
      </c>
      <c r="Q337" s="67">
        <v>0</v>
      </c>
      <c r="R337" s="67">
        <v>0</v>
      </c>
      <c r="S337" s="67">
        <v>0</v>
      </c>
      <c r="T337" s="67">
        <f t="shared" si="23"/>
        <v>1650.1169802561767</v>
      </c>
      <c r="U337" s="63" t="s">
        <v>412</v>
      </c>
      <c r="V337" s="63">
        <v>1900</v>
      </c>
      <c r="W337" s="70" t="s">
        <v>1218</v>
      </c>
      <c r="X337" s="67">
        <v>0</v>
      </c>
      <c r="Y337" s="67"/>
      <c r="Z337" s="67">
        <f t="shared" si="24"/>
        <v>0</v>
      </c>
      <c r="AA337" s="67">
        <f t="shared" si="13"/>
        <v>1650.1169802561767</v>
      </c>
    </row>
    <row r="338" spans="1:27" ht="14.25" customHeight="1" x14ac:dyDescent="0.3">
      <c r="A338" s="73" t="s">
        <v>40</v>
      </c>
      <c r="B338" s="73">
        <v>905300</v>
      </c>
      <c r="C338" s="73" t="s">
        <v>361</v>
      </c>
      <c r="D338" s="75" t="s">
        <v>362</v>
      </c>
      <c r="E338" s="73">
        <v>771012</v>
      </c>
      <c r="F338" s="73" t="s">
        <v>419</v>
      </c>
      <c r="G338" s="73">
        <v>3001</v>
      </c>
      <c r="H338" s="73" t="s">
        <v>170</v>
      </c>
      <c r="I338" s="66">
        <v>0</v>
      </c>
      <c r="J338" s="67">
        <v>0</v>
      </c>
      <c r="K338" s="68">
        <f t="shared" si="11"/>
        <v>0</v>
      </c>
      <c r="L338" s="67">
        <f t="shared" si="22"/>
        <v>0</v>
      </c>
      <c r="M338" s="67">
        <v>0</v>
      </c>
      <c r="N338" s="67">
        <v>0</v>
      </c>
      <c r="O338" s="67">
        <f>'FY25 Fleet Rates'!$B$3</f>
        <v>1650.1169802561767</v>
      </c>
      <c r="P338" s="67">
        <v>0</v>
      </c>
      <c r="Q338" s="67">
        <v>0</v>
      </c>
      <c r="R338" s="67">
        <v>0</v>
      </c>
      <c r="S338" s="67">
        <v>0</v>
      </c>
      <c r="T338" s="67">
        <f t="shared" si="23"/>
        <v>1650.1169802561767</v>
      </c>
      <c r="U338" s="63" t="s">
        <v>412</v>
      </c>
      <c r="V338" s="63">
        <v>1900</v>
      </c>
      <c r="W338" s="70" t="s">
        <v>1218</v>
      </c>
      <c r="X338" s="67">
        <v>0</v>
      </c>
      <c r="Y338" s="67"/>
      <c r="Z338" s="67">
        <f t="shared" si="24"/>
        <v>0</v>
      </c>
      <c r="AA338" s="67">
        <f t="shared" si="13"/>
        <v>1650.1169802561767</v>
      </c>
    </row>
    <row r="339" spans="1:27" ht="14.25" customHeight="1" x14ac:dyDescent="0.3">
      <c r="A339" s="73" t="s">
        <v>40</v>
      </c>
      <c r="B339" s="73">
        <v>905300</v>
      </c>
      <c r="C339" s="73" t="s">
        <v>361</v>
      </c>
      <c r="D339" s="75" t="s">
        <v>362</v>
      </c>
      <c r="E339" s="73">
        <v>851062</v>
      </c>
      <c r="F339" s="73" t="s">
        <v>420</v>
      </c>
      <c r="G339" s="73">
        <v>9020</v>
      </c>
      <c r="H339" s="73" t="s">
        <v>170</v>
      </c>
      <c r="I339" s="66">
        <v>0</v>
      </c>
      <c r="J339" s="67">
        <v>0</v>
      </c>
      <c r="K339" s="68">
        <f t="shared" si="11"/>
        <v>0</v>
      </c>
      <c r="L339" s="67">
        <f t="shared" si="22"/>
        <v>0</v>
      </c>
      <c r="M339" s="67">
        <v>3370.4217028878256</v>
      </c>
      <c r="N339" s="67">
        <v>0</v>
      </c>
      <c r="O339" s="67">
        <f>'FY25 Fleet Rates'!$B$4</f>
        <v>506.26975014729345</v>
      </c>
      <c r="P339" s="67">
        <v>0</v>
      </c>
      <c r="Q339" s="67">
        <v>1265.098598508624</v>
      </c>
      <c r="R339" s="67">
        <v>0</v>
      </c>
      <c r="S339" s="67">
        <v>0</v>
      </c>
      <c r="T339" s="67">
        <f t="shared" si="23"/>
        <v>5141.7900515437432</v>
      </c>
      <c r="U339" s="63" t="s">
        <v>412</v>
      </c>
      <c r="V339" s="63">
        <v>1900</v>
      </c>
      <c r="W339" s="70" t="s">
        <v>1218</v>
      </c>
      <c r="X339" s="67">
        <v>0</v>
      </c>
      <c r="Y339" s="67"/>
      <c r="Z339" s="67">
        <f t="shared" si="24"/>
        <v>0</v>
      </c>
      <c r="AA339" s="67">
        <f t="shared" si="13"/>
        <v>5141.7900515437432</v>
      </c>
    </row>
    <row r="340" spans="1:27" ht="14.25" customHeight="1" x14ac:dyDescent="0.3">
      <c r="A340" s="73" t="s">
        <v>40</v>
      </c>
      <c r="B340" s="73">
        <v>905300</v>
      </c>
      <c r="C340" s="73" t="s">
        <v>361</v>
      </c>
      <c r="D340" s="75" t="s">
        <v>362</v>
      </c>
      <c r="E340" s="73">
        <v>851064</v>
      </c>
      <c r="F340" s="73" t="s">
        <v>421</v>
      </c>
      <c r="G340" s="73">
        <v>9020</v>
      </c>
      <c r="H340" s="73" t="s">
        <v>170</v>
      </c>
      <c r="I340" s="66">
        <v>0</v>
      </c>
      <c r="J340" s="67">
        <v>0</v>
      </c>
      <c r="K340" s="68">
        <f t="shared" si="11"/>
        <v>0</v>
      </c>
      <c r="L340" s="67">
        <f t="shared" si="22"/>
        <v>0</v>
      </c>
      <c r="M340" s="67">
        <v>422.83783935736386</v>
      </c>
      <c r="N340" s="67">
        <v>0</v>
      </c>
      <c r="O340" s="67">
        <f>'FY25 Fleet Rates'!$B$4</f>
        <v>506.26975014729345</v>
      </c>
      <c r="P340" s="67">
        <v>0</v>
      </c>
      <c r="Q340" s="67">
        <v>946.14833414714394</v>
      </c>
      <c r="R340" s="67">
        <v>0</v>
      </c>
      <c r="S340" s="67">
        <v>0</v>
      </c>
      <c r="T340" s="67">
        <f t="shared" si="23"/>
        <v>1875.2559236518014</v>
      </c>
      <c r="U340" s="63" t="s">
        <v>412</v>
      </c>
      <c r="V340" s="63">
        <v>1900</v>
      </c>
      <c r="W340" s="70" t="s">
        <v>1218</v>
      </c>
      <c r="X340" s="67">
        <v>0</v>
      </c>
      <c r="Y340" s="67"/>
      <c r="Z340" s="67">
        <f t="shared" si="24"/>
        <v>0</v>
      </c>
      <c r="AA340" s="67">
        <f t="shared" si="13"/>
        <v>1875.2559236518014</v>
      </c>
    </row>
    <row r="341" spans="1:27" ht="14.25" customHeight="1" x14ac:dyDescent="0.3">
      <c r="A341" s="73" t="s">
        <v>40</v>
      </c>
      <c r="B341" s="73">
        <v>905300</v>
      </c>
      <c r="C341" s="73" t="s">
        <v>361</v>
      </c>
      <c r="D341" s="75" t="s">
        <v>362</v>
      </c>
      <c r="E341" s="73">
        <v>851065</v>
      </c>
      <c r="F341" s="73" t="s">
        <v>422</v>
      </c>
      <c r="G341" s="73">
        <v>9020</v>
      </c>
      <c r="H341" s="73" t="s">
        <v>170</v>
      </c>
      <c r="I341" s="66">
        <v>0</v>
      </c>
      <c r="J341" s="67">
        <v>0</v>
      </c>
      <c r="K341" s="68">
        <f t="shared" si="11"/>
        <v>0</v>
      </c>
      <c r="L341" s="67">
        <f t="shared" si="22"/>
        <v>0</v>
      </c>
      <c r="M341" s="67">
        <v>247.80188142746502</v>
      </c>
      <c r="N341" s="67">
        <v>33.495848135163989</v>
      </c>
      <c r="O341" s="67">
        <f>'FY25 Fleet Rates'!$B$4</f>
        <v>506.26975014729345</v>
      </c>
      <c r="P341" s="67">
        <v>0</v>
      </c>
      <c r="Q341" s="67">
        <v>42.555015298295999</v>
      </c>
      <c r="R341" s="67">
        <v>0</v>
      </c>
      <c r="S341" s="67">
        <v>0</v>
      </c>
      <c r="T341" s="67">
        <f t="shared" si="23"/>
        <v>830.12249500821849</v>
      </c>
      <c r="U341" s="63" t="s">
        <v>412</v>
      </c>
      <c r="V341" s="63">
        <v>1900</v>
      </c>
      <c r="W341" s="70" t="s">
        <v>1218</v>
      </c>
      <c r="X341" s="67">
        <v>0</v>
      </c>
      <c r="Y341" s="67"/>
      <c r="Z341" s="67">
        <f t="shared" si="24"/>
        <v>0</v>
      </c>
      <c r="AA341" s="67">
        <f t="shared" si="13"/>
        <v>830.12249500821849</v>
      </c>
    </row>
    <row r="342" spans="1:27" ht="14.25" customHeight="1" x14ac:dyDescent="0.3">
      <c r="A342" s="73" t="s">
        <v>40</v>
      </c>
      <c r="B342" s="73">
        <v>905300</v>
      </c>
      <c r="C342" s="73" t="s">
        <v>361</v>
      </c>
      <c r="D342" s="75" t="s">
        <v>362</v>
      </c>
      <c r="E342" s="73">
        <v>871047</v>
      </c>
      <c r="F342" s="73" t="s">
        <v>423</v>
      </c>
      <c r="G342" s="73">
        <v>9020</v>
      </c>
      <c r="H342" s="73" t="s">
        <v>170</v>
      </c>
      <c r="I342" s="66">
        <v>0</v>
      </c>
      <c r="J342" s="67">
        <v>0</v>
      </c>
      <c r="K342" s="68">
        <f t="shared" si="11"/>
        <v>0</v>
      </c>
      <c r="L342" s="67">
        <f t="shared" si="22"/>
        <v>0</v>
      </c>
      <c r="M342" s="67">
        <v>0</v>
      </c>
      <c r="N342" s="67">
        <v>0</v>
      </c>
      <c r="O342" s="67">
        <f>'FY25 Fleet Rates'!$B$4</f>
        <v>506.26975014729345</v>
      </c>
      <c r="P342" s="67">
        <v>0</v>
      </c>
      <c r="Q342" s="67">
        <v>0</v>
      </c>
      <c r="R342" s="67">
        <v>0</v>
      </c>
      <c r="S342" s="67">
        <v>0</v>
      </c>
      <c r="T342" s="67">
        <f t="shared" si="23"/>
        <v>506.26975014729345</v>
      </c>
      <c r="U342" s="63" t="s">
        <v>412</v>
      </c>
      <c r="V342" s="63">
        <v>1900</v>
      </c>
      <c r="W342" s="70" t="s">
        <v>1218</v>
      </c>
      <c r="X342" s="67">
        <v>0</v>
      </c>
      <c r="Y342" s="67"/>
      <c r="Z342" s="67">
        <f t="shared" si="24"/>
        <v>0</v>
      </c>
      <c r="AA342" s="67">
        <f t="shared" si="13"/>
        <v>506.26975014729345</v>
      </c>
    </row>
    <row r="343" spans="1:27" ht="14.25" customHeight="1" x14ac:dyDescent="0.3">
      <c r="A343" s="73" t="s">
        <v>40</v>
      </c>
      <c r="B343" s="73">
        <v>905300</v>
      </c>
      <c r="C343" s="73" t="s">
        <v>361</v>
      </c>
      <c r="D343" s="75" t="s">
        <v>362</v>
      </c>
      <c r="E343" s="73">
        <v>901001</v>
      </c>
      <c r="F343" s="73" t="s">
        <v>424</v>
      </c>
      <c r="G343" s="73">
        <v>1667</v>
      </c>
      <c r="H343" s="73" t="s">
        <v>170</v>
      </c>
      <c r="I343" s="66">
        <v>0</v>
      </c>
      <c r="J343" s="67">
        <v>0</v>
      </c>
      <c r="K343" s="68">
        <f t="shared" si="11"/>
        <v>0</v>
      </c>
      <c r="L343" s="67">
        <f t="shared" si="22"/>
        <v>0</v>
      </c>
      <c r="M343" s="67">
        <v>0</v>
      </c>
      <c r="N343" s="67">
        <v>0</v>
      </c>
      <c r="O343" s="67">
        <f>'FY25 Fleet Rates'!$B$3</f>
        <v>1650.1169802561767</v>
      </c>
      <c r="P343" s="67">
        <v>0</v>
      </c>
      <c r="Q343" s="67">
        <v>0</v>
      </c>
      <c r="R343" s="67">
        <v>0</v>
      </c>
      <c r="S343" s="67">
        <v>0</v>
      </c>
      <c r="T343" s="67">
        <f t="shared" si="23"/>
        <v>1650.1169802561767</v>
      </c>
      <c r="U343" s="63" t="s">
        <v>412</v>
      </c>
      <c r="V343" s="63">
        <v>1900</v>
      </c>
      <c r="W343" s="70" t="s">
        <v>1218</v>
      </c>
      <c r="X343" s="67">
        <v>0</v>
      </c>
      <c r="Y343" s="67"/>
      <c r="Z343" s="67">
        <f t="shared" si="24"/>
        <v>0</v>
      </c>
      <c r="AA343" s="67">
        <f t="shared" si="13"/>
        <v>1650.1169802561767</v>
      </c>
    </row>
    <row r="344" spans="1:27" ht="14.25" customHeight="1" x14ac:dyDescent="0.3">
      <c r="A344" s="73" t="s">
        <v>40</v>
      </c>
      <c r="B344" s="73">
        <v>905300</v>
      </c>
      <c r="C344" s="73" t="s">
        <v>361</v>
      </c>
      <c r="D344" s="75" t="s">
        <v>362</v>
      </c>
      <c r="E344" s="73">
        <v>901022</v>
      </c>
      <c r="F344" s="73" t="s">
        <v>425</v>
      </c>
      <c r="G344" s="73">
        <v>3001</v>
      </c>
      <c r="H344" s="73" t="s">
        <v>170</v>
      </c>
      <c r="I344" s="66">
        <v>0</v>
      </c>
      <c r="J344" s="67">
        <v>0</v>
      </c>
      <c r="K344" s="68">
        <f t="shared" si="11"/>
        <v>0</v>
      </c>
      <c r="L344" s="67">
        <f t="shared" si="22"/>
        <v>0</v>
      </c>
      <c r="M344" s="67">
        <v>0</v>
      </c>
      <c r="N344" s="67">
        <v>0</v>
      </c>
      <c r="O344" s="67">
        <f>'FY25 Fleet Rates'!$B$3</f>
        <v>1650.1169802561767</v>
      </c>
      <c r="P344" s="67">
        <v>0</v>
      </c>
      <c r="Q344" s="67">
        <v>0</v>
      </c>
      <c r="R344" s="67">
        <v>0</v>
      </c>
      <c r="S344" s="67">
        <v>0</v>
      </c>
      <c r="T344" s="67">
        <f t="shared" si="23"/>
        <v>1650.1169802561767</v>
      </c>
      <c r="U344" s="63" t="s">
        <v>412</v>
      </c>
      <c r="V344" s="63">
        <v>1900</v>
      </c>
      <c r="W344" s="70" t="s">
        <v>1218</v>
      </c>
      <c r="X344" s="67">
        <v>0</v>
      </c>
      <c r="Y344" s="67"/>
      <c r="Z344" s="67">
        <f t="shared" si="24"/>
        <v>0</v>
      </c>
      <c r="AA344" s="67">
        <f t="shared" si="13"/>
        <v>1650.1169802561767</v>
      </c>
    </row>
    <row r="345" spans="1:27" ht="14.25" customHeight="1" x14ac:dyDescent="0.3">
      <c r="A345" s="73" t="s">
        <v>40</v>
      </c>
      <c r="B345" s="73">
        <v>905300</v>
      </c>
      <c r="C345" s="73" t="s">
        <v>361</v>
      </c>
      <c r="D345" s="75" t="s">
        <v>362</v>
      </c>
      <c r="E345" s="73">
        <v>951074</v>
      </c>
      <c r="F345" s="73" t="s">
        <v>426</v>
      </c>
      <c r="G345" s="73">
        <v>4040</v>
      </c>
      <c r="H345" s="73" t="s">
        <v>170</v>
      </c>
      <c r="I345" s="66">
        <v>0</v>
      </c>
      <c r="J345" s="67">
        <v>0</v>
      </c>
      <c r="K345" s="68">
        <f t="shared" si="11"/>
        <v>0</v>
      </c>
      <c r="L345" s="67">
        <f t="shared" si="22"/>
        <v>0</v>
      </c>
      <c r="M345" s="67">
        <v>0</v>
      </c>
      <c r="N345" s="67">
        <v>0</v>
      </c>
      <c r="O345" s="67">
        <f>'FY25 Fleet Rates'!$B$3</f>
        <v>1650.1169802561767</v>
      </c>
      <c r="P345" s="67">
        <v>0</v>
      </c>
      <c r="Q345" s="67">
        <v>0</v>
      </c>
      <c r="R345" s="67">
        <v>0</v>
      </c>
      <c r="S345" s="67">
        <v>0</v>
      </c>
      <c r="T345" s="67">
        <f t="shared" si="23"/>
        <v>1650.1169802561767</v>
      </c>
      <c r="U345" s="63" t="s">
        <v>412</v>
      </c>
      <c r="V345" s="63">
        <v>1900</v>
      </c>
      <c r="W345" s="70" t="s">
        <v>1218</v>
      </c>
      <c r="X345" s="67">
        <v>0</v>
      </c>
      <c r="Y345" s="67"/>
      <c r="Z345" s="67">
        <f t="shared" si="24"/>
        <v>0</v>
      </c>
      <c r="AA345" s="67">
        <f t="shared" si="13"/>
        <v>1650.1169802561767</v>
      </c>
    </row>
    <row r="346" spans="1:27" ht="14.25" customHeight="1" x14ac:dyDescent="0.3">
      <c r="A346" s="73" t="s">
        <v>40</v>
      </c>
      <c r="B346" s="73">
        <v>905300</v>
      </c>
      <c r="C346" s="73" t="s">
        <v>361</v>
      </c>
      <c r="D346" s="75" t="s">
        <v>362</v>
      </c>
      <c r="E346" s="73">
        <v>951075</v>
      </c>
      <c r="F346" s="73" t="s">
        <v>427</v>
      </c>
      <c r="G346" s="73">
        <v>4040</v>
      </c>
      <c r="H346" s="73" t="s">
        <v>170</v>
      </c>
      <c r="I346" s="66">
        <v>0</v>
      </c>
      <c r="J346" s="67">
        <v>0</v>
      </c>
      <c r="K346" s="68">
        <f t="shared" si="11"/>
        <v>0</v>
      </c>
      <c r="L346" s="67">
        <f t="shared" si="22"/>
        <v>0</v>
      </c>
      <c r="M346" s="67">
        <v>0</v>
      </c>
      <c r="N346" s="67">
        <v>0</v>
      </c>
      <c r="O346" s="67">
        <f>'FY25 Fleet Rates'!$B$3</f>
        <v>1650.1169802561767</v>
      </c>
      <c r="P346" s="67">
        <v>0</v>
      </c>
      <c r="Q346" s="67">
        <v>0</v>
      </c>
      <c r="R346" s="67">
        <v>0</v>
      </c>
      <c r="S346" s="67">
        <v>0</v>
      </c>
      <c r="T346" s="67">
        <f t="shared" si="23"/>
        <v>1650.1169802561767</v>
      </c>
      <c r="U346" s="63" t="s">
        <v>412</v>
      </c>
      <c r="V346" s="63">
        <v>1900</v>
      </c>
      <c r="W346" s="70" t="s">
        <v>1218</v>
      </c>
      <c r="X346" s="67">
        <v>0</v>
      </c>
      <c r="Y346" s="67"/>
      <c r="Z346" s="67">
        <f t="shared" si="24"/>
        <v>0</v>
      </c>
      <c r="AA346" s="67">
        <f t="shared" si="13"/>
        <v>1650.1169802561767</v>
      </c>
    </row>
    <row r="347" spans="1:27" ht="14.25" customHeight="1" x14ac:dyDescent="0.3">
      <c r="A347" s="73" t="s">
        <v>40</v>
      </c>
      <c r="B347" s="73">
        <v>905300</v>
      </c>
      <c r="C347" s="73" t="s">
        <v>361</v>
      </c>
      <c r="D347" s="75" t="s">
        <v>362</v>
      </c>
      <c r="E347" s="73">
        <v>951084</v>
      </c>
      <c r="F347" s="73" t="s">
        <v>428</v>
      </c>
      <c r="G347" s="73">
        <v>3004</v>
      </c>
      <c r="H347" s="73" t="s">
        <v>170</v>
      </c>
      <c r="I347" s="66">
        <v>0</v>
      </c>
      <c r="J347" s="67">
        <v>0</v>
      </c>
      <c r="K347" s="68">
        <f t="shared" si="11"/>
        <v>0</v>
      </c>
      <c r="L347" s="67">
        <f t="shared" si="22"/>
        <v>0</v>
      </c>
      <c r="M347" s="67">
        <v>0</v>
      </c>
      <c r="N347" s="67">
        <v>0</v>
      </c>
      <c r="O347" s="67">
        <f>'FY25 Fleet Rates'!$B$3</f>
        <v>1650.1169802561767</v>
      </c>
      <c r="P347" s="67">
        <v>0</v>
      </c>
      <c r="Q347" s="67">
        <v>0</v>
      </c>
      <c r="R347" s="67">
        <v>0</v>
      </c>
      <c r="S347" s="67">
        <v>0</v>
      </c>
      <c r="T347" s="67">
        <f t="shared" si="23"/>
        <v>1650.1169802561767</v>
      </c>
      <c r="U347" s="63" t="s">
        <v>412</v>
      </c>
      <c r="V347" s="63">
        <v>1900</v>
      </c>
      <c r="W347" s="70" t="s">
        <v>1218</v>
      </c>
      <c r="X347" s="67">
        <v>0</v>
      </c>
      <c r="Y347" s="67"/>
      <c r="Z347" s="67">
        <f t="shared" si="24"/>
        <v>0</v>
      </c>
      <c r="AA347" s="67">
        <f t="shared" si="13"/>
        <v>1650.1169802561767</v>
      </c>
    </row>
    <row r="348" spans="1:27" ht="14.25" customHeight="1" x14ac:dyDescent="0.3">
      <c r="A348" s="73" t="s">
        <v>40</v>
      </c>
      <c r="B348" s="73">
        <v>905300</v>
      </c>
      <c r="C348" s="73" t="s">
        <v>361</v>
      </c>
      <c r="D348" s="75" t="s">
        <v>362</v>
      </c>
      <c r="E348" s="73">
        <v>951085</v>
      </c>
      <c r="F348" s="73" t="s">
        <v>429</v>
      </c>
      <c r="G348" s="73">
        <v>3004</v>
      </c>
      <c r="H348" s="73" t="s">
        <v>170</v>
      </c>
      <c r="I348" s="66">
        <v>0</v>
      </c>
      <c r="J348" s="67">
        <v>0</v>
      </c>
      <c r="K348" s="68">
        <f t="shared" si="11"/>
        <v>0</v>
      </c>
      <c r="L348" s="67">
        <f t="shared" si="22"/>
        <v>0</v>
      </c>
      <c r="M348" s="67">
        <v>950.63937317455577</v>
      </c>
      <c r="N348" s="67">
        <v>0</v>
      </c>
      <c r="O348" s="67">
        <f>'FY25 Fleet Rates'!$B$3</f>
        <v>1650.1169802561767</v>
      </c>
      <c r="P348" s="67">
        <v>0</v>
      </c>
      <c r="Q348" s="67">
        <v>0</v>
      </c>
      <c r="R348" s="67">
        <v>0</v>
      </c>
      <c r="S348" s="67">
        <v>0</v>
      </c>
      <c r="T348" s="67">
        <f t="shared" si="23"/>
        <v>2600.7563534307324</v>
      </c>
      <c r="U348" s="63" t="s">
        <v>412</v>
      </c>
      <c r="V348" s="63">
        <v>1900</v>
      </c>
      <c r="W348" s="70" t="s">
        <v>1218</v>
      </c>
      <c r="X348" s="67">
        <v>0</v>
      </c>
      <c r="Y348" s="67"/>
      <c r="Z348" s="67">
        <f t="shared" si="24"/>
        <v>0</v>
      </c>
      <c r="AA348" s="67">
        <f t="shared" si="13"/>
        <v>2600.7563534307324</v>
      </c>
    </row>
    <row r="349" spans="1:27" ht="14.25" customHeight="1" x14ac:dyDescent="0.3">
      <c r="A349" s="73" t="s">
        <v>40</v>
      </c>
      <c r="B349" s="73">
        <v>905300</v>
      </c>
      <c r="C349" s="73" t="s">
        <v>361</v>
      </c>
      <c r="D349" s="75" t="s">
        <v>362</v>
      </c>
      <c r="E349" s="73">
        <v>971092</v>
      </c>
      <c r="F349" s="73" t="s">
        <v>430</v>
      </c>
      <c r="G349" s="73">
        <v>1211</v>
      </c>
      <c r="H349" s="73" t="s">
        <v>170</v>
      </c>
      <c r="I349" s="66">
        <v>0</v>
      </c>
      <c r="J349" s="67">
        <v>0</v>
      </c>
      <c r="K349" s="68">
        <f t="shared" si="11"/>
        <v>0</v>
      </c>
      <c r="L349" s="67">
        <f t="shared" si="22"/>
        <v>0</v>
      </c>
      <c r="M349" s="67">
        <v>241.8209172892804</v>
      </c>
      <c r="N349" s="67">
        <v>0</v>
      </c>
      <c r="O349" s="67">
        <f>'FY25 Fleet Rates'!$B$3</f>
        <v>1650.1169802561767</v>
      </c>
      <c r="P349" s="67">
        <v>0</v>
      </c>
      <c r="Q349" s="67">
        <v>0</v>
      </c>
      <c r="R349" s="67">
        <v>0</v>
      </c>
      <c r="S349" s="67">
        <v>0</v>
      </c>
      <c r="T349" s="67">
        <f t="shared" si="23"/>
        <v>1891.9378975454572</v>
      </c>
      <c r="U349" s="63" t="s">
        <v>133</v>
      </c>
      <c r="V349" s="63">
        <v>2007</v>
      </c>
      <c r="W349" s="70" t="s">
        <v>1218</v>
      </c>
      <c r="X349" s="67">
        <v>0</v>
      </c>
      <c r="Y349" s="67"/>
      <c r="Z349" s="67">
        <f t="shared" si="24"/>
        <v>0</v>
      </c>
      <c r="AA349" s="67">
        <f t="shared" si="13"/>
        <v>1891.9378975454572</v>
      </c>
    </row>
    <row r="350" spans="1:27" ht="14.25" customHeight="1" x14ac:dyDescent="0.3">
      <c r="A350" s="73" t="s">
        <v>40</v>
      </c>
      <c r="B350" s="73">
        <v>905300</v>
      </c>
      <c r="C350" s="73" t="s">
        <v>361</v>
      </c>
      <c r="D350" s="75" t="s">
        <v>362</v>
      </c>
      <c r="E350" s="73">
        <v>971116</v>
      </c>
      <c r="F350" s="73" t="s">
        <v>431</v>
      </c>
      <c r="G350" s="73">
        <v>1500</v>
      </c>
      <c r="H350" s="73" t="s">
        <v>170</v>
      </c>
      <c r="I350" s="66">
        <v>0</v>
      </c>
      <c r="J350" s="67">
        <v>0</v>
      </c>
      <c r="K350" s="68">
        <f t="shared" si="11"/>
        <v>0</v>
      </c>
      <c r="L350" s="67">
        <f t="shared" si="22"/>
        <v>0</v>
      </c>
      <c r="M350" s="67">
        <v>0</v>
      </c>
      <c r="N350" s="67">
        <v>0</v>
      </c>
      <c r="O350" s="67">
        <f>'FY25 Fleet Rates'!$B$3</f>
        <v>1650.1169802561767</v>
      </c>
      <c r="P350" s="67">
        <v>0</v>
      </c>
      <c r="Q350" s="67">
        <v>0</v>
      </c>
      <c r="R350" s="67">
        <v>0</v>
      </c>
      <c r="S350" s="67">
        <v>0</v>
      </c>
      <c r="T350" s="67">
        <f t="shared" si="23"/>
        <v>1650.1169802561767</v>
      </c>
      <c r="U350" s="63" t="s">
        <v>412</v>
      </c>
      <c r="V350" s="63">
        <v>1900</v>
      </c>
      <c r="W350" s="70" t="s">
        <v>1218</v>
      </c>
      <c r="X350" s="67">
        <v>0</v>
      </c>
      <c r="Y350" s="67"/>
      <c r="Z350" s="67">
        <f t="shared" si="24"/>
        <v>0</v>
      </c>
      <c r="AA350" s="67">
        <f t="shared" si="13"/>
        <v>1650.1169802561767</v>
      </c>
    </row>
    <row r="351" spans="1:27" ht="14.25" customHeight="1" x14ac:dyDescent="0.3">
      <c r="A351" s="73" t="s">
        <v>40</v>
      </c>
      <c r="B351" s="73">
        <v>905300</v>
      </c>
      <c r="C351" s="73" t="s">
        <v>361</v>
      </c>
      <c r="D351" s="75" t="s">
        <v>362</v>
      </c>
      <c r="E351" s="73">
        <v>991044</v>
      </c>
      <c r="F351" s="73" t="s">
        <v>432</v>
      </c>
      <c r="G351" s="73">
        <v>1210</v>
      </c>
      <c r="H351" s="73" t="s">
        <v>77</v>
      </c>
      <c r="I351" s="66">
        <v>0</v>
      </c>
      <c r="J351" s="67">
        <v>5273.9897797185613</v>
      </c>
      <c r="K351" s="68">
        <f t="shared" si="11"/>
        <v>0.87899829661976026</v>
      </c>
      <c r="L351" s="67">
        <f t="shared" si="22"/>
        <v>0</v>
      </c>
      <c r="M351" s="67">
        <v>0</v>
      </c>
      <c r="N351" s="67">
        <v>0</v>
      </c>
      <c r="O351" s="67">
        <f>'FY25 Fleet Rates'!$B$3</f>
        <v>1650.1169802561767</v>
      </c>
      <c r="P351" s="67">
        <v>0</v>
      </c>
      <c r="Q351" s="67">
        <v>0</v>
      </c>
      <c r="R351" s="67">
        <v>0</v>
      </c>
      <c r="S351" s="67">
        <v>0</v>
      </c>
      <c r="T351" s="67">
        <f t="shared" si="23"/>
        <v>6924.1067599747385</v>
      </c>
      <c r="U351" s="63" t="s">
        <v>133</v>
      </c>
      <c r="V351" s="63">
        <v>2009</v>
      </c>
      <c r="W351" s="70" t="s">
        <v>1218</v>
      </c>
      <c r="X351" s="67">
        <v>0</v>
      </c>
      <c r="Y351" s="67"/>
      <c r="Z351" s="67">
        <f t="shared" si="24"/>
        <v>0</v>
      </c>
      <c r="AA351" s="67">
        <f t="shared" si="13"/>
        <v>6924.1067599747385</v>
      </c>
    </row>
    <row r="352" spans="1:27" ht="14.25" customHeight="1" x14ac:dyDescent="0.3">
      <c r="A352" s="73" t="s">
        <v>40</v>
      </c>
      <c r="B352" s="73">
        <v>905300</v>
      </c>
      <c r="C352" s="73" t="s">
        <v>361</v>
      </c>
      <c r="D352" s="75" t="s">
        <v>362</v>
      </c>
      <c r="E352" s="73">
        <v>991124</v>
      </c>
      <c r="F352" s="73" t="s">
        <v>433</v>
      </c>
      <c r="G352" s="73">
        <v>3004</v>
      </c>
      <c r="H352" s="73" t="s">
        <v>170</v>
      </c>
      <c r="I352" s="66">
        <v>0</v>
      </c>
      <c r="J352" s="67">
        <v>0</v>
      </c>
      <c r="K352" s="68">
        <f t="shared" si="11"/>
        <v>0</v>
      </c>
      <c r="L352" s="67">
        <f t="shared" si="22"/>
        <v>0</v>
      </c>
      <c r="M352" s="67">
        <v>1207.9395599331328</v>
      </c>
      <c r="N352" s="67">
        <v>0</v>
      </c>
      <c r="O352" s="67">
        <f>'FY25 Fleet Rates'!$B$3</f>
        <v>1650.1169802561767</v>
      </c>
      <c r="P352" s="67">
        <v>0</v>
      </c>
      <c r="Q352" s="67">
        <v>0</v>
      </c>
      <c r="R352" s="67">
        <v>0</v>
      </c>
      <c r="S352" s="67">
        <v>0</v>
      </c>
      <c r="T352" s="67">
        <f t="shared" si="23"/>
        <v>2858.0565401893095</v>
      </c>
      <c r="U352" s="63" t="s">
        <v>412</v>
      </c>
      <c r="V352" s="63">
        <v>1900</v>
      </c>
      <c r="W352" s="70" t="s">
        <v>1218</v>
      </c>
      <c r="X352" s="67">
        <v>0</v>
      </c>
      <c r="Y352" s="67"/>
      <c r="Z352" s="67">
        <f t="shared" si="24"/>
        <v>0</v>
      </c>
      <c r="AA352" s="67">
        <f t="shared" si="13"/>
        <v>2858.0565401893095</v>
      </c>
    </row>
    <row r="353" spans="1:27" ht="14.25" customHeight="1" x14ac:dyDescent="0.3">
      <c r="A353" s="73" t="s">
        <v>40</v>
      </c>
      <c r="B353" s="73">
        <v>905300</v>
      </c>
      <c r="C353" s="73" t="s">
        <v>361</v>
      </c>
      <c r="D353" s="75" t="s">
        <v>362</v>
      </c>
      <c r="E353" s="73">
        <v>991126</v>
      </c>
      <c r="F353" s="73" t="s">
        <v>434</v>
      </c>
      <c r="G353" s="73">
        <v>3004</v>
      </c>
      <c r="H353" s="73" t="s">
        <v>170</v>
      </c>
      <c r="I353" s="66">
        <v>0</v>
      </c>
      <c r="J353" s="67">
        <v>0</v>
      </c>
      <c r="K353" s="68">
        <f t="shared" si="11"/>
        <v>0</v>
      </c>
      <c r="L353" s="67">
        <f t="shared" si="22"/>
        <v>0</v>
      </c>
      <c r="M353" s="67">
        <v>1383.4207509254275</v>
      </c>
      <c r="N353" s="67">
        <v>0</v>
      </c>
      <c r="O353" s="67">
        <f>'FY25 Fleet Rates'!$B$3</f>
        <v>1650.1169802561767</v>
      </c>
      <c r="P353" s="67">
        <v>0</v>
      </c>
      <c r="Q353" s="67">
        <v>0</v>
      </c>
      <c r="R353" s="67">
        <v>0</v>
      </c>
      <c r="S353" s="67">
        <v>0</v>
      </c>
      <c r="T353" s="67">
        <f t="shared" si="23"/>
        <v>3033.5377311816042</v>
      </c>
      <c r="U353" s="63" t="s">
        <v>412</v>
      </c>
      <c r="V353" s="63">
        <v>1900</v>
      </c>
      <c r="W353" s="70" t="s">
        <v>1218</v>
      </c>
      <c r="X353" s="67">
        <v>0</v>
      </c>
      <c r="Y353" s="67"/>
      <c r="Z353" s="67">
        <f t="shared" si="24"/>
        <v>0</v>
      </c>
      <c r="AA353" s="67">
        <f t="shared" si="13"/>
        <v>3033.5377311816042</v>
      </c>
    </row>
    <row r="354" spans="1:27" ht="14.25" customHeight="1" x14ac:dyDescent="0.3">
      <c r="A354" s="73" t="s">
        <v>40</v>
      </c>
      <c r="B354" s="73">
        <v>905300</v>
      </c>
      <c r="C354" s="73" t="s">
        <v>361</v>
      </c>
      <c r="D354" s="75" t="s">
        <v>362</v>
      </c>
      <c r="E354" s="73">
        <v>991127</v>
      </c>
      <c r="F354" s="73" t="s">
        <v>435</v>
      </c>
      <c r="G354" s="73">
        <v>9020</v>
      </c>
      <c r="H354" s="73" t="s">
        <v>170</v>
      </c>
      <c r="I354" s="66">
        <v>0</v>
      </c>
      <c r="J354" s="67">
        <v>0</v>
      </c>
      <c r="K354" s="68">
        <f t="shared" si="11"/>
        <v>0</v>
      </c>
      <c r="L354" s="67">
        <f t="shared" si="22"/>
        <v>0</v>
      </c>
      <c r="M354" s="67">
        <v>0</v>
      </c>
      <c r="N354" s="67">
        <v>0</v>
      </c>
      <c r="O354" s="67">
        <f>'FY25 Fleet Rates'!$B$4</f>
        <v>506.26975014729345</v>
      </c>
      <c r="P354" s="67">
        <v>0</v>
      </c>
      <c r="Q354" s="67">
        <v>0</v>
      </c>
      <c r="R354" s="67">
        <v>0</v>
      </c>
      <c r="S354" s="67">
        <v>0</v>
      </c>
      <c r="T354" s="67">
        <f t="shared" si="23"/>
        <v>506.26975014729345</v>
      </c>
      <c r="U354" s="63" t="s">
        <v>412</v>
      </c>
      <c r="V354" s="63">
        <v>1900</v>
      </c>
      <c r="W354" s="70" t="s">
        <v>1218</v>
      </c>
      <c r="X354" s="67">
        <v>0</v>
      </c>
      <c r="Y354" s="67"/>
      <c r="Z354" s="67">
        <f t="shared" si="24"/>
        <v>0</v>
      </c>
      <c r="AA354" s="67">
        <f t="shared" si="13"/>
        <v>506.26975014729345</v>
      </c>
    </row>
    <row r="355" spans="1:27" ht="14.25" customHeight="1" x14ac:dyDescent="0.3">
      <c r="A355" s="73" t="s">
        <v>40</v>
      </c>
      <c r="B355" s="73">
        <v>905300</v>
      </c>
      <c r="C355" s="73" t="s">
        <v>361</v>
      </c>
      <c r="D355" s="75" t="s">
        <v>362</v>
      </c>
      <c r="E355" s="77" t="s">
        <v>436</v>
      </c>
      <c r="F355" s="73" t="s">
        <v>437</v>
      </c>
      <c r="G355" s="73">
        <v>1320</v>
      </c>
      <c r="H355" s="73" t="s">
        <v>170</v>
      </c>
      <c r="I355" s="66">
        <v>0</v>
      </c>
      <c r="J355" s="67">
        <v>0</v>
      </c>
      <c r="K355" s="68">
        <f t="shared" si="11"/>
        <v>0</v>
      </c>
      <c r="L355" s="67">
        <f t="shared" si="22"/>
        <v>0</v>
      </c>
      <c r="M355" s="67">
        <v>10727.578975284967</v>
      </c>
      <c r="N355" s="67">
        <v>1317.8398577628225</v>
      </c>
      <c r="O355" s="67">
        <f>'FY25 Fleet Rates'!$B$3</f>
        <v>1650.1169802561767</v>
      </c>
      <c r="P355" s="67">
        <v>0</v>
      </c>
      <c r="Q355" s="67">
        <v>0</v>
      </c>
      <c r="R355" s="67">
        <v>0</v>
      </c>
      <c r="S355" s="67">
        <v>0</v>
      </c>
      <c r="T355" s="67">
        <f t="shared" si="23"/>
        <v>13695.535813303966</v>
      </c>
      <c r="U355" s="63" t="s">
        <v>1306</v>
      </c>
      <c r="V355" s="63">
        <v>2019</v>
      </c>
      <c r="W355" s="70">
        <v>0</v>
      </c>
      <c r="X355" s="67">
        <v>0</v>
      </c>
      <c r="Y355" s="67"/>
      <c r="Z355" s="67">
        <f t="shared" si="24"/>
        <v>0</v>
      </c>
      <c r="AA355" s="67">
        <f t="shared" si="13"/>
        <v>13695.535813303966</v>
      </c>
    </row>
    <row r="356" spans="1:27" ht="14.25" customHeight="1" x14ac:dyDescent="0.3">
      <c r="A356" s="73" t="s">
        <v>40</v>
      </c>
      <c r="B356" s="73">
        <v>905300</v>
      </c>
      <c r="C356" s="73" t="s">
        <v>361</v>
      </c>
      <c r="D356" s="75" t="s">
        <v>362</v>
      </c>
      <c r="E356" s="77" t="s">
        <v>438</v>
      </c>
      <c r="F356" s="73" t="s">
        <v>439</v>
      </c>
      <c r="G356" s="73">
        <v>1320</v>
      </c>
      <c r="H356" s="73" t="s">
        <v>170</v>
      </c>
      <c r="I356" s="66">
        <v>0</v>
      </c>
      <c r="J356" s="67">
        <v>0</v>
      </c>
      <c r="K356" s="68">
        <f t="shared" si="11"/>
        <v>0</v>
      </c>
      <c r="L356" s="67">
        <f t="shared" si="22"/>
        <v>0</v>
      </c>
      <c r="M356" s="67">
        <v>6814.395907683449</v>
      </c>
      <c r="N356" s="67">
        <v>740.23783913452496</v>
      </c>
      <c r="O356" s="67">
        <f>'FY25 Fleet Rates'!$B$3</f>
        <v>1650.1169802561767</v>
      </c>
      <c r="P356" s="67">
        <v>0</v>
      </c>
      <c r="Q356" s="67">
        <v>0</v>
      </c>
      <c r="R356" s="67">
        <v>0</v>
      </c>
      <c r="S356" s="67">
        <v>0</v>
      </c>
      <c r="T356" s="67">
        <f t="shared" si="23"/>
        <v>9204.7507270741498</v>
      </c>
      <c r="U356" s="63" t="s">
        <v>1306</v>
      </c>
      <c r="V356" s="63">
        <v>2019</v>
      </c>
      <c r="W356" s="70">
        <v>0</v>
      </c>
      <c r="X356" s="67">
        <v>0</v>
      </c>
      <c r="Y356" s="67"/>
      <c r="Z356" s="67">
        <f t="shared" si="24"/>
        <v>0</v>
      </c>
      <c r="AA356" s="67">
        <f t="shared" si="13"/>
        <v>9204.7507270741498</v>
      </c>
    </row>
    <row r="357" spans="1:27" ht="14.25" customHeight="1" x14ac:dyDescent="0.3">
      <c r="A357" s="73" t="s">
        <v>40</v>
      </c>
      <c r="B357" s="73">
        <v>905300</v>
      </c>
      <c r="C357" s="73" t="s">
        <v>361</v>
      </c>
      <c r="D357" s="75" t="s">
        <v>362</v>
      </c>
      <c r="E357" s="77" t="s">
        <v>440</v>
      </c>
      <c r="F357" s="73" t="s">
        <v>441</v>
      </c>
      <c r="G357" s="73">
        <v>4030</v>
      </c>
      <c r="H357" s="73" t="s">
        <v>170</v>
      </c>
      <c r="I357" s="66">
        <v>0</v>
      </c>
      <c r="J357" s="67">
        <v>0</v>
      </c>
      <c r="K357" s="68">
        <f t="shared" si="11"/>
        <v>0</v>
      </c>
      <c r="L357" s="67">
        <f t="shared" si="22"/>
        <v>0</v>
      </c>
      <c r="M357" s="67">
        <v>0</v>
      </c>
      <c r="N357" s="67">
        <v>0</v>
      </c>
      <c r="O357" s="67">
        <f>'FY25 Fleet Rates'!$B$3</f>
        <v>1650.1169802561767</v>
      </c>
      <c r="P357" s="67">
        <v>0</v>
      </c>
      <c r="Q357" s="67">
        <v>0</v>
      </c>
      <c r="R357" s="67">
        <v>0</v>
      </c>
      <c r="S357" s="67">
        <v>0</v>
      </c>
      <c r="T357" s="67">
        <f t="shared" si="23"/>
        <v>1650.1169802561767</v>
      </c>
      <c r="U357" s="63" t="s">
        <v>412</v>
      </c>
      <c r="V357" s="63">
        <v>1900</v>
      </c>
      <c r="W357" s="70" t="s">
        <v>1218</v>
      </c>
      <c r="X357" s="67">
        <v>0</v>
      </c>
      <c r="Y357" s="67"/>
      <c r="Z357" s="67">
        <f t="shared" si="24"/>
        <v>0</v>
      </c>
      <c r="AA357" s="67">
        <f t="shared" si="13"/>
        <v>1650.1169802561767</v>
      </c>
    </row>
    <row r="358" spans="1:27" ht="14.25" customHeight="1" x14ac:dyDescent="0.3">
      <c r="A358" s="73" t="s">
        <v>40</v>
      </c>
      <c r="B358" s="73">
        <v>905300</v>
      </c>
      <c r="C358" s="73" t="s">
        <v>361</v>
      </c>
      <c r="D358" s="75" t="s">
        <v>362</v>
      </c>
      <c r="E358" s="73" t="s">
        <v>442</v>
      </c>
      <c r="F358" s="73" t="s">
        <v>443</v>
      </c>
      <c r="G358" s="73">
        <v>1500</v>
      </c>
      <c r="H358" s="73" t="s">
        <v>170</v>
      </c>
      <c r="I358" s="66">
        <v>0</v>
      </c>
      <c r="J358" s="67">
        <v>0</v>
      </c>
      <c r="K358" s="68">
        <f t="shared" si="11"/>
        <v>0</v>
      </c>
      <c r="L358" s="67">
        <f t="shared" si="22"/>
        <v>0</v>
      </c>
      <c r="M358" s="67">
        <v>0</v>
      </c>
      <c r="N358" s="67">
        <v>0</v>
      </c>
      <c r="O358" s="67">
        <f>'FY25 Fleet Rates'!$B$3</f>
        <v>1650.1169802561767</v>
      </c>
      <c r="P358" s="67">
        <v>0</v>
      </c>
      <c r="Q358" s="67">
        <v>0</v>
      </c>
      <c r="R358" s="67">
        <v>0</v>
      </c>
      <c r="S358" s="67">
        <v>0</v>
      </c>
      <c r="T358" s="67">
        <f t="shared" si="23"/>
        <v>1650.1169802561767</v>
      </c>
      <c r="U358" s="63" t="s">
        <v>1306</v>
      </c>
      <c r="V358" s="63">
        <v>2022</v>
      </c>
      <c r="W358" s="70">
        <v>0</v>
      </c>
      <c r="X358" s="67">
        <v>0</v>
      </c>
      <c r="Y358" s="67"/>
      <c r="Z358" s="67">
        <f t="shared" si="24"/>
        <v>0</v>
      </c>
      <c r="AA358" s="67">
        <f t="shared" si="13"/>
        <v>1650.1169802561767</v>
      </c>
    </row>
    <row r="359" spans="1:27" ht="14.25" customHeight="1" x14ac:dyDescent="0.3">
      <c r="A359" s="73" t="s">
        <v>40</v>
      </c>
      <c r="B359" s="73">
        <v>905300</v>
      </c>
      <c r="C359" s="73" t="s">
        <v>361</v>
      </c>
      <c r="D359" s="74" t="s">
        <v>362</v>
      </c>
      <c r="E359" s="73" t="s">
        <v>444</v>
      </c>
      <c r="F359" s="73" t="s">
        <v>445</v>
      </c>
      <c r="G359" s="73">
        <v>1500</v>
      </c>
      <c r="H359" s="73" t="s">
        <v>170</v>
      </c>
      <c r="I359" s="66">
        <v>0</v>
      </c>
      <c r="J359" s="67">
        <v>0</v>
      </c>
      <c r="K359" s="68">
        <f t="shared" si="11"/>
        <v>0</v>
      </c>
      <c r="L359" s="67">
        <f t="shared" si="22"/>
        <v>0</v>
      </c>
      <c r="M359" s="67">
        <v>1429.7398305166789</v>
      </c>
      <c r="N359" s="67">
        <v>0</v>
      </c>
      <c r="O359" s="67">
        <f>'FY25 Fleet Rates'!$B$3</f>
        <v>1650.1169802561767</v>
      </c>
      <c r="P359" s="67">
        <v>0</v>
      </c>
      <c r="Q359" s="67">
        <v>0</v>
      </c>
      <c r="R359" s="67">
        <v>0</v>
      </c>
      <c r="S359" s="67">
        <v>0</v>
      </c>
      <c r="T359" s="67">
        <f t="shared" si="23"/>
        <v>3079.8568107728556</v>
      </c>
      <c r="U359" s="63" t="s">
        <v>1306</v>
      </c>
      <c r="V359" s="63">
        <v>2022</v>
      </c>
      <c r="W359" s="70">
        <v>0</v>
      </c>
      <c r="X359" s="67">
        <v>0</v>
      </c>
      <c r="Y359" s="67"/>
      <c r="Z359" s="67">
        <f t="shared" si="24"/>
        <v>0</v>
      </c>
      <c r="AA359" s="67">
        <f t="shared" si="13"/>
        <v>3079.8568107728556</v>
      </c>
    </row>
    <row r="360" spans="1:27" ht="14.25" customHeight="1" x14ac:dyDescent="0.3">
      <c r="A360" s="73" t="s">
        <v>40</v>
      </c>
      <c r="B360" s="73">
        <v>905300</v>
      </c>
      <c r="C360" s="73" t="s">
        <v>361</v>
      </c>
      <c r="D360" s="74" t="s">
        <v>362</v>
      </c>
      <c r="E360" s="73" t="s">
        <v>446</v>
      </c>
      <c r="F360" s="73" t="s">
        <v>447</v>
      </c>
      <c r="G360" s="73">
        <v>1257</v>
      </c>
      <c r="H360" s="73" t="s">
        <v>170</v>
      </c>
      <c r="I360" s="66">
        <v>0</v>
      </c>
      <c r="J360" s="67">
        <v>0</v>
      </c>
      <c r="K360" s="68">
        <f t="shared" si="11"/>
        <v>0</v>
      </c>
      <c r="L360" s="67">
        <f t="shared" si="22"/>
        <v>0</v>
      </c>
      <c r="M360" s="67">
        <v>0</v>
      </c>
      <c r="N360" s="67">
        <v>339.10384761652392</v>
      </c>
      <c r="O360" s="67">
        <f>'FY25 Fleet Rates'!$B$3</f>
        <v>1650.1169802561767</v>
      </c>
      <c r="P360" s="67">
        <v>3339.478678420257</v>
      </c>
      <c r="Q360" s="67">
        <v>0</v>
      </c>
      <c r="R360" s="67">
        <v>0</v>
      </c>
      <c r="S360" s="67">
        <v>0</v>
      </c>
      <c r="T360" s="67">
        <f t="shared" si="23"/>
        <v>5328.6995062929582</v>
      </c>
      <c r="U360" s="63" t="s">
        <v>1306</v>
      </c>
      <c r="V360" s="63">
        <v>2013</v>
      </c>
      <c r="W360" s="70">
        <v>0</v>
      </c>
      <c r="X360" s="67">
        <v>0</v>
      </c>
      <c r="Y360" s="67"/>
      <c r="Z360" s="67">
        <f t="shared" si="24"/>
        <v>0</v>
      </c>
      <c r="AA360" s="67">
        <f t="shared" si="13"/>
        <v>5328.6995062929582</v>
      </c>
    </row>
    <row r="361" spans="1:27" ht="14.25" customHeight="1" x14ac:dyDescent="0.3">
      <c r="A361" s="73" t="s">
        <v>40</v>
      </c>
      <c r="B361" s="73">
        <v>905300</v>
      </c>
      <c r="C361" s="73" t="s">
        <v>361</v>
      </c>
      <c r="D361" s="74" t="s">
        <v>362</v>
      </c>
      <c r="E361" s="73" t="s">
        <v>448</v>
      </c>
      <c r="F361" s="73" t="s">
        <v>449</v>
      </c>
      <c r="G361" s="73">
        <v>9020</v>
      </c>
      <c r="H361" s="73" t="s">
        <v>170</v>
      </c>
      <c r="I361" s="66">
        <v>0</v>
      </c>
      <c r="J361" s="67">
        <v>0</v>
      </c>
      <c r="K361" s="68">
        <f t="shared" si="11"/>
        <v>0</v>
      </c>
      <c r="L361" s="67">
        <f t="shared" si="22"/>
        <v>0</v>
      </c>
      <c r="M361" s="67">
        <v>0</v>
      </c>
      <c r="N361" s="67">
        <v>2847.0289592896802</v>
      </c>
      <c r="O361" s="67">
        <f>'FY25 Fleet Rates'!$B$4</f>
        <v>506.26975014729345</v>
      </c>
      <c r="P361" s="67">
        <v>0</v>
      </c>
      <c r="Q361" s="67">
        <v>0</v>
      </c>
      <c r="R361" s="67">
        <v>0</v>
      </c>
      <c r="S361" s="67">
        <v>0</v>
      </c>
      <c r="T361" s="67">
        <f t="shared" si="23"/>
        <v>3353.2987094369737</v>
      </c>
      <c r="U361" s="63" t="s">
        <v>412</v>
      </c>
      <c r="V361" s="63">
        <v>1900</v>
      </c>
      <c r="W361" s="70" t="s">
        <v>1218</v>
      </c>
      <c r="X361" s="67">
        <v>0</v>
      </c>
      <c r="Y361" s="67"/>
      <c r="Z361" s="67">
        <f t="shared" si="24"/>
        <v>0</v>
      </c>
      <c r="AA361" s="67">
        <f t="shared" si="13"/>
        <v>3353.2987094369737</v>
      </c>
    </row>
    <row r="362" spans="1:27" ht="14.25" customHeight="1" x14ac:dyDescent="0.3">
      <c r="A362" s="73" t="s">
        <v>40</v>
      </c>
      <c r="B362" s="73">
        <v>905300</v>
      </c>
      <c r="C362" s="73" t="s">
        <v>361</v>
      </c>
      <c r="D362" s="74" t="s">
        <v>362</v>
      </c>
      <c r="E362" s="73" t="s">
        <v>450</v>
      </c>
      <c r="F362" s="73" t="s">
        <v>451</v>
      </c>
      <c r="G362" s="73">
        <v>3004</v>
      </c>
      <c r="H362" s="73" t="s">
        <v>170</v>
      </c>
      <c r="I362" s="66">
        <v>0</v>
      </c>
      <c r="J362" s="67">
        <v>0</v>
      </c>
      <c r="K362" s="68">
        <f t="shared" si="11"/>
        <v>0</v>
      </c>
      <c r="L362" s="67">
        <f t="shared" si="22"/>
        <v>0</v>
      </c>
      <c r="M362" s="67">
        <v>370.96818758824435</v>
      </c>
      <c r="N362" s="67">
        <v>0</v>
      </c>
      <c r="O362" s="67">
        <f>'FY25 Fleet Rates'!$B$3</f>
        <v>1650.1169802561767</v>
      </c>
      <c r="P362" s="67">
        <v>0</v>
      </c>
      <c r="Q362" s="67">
        <v>0</v>
      </c>
      <c r="R362" s="67">
        <v>0</v>
      </c>
      <c r="S362" s="67">
        <v>0</v>
      </c>
      <c r="T362" s="67">
        <f t="shared" si="23"/>
        <v>2021.085167844421</v>
      </c>
      <c r="U362" s="63" t="s">
        <v>412</v>
      </c>
      <c r="V362" s="63">
        <v>1900</v>
      </c>
      <c r="W362" s="70" t="s">
        <v>1218</v>
      </c>
      <c r="X362" s="67">
        <v>0</v>
      </c>
      <c r="Y362" s="67"/>
      <c r="Z362" s="67">
        <f t="shared" si="24"/>
        <v>0</v>
      </c>
      <c r="AA362" s="67">
        <f t="shared" si="13"/>
        <v>2021.085167844421</v>
      </c>
    </row>
    <row r="363" spans="1:27" ht="14.25" customHeight="1" x14ac:dyDescent="0.3">
      <c r="A363" s="73" t="s">
        <v>40</v>
      </c>
      <c r="B363" s="73">
        <v>905300</v>
      </c>
      <c r="C363" s="73" t="s">
        <v>361</v>
      </c>
      <c r="D363" s="74" t="s">
        <v>362</v>
      </c>
      <c r="E363" s="73" t="s">
        <v>452</v>
      </c>
      <c r="F363" s="73" t="s">
        <v>453</v>
      </c>
      <c r="G363" s="73">
        <v>1325</v>
      </c>
      <c r="H363" s="73" t="s">
        <v>170</v>
      </c>
      <c r="I363" s="66">
        <v>0</v>
      </c>
      <c r="J363" s="67">
        <v>0</v>
      </c>
      <c r="K363" s="68">
        <f t="shared" ref="K363:K501" si="25">J363/(500*12)</f>
        <v>0</v>
      </c>
      <c r="L363" s="67">
        <f t="shared" si="22"/>
        <v>0</v>
      </c>
      <c r="M363" s="67">
        <v>21085.874228067754</v>
      </c>
      <c r="N363" s="67">
        <v>1891.4790780705441</v>
      </c>
      <c r="O363" s="67">
        <f>'FY25 Fleet Rates'!$B$3</f>
        <v>1650.1169802561767</v>
      </c>
      <c r="P363" s="67">
        <v>0</v>
      </c>
      <c r="Q363" s="67">
        <v>0</v>
      </c>
      <c r="R363" s="67">
        <v>0</v>
      </c>
      <c r="S363" s="67">
        <v>0</v>
      </c>
      <c r="T363" s="67">
        <f t="shared" si="23"/>
        <v>24627.470286394477</v>
      </c>
      <c r="U363" s="63" t="s">
        <v>1306</v>
      </c>
      <c r="V363" s="63">
        <v>2019</v>
      </c>
      <c r="W363" s="70">
        <v>0</v>
      </c>
      <c r="X363" s="67">
        <v>0</v>
      </c>
      <c r="Y363" s="67"/>
      <c r="Z363" s="67">
        <f t="shared" si="24"/>
        <v>0</v>
      </c>
      <c r="AA363" s="67">
        <f t="shared" ref="AA363:AA615" si="26">Z363+T363</f>
        <v>24627.470286394477</v>
      </c>
    </row>
    <row r="364" spans="1:27" ht="14.25" customHeight="1" x14ac:dyDescent="0.3">
      <c r="A364" s="73" t="s">
        <v>40</v>
      </c>
      <c r="B364" s="73">
        <v>905300</v>
      </c>
      <c r="C364" s="73" t="s">
        <v>361</v>
      </c>
      <c r="D364" s="74" t="s">
        <v>362</v>
      </c>
      <c r="E364" s="73" t="s">
        <v>454</v>
      </c>
      <c r="F364" s="73" t="s">
        <v>455</v>
      </c>
      <c r="G364" s="73">
        <v>1325</v>
      </c>
      <c r="H364" s="73" t="s">
        <v>170</v>
      </c>
      <c r="I364" s="66">
        <v>0</v>
      </c>
      <c r="J364" s="67">
        <v>0</v>
      </c>
      <c r="K364" s="68">
        <f t="shared" si="25"/>
        <v>0</v>
      </c>
      <c r="L364" s="67">
        <f t="shared" ref="L364:L427" si="27">IF(H364="N",IF(I364&gt;6000,K364,0)*(I364-(500*12)),0)</f>
        <v>0</v>
      </c>
      <c r="M364" s="67">
        <v>13735.655170892951</v>
      </c>
      <c r="N364" s="67">
        <v>4044.2987987730917</v>
      </c>
      <c r="O364" s="67">
        <f>'FY25 Fleet Rates'!$B$3</f>
        <v>1650.1169802561767</v>
      </c>
      <c r="P364" s="67">
        <v>0</v>
      </c>
      <c r="Q364" s="67">
        <v>0</v>
      </c>
      <c r="R364" s="67">
        <v>0</v>
      </c>
      <c r="S364" s="67">
        <v>0</v>
      </c>
      <c r="T364" s="67">
        <f t="shared" si="23"/>
        <v>19430.070949922221</v>
      </c>
      <c r="U364" s="63" t="s">
        <v>1306</v>
      </c>
      <c r="V364" s="63">
        <v>2019</v>
      </c>
      <c r="W364" s="70">
        <v>0</v>
      </c>
      <c r="X364" s="67">
        <v>0</v>
      </c>
      <c r="Y364" s="67"/>
      <c r="Z364" s="67">
        <f t="shared" si="24"/>
        <v>0</v>
      </c>
      <c r="AA364" s="67">
        <f t="shared" si="26"/>
        <v>19430.070949922221</v>
      </c>
    </row>
    <row r="365" spans="1:27" ht="14.25" customHeight="1" x14ac:dyDescent="0.3">
      <c r="A365" s="73" t="s">
        <v>40</v>
      </c>
      <c r="B365" s="73">
        <v>905300</v>
      </c>
      <c r="C365" s="73" t="s">
        <v>361</v>
      </c>
      <c r="D365" s="74" t="s">
        <v>362</v>
      </c>
      <c r="E365" s="73" t="s">
        <v>456</v>
      </c>
      <c r="F365" s="73" t="s">
        <v>457</v>
      </c>
      <c r="G365" s="73">
        <v>1325</v>
      </c>
      <c r="H365" s="73" t="s">
        <v>170</v>
      </c>
      <c r="I365" s="66">
        <v>0</v>
      </c>
      <c r="J365" s="67">
        <v>0</v>
      </c>
      <c r="K365" s="68">
        <f t="shared" si="25"/>
        <v>0</v>
      </c>
      <c r="L365" s="67">
        <f t="shared" si="27"/>
        <v>0</v>
      </c>
      <c r="M365" s="67">
        <v>14654.913033719637</v>
      </c>
      <c r="N365" s="67">
        <v>2000.4936194043214</v>
      </c>
      <c r="O365" s="67">
        <f>'FY25 Fleet Rates'!$B$3</f>
        <v>1650.1169802561767</v>
      </c>
      <c r="P365" s="67">
        <v>0</v>
      </c>
      <c r="Q365" s="67">
        <v>0</v>
      </c>
      <c r="R365" s="67">
        <v>0</v>
      </c>
      <c r="S365" s="67">
        <v>0</v>
      </c>
      <c r="T365" s="67">
        <f t="shared" si="23"/>
        <v>18305.523633380137</v>
      </c>
      <c r="U365" s="63" t="s">
        <v>1306</v>
      </c>
      <c r="V365" s="63">
        <v>2019</v>
      </c>
      <c r="W365" s="70">
        <v>0</v>
      </c>
      <c r="X365" s="67">
        <v>0</v>
      </c>
      <c r="Y365" s="67"/>
      <c r="Z365" s="67">
        <f t="shared" si="24"/>
        <v>0</v>
      </c>
      <c r="AA365" s="67">
        <f t="shared" si="26"/>
        <v>18305.523633380137</v>
      </c>
    </row>
    <row r="366" spans="1:27" ht="14.25" customHeight="1" x14ac:dyDescent="0.3">
      <c r="A366" s="73" t="s">
        <v>40</v>
      </c>
      <c r="B366" s="73">
        <v>905300</v>
      </c>
      <c r="C366" s="73" t="s">
        <v>361</v>
      </c>
      <c r="D366" s="74" t="s">
        <v>362</v>
      </c>
      <c r="E366" s="73" t="s">
        <v>458</v>
      </c>
      <c r="F366" s="73" t="s">
        <v>459</v>
      </c>
      <c r="G366" s="73">
        <v>1325</v>
      </c>
      <c r="H366" s="73" t="s">
        <v>170</v>
      </c>
      <c r="I366" s="66">
        <v>0</v>
      </c>
      <c r="J366" s="67">
        <v>0</v>
      </c>
      <c r="K366" s="68">
        <f t="shared" si="25"/>
        <v>0</v>
      </c>
      <c r="L366" s="67">
        <f t="shared" si="27"/>
        <v>0</v>
      </c>
      <c r="M366" s="67">
        <v>11350.059319820642</v>
      </c>
      <c r="N366" s="67">
        <v>2828.5144218786431</v>
      </c>
      <c r="O366" s="67">
        <f>'FY25 Fleet Rates'!$B$3</f>
        <v>1650.1169802561767</v>
      </c>
      <c r="P366" s="67">
        <v>3657.9870231723871</v>
      </c>
      <c r="Q366" s="67">
        <v>0</v>
      </c>
      <c r="R366" s="67">
        <v>0</v>
      </c>
      <c r="S366" s="67">
        <v>0</v>
      </c>
      <c r="T366" s="67">
        <f t="shared" si="23"/>
        <v>19486.677745127847</v>
      </c>
      <c r="U366" s="63" t="s">
        <v>1306</v>
      </c>
      <c r="V366" s="63">
        <v>2019</v>
      </c>
      <c r="W366" s="70">
        <v>0</v>
      </c>
      <c r="X366" s="67">
        <v>0</v>
      </c>
      <c r="Y366" s="67"/>
      <c r="Z366" s="67">
        <f t="shared" si="24"/>
        <v>0</v>
      </c>
      <c r="AA366" s="67">
        <f t="shared" si="26"/>
        <v>19486.677745127847</v>
      </c>
    </row>
    <row r="367" spans="1:27" ht="14.25" customHeight="1" x14ac:dyDescent="0.3">
      <c r="A367" s="73" t="s">
        <v>40</v>
      </c>
      <c r="B367" s="73">
        <v>905300</v>
      </c>
      <c r="C367" s="73" t="s">
        <v>361</v>
      </c>
      <c r="D367" s="74" t="s">
        <v>362</v>
      </c>
      <c r="E367" s="73" t="s">
        <v>460</v>
      </c>
      <c r="F367" s="73" t="s">
        <v>461</v>
      </c>
      <c r="G367" s="73">
        <v>3001</v>
      </c>
      <c r="H367" s="73" t="s">
        <v>170</v>
      </c>
      <c r="I367" s="66">
        <v>0</v>
      </c>
      <c r="J367" s="67">
        <v>0</v>
      </c>
      <c r="K367" s="68">
        <f t="shared" si="25"/>
        <v>0</v>
      </c>
      <c r="L367" s="67">
        <f t="shared" si="27"/>
        <v>0</v>
      </c>
      <c r="M367" s="67">
        <v>3284.9517960098965</v>
      </c>
      <c r="N367" s="67">
        <v>0</v>
      </c>
      <c r="O367" s="67">
        <f>'FY25 Fleet Rates'!$B$3</f>
        <v>1650.1169802561767</v>
      </c>
      <c r="P367" s="67">
        <v>0</v>
      </c>
      <c r="Q367" s="67">
        <v>0</v>
      </c>
      <c r="R367" s="67">
        <v>0</v>
      </c>
      <c r="S367" s="67">
        <v>0</v>
      </c>
      <c r="T367" s="67">
        <f t="shared" si="23"/>
        <v>4935.0687762660727</v>
      </c>
      <c r="U367" s="63" t="s">
        <v>412</v>
      </c>
      <c r="V367" s="63">
        <v>1900</v>
      </c>
      <c r="W367" s="70" t="s">
        <v>1218</v>
      </c>
      <c r="X367" s="67">
        <v>0</v>
      </c>
      <c r="Y367" s="67"/>
      <c r="Z367" s="67">
        <f t="shared" si="24"/>
        <v>0</v>
      </c>
      <c r="AA367" s="67">
        <f t="shared" si="26"/>
        <v>4935.0687762660727</v>
      </c>
    </row>
    <row r="368" spans="1:27" ht="14.25" customHeight="1" x14ac:dyDescent="0.3">
      <c r="A368" s="73" t="s">
        <v>40</v>
      </c>
      <c r="B368" s="73">
        <v>905300</v>
      </c>
      <c r="C368" s="73" t="s">
        <v>361</v>
      </c>
      <c r="D368" s="74" t="s">
        <v>362</v>
      </c>
      <c r="E368" s="73" t="s">
        <v>462</v>
      </c>
      <c r="F368" s="73" t="s">
        <v>463</v>
      </c>
      <c r="G368" s="73">
        <v>3001</v>
      </c>
      <c r="H368" s="73" t="s">
        <v>170</v>
      </c>
      <c r="I368" s="66">
        <v>0</v>
      </c>
      <c r="J368" s="67">
        <v>0</v>
      </c>
      <c r="K368" s="68">
        <f t="shared" si="25"/>
        <v>0</v>
      </c>
      <c r="L368" s="67">
        <f t="shared" si="27"/>
        <v>0</v>
      </c>
      <c r="M368" s="67">
        <v>748.1176941927514</v>
      </c>
      <c r="N368" s="67">
        <v>0</v>
      </c>
      <c r="O368" s="67">
        <f>'FY25 Fleet Rates'!$B$3</f>
        <v>1650.1169802561767</v>
      </c>
      <c r="P368" s="67">
        <v>0</v>
      </c>
      <c r="Q368" s="67">
        <v>0</v>
      </c>
      <c r="R368" s="67">
        <v>0</v>
      </c>
      <c r="S368" s="67">
        <v>0</v>
      </c>
      <c r="T368" s="67">
        <f t="shared" si="23"/>
        <v>2398.2346744489282</v>
      </c>
      <c r="U368" s="63" t="s">
        <v>412</v>
      </c>
      <c r="V368" s="63">
        <v>1900</v>
      </c>
      <c r="W368" s="70" t="s">
        <v>1218</v>
      </c>
      <c r="X368" s="67">
        <v>0</v>
      </c>
      <c r="Y368" s="67"/>
      <c r="Z368" s="67">
        <f t="shared" si="24"/>
        <v>0</v>
      </c>
      <c r="AA368" s="67">
        <f t="shared" si="26"/>
        <v>2398.2346744489282</v>
      </c>
    </row>
    <row r="369" spans="1:27" ht="14.25" customHeight="1" x14ac:dyDescent="0.3">
      <c r="A369" s="73" t="s">
        <v>40</v>
      </c>
      <c r="B369" s="73">
        <v>905300</v>
      </c>
      <c r="C369" s="73" t="s">
        <v>361</v>
      </c>
      <c r="D369" s="75" t="s">
        <v>362</v>
      </c>
      <c r="E369" s="73" t="s">
        <v>464</v>
      </c>
      <c r="F369" s="73" t="s">
        <v>465</v>
      </c>
      <c r="G369" s="73">
        <v>3001</v>
      </c>
      <c r="H369" s="73" t="s">
        <v>170</v>
      </c>
      <c r="I369" s="66">
        <v>0</v>
      </c>
      <c r="J369" s="67">
        <v>0</v>
      </c>
      <c r="K369" s="68">
        <f t="shared" si="25"/>
        <v>0</v>
      </c>
      <c r="L369" s="67">
        <f t="shared" si="27"/>
        <v>0</v>
      </c>
      <c r="M369" s="67">
        <v>3354.4675181519729</v>
      </c>
      <c r="N369" s="67">
        <v>0</v>
      </c>
      <c r="O369" s="67">
        <f>'FY25 Fleet Rates'!$B$3</f>
        <v>1650.1169802561767</v>
      </c>
      <c r="P369" s="67">
        <v>0</v>
      </c>
      <c r="Q369" s="67">
        <v>0</v>
      </c>
      <c r="R369" s="67">
        <v>0</v>
      </c>
      <c r="S369" s="67">
        <v>0</v>
      </c>
      <c r="T369" s="67">
        <f t="shared" si="23"/>
        <v>5004.5844984081496</v>
      </c>
      <c r="U369" s="63" t="s">
        <v>412</v>
      </c>
      <c r="V369" s="63">
        <v>1900</v>
      </c>
      <c r="W369" s="70" t="s">
        <v>1218</v>
      </c>
      <c r="X369" s="67">
        <v>0</v>
      </c>
      <c r="Y369" s="67"/>
      <c r="Z369" s="67">
        <f t="shared" si="24"/>
        <v>0</v>
      </c>
      <c r="AA369" s="67">
        <f t="shared" si="26"/>
        <v>5004.5844984081496</v>
      </c>
    </row>
    <row r="370" spans="1:27" ht="14.25" customHeight="1" x14ac:dyDescent="0.3">
      <c r="A370" s="73" t="s">
        <v>40</v>
      </c>
      <c r="B370" s="73">
        <v>905300</v>
      </c>
      <c r="C370" s="73" t="s">
        <v>361</v>
      </c>
      <c r="D370" s="75" t="s">
        <v>362</v>
      </c>
      <c r="E370" s="73" t="s">
        <v>466</v>
      </c>
      <c r="F370" s="73" t="s">
        <v>467</v>
      </c>
      <c r="G370" s="73">
        <v>3001</v>
      </c>
      <c r="H370" s="73" t="s">
        <v>170</v>
      </c>
      <c r="I370" s="66">
        <v>0</v>
      </c>
      <c r="J370" s="67">
        <v>0</v>
      </c>
      <c r="K370" s="68">
        <f t="shared" si="25"/>
        <v>0</v>
      </c>
      <c r="L370" s="67">
        <f t="shared" si="27"/>
        <v>0</v>
      </c>
      <c r="M370" s="67">
        <v>421.92511157945239</v>
      </c>
      <c r="N370" s="67">
        <v>0</v>
      </c>
      <c r="O370" s="67">
        <f>'FY25 Fleet Rates'!$B$3</f>
        <v>1650.1169802561767</v>
      </c>
      <c r="P370" s="67">
        <v>0</v>
      </c>
      <c r="Q370" s="67">
        <v>0</v>
      </c>
      <c r="R370" s="67">
        <v>0</v>
      </c>
      <c r="S370" s="67">
        <v>0</v>
      </c>
      <c r="T370" s="67">
        <f t="shared" si="23"/>
        <v>2072.042091835629</v>
      </c>
      <c r="U370" s="63" t="s">
        <v>412</v>
      </c>
      <c r="V370" s="63">
        <v>1900</v>
      </c>
      <c r="W370" s="70" t="s">
        <v>1218</v>
      </c>
      <c r="X370" s="67">
        <v>0</v>
      </c>
      <c r="Y370" s="67"/>
      <c r="Z370" s="67">
        <f t="shared" si="24"/>
        <v>0</v>
      </c>
      <c r="AA370" s="67">
        <f t="shared" si="26"/>
        <v>2072.042091835629</v>
      </c>
    </row>
    <row r="371" spans="1:27" ht="14.25" customHeight="1" x14ac:dyDescent="0.3">
      <c r="A371" s="73" t="s">
        <v>40</v>
      </c>
      <c r="B371" s="73">
        <v>905300</v>
      </c>
      <c r="C371" s="73" t="s">
        <v>361</v>
      </c>
      <c r="D371" s="75" t="s">
        <v>362</v>
      </c>
      <c r="E371" s="73" t="s">
        <v>468</v>
      </c>
      <c r="F371" s="73" t="s">
        <v>469</v>
      </c>
      <c r="G371" s="73">
        <v>1335</v>
      </c>
      <c r="H371" s="73" t="s">
        <v>170</v>
      </c>
      <c r="I371" s="66">
        <v>0</v>
      </c>
      <c r="J371" s="67">
        <v>0</v>
      </c>
      <c r="K371" s="68">
        <f t="shared" si="25"/>
        <v>0</v>
      </c>
      <c r="L371" s="67">
        <f t="shared" si="27"/>
        <v>0</v>
      </c>
      <c r="M371" s="67">
        <v>1369.4330122151571</v>
      </c>
      <c r="N371" s="67">
        <v>1971.4116198050829</v>
      </c>
      <c r="O371" s="67">
        <f>'FY25 Fleet Rates'!$B$3</f>
        <v>1650.1169802561767</v>
      </c>
      <c r="P371" s="67">
        <v>0</v>
      </c>
      <c r="Q371" s="67">
        <v>0</v>
      </c>
      <c r="R371" s="67">
        <v>0</v>
      </c>
      <c r="S371" s="67">
        <v>1464.9971610329337</v>
      </c>
      <c r="T371" s="67">
        <f t="shared" si="23"/>
        <v>6455.9587733093504</v>
      </c>
      <c r="U371" s="63" t="s">
        <v>151</v>
      </c>
      <c r="V371" s="63">
        <v>2033</v>
      </c>
      <c r="W371" s="70" t="s">
        <v>549</v>
      </c>
      <c r="X371" s="67">
        <v>18000</v>
      </c>
      <c r="Y371" s="67"/>
      <c r="Z371" s="67">
        <f t="shared" si="24"/>
        <v>18000</v>
      </c>
      <c r="AA371" s="67">
        <f t="shared" si="26"/>
        <v>24455.95877330935</v>
      </c>
    </row>
    <row r="372" spans="1:27" ht="14.25" customHeight="1" x14ac:dyDescent="0.3">
      <c r="A372" s="73" t="s">
        <v>40</v>
      </c>
      <c r="B372" s="73">
        <v>905300</v>
      </c>
      <c r="C372" s="73" t="s">
        <v>361</v>
      </c>
      <c r="D372" s="74" t="s">
        <v>362</v>
      </c>
      <c r="E372" s="73" t="s">
        <v>470</v>
      </c>
      <c r="F372" s="73" t="s">
        <v>471</v>
      </c>
      <c r="G372" s="73">
        <v>1227</v>
      </c>
      <c r="H372" s="73" t="s">
        <v>170</v>
      </c>
      <c r="I372" s="66">
        <v>0</v>
      </c>
      <c r="J372" s="67">
        <v>0</v>
      </c>
      <c r="K372" s="68">
        <f t="shared" si="25"/>
        <v>0</v>
      </c>
      <c r="L372" s="67">
        <f t="shared" si="27"/>
        <v>0</v>
      </c>
      <c r="M372" s="67">
        <v>4075.9973779686502</v>
      </c>
      <c r="N372" s="67">
        <v>1596.749980211795</v>
      </c>
      <c r="O372" s="67">
        <f>'FY25 Fleet Rates'!$B$3</f>
        <v>1650.1169802561767</v>
      </c>
      <c r="P372" s="67">
        <v>0</v>
      </c>
      <c r="Q372" s="67">
        <v>0</v>
      </c>
      <c r="R372" s="67">
        <v>0</v>
      </c>
      <c r="S372" s="67">
        <v>0</v>
      </c>
      <c r="T372" s="67">
        <f t="shared" si="23"/>
        <v>7322.8643384366223</v>
      </c>
      <c r="U372" s="63" t="s">
        <v>1306</v>
      </c>
      <c r="V372" s="63">
        <v>2018</v>
      </c>
      <c r="W372" s="70">
        <v>0</v>
      </c>
      <c r="X372" s="67">
        <v>0</v>
      </c>
      <c r="Y372" s="67"/>
      <c r="Z372" s="67">
        <f t="shared" si="24"/>
        <v>0</v>
      </c>
      <c r="AA372" s="67">
        <f t="shared" si="26"/>
        <v>7322.8643384366223</v>
      </c>
    </row>
    <row r="373" spans="1:27" ht="14.25" customHeight="1" x14ac:dyDescent="0.3">
      <c r="A373" s="73" t="s">
        <v>40</v>
      </c>
      <c r="B373" s="73">
        <v>905300</v>
      </c>
      <c r="C373" s="73" t="s">
        <v>361</v>
      </c>
      <c r="D373" s="74" t="s">
        <v>362</v>
      </c>
      <c r="E373" s="73" t="s">
        <v>472</v>
      </c>
      <c r="F373" s="73" t="s">
        <v>473</v>
      </c>
      <c r="G373" s="73">
        <v>3001</v>
      </c>
      <c r="H373" s="73" t="s">
        <v>170</v>
      </c>
      <c r="I373" s="66">
        <v>0</v>
      </c>
      <c r="J373" s="67">
        <v>0</v>
      </c>
      <c r="K373" s="68">
        <f t="shared" si="25"/>
        <v>0</v>
      </c>
      <c r="L373" s="67">
        <f t="shared" si="27"/>
        <v>0</v>
      </c>
      <c r="M373" s="67">
        <v>590.60907781917012</v>
      </c>
      <c r="N373" s="67">
        <v>0</v>
      </c>
      <c r="O373" s="67">
        <f>'FY25 Fleet Rates'!$B$3</f>
        <v>1650.1169802561767</v>
      </c>
      <c r="P373" s="67">
        <v>0</v>
      </c>
      <c r="Q373" s="67">
        <v>0</v>
      </c>
      <c r="R373" s="67">
        <v>0</v>
      </c>
      <c r="S373" s="67">
        <v>0</v>
      </c>
      <c r="T373" s="67">
        <f t="shared" si="23"/>
        <v>2240.7260580753468</v>
      </c>
      <c r="U373" s="63" t="s">
        <v>412</v>
      </c>
      <c r="V373" s="63">
        <v>1900</v>
      </c>
      <c r="W373" s="70" t="s">
        <v>1218</v>
      </c>
      <c r="X373" s="67">
        <v>0</v>
      </c>
      <c r="Y373" s="67"/>
      <c r="Z373" s="67">
        <f t="shared" si="24"/>
        <v>0</v>
      </c>
      <c r="AA373" s="67">
        <f t="shared" si="26"/>
        <v>2240.7260580753468</v>
      </c>
    </row>
    <row r="374" spans="1:27" ht="14.25" customHeight="1" x14ac:dyDescent="0.3">
      <c r="A374" s="73" t="s">
        <v>40</v>
      </c>
      <c r="B374" s="73">
        <v>905300</v>
      </c>
      <c r="C374" s="73" t="s">
        <v>361</v>
      </c>
      <c r="D374" s="74" t="s">
        <v>362</v>
      </c>
      <c r="E374" s="73" t="s">
        <v>474</v>
      </c>
      <c r="F374" s="73" t="s">
        <v>475</v>
      </c>
      <c r="G374" s="73">
        <v>3001</v>
      </c>
      <c r="H374" s="73" t="s">
        <v>170</v>
      </c>
      <c r="I374" s="66">
        <v>0</v>
      </c>
      <c r="J374" s="67">
        <v>0</v>
      </c>
      <c r="K374" s="68">
        <f t="shared" si="25"/>
        <v>0</v>
      </c>
      <c r="L374" s="67">
        <f t="shared" si="27"/>
        <v>0</v>
      </c>
      <c r="M374" s="67">
        <v>372.66007322534864</v>
      </c>
      <c r="N374" s="67">
        <v>0</v>
      </c>
      <c r="O374" s="67">
        <f>'FY25 Fleet Rates'!$B$3</f>
        <v>1650.1169802561767</v>
      </c>
      <c r="P374" s="67">
        <v>0</v>
      </c>
      <c r="Q374" s="67">
        <v>0</v>
      </c>
      <c r="R374" s="67">
        <v>0</v>
      </c>
      <c r="S374" s="67">
        <v>0</v>
      </c>
      <c r="T374" s="67">
        <f t="shared" si="23"/>
        <v>2022.7770534815254</v>
      </c>
      <c r="U374" s="63" t="s">
        <v>412</v>
      </c>
      <c r="V374" s="63">
        <v>1900</v>
      </c>
      <c r="W374" s="70" t="s">
        <v>1218</v>
      </c>
      <c r="X374" s="67">
        <v>0</v>
      </c>
      <c r="Y374" s="67"/>
      <c r="Z374" s="67">
        <f t="shared" si="24"/>
        <v>0</v>
      </c>
      <c r="AA374" s="67">
        <f t="shared" si="26"/>
        <v>2022.7770534815254</v>
      </c>
    </row>
    <row r="375" spans="1:27" ht="14.25" customHeight="1" x14ac:dyDescent="0.3">
      <c r="A375" s="73" t="s">
        <v>40</v>
      </c>
      <c r="B375" s="73">
        <v>905300</v>
      </c>
      <c r="C375" s="73" t="s">
        <v>361</v>
      </c>
      <c r="D375" s="75" t="s">
        <v>362</v>
      </c>
      <c r="E375" s="73" t="s">
        <v>476</v>
      </c>
      <c r="F375" s="73" t="s">
        <v>477</v>
      </c>
      <c r="G375" s="73">
        <v>3001</v>
      </c>
      <c r="H375" s="73" t="s">
        <v>170</v>
      </c>
      <c r="I375" s="66">
        <v>0</v>
      </c>
      <c r="J375" s="67">
        <v>0</v>
      </c>
      <c r="K375" s="68">
        <f t="shared" si="25"/>
        <v>0</v>
      </c>
      <c r="L375" s="67">
        <f t="shared" si="27"/>
        <v>0</v>
      </c>
      <c r="M375" s="67">
        <v>3837.5157086473387</v>
      </c>
      <c r="N375" s="67">
        <v>0</v>
      </c>
      <c r="O375" s="67">
        <f>'FY25 Fleet Rates'!$B$3</f>
        <v>1650.1169802561767</v>
      </c>
      <c r="P375" s="67">
        <v>0</v>
      </c>
      <c r="Q375" s="67">
        <v>0</v>
      </c>
      <c r="R375" s="67">
        <v>0</v>
      </c>
      <c r="S375" s="67">
        <v>0</v>
      </c>
      <c r="T375" s="67">
        <f t="shared" si="23"/>
        <v>5487.6326889035154</v>
      </c>
      <c r="U375" s="63" t="s">
        <v>412</v>
      </c>
      <c r="V375" s="63">
        <v>1900</v>
      </c>
      <c r="W375" s="70" t="s">
        <v>1218</v>
      </c>
      <c r="X375" s="67">
        <v>0</v>
      </c>
      <c r="Y375" s="67"/>
      <c r="Z375" s="67">
        <f t="shared" si="24"/>
        <v>0</v>
      </c>
      <c r="AA375" s="67">
        <f t="shared" si="26"/>
        <v>5487.6326889035154</v>
      </c>
    </row>
    <row r="376" spans="1:27" ht="14.25" customHeight="1" x14ac:dyDescent="0.3">
      <c r="A376" s="73" t="s">
        <v>40</v>
      </c>
      <c r="B376" s="73">
        <v>905300</v>
      </c>
      <c r="C376" s="73" t="s">
        <v>361</v>
      </c>
      <c r="D376" s="75" t="s">
        <v>362</v>
      </c>
      <c r="E376" s="73" t="s">
        <v>478</v>
      </c>
      <c r="F376" s="73" t="s">
        <v>479</v>
      </c>
      <c r="G376" s="73">
        <v>3004</v>
      </c>
      <c r="H376" s="73" t="s">
        <v>170</v>
      </c>
      <c r="I376" s="66">
        <v>0</v>
      </c>
      <c r="J376" s="67">
        <v>0</v>
      </c>
      <c r="K376" s="68">
        <f t="shared" si="25"/>
        <v>0</v>
      </c>
      <c r="L376" s="67">
        <f t="shared" si="27"/>
        <v>0</v>
      </c>
      <c r="M376" s="67">
        <v>0</v>
      </c>
      <c r="N376" s="67">
        <v>0</v>
      </c>
      <c r="O376" s="67">
        <f>'FY25 Fleet Rates'!$B$3</f>
        <v>1650.1169802561767</v>
      </c>
      <c r="P376" s="67">
        <v>0</v>
      </c>
      <c r="Q376" s="67">
        <v>0</v>
      </c>
      <c r="R376" s="67">
        <v>0</v>
      </c>
      <c r="S376" s="67">
        <v>0</v>
      </c>
      <c r="T376" s="67">
        <f t="shared" si="23"/>
        <v>1650.1169802561767</v>
      </c>
      <c r="U376" s="63" t="s">
        <v>412</v>
      </c>
      <c r="V376" s="63">
        <v>1900</v>
      </c>
      <c r="W376" s="70" t="s">
        <v>1218</v>
      </c>
      <c r="X376" s="67">
        <v>0</v>
      </c>
      <c r="Y376" s="67"/>
      <c r="Z376" s="67">
        <f t="shared" si="24"/>
        <v>0</v>
      </c>
      <c r="AA376" s="67">
        <f t="shared" si="26"/>
        <v>1650.1169802561767</v>
      </c>
    </row>
    <row r="377" spans="1:27" ht="14.25" customHeight="1" x14ac:dyDescent="0.3">
      <c r="A377" s="73" t="s">
        <v>40</v>
      </c>
      <c r="B377" s="73">
        <v>905300</v>
      </c>
      <c r="C377" s="73" t="s">
        <v>361</v>
      </c>
      <c r="D377" s="75" t="s">
        <v>362</v>
      </c>
      <c r="E377" s="73" t="s">
        <v>480</v>
      </c>
      <c r="F377" s="73" t="s">
        <v>481</v>
      </c>
      <c r="G377" s="73">
        <v>3004</v>
      </c>
      <c r="H377" s="73" t="s">
        <v>170</v>
      </c>
      <c r="I377" s="66">
        <v>0</v>
      </c>
      <c r="J377" s="67">
        <v>0</v>
      </c>
      <c r="K377" s="68">
        <f t="shared" si="25"/>
        <v>0</v>
      </c>
      <c r="L377" s="67">
        <f t="shared" si="27"/>
        <v>0</v>
      </c>
      <c r="M377" s="67">
        <v>0</v>
      </c>
      <c r="N377" s="67">
        <v>0</v>
      </c>
      <c r="O377" s="67">
        <f>'FY25 Fleet Rates'!$B$3</f>
        <v>1650.1169802561767</v>
      </c>
      <c r="P377" s="67">
        <v>0</v>
      </c>
      <c r="Q377" s="67">
        <v>0</v>
      </c>
      <c r="R377" s="67">
        <v>0</v>
      </c>
      <c r="S377" s="67">
        <v>0</v>
      </c>
      <c r="T377" s="67">
        <f t="shared" si="23"/>
        <v>1650.1169802561767</v>
      </c>
      <c r="U377" s="63" t="s">
        <v>412</v>
      </c>
      <c r="V377" s="63">
        <v>1900</v>
      </c>
      <c r="W377" s="70" t="s">
        <v>1218</v>
      </c>
      <c r="X377" s="67">
        <v>0</v>
      </c>
      <c r="Y377" s="67"/>
      <c r="Z377" s="67">
        <f t="shared" si="24"/>
        <v>0</v>
      </c>
      <c r="AA377" s="67">
        <f t="shared" si="26"/>
        <v>1650.1169802561767</v>
      </c>
    </row>
    <row r="378" spans="1:27" ht="14.25" customHeight="1" x14ac:dyDescent="0.3">
      <c r="A378" s="73" t="s">
        <v>40</v>
      </c>
      <c r="B378" s="73">
        <v>905300</v>
      </c>
      <c r="C378" s="73" t="s">
        <v>361</v>
      </c>
      <c r="D378" s="75" t="s">
        <v>362</v>
      </c>
      <c r="E378" s="73" t="s">
        <v>482</v>
      </c>
      <c r="F378" s="73" t="s">
        <v>483</v>
      </c>
      <c r="G378" s="73">
        <v>3004</v>
      </c>
      <c r="H378" s="73" t="s">
        <v>170</v>
      </c>
      <c r="I378" s="66">
        <v>0</v>
      </c>
      <c r="J378" s="67">
        <v>0</v>
      </c>
      <c r="K378" s="68">
        <f t="shared" si="25"/>
        <v>0</v>
      </c>
      <c r="L378" s="67">
        <f t="shared" si="27"/>
        <v>0</v>
      </c>
      <c r="M378" s="67">
        <v>545.30661372038958</v>
      </c>
      <c r="N378" s="67">
        <v>0</v>
      </c>
      <c r="O378" s="67">
        <f>'FY25 Fleet Rates'!$B$3</f>
        <v>1650.1169802561767</v>
      </c>
      <c r="P378" s="67">
        <v>0</v>
      </c>
      <c r="Q378" s="67">
        <v>0</v>
      </c>
      <c r="R378" s="67">
        <v>0</v>
      </c>
      <c r="S378" s="67">
        <v>0</v>
      </c>
      <c r="T378" s="67">
        <f t="shared" si="23"/>
        <v>2195.4235939765663</v>
      </c>
      <c r="U378" s="63" t="s">
        <v>412</v>
      </c>
      <c r="V378" s="63">
        <v>1900</v>
      </c>
      <c r="W378" s="70" t="s">
        <v>1218</v>
      </c>
      <c r="X378" s="67">
        <v>0</v>
      </c>
      <c r="Y378" s="67"/>
      <c r="Z378" s="67">
        <f t="shared" si="24"/>
        <v>0</v>
      </c>
      <c r="AA378" s="67">
        <f t="shared" si="26"/>
        <v>2195.4235939765663</v>
      </c>
    </row>
    <row r="379" spans="1:27" ht="14.25" customHeight="1" x14ac:dyDescent="0.3">
      <c r="A379" s="73" t="s">
        <v>40</v>
      </c>
      <c r="B379" s="73">
        <v>905300</v>
      </c>
      <c r="C379" s="73" t="s">
        <v>361</v>
      </c>
      <c r="D379" s="75" t="s">
        <v>362</v>
      </c>
      <c r="E379" s="73" t="s">
        <v>484</v>
      </c>
      <c r="F379" s="73" t="s">
        <v>485</v>
      </c>
      <c r="G379" s="73">
        <v>4040</v>
      </c>
      <c r="H379" s="73" t="s">
        <v>170</v>
      </c>
      <c r="I379" s="66">
        <v>0</v>
      </c>
      <c r="J379" s="67">
        <v>0</v>
      </c>
      <c r="K379" s="68">
        <f t="shared" si="25"/>
        <v>0</v>
      </c>
      <c r="L379" s="67">
        <f t="shared" si="27"/>
        <v>0</v>
      </c>
      <c r="M379" s="67">
        <v>0</v>
      </c>
      <c r="N379" s="67">
        <v>0</v>
      </c>
      <c r="O379" s="67">
        <f>'FY25 Fleet Rates'!$B$3</f>
        <v>1650.1169802561767</v>
      </c>
      <c r="P379" s="67">
        <v>0</v>
      </c>
      <c r="Q379" s="67">
        <v>0</v>
      </c>
      <c r="R379" s="67">
        <v>0</v>
      </c>
      <c r="S379" s="67">
        <v>0</v>
      </c>
      <c r="T379" s="67">
        <f t="shared" si="23"/>
        <v>1650.1169802561767</v>
      </c>
      <c r="U379" s="63" t="s">
        <v>412</v>
      </c>
      <c r="V379" s="63">
        <v>1900</v>
      </c>
      <c r="W379" s="70" t="s">
        <v>1218</v>
      </c>
      <c r="X379" s="67">
        <v>0</v>
      </c>
      <c r="Y379" s="67"/>
      <c r="Z379" s="67">
        <f t="shared" si="24"/>
        <v>0</v>
      </c>
      <c r="AA379" s="67">
        <f t="shared" si="26"/>
        <v>1650.1169802561767</v>
      </c>
    </row>
    <row r="380" spans="1:27" ht="14.25" customHeight="1" x14ac:dyDescent="0.3">
      <c r="A380" s="73" t="s">
        <v>40</v>
      </c>
      <c r="B380" s="73">
        <v>905300</v>
      </c>
      <c r="C380" s="73" t="s">
        <v>361</v>
      </c>
      <c r="D380" s="75" t="s">
        <v>362</v>
      </c>
      <c r="E380" s="73" t="s">
        <v>486</v>
      </c>
      <c r="F380" s="73" t="s">
        <v>487</v>
      </c>
      <c r="G380" s="73">
        <v>1211</v>
      </c>
      <c r="H380" s="73" t="s">
        <v>170</v>
      </c>
      <c r="I380" s="66">
        <v>0</v>
      </c>
      <c r="J380" s="67">
        <v>0</v>
      </c>
      <c r="K380" s="68">
        <f t="shared" si="25"/>
        <v>0</v>
      </c>
      <c r="L380" s="67">
        <f t="shared" si="27"/>
        <v>0</v>
      </c>
      <c r="M380" s="67">
        <v>1830.2343906928097</v>
      </c>
      <c r="N380" s="67">
        <v>1917.1674617638153</v>
      </c>
      <c r="O380" s="67">
        <f>'FY25 Fleet Rates'!$B$3</f>
        <v>1650.1169802561767</v>
      </c>
      <c r="P380" s="67">
        <v>3266.7337012086691</v>
      </c>
      <c r="Q380" s="67">
        <v>0</v>
      </c>
      <c r="R380" s="67">
        <v>0</v>
      </c>
      <c r="S380" s="67">
        <v>0</v>
      </c>
      <c r="T380" s="67">
        <f t="shared" si="23"/>
        <v>8664.2525339214699</v>
      </c>
      <c r="U380" s="63" t="s">
        <v>1306</v>
      </c>
      <c r="V380" s="63">
        <v>2019</v>
      </c>
      <c r="W380" s="70">
        <v>0</v>
      </c>
      <c r="X380" s="67">
        <v>0</v>
      </c>
      <c r="Y380" s="67"/>
      <c r="Z380" s="67">
        <f t="shared" si="24"/>
        <v>0</v>
      </c>
      <c r="AA380" s="67">
        <f t="shared" si="26"/>
        <v>8664.2525339214699</v>
      </c>
    </row>
    <row r="381" spans="1:27" ht="14.25" customHeight="1" x14ac:dyDescent="0.3">
      <c r="A381" s="73" t="s">
        <v>40</v>
      </c>
      <c r="B381" s="73">
        <v>905300</v>
      </c>
      <c r="C381" s="73" t="s">
        <v>361</v>
      </c>
      <c r="D381" s="75" t="s">
        <v>362</v>
      </c>
      <c r="E381" s="73" t="s">
        <v>488</v>
      </c>
      <c r="F381" s="73" t="s">
        <v>489</v>
      </c>
      <c r="G381" s="73">
        <v>1210</v>
      </c>
      <c r="H381" s="73" t="s">
        <v>77</v>
      </c>
      <c r="I381" s="66">
        <v>3113</v>
      </c>
      <c r="J381" s="67">
        <v>5273.9897797185613</v>
      </c>
      <c r="K381" s="68">
        <f t="shared" si="25"/>
        <v>0.87899829661976026</v>
      </c>
      <c r="L381" s="67">
        <f t="shared" si="27"/>
        <v>0</v>
      </c>
      <c r="M381" s="67">
        <v>0</v>
      </c>
      <c r="N381" s="67">
        <v>0</v>
      </c>
      <c r="O381" s="67">
        <f>'FY25 Fleet Rates'!$B$3</f>
        <v>1650.1169802561767</v>
      </c>
      <c r="P381" s="67">
        <v>0</v>
      </c>
      <c r="Q381" s="67">
        <v>0</v>
      </c>
      <c r="R381" s="67">
        <v>0</v>
      </c>
      <c r="S381" s="67">
        <v>0</v>
      </c>
      <c r="T381" s="67">
        <f t="shared" si="23"/>
        <v>6924.1067599747385</v>
      </c>
      <c r="U381" s="63" t="s">
        <v>1306</v>
      </c>
      <c r="V381" s="63">
        <v>2019</v>
      </c>
      <c r="W381" s="70">
        <v>0</v>
      </c>
      <c r="X381" s="67">
        <v>0</v>
      </c>
      <c r="Y381" s="67"/>
      <c r="Z381" s="67">
        <f t="shared" si="24"/>
        <v>0</v>
      </c>
      <c r="AA381" s="67">
        <f t="shared" si="26"/>
        <v>6924.1067599747385</v>
      </c>
    </row>
    <row r="382" spans="1:27" ht="14.25" customHeight="1" x14ac:dyDescent="0.3">
      <c r="A382" s="73" t="s">
        <v>40</v>
      </c>
      <c r="B382" s="73">
        <v>905300</v>
      </c>
      <c r="C382" s="73" t="s">
        <v>361</v>
      </c>
      <c r="D382" s="75" t="s">
        <v>362</v>
      </c>
      <c r="E382" s="73" t="s">
        <v>490</v>
      </c>
      <c r="F382" s="73" t="s">
        <v>491</v>
      </c>
      <c r="G382" s="73">
        <v>1254</v>
      </c>
      <c r="H382" s="73" t="s">
        <v>170</v>
      </c>
      <c r="I382" s="66">
        <v>0</v>
      </c>
      <c r="J382" s="67">
        <v>0</v>
      </c>
      <c r="K382" s="68">
        <f t="shared" si="25"/>
        <v>0</v>
      </c>
      <c r="L382" s="67">
        <f t="shared" si="27"/>
        <v>0</v>
      </c>
      <c r="M382" s="67">
        <v>0</v>
      </c>
      <c r="N382" s="67">
        <v>1424.362883621332</v>
      </c>
      <c r="O382" s="67">
        <f>'FY25 Fleet Rates'!$B$3</f>
        <v>1650.1169802561767</v>
      </c>
      <c r="P382" s="67">
        <v>0</v>
      </c>
      <c r="Q382" s="67">
        <v>0</v>
      </c>
      <c r="R382" s="67">
        <v>0</v>
      </c>
      <c r="S382" s="67">
        <v>0</v>
      </c>
      <c r="T382" s="67">
        <f t="shared" si="23"/>
        <v>3074.4798638775087</v>
      </c>
      <c r="U382" s="63" t="s">
        <v>1306</v>
      </c>
      <c r="V382" s="63">
        <v>2019</v>
      </c>
      <c r="W382" s="70">
        <v>0</v>
      </c>
      <c r="X382" s="67">
        <v>0</v>
      </c>
      <c r="Y382" s="67"/>
      <c r="Z382" s="67">
        <f t="shared" si="24"/>
        <v>0</v>
      </c>
      <c r="AA382" s="67">
        <f t="shared" si="26"/>
        <v>3074.4798638775087</v>
      </c>
    </row>
    <row r="383" spans="1:27" ht="14.25" customHeight="1" x14ac:dyDescent="0.3">
      <c r="A383" s="73" t="s">
        <v>40</v>
      </c>
      <c r="B383" s="73">
        <v>905300</v>
      </c>
      <c r="C383" s="73" t="s">
        <v>361</v>
      </c>
      <c r="D383" s="74" t="s">
        <v>362</v>
      </c>
      <c r="E383" s="73" t="s">
        <v>492</v>
      </c>
      <c r="F383" s="73" t="s">
        <v>493</v>
      </c>
      <c r="G383" s="73">
        <v>1254</v>
      </c>
      <c r="H383" s="73" t="s">
        <v>170</v>
      </c>
      <c r="I383" s="66">
        <v>0</v>
      </c>
      <c r="J383" s="67">
        <v>0</v>
      </c>
      <c r="K383" s="68">
        <f t="shared" si="25"/>
        <v>0</v>
      </c>
      <c r="L383" s="67">
        <f t="shared" si="27"/>
        <v>0</v>
      </c>
      <c r="M383" s="67">
        <v>6418.1755849063193</v>
      </c>
      <c r="N383" s="67">
        <v>2930.3014204759779</v>
      </c>
      <c r="O383" s="67">
        <f>'FY25 Fleet Rates'!$B$3</f>
        <v>1650.1169802561767</v>
      </c>
      <c r="P383" s="67">
        <v>0</v>
      </c>
      <c r="Q383" s="67">
        <v>0</v>
      </c>
      <c r="R383" s="67">
        <v>0</v>
      </c>
      <c r="S383" s="67">
        <v>0</v>
      </c>
      <c r="T383" s="67">
        <f t="shared" si="23"/>
        <v>10998.593985638474</v>
      </c>
      <c r="U383" s="63" t="s">
        <v>1306</v>
      </c>
      <c r="V383" s="63">
        <v>2019</v>
      </c>
      <c r="W383" s="70">
        <v>0</v>
      </c>
      <c r="X383" s="67">
        <v>0</v>
      </c>
      <c r="Y383" s="67"/>
      <c r="Z383" s="67">
        <f t="shared" si="24"/>
        <v>0</v>
      </c>
      <c r="AA383" s="67">
        <f t="shared" si="26"/>
        <v>10998.593985638474</v>
      </c>
    </row>
    <row r="384" spans="1:27" ht="14.25" customHeight="1" x14ac:dyDescent="0.3">
      <c r="A384" s="73" t="s">
        <v>40</v>
      </c>
      <c r="B384" s="73">
        <v>905300</v>
      </c>
      <c r="C384" s="73" t="s">
        <v>361</v>
      </c>
      <c r="D384" s="74" t="s">
        <v>362</v>
      </c>
      <c r="E384" s="73" t="s">
        <v>494</v>
      </c>
      <c r="F384" s="73" t="s">
        <v>495</v>
      </c>
      <c r="G384" s="73">
        <v>1254</v>
      </c>
      <c r="H384" s="73" t="s">
        <v>170</v>
      </c>
      <c r="I384" s="66">
        <v>0</v>
      </c>
      <c r="J384" s="67">
        <v>0</v>
      </c>
      <c r="K384" s="68">
        <f t="shared" si="25"/>
        <v>0</v>
      </c>
      <c r="L384" s="67">
        <f t="shared" si="27"/>
        <v>0</v>
      </c>
      <c r="M384" s="67">
        <v>765.54114803451012</v>
      </c>
      <c r="N384" s="67">
        <v>4558.7108300890122</v>
      </c>
      <c r="O384" s="67">
        <f>'FY25 Fleet Rates'!$B$3</f>
        <v>1650.1169802561767</v>
      </c>
      <c r="P384" s="67">
        <v>0</v>
      </c>
      <c r="Q384" s="67">
        <v>0</v>
      </c>
      <c r="R384" s="67">
        <v>0</v>
      </c>
      <c r="S384" s="67">
        <v>0</v>
      </c>
      <c r="T384" s="67">
        <f t="shared" si="23"/>
        <v>6974.3689583796986</v>
      </c>
      <c r="U384" s="63" t="s">
        <v>1306</v>
      </c>
      <c r="V384" s="63">
        <v>2019</v>
      </c>
      <c r="W384" s="70">
        <v>0</v>
      </c>
      <c r="X384" s="67">
        <v>0</v>
      </c>
      <c r="Y384" s="67"/>
      <c r="Z384" s="67">
        <f t="shared" si="24"/>
        <v>0</v>
      </c>
      <c r="AA384" s="67">
        <f t="shared" si="26"/>
        <v>6974.3689583796986</v>
      </c>
    </row>
    <row r="385" spans="1:27" ht="14.25" customHeight="1" x14ac:dyDescent="0.3">
      <c r="A385" s="73" t="s">
        <v>40</v>
      </c>
      <c r="B385" s="73">
        <v>905300</v>
      </c>
      <c r="C385" s="73" t="s">
        <v>361</v>
      </c>
      <c r="D385" s="75" t="s">
        <v>362</v>
      </c>
      <c r="E385" s="73" t="s">
        <v>496</v>
      </c>
      <c r="F385" s="73" t="s">
        <v>497</v>
      </c>
      <c r="G385" s="73">
        <v>4040</v>
      </c>
      <c r="H385" s="73" t="s">
        <v>170</v>
      </c>
      <c r="I385" s="66">
        <v>0</v>
      </c>
      <c r="J385" s="67">
        <v>0</v>
      </c>
      <c r="K385" s="68">
        <f t="shared" si="25"/>
        <v>0</v>
      </c>
      <c r="L385" s="67">
        <f t="shared" si="27"/>
        <v>0</v>
      </c>
      <c r="M385" s="67">
        <v>0</v>
      </c>
      <c r="N385" s="67">
        <v>0</v>
      </c>
      <c r="O385" s="67">
        <f>'FY25 Fleet Rates'!$B$3</f>
        <v>1650.1169802561767</v>
      </c>
      <c r="P385" s="67">
        <v>0</v>
      </c>
      <c r="Q385" s="67">
        <v>0</v>
      </c>
      <c r="R385" s="67">
        <v>0</v>
      </c>
      <c r="S385" s="67">
        <v>0</v>
      </c>
      <c r="T385" s="67">
        <f t="shared" si="23"/>
        <v>1650.1169802561767</v>
      </c>
      <c r="U385" s="63" t="s">
        <v>412</v>
      </c>
      <c r="V385" s="63">
        <v>1900</v>
      </c>
      <c r="W385" s="70" t="s">
        <v>1218</v>
      </c>
      <c r="X385" s="67">
        <v>0</v>
      </c>
      <c r="Y385" s="67"/>
      <c r="Z385" s="67">
        <f t="shared" si="24"/>
        <v>0</v>
      </c>
      <c r="AA385" s="67">
        <f t="shared" si="26"/>
        <v>1650.1169802561767</v>
      </c>
    </row>
    <row r="386" spans="1:27" ht="14.25" customHeight="1" x14ac:dyDescent="0.3">
      <c r="A386" s="73" t="s">
        <v>40</v>
      </c>
      <c r="B386" s="73">
        <v>905300</v>
      </c>
      <c r="C386" s="73" t="s">
        <v>361</v>
      </c>
      <c r="D386" s="75" t="s">
        <v>362</v>
      </c>
      <c r="E386" s="73" t="s">
        <v>498</v>
      </c>
      <c r="F386" s="73" t="s">
        <v>499</v>
      </c>
      <c r="G386" s="73">
        <v>4040</v>
      </c>
      <c r="H386" s="73" t="s">
        <v>170</v>
      </c>
      <c r="I386" s="66">
        <v>0</v>
      </c>
      <c r="J386" s="67">
        <v>0</v>
      </c>
      <c r="K386" s="68">
        <f t="shared" si="25"/>
        <v>0</v>
      </c>
      <c r="L386" s="67">
        <f t="shared" si="27"/>
        <v>0</v>
      </c>
      <c r="M386" s="67">
        <v>0</v>
      </c>
      <c r="N386" s="67">
        <v>0</v>
      </c>
      <c r="O386" s="67">
        <f>'FY25 Fleet Rates'!$B$3</f>
        <v>1650.1169802561767</v>
      </c>
      <c r="P386" s="67">
        <v>0</v>
      </c>
      <c r="Q386" s="67">
        <v>0</v>
      </c>
      <c r="R386" s="67">
        <v>0</v>
      </c>
      <c r="S386" s="67">
        <v>0</v>
      </c>
      <c r="T386" s="67">
        <f t="shared" si="23"/>
        <v>1650.1169802561767</v>
      </c>
      <c r="U386" s="63" t="s">
        <v>412</v>
      </c>
      <c r="V386" s="63">
        <v>1900</v>
      </c>
      <c r="W386" s="70" t="s">
        <v>1218</v>
      </c>
      <c r="X386" s="67">
        <v>0</v>
      </c>
      <c r="Y386" s="67"/>
      <c r="Z386" s="67">
        <f t="shared" si="24"/>
        <v>0</v>
      </c>
      <c r="AA386" s="67">
        <f t="shared" si="26"/>
        <v>1650.1169802561767</v>
      </c>
    </row>
    <row r="387" spans="1:27" ht="14.25" customHeight="1" x14ac:dyDescent="0.3">
      <c r="A387" s="73" t="s">
        <v>40</v>
      </c>
      <c r="B387" s="73">
        <v>905300</v>
      </c>
      <c r="C387" s="73" t="s">
        <v>361</v>
      </c>
      <c r="D387" s="75" t="s">
        <v>362</v>
      </c>
      <c r="E387" s="73" t="s">
        <v>500</v>
      </c>
      <c r="F387" s="73" t="s">
        <v>501</v>
      </c>
      <c r="G387" s="73">
        <v>3004</v>
      </c>
      <c r="H387" s="73" t="s">
        <v>170</v>
      </c>
      <c r="I387" s="66">
        <v>0</v>
      </c>
      <c r="J387" s="67">
        <v>0</v>
      </c>
      <c r="K387" s="68">
        <f t="shared" si="25"/>
        <v>0</v>
      </c>
      <c r="L387" s="67">
        <f t="shared" si="27"/>
        <v>0</v>
      </c>
      <c r="M387" s="67">
        <v>1222.0163452558825</v>
      </c>
      <c r="N387" s="67">
        <v>0</v>
      </c>
      <c r="O387" s="67">
        <f>'FY25 Fleet Rates'!$B$3</f>
        <v>1650.1169802561767</v>
      </c>
      <c r="P387" s="67">
        <v>0</v>
      </c>
      <c r="Q387" s="67">
        <v>0</v>
      </c>
      <c r="R387" s="67">
        <v>0</v>
      </c>
      <c r="S387" s="67">
        <v>0</v>
      </c>
      <c r="T387" s="67">
        <f t="shared" ref="T387:T448" si="28">J387+L387+M387+N387+O387+P387+Q387+R387+S387</f>
        <v>2872.1333255120589</v>
      </c>
      <c r="U387" s="63" t="s">
        <v>412</v>
      </c>
      <c r="V387" s="63">
        <v>1900</v>
      </c>
      <c r="W387" s="70" t="s">
        <v>1218</v>
      </c>
      <c r="X387" s="67">
        <v>0</v>
      </c>
      <c r="Y387" s="67"/>
      <c r="Z387" s="67">
        <f t="shared" ref="Z387:Z448" si="29">SUM(X387:Y387)</f>
        <v>0</v>
      </c>
      <c r="AA387" s="67">
        <f t="shared" si="26"/>
        <v>2872.1333255120589</v>
      </c>
    </row>
    <row r="388" spans="1:27" ht="16.5" customHeight="1" x14ac:dyDescent="0.3">
      <c r="A388" s="73" t="s">
        <v>40</v>
      </c>
      <c r="B388" s="73">
        <v>905300</v>
      </c>
      <c r="C388" s="73" t="s">
        <v>361</v>
      </c>
      <c r="D388" s="75" t="s">
        <v>362</v>
      </c>
      <c r="E388" s="73" t="s">
        <v>502</v>
      </c>
      <c r="F388" s="73" t="s">
        <v>503</v>
      </c>
      <c r="G388" s="73">
        <v>3004</v>
      </c>
      <c r="H388" s="73" t="s">
        <v>170</v>
      </c>
      <c r="I388" s="66">
        <v>0</v>
      </c>
      <c r="J388" s="67">
        <v>0</v>
      </c>
      <c r="K388" s="68">
        <f t="shared" si="25"/>
        <v>0</v>
      </c>
      <c r="L388" s="67">
        <f t="shared" si="27"/>
        <v>0</v>
      </c>
      <c r="M388" s="67">
        <v>493.11787825655307</v>
      </c>
      <c r="N388" s="67">
        <v>0</v>
      </c>
      <c r="O388" s="67">
        <f>'FY25 Fleet Rates'!$B$3</f>
        <v>1650.1169802561767</v>
      </c>
      <c r="P388" s="67">
        <v>0</v>
      </c>
      <c r="Q388" s="67">
        <v>0</v>
      </c>
      <c r="R388" s="67">
        <v>0</v>
      </c>
      <c r="S388" s="67">
        <v>0</v>
      </c>
      <c r="T388" s="67">
        <f t="shared" si="28"/>
        <v>2143.2348585127297</v>
      </c>
      <c r="U388" s="63" t="s">
        <v>412</v>
      </c>
      <c r="V388" s="63">
        <v>1900</v>
      </c>
      <c r="W388" s="70" t="s">
        <v>1218</v>
      </c>
      <c r="X388" s="67">
        <v>0</v>
      </c>
      <c r="Y388" s="67"/>
      <c r="Z388" s="67">
        <f t="shared" si="29"/>
        <v>0</v>
      </c>
      <c r="AA388" s="67">
        <f t="shared" si="26"/>
        <v>2143.2348585127297</v>
      </c>
    </row>
    <row r="389" spans="1:27" ht="15" customHeight="1" x14ac:dyDescent="0.3">
      <c r="A389" s="73" t="s">
        <v>40</v>
      </c>
      <c r="B389" s="73">
        <v>905300</v>
      </c>
      <c r="C389" s="73" t="s">
        <v>361</v>
      </c>
      <c r="D389" s="75" t="s">
        <v>362</v>
      </c>
      <c r="E389" s="73" t="s">
        <v>504</v>
      </c>
      <c r="F389" s="73" t="s">
        <v>505</v>
      </c>
      <c r="G389" s="73">
        <v>1335</v>
      </c>
      <c r="H389" s="73" t="s">
        <v>170</v>
      </c>
      <c r="I389" s="66">
        <v>0</v>
      </c>
      <c r="J389" s="67">
        <v>0</v>
      </c>
      <c r="K389" s="68">
        <f t="shared" si="25"/>
        <v>0</v>
      </c>
      <c r="L389" s="67">
        <f t="shared" si="27"/>
        <v>0</v>
      </c>
      <c r="M389" s="67">
        <v>6669.7174240579106</v>
      </c>
      <c r="N389" s="67">
        <v>8112.0199908718614</v>
      </c>
      <c r="O389" s="67">
        <f>'FY25 Fleet Rates'!$B$3</f>
        <v>1650.1169802561767</v>
      </c>
      <c r="P389" s="67">
        <v>0</v>
      </c>
      <c r="Q389" s="67">
        <v>20.045875469856</v>
      </c>
      <c r="R389" s="67">
        <v>0</v>
      </c>
      <c r="S389" s="67">
        <v>3662.4929025823344</v>
      </c>
      <c r="T389" s="67">
        <f t="shared" si="28"/>
        <v>20114.393173238139</v>
      </c>
      <c r="U389" s="63" t="s">
        <v>151</v>
      </c>
      <c r="V389" s="63">
        <v>2028</v>
      </c>
      <c r="W389" s="70" t="s">
        <v>549</v>
      </c>
      <c r="X389" s="67">
        <v>45000</v>
      </c>
      <c r="Y389" s="67"/>
      <c r="Z389" s="67">
        <f t="shared" si="29"/>
        <v>45000</v>
      </c>
      <c r="AA389" s="67">
        <f t="shared" si="26"/>
        <v>65114.393173238139</v>
      </c>
    </row>
    <row r="390" spans="1:27" ht="15" customHeight="1" x14ac:dyDescent="0.3">
      <c r="A390" s="73" t="s">
        <v>40</v>
      </c>
      <c r="B390" s="73">
        <v>905300</v>
      </c>
      <c r="C390" s="73" t="s">
        <v>361</v>
      </c>
      <c r="D390" s="75" t="s">
        <v>362</v>
      </c>
      <c r="E390" s="73" t="s">
        <v>506</v>
      </c>
      <c r="F390" s="73" t="s">
        <v>507</v>
      </c>
      <c r="G390" s="73">
        <v>1253</v>
      </c>
      <c r="H390" s="73" t="s">
        <v>170</v>
      </c>
      <c r="I390" s="66">
        <v>0</v>
      </c>
      <c r="J390" s="67">
        <v>0</v>
      </c>
      <c r="K390" s="68">
        <f t="shared" si="25"/>
        <v>0</v>
      </c>
      <c r="L390" s="67">
        <f t="shared" si="27"/>
        <v>0</v>
      </c>
      <c r="M390" s="67">
        <v>734.35257201367892</v>
      </c>
      <c r="N390" s="67">
        <v>2490.4415461829208</v>
      </c>
      <c r="O390" s="67">
        <f>'FY25 Fleet Rates'!$B$3</f>
        <v>1650.1169802561767</v>
      </c>
      <c r="P390" s="67">
        <v>0</v>
      </c>
      <c r="Q390" s="67">
        <v>0</v>
      </c>
      <c r="R390" s="67">
        <v>0</v>
      </c>
      <c r="S390" s="67">
        <v>471.72908585260467</v>
      </c>
      <c r="T390" s="67">
        <f t="shared" si="28"/>
        <v>5346.6401843053809</v>
      </c>
      <c r="U390" s="63" t="s">
        <v>151</v>
      </c>
      <c r="V390" s="63">
        <v>2030</v>
      </c>
      <c r="W390" s="70" t="s">
        <v>549</v>
      </c>
      <c r="X390" s="67">
        <v>5796</v>
      </c>
      <c r="Y390" s="67"/>
      <c r="Z390" s="67">
        <f t="shared" si="29"/>
        <v>5796</v>
      </c>
      <c r="AA390" s="67">
        <f t="shared" si="26"/>
        <v>11142.640184305381</v>
      </c>
    </row>
    <row r="391" spans="1:27" ht="15" customHeight="1" x14ac:dyDescent="0.3">
      <c r="A391" s="73" t="s">
        <v>40</v>
      </c>
      <c r="B391" s="73">
        <v>905300</v>
      </c>
      <c r="C391" s="73" t="s">
        <v>361</v>
      </c>
      <c r="D391" s="75" t="s">
        <v>362</v>
      </c>
      <c r="E391" s="73" t="s">
        <v>508</v>
      </c>
      <c r="F391" s="73" t="s">
        <v>509</v>
      </c>
      <c r="G391" s="73">
        <v>1256</v>
      </c>
      <c r="H391" s="73" t="s">
        <v>170</v>
      </c>
      <c r="I391" s="66">
        <v>0</v>
      </c>
      <c r="J391" s="67">
        <v>0</v>
      </c>
      <c r="K391" s="68">
        <f t="shared" si="25"/>
        <v>0</v>
      </c>
      <c r="L391" s="67">
        <f t="shared" si="27"/>
        <v>0</v>
      </c>
      <c r="M391" s="67">
        <v>5465.2803642156241</v>
      </c>
      <c r="N391" s="67">
        <v>4951.2426496428352</v>
      </c>
      <c r="O391" s="67">
        <f>'FY25 Fleet Rates'!$B$3</f>
        <v>1650.1169802561767</v>
      </c>
      <c r="P391" s="67">
        <v>0</v>
      </c>
      <c r="Q391" s="67">
        <v>0</v>
      </c>
      <c r="R391" s="67">
        <v>0</v>
      </c>
      <c r="S391" s="67">
        <v>732.49858051646686</v>
      </c>
      <c r="T391" s="67">
        <f t="shared" si="28"/>
        <v>12799.138574631103</v>
      </c>
      <c r="U391" s="63" t="s">
        <v>151</v>
      </c>
      <c r="V391" s="63">
        <v>2030</v>
      </c>
      <c r="W391" s="70" t="s">
        <v>1309</v>
      </c>
      <c r="X391" s="67">
        <v>9000</v>
      </c>
      <c r="Y391" s="67"/>
      <c r="Z391" s="67">
        <f t="shared" si="29"/>
        <v>9000</v>
      </c>
      <c r="AA391" s="67">
        <f t="shared" si="26"/>
        <v>21799.138574631103</v>
      </c>
    </row>
    <row r="392" spans="1:27" ht="15" customHeight="1" x14ac:dyDescent="0.3">
      <c r="A392" s="73" t="s">
        <v>40</v>
      </c>
      <c r="B392" s="73">
        <v>905300</v>
      </c>
      <c r="C392" s="73" t="s">
        <v>361</v>
      </c>
      <c r="D392" s="75" t="s">
        <v>362</v>
      </c>
      <c r="E392" s="73" t="s">
        <v>510</v>
      </c>
      <c r="F392" s="73" t="s">
        <v>511</v>
      </c>
      <c r="G392" s="73">
        <v>1256</v>
      </c>
      <c r="H392" s="73" t="s">
        <v>170</v>
      </c>
      <c r="I392" s="66">
        <v>0</v>
      </c>
      <c r="J392" s="67">
        <v>0</v>
      </c>
      <c r="K392" s="68">
        <f t="shared" si="25"/>
        <v>0</v>
      </c>
      <c r="L392" s="67">
        <f t="shared" si="27"/>
        <v>0</v>
      </c>
      <c r="M392" s="67">
        <v>745.06784771533978</v>
      </c>
      <c r="N392" s="67">
        <v>2990.0226168464965</v>
      </c>
      <c r="O392" s="67">
        <f>'FY25 Fleet Rates'!$B$3</f>
        <v>1650.1169802561767</v>
      </c>
      <c r="P392" s="67">
        <v>3339.478678420257</v>
      </c>
      <c r="Q392" s="67">
        <v>54.850102053641997</v>
      </c>
      <c r="R392" s="67">
        <v>0</v>
      </c>
      <c r="S392" s="67">
        <v>732.49858051646686</v>
      </c>
      <c r="T392" s="67">
        <f t="shared" si="28"/>
        <v>9512.0348058083782</v>
      </c>
      <c r="U392" s="63" t="s">
        <v>151</v>
      </c>
      <c r="V392" s="63">
        <v>2030</v>
      </c>
      <c r="W392" s="70" t="s">
        <v>1309</v>
      </c>
      <c r="X392" s="67">
        <v>9000</v>
      </c>
      <c r="Y392" s="67"/>
      <c r="Z392" s="67">
        <f t="shared" si="29"/>
        <v>9000</v>
      </c>
      <c r="AA392" s="67">
        <f t="shared" si="26"/>
        <v>18512.034805808376</v>
      </c>
    </row>
    <row r="393" spans="1:27" ht="15" customHeight="1" x14ac:dyDescent="0.3">
      <c r="A393" s="73" t="s">
        <v>40</v>
      </c>
      <c r="B393" s="73">
        <v>905300</v>
      </c>
      <c r="C393" s="73" t="s">
        <v>361</v>
      </c>
      <c r="D393" s="75" t="s">
        <v>362</v>
      </c>
      <c r="E393" s="73" t="s">
        <v>512</v>
      </c>
      <c r="F393" s="73" t="s">
        <v>513</v>
      </c>
      <c r="G393" s="73">
        <v>1256</v>
      </c>
      <c r="H393" s="73" t="s">
        <v>170</v>
      </c>
      <c r="I393" s="66">
        <v>0</v>
      </c>
      <c r="J393" s="67">
        <v>0</v>
      </c>
      <c r="K393" s="68">
        <f t="shared" si="25"/>
        <v>0</v>
      </c>
      <c r="L393" s="67">
        <f t="shared" si="27"/>
        <v>0</v>
      </c>
      <c r="M393" s="67">
        <v>2791.492572405507</v>
      </c>
      <c r="N393" s="67">
        <v>3930.8596696125469</v>
      </c>
      <c r="O393" s="67">
        <f>'FY25 Fleet Rates'!$B$3</f>
        <v>1650.1169802561767</v>
      </c>
      <c r="P393" s="67">
        <v>0</v>
      </c>
      <c r="Q393" s="67">
        <v>686.539382286207</v>
      </c>
      <c r="R393" s="67">
        <v>0</v>
      </c>
      <c r="S393" s="67">
        <v>732.49858051646686</v>
      </c>
      <c r="T393" s="67">
        <f t="shared" si="28"/>
        <v>9791.5071850769036</v>
      </c>
      <c r="U393" s="63" t="s">
        <v>151</v>
      </c>
      <c r="V393" s="63">
        <v>2030</v>
      </c>
      <c r="W393" s="70" t="s">
        <v>1309</v>
      </c>
      <c r="X393" s="67">
        <v>9000</v>
      </c>
      <c r="Y393" s="67"/>
      <c r="Z393" s="67">
        <f t="shared" si="29"/>
        <v>9000</v>
      </c>
      <c r="AA393" s="67">
        <f t="shared" si="26"/>
        <v>18791.507185076902</v>
      </c>
    </row>
    <row r="394" spans="1:27" ht="15" customHeight="1" x14ac:dyDescent="0.3">
      <c r="A394" s="73" t="s">
        <v>40</v>
      </c>
      <c r="B394" s="73">
        <v>905300</v>
      </c>
      <c r="C394" s="73" t="s">
        <v>361</v>
      </c>
      <c r="D394" s="75" t="s">
        <v>362</v>
      </c>
      <c r="E394" s="73" t="s">
        <v>514</v>
      </c>
      <c r="F394" s="73" t="s">
        <v>515</v>
      </c>
      <c r="G394" s="73">
        <v>1335</v>
      </c>
      <c r="H394" s="73" t="s">
        <v>170</v>
      </c>
      <c r="I394" s="66">
        <v>0</v>
      </c>
      <c r="J394" s="67">
        <v>0</v>
      </c>
      <c r="K394" s="68">
        <f t="shared" si="25"/>
        <v>0</v>
      </c>
      <c r="L394" s="67">
        <f t="shared" si="27"/>
        <v>0</v>
      </c>
      <c r="M394" s="67">
        <v>18168.632997739576</v>
      </c>
      <c r="N394" s="67">
        <v>11027.834108002431</v>
      </c>
      <c r="O394" s="67">
        <f>'FY25 Fleet Rates'!$B$3</f>
        <v>1650.1169802561767</v>
      </c>
      <c r="P394" s="67">
        <v>2244.341172214713</v>
      </c>
      <c r="Q394" s="67">
        <v>0</v>
      </c>
      <c r="R394" s="67">
        <v>0</v>
      </c>
      <c r="S394" s="67">
        <v>3679.0962037407076</v>
      </c>
      <c r="T394" s="67">
        <f t="shared" si="28"/>
        <v>36770.021461953605</v>
      </c>
      <c r="U394" s="63" t="s">
        <v>151</v>
      </c>
      <c r="V394" s="63">
        <v>2027</v>
      </c>
      <c r="W394" s="70" t="s">
        <v>549</v>
      </c>
      <c r="X394" s="67">
        <v>45204</v>
      </c>
      <c r="Y394" s="67"/>
      <c r="Z394" s="67">
        <f t="shared" si="29"/>
        <v>45204</v>
      </c>
      <c r="AA394" s="67">
        <f t="shared" si="26"/>
        <v>81974.021461953613</v>
      </c>
    </row>
    <row r="395" spans="1:27" ht="15" customHeight="1" x14ac:dyDescent="0.3">
      <c r="A395" s="73" t="s">
        <v>40</v>
      </c>
      <c r="B395" s="73">
        <v>905300</v>
      </c>
      <c r="C395" s="73" t="s">
        <v>361</v>
      </c>
      <c r="D395" s="75" t="s">
        <v>362</v>
      </c>
      <c r="E395" s="73" t="s">
        <v>516</v>
      </c>
      <c r="F395" s="73" t="s">
        <v>517</v>
      </c>
      <c r="G395" s="73">
        <v>1256</v>
      </c>
      <c r="H395" s="73" t="s">
        <v>170</v>
      </c>
      <c r="I395" s="66">
        <v>0</v>
      </c>
      <c r="J395" s="67">
        <v>0</v>
      </c>
      <c r="K395" s="68">
        <f t="shared" si="25"/>
        <v>0</v>
      </c>
      <c r="L395" s="67">
        <f t="shared" si="27"/>
        <v>0</v>
      </c>
      <c r="M395" s="67">
        <v>2297.1122363589488</v>
      </c>
      <c r="N395" s="67">
        <v>180.82101966478609</v>
      </c>
      <c r="O395" s="67">
        <f>'FY25 Fleet Rates'!$B$3</f>
        <v>1650.1169802561767</v>
      </c>
      <c r="P395" s="67">
        <v>0</v>
      </c>
      <c r="Q395" s="67">
        <v>0</v>
      </c>
      <c r="R395" s="67">
        <v>165.13331364123241</v>
      </c>
      <c r="S395" s="67">
        <v>764.66568595872923</v>
      </c>
      <c r="T395" s="67">
        <f t="shared" si="28"/>
        <v>5057.849235879873</v>
      </c>
      <c r="U395" s="63" t="s">
        <v>151</v>
      </c>
      <c r="V395" s="63">
        <v>2033</v>
      </c>
      <c r="W395" s="70" t="s">
        <v>1309</v>
      </c>
      <c r="X395" s="67">
        <v>9395.2279999999992</v>
      </c>
      <c r="Y395" s="67"/>
      <c r="Z395" s="67">
        <f t="shared" si="29"/>
        <v>9395.2279999999992</v>
      </c>
      <c r="AA395" s="67">
        <f t="shared" si="26"/>
        <v>14453.077235879871</v>
      </c>
    </row>
    <row r="396" spans="1:27" ht="15" customHeight="1" x14ac:dyDescent="0.3">
      <c r="A396" s="73" t="s">
        <v>40</v>
      </c>
      <c r="B396" s="73">
        <v>905300</v>
      </c>
      <c r="C396" s="73" t="s">
        <v>361</v>
      </c>
      <c r="D396" s="75" t="s">
        <v>362</v>
      </c>
      <c r="E396" s="73" t="s">
        <v>518</v>
      </c>
      <c r="F396" s="73" t="s">
        <v>519</v>
      </c>
      <c r="G396" s="73">
        <v>1256</v>
      </c>
      <c r="H396" s="73" t="s">
        <v>170</v>
      </c>
      <c r="I396" s="66">
        <v>0</v>
      </c>
      <c r="J396" s="67">
        <v>0</v>
      </c>
      <c r="K396" s="68">
        <f t="shared" si="25"/>
        <v>0</v>
      </c>
      <c r="L396" s="67">
        <f t="shared" si="27"/>
        <v>0</v>
      </c>
      <c r="M396" s="67">
        <v>1297.9698493479705</v>
      </c>
      <c r="N396" s="67">
        <v>181.7660772588529</v>
      </c>
      <c r="O396" s="67">
        <f>'FY25 Fleet Rates'!$B$3</f>
        <v>1650.1169802561767</v>
      </c>
      <c r="P396" s="67">
        <v>0</v>
      </c>
      <c r="Q396" s="67">
        <v>0</v>
      </c>
      <c r="R396" s="67">
        <v>356.16989216736408</v>
      </c>
      <c r="S396" s="67">
        <v>764.66568595872923</v>
      </c>
      <c r="T396" s="67">
        <f t="shared" si="28"/>
        <v>4250.6884849890939</v>
      </c>
      <c r="U396" s="63" t="s">
        <v>151</v>
      </c>
      <c r="V396" s="63">
        <v>2033</v>
      </c>
      <c r="W396" s="70" t="s">
        <v>1309</v>
      </c>
      <c r="X396" s="67">
        <v>9395.2279999999992</v>
      </c>
      <c r="Y396" s="67"/>
      <c r="Z396" s="67">
        <f t="shared" si="29"/>
        <v>9395.2279999999992</v>
      </c>
      <c r="AA396" s="67">
        <f t="shared" si="26"/>
        <v>13645.916484989093</v>
      </c>
    </row>
    <row r="397" spans="1:27" ht="15" customHeight="1" x14ac:dyDescent="0.3">
      <c r="A397" s="73" t="s">
        <v>40</v>
      </c>
      <c r="B397" s="73">
        <v>905300</v>
      </c>
      <c r="C397" s="73" t="s">
        <v>361</v>
      </c>
      <c r="D397" s="75" t="s">
        <v>362</v>
      </c>
      <c r="E397" s="73" t="s">
        <v>520</v>
      </c>
      <c r="F397" s="73" t="s">
        <v>521</v>
      </c>
      <c r="G397" s="73">
        <v>1667</v>
      </c>
      <c r="H397" s="73" t="s">
        <v>170</v>
      </c>
      <c r="I397" s="66">
        <v>0</v>
      </c>
      <c r="J397" s="67">
        <v>0</v>
      </c>
      <c r="K397" s="68">
        <f t="shared" si="25"/>
        <v>0</v>
      </c>
      <c r="L397" s="67">
        <f t="shared" si="27"/>
        <v>0</v>
      </c>
      <c r="M397" s="67">
        <v>0</v>
      </c>
      <c r="N397" s="67">
        <v>359.24001794465232</v>
      </c>
      <c r="O397" s="67">
        <f>'FY25 Fleet Rates'!$B$3</f>
        <v>1650.1169802561767</v>
      </c>
      <c r="P397" s="67">
        <v>0</v>
      </c>
      <c r="Q397" s="67">
        <v>0</v>
      </c>
      <c r="R397" s="67">
        <v>1092.3947931810617</v>
      </c>
      <c r="S397" s="67">
        <v>732.49858051646686</v>
      </c>
      <c r="T397" s="67">
        <f t="shared" si="28"/>
        <v>3834.2503718983576</v>
      </c>
      <c r="U397" s="63" t="s">
        <v>151</v>
      </c>
      <c r="V397" s="63">
        <v>2032</v>
      </c>
      <c r="W397" s="70" t="s">
        <v>398</v>
      </c>
      <c r="X397" s="67">
        <v>9000</v>
      </c>
      <c r="Y397" s="67"/>
      <c r="Z397" s="67">
        <f t="shared" si="29"/>
        <v>9000</v>
      </c>
      <c r="AA397" s="67">
        <f t="shared" si="26"/>
        <v>12834.250371898357</v>
      </c>
    </row>
    <row r="398" spans="1:27" ht="15" customHeight="1" x14ac:dyDescent="0.3">
      <c r="A398" s="73" t="s">
        <v>40</v>
      </c>
      <c r="B398" s="73">
        <v>905300</v>
      </c>
      <c r="C398" s="73" t="s">
        <v>361</v>
      </c>
      <c r="D398" s="75" t="s">
        <v>362</v>
      </c>
      <c r="E398" s="73" t="s">
        <v>522</v>
      </c>
      <c r="F398" s="73" t="s">
        <v>523</v>
      </c>
      <c r="G398" s="73">
        <v>1665</v>
      </c>
      <c r="H398" s="73" t="s">
        <v>170</v>
      </c>
      <c r="I398" s="66">
        <v>0</v>
      </c>
      <c r="J398" s="67">
        <v>0</v>
      </c>
      <c r="K398" s="68">
        <f t="shared" si="25"/>
        <v>0</v>
      </c>
      <c r="L398" s="67">
        <f t="shared" si="27"/>
        <v>0</v>
      </c>
      <c r="M398" s="67">
        <v>0</v>
      </c>
      <c r="N398" s="67">
        <v>0</v>
      </c>
      <c r="O398" s="67">
        <f>'FY25 Fleet Rates'!$B$3</f>
        <v>1650.1169802561767</v>
      </c>
      <c r="P398" s="67">
        <v>0</v>
      </c>
      <c r="Q398" s="67">
        <v>131.009564312793</v>
      </c>
      <c r="R398" s="67">
        <v>177.77446174430821</v>
      </c>
      <c r="S398" s="67">
        <v>1769.7165705277839</v>
      </c>
      <c r="T398" s="67">
        <f t="shared" si="28"/>
        <v>3728.6175768410617</v>
      </c>
      <c r="U398" s="63" t="s">
        <v>151</v>
      </c>
      <c r="V398" s="63">
        <v>2033</v>
      </c>
      <c r="W398" s="70" t="s">
        <v>398</v>
      </c>
      <c r="X398" s="69">
        <v>21744</v>
      </c>
      <c r="Y398" s="67"/>
      <c r="Z398" s="67">
        <f t="shared" si="29"/>
        <v>21744</v>
      </c>
      <c r="AA398" s="67">
        <f t="shared" si="26"/>
        <v>25472.617576841061</v>
      </c>
    </row>
    <row r="399" spans="1:27" ht="15" customHeight="1" x14ac:dyDescent="0.3">
      <c r="A399" s="73" t="s">
        <v>40</v>
      </c>
      <c r="B399" s="73">
        <v>905300</v>
      </c>
      <c r="C399" s="73" t="s">
        <v>361</v>
      </c>
      <c r="D399" s="75" t="s">
        <v>362</v>
      </c>
      <c r="E399" s="73" t="s">
        <v>524</v>
      </c>
      <c r="F399" s="73"/>
      <c r="G399" s="73">
        <v>1665</v>
      </c>
      <c r="H399" s="73" t="s">
        <v>170</v>
      </c>
      <c r="I399" s="66">
        <v>0</v>
      </c>
      <c r="J399" s="67">
        <v>0</v>
      </c>
      <c r="K399" s="68">
        <f t="shared" si="25"/>
        <v>0</v>
      </c>
      <c r="L399" s="67">
        <f t="shared" si="27"/>
        <v>0</v>
      </c>
      <c r="M399" s="67">
        <v>0</v>
      </c>
      <c r="N399" s="67">
        <v>0</v>
      </c>
      <c r="O399" s="67">
        <f>'FY25 Fleet Rates'!$B$4</f>
        <v>506.26975014729345</v>
      </c>
      <c r="P399" s="67">
        <v>0</v>
      </c>
      <c r="Q399" s="67">
        <v>0</v>
      </c>
      <c r="R399" s="67">
        <v>0</v>
      </c>
      <c r="S399" s="67">
        <v>206.23904478096966</v>
      </c>
      <c r="T399" s="67">
        <f t="shared" si="28"/>
        <v>712.50879492826311</v>
      </c>
      <c r="U399" s="63" t="s">
        <v>151</v>
      </c>
      <c r="V399" s="63">
        <v>2038</v>
      </c>
      <c r="W399" s="70" t="s">
        <v>398</v>
      </c>
      <c r="X399" s="69">
        <v>2534</v>
      </c>
      <c r="Y399" s="67"/>
      <c r="Z399" s="67">
        <f t="shared" si="29"/>
        <v>2534</v>
      </c>
      <c r="AA399" s="67">
        <f t="shared" si="26"/>
        <v>3246.5087949282633</v>
      </c>
    </row>
    <row r="400" spans="1:27" ht="15" customHeight="1" x14ac:dyDescent="0.3">
      <c r="A400" s="73" t="s">
        <v>40</v>
      </c>
      <c r="B400" s="73">
        <v>905300</v>
      </c>
      <c r="C400" s="73" t="s">
        <v>361</v>
      </c>
      <c r="D400" s="75" t="s">
        <v>362</v>
      </c>
      <c r="E400" s="73" t="s">
        <v>525</v>
      </c>
      <c r="F400" s="73" t="s">
        <v>526</v>
      </c>
      <c r="G400" s="73">
        <v>1665</v>
      </c>
      <c r="H400" s="73" t="s">
        <v>170</v>
      </c>
      <c r="I400" s="66">
        <v>0</v>
      </c>
      <c r="J400" s="67">
        <v>0</v>
      </c>
      <c r="K400" s="68">
        <f t="shared" si="25"/>
        <v>0</v>
      </c>
      <c r="L400" s="67">
        <f t="shared" si="27"/>
        <v>0</v>
      </c>
      <c r="M400" s="67">
        <v>1304.9687759944245</v>
      </c>
      <c r="N400" s="67">
        <v>0</v>
      </c>
      <c r="O400" s="67">
        <f>'FY25 Fleet Rates'!$B$3</f>
        <v>1650.1169802561767</v>
      </c>
      <c r="P400" s="67">
        <v>0</v>
      </c>
      <c r="Q400" s="67">
        <v>0</v>
      </c>
      <c r="R400" s="67">
        <v>23.973826490219214</v>
      </c>
      <c r="S400" s="67">
        <v>1074.0056964994774</v>
      </c>
      <c r="T400" s="67">
        <f t="shared" si="28"/>
        <v>4053.065279240298</v>
      </c>
      <c r="U400" s="63" t="s">
        <v>151</v>
      </c>
      <c r="V400" s="63">
        <v>2023</v>
      </c>
      <c r="W400" s="70" t="s">
        <v>398</v>
      </c>
      <c r="X400" s="69">
        <v>13196</v>
      </c>
      <c r="Y400" s="67"/>
      <c r="Z400" s="67">
        <f t="shared" si="29"/>
        <v>13196</v>
      </c>
      <c r="AA400" s="67">
        <f t="shared" si="26"/>
        <v>17249.065279240298</v>
      </c>
    </row>
    <row r="401" spans="1:27" ht="15" customHeight="1" x14ac:dyDescent="0.3">
      <c r="A401" s="73" t="s">
        <v>40</v>
      </c>
      <c r="B401" s="73">
        <v>905300</v>
      </c>
      <c r="C401" s="73" t="s">
        <v>361</v>
      </c>
      <c r="D401" s="75" t="s">
        <v>362</v>
      </c>
      <c r="E401" s="73" t="s">
        <v>527</v>
      </c>
      <c r="F401" s="73" t="s">
        <v>528</v>
      </c>
      <c r="G401" s="73">
        <v>1667</v>
      </c>
      <c r="H401" s="73" t="s">
        <v>170</v>
      </c>
      <c r="I401" s="66">
        <v>0</v>
      </c>
      <c r="J401" s="67">
        <v>0</v>
      </c>
      <c r="K401" s="68">
        <f t="shared" si="25"/>
        <v>0</v>
      </c>
      <c r="L401" s="67">
        <f t="shared" si="27"/>
        <v>0</v>
      </c>
      <c r="M401" s="67">
        <v>0</v>
      </c>
      <c r="N401" s="67">
        <v>0</v>
      </c>
      <c r="O401" s="67">
        <f>'FY25 Fleet Rates'!$B$3</f>
        <v>1650.1169802561767</v>
      </c>
      <c r="P401" s="67">
        <v>0</v>
      </c>
      <c r="Q401" s="67">
        <v>0</v>
      </c>
      <c r="R401" s="67">
        <v>0</v>
      </c>
      <c r="S401" s="67">
        <v>0</v>
      </c>
      <c r="T401" s="67">
        <f t="shared" si="28"/>
        <v>1650.1169802561767</v>
      </c>
      <c r="U401" s="63" t="s">
        <v>412</v>
      </c>
      <c r="V401" s="63">
        <v>1900</v>
      </c>
      <c r="W401" s="70" t="s">
        <v>1218</v>
      </c>
      <c r="X401" s="67">
        <v>0</v>
      </c>
      <c r="Y401" s="67"/>
      <c r="Z401" s="67">
        <f t="shared" si="29"/>
        <v>0</v>
      </c>
      <c r="AA401" s="67">
        <f t="shared" si="26"/>
        <v>1650.1169802561767</v>
      </c>
    </row>
    <row r="402" spans="1:27" ht="15" customHeight="1" x14ac:dyDescent="0.3">
      <c r="A402" s="73" t="s">
        <v>40</v>
      </c>
      <c r="B402" s="73">
        <v>905300</v>
      </c>
      <c r="C402" s="73" t="s">
        <v>361</v>
      </c>
      <c r="D402" s="75" t="s">
        <v>362</v>
      </c>
      <c r="E402" s="73" t="s">
        <v>529</v>
      </c>
      <c r="F402" s="73" t="s">
        <v>530</v>
      </c>
      <c r="G402" s="73">
        <v>4040</v>
      </c>
      <c r="H402" s="73" t="s">
        <v>170</v>
      </c>
      <c r="I402" s="66">
        <v>0</v>
      </c>
      <c r="J402" s="67">
        <v>0</v>
      </c>
      <c r="K402" s="68">
        <f t="shared" si="25"/>
        <v>0</v>
      </c>
      <c r="L402" s="67">
        <f t="shared" si="27"/>
        <v>0</v>
      </c>
      <c r="M402" s="67">
        <v>0</v>
      </c>
      <c r="N402" s="67">
        <v>0</v>
      </c>
      <c r="O402" s="67">
        <f>'FY25 Fleet Rates'!$B$3</f>
        <v>1650.1169802561767</v>
      </c>
      <c r="P402" s="67">
        <v>0</v>
      </c>
      <c r="Q402" s="67">
        <v>0</v>
      </c>
      <c r="R402" s="67">
        <v>0</v>
      </c>
      <c r="S402" s="67">
        <v>0</v>
      </c>
      <c r="T402" s="67">
        <f t="shared" si="28"/>
        <v>1650.1169802561767</v>
      </c>
      <c r="U402" s="63" t="s">
        <v>412</v>
      </c>
      <c r="V402" s="63">
        <v>1900</v>
      </c>
      <c r="W402" s="70" t="s">
        <v>1218</v>
      </c>
      <c r="X402" s="67">
        <v>0</v>
      </c>
      <c r="Y402" s="67"/>
      <c r="Z402" s="67">
        <f t="shared" si="29"/>
        <v>0</v>
      </c>
      <c r="AA402" s="67">
        <f t="shared" si="26"/>
        <v>1650.1169802561767</v>
      </c>
    </row>
    <row r="403" spans="1:27" ht="15" customHeight="1" x14ac:dyDescent="0.3">
      <c r="A403" s="73" t="s">
        <v>40</v>
      </c>
      <c r="B403" s="73">
        <v>905300</v>
      </c>
      <c r="C403" s="73" t="s">
        <v>361</v>
      </c>
      <c r="D403" s="75" t="s">
        <v>362</v>
      </c>
      <c r="E403" s="73" t="s">
        <v>531</v>
      </c>
      <c r="F403" s="73" t="s">
        <v>532</v>
      </c>
      <c r="G403" s="73">
        <v>4040</v>
      </c>
      <c r="H403" s="73" t="s">
        <v>170</v>
      </c>
      <c r="I403" s="66">
        <v>0</v>
      </c>
      <c r="J403" s="67">
        <v>0</v>
      </c>
      <c r="K403" s="68">
        <f t="shared" si="25"/>
        <v>0</v>
      </c>
      <c r="L403" s="67">
        <f t="shared" si="27"/>
        <v>0</v>
      </c>
      <c r="M403" s="67">
        <v>0</v>
      </c>
      <c r="N403" s="67">
        <v>0</v>
      </c>
      <c r="O403" s="67">
        <f>'FY25 Fleet Rates'!$B$3</f>
        <v>1650.1169802561767</v>
      </c>
      <c r="P403" s="67">
        <v>0</v>
      </c>
      <c r="Q403" s="67">
        <v>0</v>
      </c>
      <c r="R403" s="67">
        <v>0</v>
      </c>
      <c r="S403" s="67">
        <v>0</v>
      </c>
      <c r="T403" s="67">
        <f t="shared" si="28"/>
        <v>1650.1169802561767</v>
      </c>
      <c r="U403" s="63" t="s">
        <v>412</v>
      </c>
      <c r="V403" s="63">
        <v>1900</v>
      </c>
      <c r="W403" s="70" t="s">
        <v>1218</v>
      </c>
      <c r="X403" s="67">
        <v>0</v>
      </c>
      <c r="Y403" s="67"/>
      <c r="Z403" s="67">
        <f t="shared" si="29"/>
        <v>0</v>
      </c>
      <c r="AA403" s="67">
        <f t="shared" si="26"/>
        <v>1650.1169802561767</v>
      </c>
    </row>
    <row r="404" spans="1:27" ht="15" customHeight="1" x14ac:dyDescent="0.3">
      <c r="A404" s="73" t="s">
        <v>40</v>
      </c>
      <c r="B404" s="73">
        <v>905300</v>
      </c>
      <c r="C404" s="73" t="s">
        <v>361</v>
      </c>
      <c r="D404" s="75" t="s">
        <v>362</v>
      </c>
      <c r="E404" s="73" t="s">
        <v>533</v>
      </c>
      <c r="F404" s="73" t="s">
        <v>534</v>
      </c>
      <c r="G404" s="73">
        <v>4040</v>
      </c>
      <c r="H404" s="73" t="s">
        <v>170</v>
      </c>
      <c r="I404" s="66">
        <v>0</v>
      </c>
      <c r="J404" s="67">
        <v>0</v>
      </c>
      <c r="K404" s="68">
        <f t="shared" si="25"/>
        <v>0</v>
      </c>
      <c r="L404" s="67">
        <f t="shared" si="27"/>
        <v>0</v>
      </c>
      <c r="M404" s="67">
        <v>0</v>
      </c>
      <c r="N404" s="67">
        <v>0</v>
      </c>
      <c r="O404" s="67">
        <f>'FY25 Fleet Rates'!$B$3</f>
        <v>1650.1169802561767</v>
      </c>
      <c r="P404" s="67">
        <v>0</v>
      </c>
      <c r="Q404" s="67">
        <v>0</v>
      </c>
      <c r="R404" s="67">
        <v>0</v>
      </c>
      <c r="S404" s="67">
        <v>0</v>
      </c>
      <c r="T404" s="67">
        <f t="shared" si="28"/>
        <v>1650.1169802561767</v>
      </c>
      <c r="U404" s="63" t="s">
        <v>412</v>
      </c>
      <c r="V404" s="63">
        <v>1900</v>
      </c>
      <c r="W404" s="70" t="s">
        <v>1218</v>
      </c>
      <c r="X404" s="67">
        <v>0</v>
      </c>
      <c r="Y404" s="67"/>
      <c r="Z404" s="67">
        <f t="shared" si="29"/>
        <v>0</v>
      </c>
      <c r="AA404" s="67">
        <f t="shared" si="26"/>
        <v>1650.1169802561767</v>
      </c>
    </row>
    <row r="405" spans="1:27" ht="15" customHeight="1" x14ac:dyDescent="0.3">
      <c r="A405" s="73" t="s">
        <v>40</v>
      </c>
      <c r="B405" s="73">
        <v>905300</v>
      </c>
      <c r="C405" s="73" t="s">
        <v>361</v>
      </c>
      <c r="D405" s="75" t="s">
        <v>362</v>
      </c>
      <c r="E405" s="73" t="s">
        <v>535</v>
      </c>
      <c r="F405" s="73" t="s">
        <v>536</v>
      </c>
      <c r="G405" s="73">
        <v>4040</v>
      </c>
      <c r="H405" s="73" t="s">
        <v>170</v>
      </c>
      <c r="I405" s="66">
        <v>0</v>
      </c>
      <c r="J405" s="67">
        <v>0</v>
      </c>
      <c r="K405" s="68">
        <f t="shared" si="25"/>
        <v>0</v>
      </c>
      <c r="L405" s="67">
        <f t="shared" si="27"/>
        <v>0</v>
      </c>
      <c r="M405" s="67">
        <v>0</v>
      </c>
      <c r="N405" s="67">
        <v>0</v>
      </c>
      <c r="O405" s="67">
        <f>'FY25 Fleet Rates'!$B$3</f>
        <v>1650.1169802561767</v>
      </c>
      <c r="P405" s="67">
        <v>0</v>
      </c>
      <c r="Q405" s="67">
        <v>0</v>
      </c>
      <c r="R405" s="67">
        <v>0</v>
      </c>
      <c r="S405" s="67">
        <v>0</v>
      </c>
      <c r="T405" s="67">
        <f t="shared" si="28"/>
        <v>1650.1169802561767</v>
      </c>
      <c r="U405" s="63" t="s">
        <v>412</v>
      </c>
      <c r="V405" s="63">
        <v>1900</v>
      </c>
      <c r="W405" s="70" t="s">
        <v>1218</v>
      </c>
      <c r="X405" s="67">
        <v>0</v>
      </c>
      <c r="Y405" s="67"/>
      <c r="Z405" s="67">
        <f t="shared" si="29"/>
        <v>0</v>
      </c>
      <c r="AA405" s="67">
        <f t="shared" si="26"/>
        <v>1650.1169802561767</v>
      </c>
    </row>
    <row r="406" spans="1:27" ht="15" customHeight="1" x14ac:dyDescent="0.3">
      <c r="A406" s="73" t="s">
        <v>40</v>
      </c>
      <c r="B406" s="73">
        <v>905400</v>
      </c>
      <c r="C406" s="73" t="s">
        <v>537</v>
      </c>
      <c r="D406" s="84" t="s">
        <v>538</v>
      </c>
      <c r="E406" s="73">
        <v>141030</v>
      </c>
      <c r="F406" s="73" t="s">
        <v>539</v>
      </c>
      <c r="G406" s="73">
        <v>1209</v>
      </c>
      <c r="H406" s="73" t="s">
        <v>77</v>
      </c>
      <c r="I406" s="66">
        <v>3450</v>
      </c>
      <c r="J406" s="67">
        <v>5176.3233023163639</v>
      </c>
      <c r="K406" s="68">
        <f t="shared" si="25"/>
        <v>0.86272055038606066</v>
      </c>
      <c r="L406" s="67">
        <f t="shared" si="27"/>
        <v>0</v>
      </c>
      <c r="M406" s="67">
        <v>0</v>
      </c>
      <c r="N406" s="67">
        <v>0</v>
      </c>
      <c r="O406" s="67">
        <f>'FY25 Fleet Rates'!$B$3</f>
        <v>1650.1169802561767</v>
      </c>
      <c r="P406" s="67">
        <v>0</v>
      </c>
      <c r="Q406" s="67">
        <v>0</v>
      </c>
      <c r="R406" s="67">
        <v>0</v>
      </c>
      <c r="S406" s="67">
        <v>236.35287531331332</v>
      </c>
      <c r="T406" s="67">
        <f t="shared" si="28"/>
        <v>7062.7931578858543</v>
      </c>
      <c r="U406" s="63" t="s">
        <v>151</v>
      </c>
      <c r="V406" s="63">
        <v>2024</v>
      </c>
      <c r="W406" s="70" t="s">
        <v>400</v>
      </c>
      <c r="X406" s="67">
        <v>2904</v>
      </c>
      <c r="Y406" s="67"/>
      <c r="Z406" s="67">
        <f t="shared" si="29"/>
        <v>2904</v>
      </c>
      <c r="AA406" s="67">
        <f t="shared" si="26"/>
        <v>9966.7931578858552</v>
      </c>
    </row>
    <row r="407" spans="1:27" ht="15" customHeight="1" x14ac:dyDescent="0.3">
      <c r="A407" s="73" t="s">
        <v>40</v>
      </c>
      <c r="B407" s="73">
        <v>905400</v>
      </c>
      <c r="C407" s="73" t="s">
        <v>537</v>
      </c>
      <c r="D407" s="84" t="s">
        <v>538</v>
      </c>
      <c r="E407" s="73" t="s">
        <v>540</v>
      </c>
      <c r="F407" s="73" t="s">
        <v>541</v>
      </c>
      <c r="G407" s="73">
        <v>1209</v>
      </c>
      <c r="H407" s="73" t="s">
        <v>77</v>
      </c>
      <c r="I407" s="66">
        <v>1074</v>
      </c>
      <c r="J407" s="67">
        <v>5176.3233023163639</v>
      </c>
      <c r="K407" s="68">
        <f t="shared" si="25"/>
        <v>0.86272055038606066</v>
      </c>
      <c r="L407" s="67">
        <f t="shared" si="27"/>
        <v>0</v>
      </c>
      <c r="M407" s="67">
        <v>0</v>
      </c>
      <c r="N407" s="67">
        <v>0</v>
      </c>
      <c r="O407" s="67">
        <f>'FY25 Fleet Rates'!$B$3</f>
        <v>1650.1169802561767</v>
      </c>
      <c r="P407" s="67">
        <v>0</v>
      </c>
      <c r="Q407" s="67">
        <v>0</v>
      </c>
      <c r="R407" s="67">
        <v>0</v>
      </c>
      <c r="S407" s="67">
        <v>0</v>
      </c>
      <c r="T407" s="67">
        <f t="shared" si="28"/>
        <v>6826.440282572541</v>
      </c>
      <c r="U407" s="63" t="s">
        <v>1306</v>
      </c>
      <c r="V407" s="63">
        <v>2016</v>
      </c>
      <c r="W407" s="70">
        <v>0</v>
      </c>
      <c r="X407" s="67">
        <v>0</v>
      </c>
      <c r="Y407" s="67"/>
      <c r="Z407" s="67">
        <f t="shared" si="29"/>
        <v>0</v>
      </c>
      <c r="AA407" s="67">
        <f t="shared" si="26"/>
        <v>6826.440282572541</v>
      </c>
    </row>
    <row r="408" spans="1:27" ht="15" customHeight="1" x14ac:dyDescent="0.3">
      <c r="A408" s="73" t="s">
        <v>40</v>
      </c>
      <c r="B408" s="73">
        <v>905500</v>
      </c>
      <c r="C408" s="73" t="s">
        <v>542</v>
      </c>
      <c r="D408" s="75" t="s">
        <v>543</v>
      </c>
      <c r="E408" s="73">
        <v>111050</v>
      </c>
      <c r="F408" s="73" t="s">
        <v>544</v>
      </c>
      <c r="G408" s="73">
        <v>1505</v>
      </c>
      <c r="H408" s="73" t="s">
        <v>170</v>
      </c>
      <c r="I408" s="66">
        <v>0</v>
      </c>
      <c r="J408" s="67">
        <v>0</v>
      </c>
      <c r="K408" s="68">
        <f t="shared" si="25"/>
        <v>0</v>
      </c>
      <c r="L408" s="67">
        <f t="shared" si="27"/>
        <v>0</v>
      </c>
      <c r="M408" s="67">
        <v>0</v>
      </c>
      <c r="N408" s="67">
        <v>0</v>
      </c>
      <c r="O408" s="67">
        <f>'FY25 Fleet Rates'!$B$3</f>
        <v>1650.1169802561767</v>
      </c>
      <c r="P408" s="67">
        <v>0</v>
      </c>
      <c r="Q408" s="67">
        <v>0</v>
      </c>
      <c r="R408" s="67">
        <v>0</v>
      </c>
      <c r="S408" s="67">
        <v>0</v>
      </c>
      <c r="T408" s="67">
        <f t="shared" si="28"/>
        <v>1650.1169802561767</v>
      </c>
      <c r="U408" s="63" t="s">
        <v>412</v>
      </c>
      <c r="V408" s="63">
        <v>1900</v>
      </c>
      <c r="W408" s="70" t="s">
        <v>1218</v>
      </c>
      <c r="X408" s="67">
        <v>0</v>
      </c>
      <c r="Y408" s="67"/>
      <c r="Z408" s="67">
        <f t="shared" si="29"/>
        <v>0</v>
      </c>
      <c r="AA408" s="67">
        <f t="shared" si="26"/>
        <v>1650.1169802561767</v>
      </c>
    </row>
    <row r="409" spans="1:27" ht="15" customHeight="1" x14ac:dyDescent="0.3">
      <c r="A409" s="73" t="s">
        <v>40</v>
      </c>
      <c r="B409" s="73">
        <v>905500</v>
      </c>
      <c r="C409" s="73" t="s">
        <v>542</v>
      </c>
      <c r="D409" s="75" t="s">
        <v>543</v>
      </c>
      <c r="E409" s="73">
        <v>121044</v>
      </c>
      <c r="F409" s="73" t="s">
        <v>545</v>
      </c>
      <c r="G409" s="73">
        <v>1209</v>
      </c>
      <c r="H409" s="73" t="s">
        <v>77</v>
      </c>
      <c r="I409" s="66">
        <v>5911</v>
      </c>
      <c r="J409" s="67">
        <v>5176.3233023163639</v>
      </c>
      <c r="K409" s="68">
        <f t="shared" si="25"/>
        <v>0.86272055038606066</v>
      </c>
      <c r="L409" s="67">
        <f t="shared" si="27"/>
        <v>0</v>
      </c>
      <c r="M409" s="67">
        <v>0</v>
      </c>
      <c r="N409" s="67">
        <v>0</v>
      </c>
      <c r="O409" s="67">
        <f>'FY25 Fleet Rates'!$B$3</f>
        <v>1650.1169802561767</v>
      </c>
      <c r="P409" s="67">
        <v>0</v>
      </c>
      <c r="Q409" s="67">
        <v>0</v>
      </c>
      <c r="R409" s="67">
        <v>0</v>
      </c>
      <c r="S409" s="67">
        <v>0</v>
      </c>
      <c r="T409" s="67">
        <f t="shared" si="28"/>
        <v>6826.440282572541</v>
      </c>
      <c r="U409" s="63" t="s">
        <v>1306</v>
      </c>
      <c r="V409" s="63">
        <v>2022</v>
      </c>
      <c r="W409" s="70">
        <v>0</v>
      </c>
      <c r="X409" s="67">
        <v>0</v>
      </c>
      <c r="Y409" s="67"/>
      <c r="Z409" s="67">
        <f t="shared" si="29"/>
        <v>0</v>
      </c>
      <c r="AA409" s="67">
        <f t="shared" si="26"/>
        <v>6826.440282572541</v>
      </c>
    </row>
    <row r="410" spans="1:27" ht="15" customHeight="1" x14ac:dyDescent="0.3">
      <c r="A410" s="73" t="s">
        <v>40</v>
      </c>
      <c r="B410" s="73">
        <v>905500</v>
      </c>
      <c r="C410" s="73" t="s">
        <v>542</v>
      </c>
      <c r="D410" s="75" t="s">
        <v>543</v>
      </c>
      <c r="E410" s="73">
        <v>121054</v>
      </c>
      <c r="F410" s="73" t="s">
        <v>546</v>
      </c>
      <c r="G410" s="73">
        <v>1210</v>
      </c>
      <c r="H410" s="73" t="s">
        <v>77</v>
      </c>
      <c r="I410" s="66">
        <v>5384</v>
      </c>
      <c r="J410" s="67">
        <v>5273.9897797185613</v>
      </c>
      <c r="K410" s="68">
        <f t="shared" si="25"/>
        <v>0.87899829661976026</v>
      </c>
      <c r="L410" s="67">
        <f t="shared" si="27"/>
        <v>0</v>
      </c>
      <c r="M410" s="67">
        <v>0</v>
      </c>
      <c r="N410" s="67">
        <v>0</v>
      </c>
      <c r="O410" s="67">
        <f>'FY25 Fleet Rates'!$B$3</f>
        <v>1650.1169802561767</v>
      </c>
      <c r="P410" s="67">
        <v>0</v>
      </c>
      <c r="Q410" s="67">
        <v>0</v>
      </c>
      <c r="R410" s="67">
        <v>0</v>
      </c>
      <c r="S410" s="67">
        <v>0</v>
      </c>
      <c r="T410" s="67">
        <f t="shared" si="28"/>
        <v>6924.1067599747385</v>
      </c>
      <c r="U410" s="63" t="s">
        <v>1306</v>
      </c>
      <c r="V410" s="63">
        <v>2022</v>
      </c>
      <c r="W410" s="70">
        <v>0</v>
      </c>
      <c r="X410" s="67">
        <v>0</v>
      </c>
      <c r="Y410" s="67"/>
      <c r="Z410" s="67">
        <f t="shared" si="29"/>
        <v>0</v>
      </c>
      <c r="AA410" s="67">
        <f t="shared" si="26"/>
        <v>6924.1067599747385</v>
      </c>
    </row>
    <row r="411" spans="1:27" ht="15" customHeight="1" x14ac:dyDescent="0.3">
      <c r="A411" s="73" t="s">
        <v>40</v>
      </c>
      <c r="B411" s="73">
        <v>905500</v>
      </c>
      <c r="C411" s="73" t="s">
        <v>542</v>
      </c>
      <c r="D411" s="75" t="s">
        <v>543</v>
      </c>
      <c r="E411" s="73">
        <v>151022</v>
      </c>
      <c r="F411" s="73" t="s">
        <v>547</v>
      </c>
      <c r="G411" s="73">
        <v>1300</v>
      </c>
      <c r="H411" s="73" t="s">
        <v>170</v>
      </c>
      <c r="I411" s="66">
        <v>0</v>
      </c>
      <c r="J411" s="67">
        <v>0</v>
      </c>
      <c r="K411" s="68">
        <f t="shared" si="25"/>
        <v>0</v>
      </c>
      <c r="L411" s="67">
        <f t="shared" si="27"/>
        <v>0</v>
      </c>
      <c r="M411" s="67">
        <v>2470.1901329275229</v>
      </c>
      <c r="N411" s="67">
        <v>734.33122917160733</v>
      </c>
      <c r="O411" s="67">
        <f>'FY25 Fleet Rates'!$B$3</f>
        <v>1650.1169802561767</v>
      </c>
      <c r="P411" s="67">
        <v>0</v>
      </c>
      <c r="Q411" s="67">
        <v>0</v>
      </c>
      <c r="R411" s="67">
        <v>0</v>
      </c>
      <c r="S411" s="67">
        <v>1364.4006893086723</v>
      </c>
      <c r="T411" s="67">
        <f t="shared" si="28"/>
        <v>6219.0390316639796</v>
      </c>
      <c r="U411" s="63" t="s">
        <v>151</v>
      </c>
      <c r="V411" s="63">
        <v>2025</v>
      </c>
      <c r="W411" s="70" t="s">
        <v>549</v>
      </c>
      <c r="X411" s="67">
        <v>16764</v>
      </c>
      <c r="Y411" s="67"/>
      <c r="Z411" s="67">
        <f t="shared" si="29"/>
        <v>16764</v>
      </c>
      <c r="AA411" s="67">
        <f t="shared" si="26"/>
        <v>22983.039031663979</v>
      </c>
    </row>
    <row r="412" spans="1:27" ht="15" customHeight="1" x14ac:dyDescent="0.3">
      <c r="A412" s="73" t="s">
        <v>40</v>
      </c>
      <c r="B412" s="73">
        <v>905500</v>
      </c>
      <c r="C412" s="73" t="s">
        <v>542</v>
      </c>
      <c r="D412" s="75" t="s">
        <v>543</v>
      </c>
      <c r="E412" s="73">
        <v>231001</v>
      </c>
      <c r="F412" s="73" t="s">
        <v>548</v>
      </c>
      <c r="G412" s="73">
        <v>1335</v>
      </c>
      <c r="H412" s="73" t="s">
        <v>170</v>
      </c>
      <c r="I412" s="66">
        <v>0</v>
      </c>
      <c r="J412" s="67">
        <v>0</v>
      </c>
      <c r="K412" s="68">
        <f t="shared" si="25"/>
        <v>0</v>
      </c>
      <c r="L412" s="67">
        <f t="shared" si="27"/>
        <v>0</v>
      </c>
      <c r="M412" s="67">
        <v>1260.2998493479706</v>
      </c>
      <c r="N412" s="67">
        <v>174.11247130270658</v>
      </c>
      <c r="O412" s="67">
        <f>'FY25 Fleet Rates'!$B$3</f>
        <v>1650.1169802561767</v>
      </c>
      <c r="P412" s="67">
        <v>0</v>
      </c>
      <c r="Q412" s="67">
        <v>0</v>
      </c>
      <c r="R412" s="67">
        <v>0</v>
      </c>
      <c r="S412" s="67">
        <v>709.30279213344545</v>
      </c>
      <c r="T412" s="67">
        <f t="shared" si="28"/>
        <v>3793.8320930402992</v>
      </c>
      <c r="U412" s="63" t="s">
        <v>151</v>
      </c>
      <c r="V412" s="63">
        <v>2049</v>
      </c>
      <c r="W412" s="70" t="s">
        <v>549</v>
      </c>
      <c r="X412" s="69">
        <v>8715</v>
      </c>
      <c r="Y412" s="67"/>
      <c r="Z412" s="67">
        <f t="shared" si="29"/>
        <v>8715</v>
      </c>
      <c r="AA412" s="67">
        <f t="shared" si="26"/>
        <v>12508.832093040299</v>
      </c>
    </row>
    <row r="413" spans="1:27" ht="15" customHeight="1" x14ac:dyDescent="0.3">
      <c r="A413" s="73" t="s">
        <v>40</v>
      </c>
      <c r="B413" s="73">
        <v>905500</v>
      </c>
      <c r="C413" s="73" t="s">
        <v>542</v>
      </c>
      <c r="D413" s="75" t="s">
        <v>543</v>
      </c>
      <c r="E413" s="73">
        <v>721004</v>
      </c>
      <c r="F413" s="73" t="s">
        <v>550</v>
      </c>
      <c r="G413" s="73">
        <v>3007</v>
      </c>
      <c r="H413" s="73" t="s">
        <v>170</v>
      </c>
      <c r="I413" s="66">
        <v>0</v>
      </c>
      <c r="J413" s="67">
        <v>0</v>
      </c>
      <c r="K413" s="68">
        <f t="shared" si="25"/>
        <v>0</v>
      </c>
      <c r="L413" s="67">
        <f t="shared" si="27"/>
        <v>0</v>
      </c>
      <c r="M413" s="67">
        <v>0</v>
      </c>
      <c r="N413" s="67">
        <v>0</v>
      </c>
      <c r="O413" s="67">
        <f>'FY25 Fleet Rates'!$B$4</f>
        <v>506.26975014729345</v>
      </c>
      <c r="P413" s="67">
        <v>0</v>
      </c>
      <c r="Q413" s="67">
        <v>0</v>
      </c>
      <c r="R413" s="67">
        <v>0</v>
      </c>
      <c r="S413" s="67">
        <v>0</v>
      </c>
      <c r="T413" s="67">
        <f t="shared" si="28"/>
        <v>506.26975014729345</v>
      </c>
      <c r="U413" s="63" t="s">
        <v>412</v>
      </c>
      <c r="V413" s="63">
        <v>1900</v>
      </c>
      <c r="W413" s="70" t="s">
        <v>1218</v>
      </c>
      <c r="X413" s="67">
        <v>0</v>
      </c>
      <c r="Y413" s="67"/>
      <c r="Z413" s="67">
        <f t="shared" si="29"/>
        <v>0</v>
      </c>
      <c r="AA413" s="67">
        <f t="shared" si="26"/>
        <v>506.26975014729345</v>
      </c>
    </row>
    <row r="414" spans="1:27" ht="15" customHeight="1" x14ac:dyDescent="0.3">
      <c r="A414" s="73" t="s">
        <v>40</v>
      </c>
      <c r="B414" s="73">
        <v>905500</v>
      </c>
      <c r="C414" s="73" t="s">
        <v>542</v>
      </c>
      <c r="D414" s="75" t="s">
        <v>543</v>
      </c>
      <c r="E414" s="73">
        <v>881046</v>
      </c>
      <c r="F414" s="73" t="s">
        <v>551</v>
      </c>
      <c r="G414" s="73">
        <v>2010</v>
      </c>
      <c r="H414" s="73" t="s">
        <v>170</v>
      </c>
      <c r="I414" s="66">
        <v>0</v>
      </c>
      <c r="J414" s="67">
        <v>0</v>
      </c>
      <c r="K414" s="68">
        <f t="shared" si="25"/>
        <v>0</v>
      </c>
      <c r="L414" s="67">
        <f t="shared" si="27"/>
        <v>0</v>
      </c>
      <c r="M414" s="67">
        <v>251.83124064214775</v>
      </c>
      <c r="N414" s="67">
        <v>0</v>
      </c>
      <c r="O414" s="67">
        <f>'FY25 Fleet Rates'!$B$3</f>
        <v>1650.1169802561767</v>
      </c>
      <c r="P414" s="67">
        <v>0</v>
      </c>
      <c r="Q414" s="67">
        <v>0</v>
      </c>
      <c r="R414" s="67">
        <v>0</v>
      </c>
      <c r="S414" s="67">
        <v>0</v>
      </c>
      <c r="T414" s="67">
        <f t="shared" si="28"/>
        <v>1901.9482208983245</v>
      </c>
      <c r="U414" s="63" t="s">
        <v>412</v>
      </c>
      <c r="V414" s="63">
        <v>1900</v>
      </c>
      <c r="W414" s="70" t="s">
        <v>1218</v>
      </c>
      <c r="X414" s="67">
        <v>0</v>
      </c>
      <c r="Y414" s="67"/>
      <c r="Z414" s="67">
        <f t="shared" si="29"/>
        <v>0</v>
      </c>
      <c r="AA414" s="67">
        <f t="shared" si="26"/>
        <v>1901.9482208983245</v>
      </c>
    </row>
    <row r="415" spans="1:27" ht="15" customHeight="1" x14ac:dyDescent="0.3">
      <c r="A415" s="73" t="s">
        <v>40</v>
      </c>
      <c r="B415" s="73">
        <v>905500</v>
      </c>
      <c r="C415" s="73" t="s">
        <v>542</v>
      </c>
      <c r="D415" s="75" t="s">
        <v>543</v>
      </c>
      <c r="E415" s="73">
        <v>921025</v>
      </c>
      <c r="F415" s="73" t="s">
        <v>552</v>
      </c>
      <c r="G415" s="73">
        <v>1335</v>
      </c>
      <c r="H415" s="73" t="s">
        <v>170</v>
      </c>
      <c r="I415" s="66">
        <v>0</v>
      </c>
      <c r="J415" s="67">
        <v>0</v>
      </c>
      <c r="K415" s="68">
        <f t="shared" si="25"/>
        <v>0</v>
      </c>
      <c r="L415" s="67">
        <f t="shared" si="27"/>
        <v>0</v>
      </c>
      <c r="M415" s="67">
        <v>5956.2982265278761</v>
      </c>
      <c r="N415" s="67">
        <v>400.19967321477588</v>
      </c>
      <c r="O415" s="67">
        <f>'FY25 Fleet Rates'!$B$3</f>
        <v>1650.1169802561767</v>
      </c>
      <c r="P415" s="67">
        <v>0</v>
      </c>
      <c r="Q415" s="67">
        <v>0</v>
      </c>
      <c r="R415" s="67">
        <v>0</v>
      </c>
      <c r="S415" s="67">
        <v>0</v>
      </c>
      <c r="T415" s="67">
        <f t="shared" si="28"/>
        <v>8006.6148799988277</v>
      </c>
      <c r="U415" s="63" t="s">
        <v>1306</v>
      </c>
      <c r="V415" s="63">
        <v>2017</v>
      </c>
      <c r="W415" s="70">
        <v>0</v>
      </c>
      <c r="X415" s="67">
        <v>0</v>
      </c>
      <c r="Y415" s="67"/>
      <c r="Z415" s="67">
        <f t="shared" si="29"/>
        <v>0</v>
      </c>
      <c r="AA415" s="67">
        <f t="shared" si="26"/>
        <v>8006.6148799988277</v>
      </c>
    </row>
    <row r="416" spans="1:27" ht="15" customHeight="1" x14ac:dyDescent="0.3">
      <c r="A416" s="73" t="s">
        <v>40</v>
      </c>
      <c r="B416" s="73">
        <v>905500</v>
      </c>
      <c r="C416" s="73" t="s">
        <v>542</v>
      </c>
      <c r="D416" s="75" t="s">
        <v>543</v>
      </c>
      <c r="E416" s="73">
        <v>961029</v>
      </c>
      <c r="F416" s="73" t="s">
        <v>553</v>
      </c>
      <c r="G416" s="73">
        <v>1500</v>
      </c>
      <c r="H416" s="73" t="s">
        <v>170</v>
      </c>
      <c r="I416" s="66">
        <v>0</v>
      </c>
      <c r="J416" s="67">
        <v>0</v>
      </c>
      <c r="K416" s="68">
        <f t="shared" si="25"/>
        <v>0</v>
      </c>
      <c r="L416" s="67">
        <f t="shared" si="27"/>
        <v>0</v>
      </c>
      <c r="M416" s="67">
        <v>0</v>
      </c>
      <c r="N416" s="67">
        <v>0</v>
      </c>
      <c r="O416" s="67">
        <f>'FY25 Fleet Rates'!$B$3</f>
        <v>1650.1169802561767</v>
      </c>
      <c r="P416" s="67">
        <v>0</v>
      </c>
      <c r="Q416" s="67">
        <v>0</v>
      </c>
      <c r="R416" s="67">
        <v>0</v>
      </c>
      <c r="S416" s="67">
        <v>0</v>
      </c>
      <c r="T416" s="67">
        <f t="shared" si="28"/>
        <v>1650.1169802561767</v>
      </c>
      <c r="U416" s="63" t="s">
        <v>412</v>
      </c>
      <c r="V416" s="63">
        <v>1900</v>
      </c>
      <c r="W416" s="70" t="s">
        <v>1218</v>
      </c>
      <c r="X416" s="67">
        <v>0</v>
      </c>
      <c r="Y416" s="67"/>
      <c r="Z416" s="67">
        <f t="shared" si="29"/>
        <v>0</v>
      </c>
      <c r="AA416" s="67">
        <f t="shared" si="26"/>
        <v>1650.1169802561767</v>
      </c>
    </row>
    <row r="417" spans="1:27" ht="15" customHeight="1" x14ac:dyDescent="0.3">
      <c r="A417" s="73" t="s">
        <v>40</v>
      </c>
      <c r="B417" s="73">
        <v>905500</v>
      </c>
      <c r="C417" s="73" t="s">
        <v>542</v>
      </c>
      <c r="D417" s="75" t="s">
        <v>543</v>
      </c>
      <c r="E417" s="73">
        <v>991109</v>
      </c>
      <c r="F417" s="73" t="s">
        <v>554</v>
      </c>
      <c r="G417" s="73">
        <v>1201</v>
      </c>
      <c r="H417" s="73" t="s">
        <v>170</v>
      </c>
      <c r="I417" s="66">
        <v>525</v>
      </c>
      <c r="J417" s="67">
        <v>0</v>
      </c>
      <c r="K417" s="68">
        <f t="shared" si="25"/>
        <v>0</v>
      </c>
      <c r="L417" s="67">
        <f t="shared" si="27"/>
        <v>0</v>
      </c>
      <c r="M417" s="67">
        <v>0</v>
      </c>
      <c r="N417" s="67">
        <v>425.8343604538386</v>
      </c>
      <c r="O417" s="67">
        <f>'FY25 Fleet Rates'!$B$3</f>
        <v>1650.1169802561767</v>
      </c>
      <c r="P417" s="67">
        <v>3339.478678420257</v>
      </c>
      <c r="Q417" s="67">
        <v>0</v>
      </c>
      <c r="R417" s="67">
        <v>491.80719356808629</v>
      </c>
      <c r="S417" s="67">
        <v>0</v>
      </c>
      <c r="T417" s="67">
        <f t="shared" si="28"/>
        <v>5907.2372126983582</v>
      </c>
      <c r="U417" s="63" t="s">
        <v>133</v>
      </c>
      <c r="V417" s="63">
        <v>2009</v>
      </c>
      <c r="W417" s="70" t="s">
        <v>1218</v>
      </c>
      <c r="X417" s="67">
        <v>0</v>
      </c>
      <c r="Y417" s="67"/>
      <c r="Z417" s="67">
        <f t="shared" si="29"/>
        <v>0</v>
      </c>
      <c r="AA417" s="67">
        <f t="shared" si="26"/>
        <v>5907.2372126983582</v>
      </c>
    </row>
    <row r="418" spans="1:27" ht="15" customHeight="1" x14ac:dyDescent="0.3">
      <c r="A418" s="73" t="s">
        <v>40</v>
      </c>
      <c r="B418" s="73">
        <v>905500</v>
      </c>
      <c r="C418" s="73" t="s">
        <v>542</v>
      </c>
      <c r="D418" s="75" t="s">
        <v>543</v>
      </c>
      <c r="E418" s="77" t="s">
        <v>555</v>
      </c>
      <c r="F418" s="73"/>
      <c r="G418" s="73">
        <v>1505</v>
      </c>
      <c r="H418" s="73" t="s">
        <v>170</v>
      </c>
      <c r="I418" s="66">
        <v>0</v>
      </c>
      <c r="J418" s="67">
        <v>0</v>
      </c>
      <c r="K418" s="68">
        <f t="shared" si="25"/>
        <v>0</v>
      </c>
      <c r="L418" s="67">
        <f t="shared" si="27"/>
        <v>0</v>
      </c>
      <c r="M418" s="67">
        <v>0</v>
      </c>
      <c r="N418" s="67">
        <v>0</v>
      </c>
      <c r="O418" s="67">
        <f>'FY25 Fleet Rates'!$B$3</f>
        <v>1650.1169802561767</v>
      </c>
      <c r="P418" s="67">
        <v>0</v>
      </c>
      <c r="Q418" s="67">
        <v>0</v>
      </c>
      <c r="R418" s="67">
        <v>0</v>
      </c>
      <c r="S418" s="67">
        <v>0</v>
      </c>
      <c r="T418" s="67">
        <f t="shared" si="28"/>
        <v>1650.1169802561767</v>
      </c>
      <c r="U418" s="63" t="s">
        <v>412</v>
      </c>
      <c r="V418" s="63">
        <v>1900</v>
      </c>
      <c r="W418" s="70" t="s">
        <v>1218</v>
      </c>
      <c r="X418" s="67">
        <v>0</v>
      </c>
      <c r="Y418" s="67"/>
      <c r="Z418" s="67">
        <f t="shared" si="29"/>
        <v>0</v>
      </c>
      <c r="AA418" s="67">
        <f t="shared" si="26"/>
        <v>1650.1169802561767</v>
      </c>
    </row>
    <row r="419" spans="1:27" ht="15" customHeight="1" x14ac:dyDescent="0.3">
      <c r="A419" s="73" t="s">
        <v>40</v>
      </c>
      <c r="B419" s="73">
        <v>905500</v>
      </c>
      <c r="C419" s="73" t="s">
        <v>542</v>
      </c>
      <c r="D419" s="75" t="s">
        <v>543</v>
      </c>
      <c r="E419" s="77" t="s">
        <v>556</v>
      </c>
      <c r="F419" s="73"/>
      <c r="G419" s="73">
        <v>3007</v>
      </c>
      <c r="H419" s="73" t="s">
        <v>170</v>
      </c>
      <c r="I419" s="66">
        <v>0</v>
      </c>
      <c r="J419" s="67">
        <v>0</v>
      </c>
      <c r="K419" s="68">
        <f t="shared" si="25"/>
        <v>0</v>
      </c>
      <c r="L419" s="67">
        <f t="shared" si="27"/>
        <v>0</v>
      </c>
      <c r="M419" s="67">
        <v>0</v>
      </c>
      <c r="N419" s="67">
        <v>0</v>
      </c>
      <c r="O419" s="67">
        <f>'FY25 Fleet Rates'!$B$4</f>
        <v>506.26975014729345</v>
      </c>
      <c r="P419" s="67">
        <v>0</v>
      </c>
      <c r="Q419" s="67">
        <v>0</v>
      </c>
      <c r="R419" s="67">
        <v>0</v>
      </c>
      <c r="S419" s="67">
        <v>0</v>
      </c>
      <c r="T419" s="67">
        <f t="shared" si="28"/>
        <v>506.26975014729345</v>
      </c>
      <c r="U419" s="63" t="s">
        <v>412</v>
      </c>
      <c r="V419" s="63">
        <v>1900</v>
      </c>
      <c r="W419" s="70" t="s">
        <v>1218</v>
      </c>
      <c r="X419" s="67">
        <v>0</v>
      </c>
      <c r="Y419" s="67"/>
      <c r="Z419" s="67">
        <f t="shared" si="29"/>
        <v>0</v>
      </c>
      <c r="AA419" s="67">
        <f t="shared" si="26"/>
        <v>506.26975014729345</v>
      </c>
    </row>
    <row r="420" spans="1:27" ht="15" customHeight="1" x14ac:dyDescent="0.3">
      <c r="A420" s="73" t="s">
        <v>40</v>
      </c>
      <c r="B420" s="73">
        <v>905500</v>
      </c>
      <c r="C420" s="73" t="s">
        <v>542</v>
      </c>
      <c r="D420" s="75" t="s">
        <v>543</v>
      </c>
      <c r="E420" s="73" t="s">
        <v>557</v>
      </c>
      <c r="F420" s="73" t="s">
        <v>558</v>
      </c>
      <c r="G420" s="73">
        <v>1210</v>
      </c>
      <c r="H420" s="73" t="s">
        <v>77</v>
      </c>
      <c r="I420" s="66">
        <v>756</v>
      </c>
      <c r="J420" s="67">
        <v>5273.9897797185613</v>
      </c>
      <c r="K420" s="68">
        <f t="shared" si="25"/>
        <v>0.87899829661976026</v>
      </c>
      <c r="L420" s="67">
        <f t="shared" si="27"/>
        <v>0</v>
      </c>
      <c r="M420" s="67">
        <v>0</v>
      </c>
      <c r="N420" s="67">
        <v>0</v>
      </c>
      <c r="O420" s="67">
        <f>'FY25 Fleet Rates'!$B$3</f>
        <v>1650.1169802561767</v>
      </c>
      <c r="P420" s="67">
        <v>0</v>
      </c>
      <c r="Q420" s="67">
        <v>0</v>
      </c>
      <c r="R420" s="67">
        <v>0</v>
      </c>
      <c r="S420" s="67">
        <v>0</v>
      </c>
      <c r="T420" s="67">
        <f t="shared" si="28"/>
        <v>6924.1067599747385</v>
      </c>
      <c r="U420" s="63" t="s">
        <v>133</v>
      </c>
      <c r="V420" s="63">
        <v>2008</v>
      </c>
      <c r="W420" s="70" t="s">
        <v>1218</v>
      </c>
      <c r="X420" s="67">
        <v>0</v>
      </c>
      <c r="Y420" s="67"/>
      <c r="Z420" s="67">
        <f t="shared" si="29"/>
        <v>0</v>
      </c>
      <c r="AA420" s="67">
        <f t="shared" si="26"/>
        <v>6924.1067599747385</v>
      </c>
    </row>
    <row r="421" spans="1:27" ht="15" customHeight="1" x14ac:dyDescent="0.3">
      <c r="A421" s="73" t="s">
        <v>40</v>
      </c>
      <c r="B421" s="73">
        <v>905500</v>
      </c>
      <c r="C421" s="73" t="s">
        <v>542</v>
      </c>
      <c r="D421" s="75" t="s">
        <v>543</v>
      </c>
      <c r="E421" s="73" t="s">
        <v>559</v>
      </c>
      <c r="F421" s="73" t="s">
        <v>560</v>
      </c>
      <c r="G421" s="73">
        <v>1209</v>
      </c>
      <c r="H421" s="73" t="s">
        <v>77</v>
      </c>
      <c r="I421" s="66">
        <v>9596</v>
      </c>
      <c r="J421" s="67">
        <v>5176.3233023163639</v>
      </c>
      <c r="K421" s="68">
        <f t="shared" si="25"/>
        <v>0.86272055038606066</v>
      </c>
      <c r="L421" s="67">
        <f t="shared" si="27"/>
        <v>3102.3430991882742</v>
      </c>
      <c r="M421" s="67">
        <v>0</v>
      </c>
      <c r="N421" s="67">
        <v>0</v>
      </c>
      <c r="O421" s="67">
        <f>'FY25 Fleet Rates'!$B$3</f>
        <v>1650.1169802561767</v>
      </c>
      <c r="P421" s="67">
        <v>0</v>
      </c>
      <c r="Q421" s="67">
        <v>0</v>
      </c>
      <c r="R421" s="67">
        <v>0</v>
      </c>
      <c r="S421" s="67">
        <v>0</v>
      </c>
      <c r="T421" s="67">
        <f t="shared" si="28"/>
        <v>9928.7833817608134</v>
      </c>
      <c r="U421" s="63" t="s">
        <v>133</v>
      </c>
      <c r="V421" s="63">
        <v>2014</v>
      </c>
      <c r="W421" s="70" t="s">
        <v>1218</v>
      </c>
      <c r="X421" s="67">
        <v>0</v>
      </c>
      <c r="Y421" s="67"/>
      <c r="Z421" s="67">
        <f t="shared" si="29"/>
        <v>0</v>
      </c>
      <c r="AA421" s="67">
        <f t="shared" si="26"/>
        <v>9928.7833817608134</v>
      </c>
    </row>
    <row r="422" spans="1:27" ht="15" customHeight="1" x14ac:dyDescent="0.3">
      <c r="A422" s="73" t="s">
        <v>40</v>
      </c>
      <c r="B422" s="73">
        <v>905500</v>
      </c>
      <c r="C422" s="73" t="s">
        <v>542</v>
      </c>
      <c r="D422" s="75" t="s">
        <v>543</v>
      </c>
      <c r="E422" s="73" t="s">
        <v>561</v>
      </c>
      <c r="F422" s="73" t="s">
        <v>562</v>
      </c>
      <c r="G422" s="73">
        <v>1254</v>
      </c>
      <c r="H422" s="73" t="s">
        <v>170</v>
      </c>
      <c r="I422" s="66">
        <v>0</v>
      </c>
      <c r="J422" s="67">
        <v>0</v>
      </c>
      <c r="K422" s="68">
        <f t="shared" si="25"/>
        <v>0</v>
      </c>
      <c r="L422" s="67">
        <f t="shared" si="27"/>
        <v>0</v>
      </c>
      <c r="M422" s="67">
        <v>359.6370061502692</v>
      </c>
      <c r="N422" s="67">
        <v>1860.7969241358974</v>
      </c>
      <c r="O422" s="67">
        <f>'FY25 Fleet Rates'!$B$3</f>
        <v>1650.1169802561767</v>
      </c>
      <c r="P422" s="67">
        <v>0</v>
      </c>
      <c r="Q422" s="67">
        <v>0</v>
      </c>
      <c r="R422" s="67">
        <v>0</v>
      </c>
      <c r="S422" s="67">
        <v>0</v>
      </c>
      <c r="T422" s="67">
        <f t="shared" si="28"/>
        <v>3870.5509105423434</v>
      </c>
      <c r="U422" s="63" t="s">
        <v>133</v>
      </c>
      <c r="V422" s="63">
        <v>2014</v>
      </c>
      <c r="W422" s="70" t="s">
        <v>1218</v>
      </c>
      <c r="X422" s="67">
        <v>0</v>
      </c>
      <c r="Y422" s="67"/>
      <c r="Z422" s="67">
        <f t="shared" si="29"/>
        <v>0</v>
      </c>
      <c r="AA422" s="67">
        <f t="shared" si="26"/>
        <v>3870.5509105423434</v>
      </c>
    </row>
    <row r="423" spans="1:27" ht="15" customHeight="1" x14ac:dyDescent="0.3">
      <c r="A423" s="73" t="s">
        <v>40</v>
      </c>
      <c r="B423" s="73">
        <v>905500</v>
      </c>
      <c r="C423" s="73" t="s">
        <v>542</v>
      </c>
      <c r="D423" s="75" t="s">
        <v>543</v>
      </c>
      <c r="E423" s="73" t="s">
        <v>563</v>
      </c>
      <c r="F423" s="73" t="s">
        <v>564</v>
      </c>
      <c r="G423" s="73">
        <v>1256</v>
      </c>
      <c r="H423" s="73" t="s">
        <v>170</v>
      </c>
      <c r="I423" s="66">
        <v>0</v>
      </c>
      <c r="J423" s="67">
        <v>0</v>
      </c>
      <c r="K423" s="68">
        <f t="shared" si="25"/>
        <v>0</v>
      </c>
      <c r="L423" s="67">
        <f t="shared" si="27"/>
        <v>0</v>
      </c>
      <c r="M423" s="67">
        <v>5612.281480316663</v>
      </c>
      <c r="N423" s="67">
        <v>894.7762343461344</v>
      </c>
      <c r="O423" s="67">
        <f>'FY25 Fleet Rates'!$B$3</f>
        <v>1650.1169802561767</v>
      </c>
      <c r="P423" s="67">
        <v>0</v>
      </c>
      <c r="Q423" s="67">
        <v>0</v>
      </c>
      <c r="R423" s="67">
        <v>0</v>
      </c>
      <c r="S423" s="67">
        <v>0</v>
      </c>
      <c r="T423" s="67">
        <f t="shared" si="28"/>
        <v>8157.1746949189746</v>
      </c>
      <c r="U423" s="63" t="s">
        <v>133</v>
      </c>
      <c r="V423" s="63">
        <v>2015</v>
      </c>
      <c r="W423" s="70">
        <v>0</v>
      </c>
      <c r="X423" s="67">
        <v>0</v>
      </c>
      <c r="Y423" s="67"/>
      <c r="Z423" s="67">
        <f t="shared" si="29"/>
        <v>0</v>
      </c>
      <c r="AA423" s="67">
        <f t="shared" si="26"/>
        <v>8157.1746949189746</v>
      </c>
    </row>
    <row r="424" spans="1:27" ht="15" customHeight="1" x14ac:dyDescent="0.3">
      <c r="A424" s="73" t="s">
        <v>40</v>
      </c>
      <c r="B424" s="73">
        <v>905500</v>
      </c>
      <c r="C424" s="73" t="s">
        <v>542</v>
      </c>
      <c r="D424" s="75" t="s">
        <v>543</v>
      </c>
      <c r="E424" s="73" t="s">
        <v>565</v>
      </c>
      <c r="F424" s="73" t="s">
        <v>566</v>
      </c>
      <c r="G424" s="73">
        <v>4040</v>
      </c>
      <c r="H424" s="73" t="s">
        <v>170</v>
      </c>
      <c r="I424" s="66">
        <v>0</v>
      </c>
      <c r="J424" s="67">
        <v>0</v>
      </c>
      <c r="K424" s="68">
        <f t="shared" si="25"/>
        <v>0</v>
      </c>
      <c r="L424" s="67">
        <f t="shared" si="27"/>
        <v>0</v>
      </c>
      <c r="M424" s="67">
        <v>0</v>
      </c>
      <c r="N424" s="67">
        <v>0</v>
      </c>
      <c r="O424" s="67">
        <f>'FY25 Fleet Rates'!$B$3</f>
        <v>1650.1169802561767</v>
      </c>
      <c r="P424" s="67">
        <v>0</v>
      </c>
      <c r="Q424" s="67">
        <v>0</v>
      </c>
      <c r="R424" s="67">
        <v>0</v>
      </c>
      <c r="S424" s="67">
        <v>0</v>
      </c>
      <c r="T424" s="67">
        <f t="shared" si="28"/>
        <v>1650.1169802561767</v>
      </c>
      <c r="U424" s="63" t="s">
        <v>412</v>
      </c>
      <c r="V424" s="63">
        <v>1900</v>
      </c>
      <c r="W424" s="70" t="s">
        <v>1218</v>
      </c>
      <c r="X424" s="67">
        <v>0</v>
      </c>
      <c r="Y424" s="67"/>
      <c r="Z424" s="67">
        <f t="shared" si="29"/>
        <v>0</v>
      </c>
      <c r="AA424" s="67">
        <f t="shared" si="26"/>
        <v>1650.1169802561767</v>
      </c>
    </row>
    <row r="425" spans="1:27" ht="15" customHeight="1" x14ac:dyDescent="0.3">
      <c r="A425" s="73" t="s">
        <v>40</v>
      </c>
      <c r="B425" s="73">
        <v>905500</v>
      </c>
      <c r="C425" s="73" t="s">
        <v>542</v>
      </c>
      <c r="D425" s="75" t="s">
        <v>543</v>
      </c>
      <c r="E425" s="73" t="s">
        <v>567</v>
      </c>
      <c r="F425" s="73"/>
      <c r="G425" s="73">
        <v>1209</v>
      </c>
      <c r="H425" s="73" t="s">
        <v>77</v>
      </c>
      <c r="I425" s="66">
        <v>2594</v>
      </c>
      <c r="J425" s="67">
        <v>5176.3233023163639</v>
      </c>
      <c r="K425" s="68">
        <f t="shared" si="25"/>
        <v>0.86272055038606066</v>
      </c>
      <c r="L425" s="67">
        <f t="shared" si="27"/>
        <v>0</v>
      </c>
      <c r="M425" s="67">
        <v>0</v>
      </c>
      <c r="N425" s="67">
        <v>0</v>
      </c>
      <c r="O425" s="67">
        <f>'FY25 Fleet Rates'!$B$3</f>
        <v>1650.1169802561767</v>
      </c>
      <c r="P425" s="67">
        <v>0</v>
      </c>
      <c r="Q425" s="67">
        <v>0</v>
      </c>
      <c r="R425" s="67">
        <v>0</v>
      </c>
      <c r="S425" s="67">
        <v>0</v>
      </c>
      <c r="T425" s="67">
        <f t="shared" si="28"/>
        <v>6826.440282572541</v>
      </c>
      <c r="U425" s="63" t="s">
        <v>133</v>
      </c>
      <c r="V425" s="63">
        <v>2015</v>
      </c>
      <c r="W425" s="70" t="s">
        <v>1218</v>
      </c>
      <c r="X425" s="67">
        <v>0</v>
      </c>
      <c r="Y425" s="67"/>
      <c r="Z425" s="67">
        <f t="shared" si="29"/>
        <v>0</v>
      </c>
      <c r="AA425" s="67">
        <f t="shared" si="26"/>
        <v>6826.440282572541</v>
      </c>
    </row>
    <row r="426" spans="1:27" ht="15" customHeight="1" x14ac:dyDescent="0.3">
      <c r="A426" s="73" t="s">
        <v>40</v>
      </c>
      <c r="B426" s="73">
        <v>905500</v>
      </c>
      <c r="C426" s="73" t="s">
        <v>542</v>
      </c>
      <c r="D426" s="75" t="s">
        <v>543</v>
      </c>
      <c r="E426" s="73" t="s">
        <v>568</v>
      </c>
      <c r="F426" s="73" t="s">
        <v>569</v>
      </c>
      <c r="G426" s="73">
        <v>1209</v>
      </c>
      <c r="H426" s="73" t="s">
        <v>77</v>
      </c>
      <c r="I426" s="66">
        <v>5254</v>
      </c>
      <c r="J426" s="67">
        <v>5176.3233023163639</v>
      </c>
      <c r="K426" s="68">
        <f t="shared" si="25"/>
        <v>0.86272055038606066</v>
      </c>
      <c r="L426" s="67">
        <f t="shared" si="27"/>
        <v>0</v>
      </c>
      <c r="M426" s="67">
        <v>0</v>
      </c>
      <c r="N426" s="67">
        <v>0</v>
      </c>
      <c r="O426" s="67">
        <f>'FY25 Fleet Rates'!$B$3</f>
        <v>1650.1169802561767</v>
      </c>
      <c r="P426" s="67">
        <v>0</v>
      </c>
      <c r="Q426" s="67">
        <v>0</v>
      </c>
      <c r="R426" s="67">
        <v>0</v>
      </c>
      <c r="S426" s="67">
        <v>0</v>
      </c>
      <c r="T426" s="67">
        <f t="shared" si="28"/>
        <v>6826.440282572541</v>
      </c>
      <c r="U426" s="63" t="s">
        <v>133</v>
      </c>
      <c r="V426" s="63">
        <v>2016</v>
      </c>
      <c r="W426" s="70" t="s">
        <v>1218</v>
      </c>
      <c r="X426" s="67">
        <v>0</v>
      </c>
      <c r="Y426" s="67"/>
      <c r="Z426" s="67">
        <f t="shared" si="29"/>
        <v>0</v>
      </c>
      <c r="AA426" s="67">
        <f t="shared" si="26"/>
        <v>6826.440282572541</v>
      </c>
    </row>
    <row r="427" spans="1:27" ht="15" customHeight="1" x14ac:dyDescent="0.3">
      <c r="A427" s="73" t="s">
        <v>40</v>
      </c>
      <c r="B427" s="73">
        <v>905500</v>
      </c>
      <c r="C427" s="73" t="s">
        <v>542</v>
      </c>
      <c r="D427" s="75" t="s">
        <v>543</v>
      </c>
      <c r="E427" s="73" t="s">
        <v>570</v>
      </c>
      <c r="F427" s="73" t="s">
        <v>571</v>
      </c>
      <c r="G427" s="73">
        <v>1500</v>
      </c>
      <c r="H427" s="73" t="s">
        <v>170</v>
      </c>
      <c r="I427" s="66">
        <v>0</v>
      </c>
      <c r="J427" s="67">
        <v>0</v>
      </c>
      <c r="K427" s="68">
        <f t="shared" si="25"/>
        <v>0</v>
      </c>
      <c r="L427" s="67">
        <f t="shared" si="27"/>
        <v>0</v>
      </c>
      <c r="M427" s="67">
        <v>0</v>
      </c>
      <c r="N427" s="67">
        <v>20.75904919694517</v>
      </c>
      <c r="O427" s="67">
        <f>'FY25 Fleet Rates'!$B$3</f>
        <v>1650.1169802561767</v>
      </c>
      <c r="P427" s="67">
        <v>0</v>
      </c>
      <c r="Q427" s="67">
        <v>0</v>
      </c>
      <c r="R427" s="67">
        <v>0</v>
      </c>
      <c r="S427" s="67">
        <v>0</v>
      </c>
      <c r="T427" s="67">
        <f t="shared" si="28"/>
        <v>1670.8760294531219</v>
      </c>
      <c r="U427" s="63" t="s">
        <v>412</v>
      </c>
      <c r="V427" s="63">
        <v>1900</v>
      </c>
      <c r="W427" s="70" t="s">
        <v>1218</v>
      </c>
      <c r="X427" s="67">
        <v>0</v>
      </c>
      <c r="Y427" s="67"/>
      <c r="Z427" s="67">
        <f t="shared" si="29"/>
        <v>0</v>
      </c>
      <c r="AA427" s="67">
        <f t="shared" si="26"/>
        <v>1670.8760294531219</v>
      </c>
    </row>
    <row r="428" spans="1:27" ht="15" customHeight="1" x14ac:dyDescent="0.3">
      <c r="A428" s="73" t="s">
        <v>40</v>
      </c>
      <c r="B428" s="73">
        <v>905500</v>
      </c>
      <c r="C428" s="73" t="s">
        <v>542</v>
      </c>
      <c r="D428" s="75" t="s">
        <v>543</v>
      </c>
      <c r="E428" s="73" t="s">
        <v>572</v>
      </c>
      <c r="F428" s="73" t="s">
        <v>573</v>
      </c>
      <c r="G428" s="73">
        <v>1209</v>
      </c>
      <c r="H428" s="73" t="s">
        <v>77</v>
      </c>
      <c r="I428" s="66">
        <v>2083</v>
      </c>
      <c r="J428" s="67">
        <v>5176.3233023163639</v>
      </c>
      <c r="K428" s="68">
        <f t="shared" si="25"/>
        <v>0.86272055038606066</v>
      </c>
      <c r="L428" s="67">
        <f t="shared" ref="L428:L489" si="30">IF(H428="N",IF(I428&gt;6000,K428,0)*(I428-(500*12)),0)</f>
        <v>0</v>
      </c>
      <c r="M428" s="67">
        <v>0</v>
      </c>
      <c r="N428" s="67">
        <v>0</v>
      </c>
      <c r="O428" s="67">
        <f>'FY25 Fleet Rates'!$B$3</f>
        <v>1650.1169802561767</v>
      </c>
      <c r="P428" s="67">
        <v>0</v>
      </c>
      <c r="Q428" s="67">
        <v>0</v>
      </c>
      <c r="R428" s="67">
        <v>0</v>
      </c>
      <c r="S428" s="67">
        <v>0</v>
      </c>
      <c r="T428" s="67">
        <f t="shared" si="28"/>
        <v>6826.440282572541</v>
      </c>
      <c r="U428" s="63" t="s">
        <v>133</v>
      </c>
      <c r="V428" s="63">
        <v>2013</v>
      </c>
      <c r="W428" s="70" t="s">
        <v>1218</v>
      </c>
      <c r="X428" s="67">
        <v>0</v>
      </c>
      <c r="Y428" s="67"/>
      <c r="Z428" s="67">
        <f t="shared" si="29"/>
        <v>0</v>
      </c>
      <c r="AA428" s="67">
        <f t="shared" si="26"/>
        <v>6826.440282572541</v>
      </c>
    </row>
    <row r="429" spans="1:27" ht="15" customHeight="1" x14ac:dyDescent="0.3">
      <c r="A429" s="73" t="s">
        <v>40</v>
      </c>
      <c r="B429" s="73">
        <v>905500</v>
      </c>
      <c r="C429" s="73" t="s">
        <v>542</v>
      </c>
      <c r="D429" s="75" t="s">
        <v>543</v>
      </c>
      <c r="E429" s="73" t="s">
        <v>574</v>
      </c>
      <c r="F429" s="73" t="s">
        <v>575</v>
      </c>
      <c r="G429" s="73">
        <v>1212</v>
      </c>
      <c r="H429" s="73" t="s">
        <v>77</v>
      </c>
      <c r="I429" s="66">
        <v>417</v>
      </c>
      <c r="J429" s="67">
        <v>4394.9914830988009</v>
      </c>
      <c r="K429" s="68">
        <f t="shared" si="25"/>
        <v>0.73249858051646677</v>
      </c>
      <c r="L429" s="67">
        <f t="shared" si="30"/>
        <v>0</v>
      </c>
      <c r="M429" s="67">
        <v>0</v>
      </c>
      <c r="N429" s="67">
        <v>0</v>
      </c>
      <c r="O429" s="67">
        <f>'FY25 Fleet Rates'!$B$3</f>
        <v>1650.1169802561767</v>
      </c>
      <c r="P429" s="67">
        <v>0</v>
      </c>
      <c r="Q429" s="67">
        <v>0</v>
      </c>
      <c r="R429" s="67">
        <v>0</v>
      </c>
      <c r="S429" s="67">
        <v>0</v>
      </c>
      <c r="T429" s="67">
        <f t="shared" si="28"/>
        <v>6045.1084633549781</v>
      </c>
      <c r="U429" s="63" t="s">
        <v>133</v>
      </c>
      <c r="V429" s="63">
        <v>2018</v>
      </c>
      <c r="W429" s="70" t="s">
        <v>1218</v>
      </c>
      <c r="X429" s="67">
        <v>0</v>
      </c>
      <c r="Y429" s="67"/>
      <c r="Z429" s="67">
        <f t="shared" si="29"/>
        <v>0</v>
      </c>
      <c r="AA429" s="67">
        <f t="shared" si="26"/>
        <v>6045.1084633549781</v>
      </c>
    </row>
    <row r="430" spans="1:27" ht="15" customHeight="1" x14ac:dyDescent="0.3">
      <c r="A430" s="73" t="s">
        <v>40</v>
      </c>
      <c r="B430" s="73">
        <v>905500</v>
      </c>
      <c r="C430" s="73" t="s">
        <v>542</v>
      </c>
      <c r="D430" s="75" t="s">
        <v>543</v>
      </c>
      <c r="E430" s="73" t="s">
        <v>576</v>
      </c>
      <c r="F430" s="73" t="s">
        <v>577</v>
      </c>
      <c r="G430" s="73">
        <v>1253</v>
      </c>
      <c r="H430" s="73" t="s">
        <v>170</v>
      </c>
      <c r="I430" s="66">
        <v>0</v>
      </c>
      <c r="J430" s="67">
        <v>0</v>
      </c>
      <c r="K430" s="68">
        <f t="shared" si="25"/>
        <v>0</v>
      </c>
      <c r="L430" s="67">
        <f t="shared" si="30"/>
        <v>0</v>
      </c>
      <c r="M430" s="67">
        <v>3226.945348530754</v>
      </c>
      <c r="N430" s="67">
        <v>1773.2287466129326</v>
      </c>
      <c r="O430" s="67">
        <f>'FY25 Fleet Rates'!$B$3</f>
        <v>1650.1169802561767</v>
      </c>
      <c r="P430" s="67">
        <v>0</v>
      </c>
      <c r="Q430" s="67">
        <v>0</v>
      </c>
      <c r="R430" s="67">
        <v>0</v>
      </c>
      <c r="S430" s="67">
        <v>471.72908585260467</v>
      </c>
      <c r="T430" s="67">
        <f t="shared" si="28"/>
        <v>7122.0201612524688</v>
      </c>
      <c r="U430" s="63" t="s">
        <v>151</v>
      </c>
      <c r="V430" s="63">
        <v>2029</v>
      </c>
      <c r="W430" s="70" t="s">
        <v>549</v>
      </c>
      <c r="X430" s="67">
        <v>5796</v>
      </c>
      <c r="Y430" s="67"/>
      <c r="Z430" s="67">
        <f t="shared" si="29"/>
        <v>5796</v>
      </c>
      <c r="AA430" s="67">
        <f t="shared" si="26"/>
        <v>12918.020161252469</v>
      </c>
    </row>
    <row r="431" spans="1:27" ht="15" customHeight="1" x14ac:dyDescent="0.3">
      <c r="A431" s="73" t="s">
        <v>40</v>
      </c>
      <c r="B431" s="73">
        <v>905500</v>
      </c>
      <c r="C431" s="73" t="s">
        <v>542</v>
      </c>
      <c r="D431" s="75" t="s">
        <v>543</v>
      </c>
      <c r="E431" s="73" t="s">
        <v>578</v>
      </c>
      <c r="F431" s="73" t="s">
        <v>579</v>
      </c>
      <c r="G431" s="73">
        <v>1253</v>
      </c>
      <c r="H431" s="73" t="s">
        <v>170</v>
      </c>
      <c r="I431" s="66">
        <v>0</v>
      </c>
      <c r="J431" s="67">
        <v>0</v>
      </c>
      <c r="K431" s="68">
        <f t="shared" si="25"/>
        <v>0</v>
      </c>
      <c r="L431" s="67">
        <f t="shared" si="30"/>
        <v>0</v>
      </c>
      <c r="M431" s="67">
        <v>2486.4040369497729</v>
      </c>
      <c r="N431" s="67">
        <v>1642.8752343767608</v>
      </c>
      <c r="O431" s="67">
        <f>'FY25 Fleet Rates'!$B$3</f>
        <v>1650.1169802561767</v>
      </c>
      <c r="P431" s="67">
        <v>491.99426209606185</v>
      </c>
      <c r="Q431" s="67">
        <v>0</v>
      </c>
      <c r="R431" s="67">
        <v>0</v>
      </c>
      <c r="S431" s="67">
        <v>610.41548376372236</v>
      </c>
      <c r="T431" s="67">
        <f t="shared" si="28"/>
        <v>6881.8059974424941</v>
      </c>
      <c r="U431" s="63" t="s">
        <v>151</v>
      </c>
      <c r="V431" s="63">
        <v>2029</v>
      </c>
      <c r="W431" s="70" t="s">
        <v>549</v>
      </c>
      <c r="X431" s="67">
        <v>7500</v>
      </c>
      <c r="Y431" s="67"/>
      <c r="Z431" s="67">
        <f t="shared" si="29"/>
        <v>7500</v>
      </c>
      <c r="AA431" s="67">
        <f t="shared" si="26"/>
        <v>14381.805997442494</v>
      </c>
    </row>
    <row r="432" spans="1:27" ht="14.25" customHeight="1" x14ac:dyDescent="0.3">
      <c r="A432" s="73" t="s">
        <v>40</v>
      </c>
      <c r="B432" s="73">
        <v>905500</v>
      </c>
      <c r="C432" s="73" t="s">
        <v>542</v>
      </c>
      <c r="D432" s="75" t="s">
        <v>543</v>
      </c>
      <c r="E432" s="73" t="s">
        <v>580</v>
      </c>
      <c r="F432" s="73" t="s">
        <v>581</v>
      </c>
      <c r="G432" s="73">
        <v>1253</v>
      </c>
      <c r="H432" s="73" t="s">
        <v>170</v>
      </c>
      <c r="I432" s="66">
        <v>0</v>
      </c>
      <c r="J432" s="67">
        <v>0</v>
      </c>
      <c r="K432" s="68">
        <f t="shared" si="25"/>
        <v>0</v>
      </c>
      <c r="L432" s="67">
        <f t="shared" si="30"/>
        <v>0</v>
      </c>
      <c r="M432" s="67">
        <v>2193.4258407912057</v>
      </c>
      <c r="N432" s="67">
        <v>2189.6984454528365</v>
      </c>
      <c r="O432" s="67">
        <f>'FY25 Fleet Rates'!$B$3</f>
        <v>1650.1169802561767</v>
      </c>
      <c r="P432" s="67">
        <v>0</v>
      </c>
      <c r="Q432" s="67">
        <v>4163.4582594650965</v>
      </c>
      <c r="R432" s="67">
        <v>0</v>
      </c>
      <c r="S432" s="67">
        <v>471.72908585260467</v>
      </c>
      <c r="T432" s="67">
        <f t="shared" si="28"/>
        <v>10668.428611817921</v>
      </c>
      <c r="U432" s="63" t="s">
        <v>151</v>
      </c>
      <c r="V432" s="63">
        <v>2029</v>
      </c>
      <c r="W432" s="70" t="s">
        <v>549</v>
      </c>
      <c r="X432" s="67">
        <v>5796</v>
      </c>
      <c r="Y432" s="67"/>
      <c r="Z432" s="67">
        <f t="shared" si="29"/>
        <v>5796</v>
      </c>
      <c r="AA432" s="67">
        <f t="shared" si="26"/>
        <v>16464.428611817923</v>
      </c>
    </row>
    <row r="433" spans="1:27" ht="14.25" customHeight="1" x14ac:dyDescent="0.3">
      <c r="A433" s="73" t="s">
        <v>40</v>
      </c>
      <c r="B433" s="73">
        <v>905500</v>
      </c>
      <c r="C433" s="73" t="s">
        <v>542</v>
      </c>
      <c r="D433" s="75" t="s">
        <v>543</v>
      </c>
      <c r="E433" s="73" t="s">
        <v>582</v>
      </c>
      <c r="F433" s="73" t="s">
        <v>583</v>
      </c>
      <c r="G433" s="73">
        <v>3004</v>
      </c>
      <c r="H433" s="73" t="s">
        <v>170</v>
      </c>
      <c r="I433" s="66">
        <v>0</v>
      </c>
      <c r="J433" s="67">
        <v>0</v>
      </c>
      <c r="K433" s="68">
        <f t="shared" si="25"/>
        <v>0</v>
      </c>
      <c r="L433" s="67">
        <f t="shared" si="30"/>
        <v>0</v>
      </c>
      <c r="M433" s="67">
        <v>702.20674490869658</v>
      </c>
      <c r="N433" s="67">
        <v>0</v>
      </c>
      <c r="O433" s="67">
        <f>'FY25 Fleet Rates'!$B$3</f>
        <v>1650.1169802561767</v>
      </c>
      <c r="P433" s="67">
        <v>0</v>
      </c>
      <c r="Q433" s="67">
        <v>0</v>
      </c>
      <c r="R433" s="67">
        <v>0</v>
      </c>
      <c r="S433" s="67">
        <v>0</v>
      </c>
      <c r="T433" s="67">
        <f t="shared" si="28"/>
        <v>2352.3237251648734</v>
      </c>
      <c r="U433" s="63" t="s">
        <v>412</v>
      </c>
      <c r="V433" s="63">
        <v>1900</v>
      </c>
      <c r="W433" s="70" t="s">
        <v>1218</v>
      </c>
      <c r="X433" s="67">
        <v>0</v>
      </c>
      <c r="Y433" s="67"/>
      <c r="Z433" s="67">
        <f t="shared" si="29"/>
        <v>0</v>
      </c>
      <c r="AA433" s="67">
        <f t="shared" si="26"/>
        <v>2352.3237251648734</v>
      </c>
    </row>
    <row r="434" spans="1:27" ht="14.25" customHeight="1" x14ac:dyDescent="0.3">
      <c r="A434" s="73" t="s">
        <v>40</v>
      </c>
      <c r="B434" s="73">
        <v>905500</v>
      </c>
      <c r="C434" s="73" t="s">
        <v>542</v>
      </c>
      <c r="D434" s="75" t="s">
        <v>543</v>
      </c>
      <c r="E434" s="73" t="s">
        <v>584</v>
      </c>
      <c r="F434" s="73" t="s">
        <v>585</v>
      </c>
      <c r="G434" s="73">
        <v>3004</v>
      </c>
      <c r="H434" s="73" t="s">
        <v>170</v>
      </c>
      <c r="I434" s="66">
        <v>0</v>
      </c>
      <c r="J434" s="67">
        <v>0</v>
      </c>
      <c r="K434" s="68">
        <f t="shared" si="25"/>
        <v>0</v>
      </c>
      <c r="L434" s="67">
        <f t="shared" si="30"/>
        <v>0</v>
      </c>
      <c r="M434" s="67">
        <v>142.05902910844432</v>
      </c>
      <c r="N434" s="67">
        <v>0</v>
      </c>
      <c r="O434" s="67">
        <f>'FY25 Fleet Rates'!$B$3</f>
        <v>1650.1169802561767</v>
      </c>
      <c r="P434" s="67">
        <v>0</v>
      </c>
      <c r="Q434" s="67">
        <v>0</v>
      </c>
      <c r="R434" s="67">
        <v>0</v>
      </c>
      <c r="S434" s="67">
        <v>0</v>
      </c>
      <c r="T434" s="67">
        <f t="shared" si="28"/>
        <v>1792.176009364621</v>
      </c>
      <c r="U434" s="63" t="s">
        <v>412</v>
      </c>
      <c r="V434" s="63">
        <v>1900</v>
      </c>
      <c r="W434" s="70" t="s">
        <v>1218</v>
      </c>
      <c r="X434" s="67">
        <v>0</v>
      </c>
      <c r="Y434" s="67"/>
      <c r="Z434" s="67">
        <f t="shared" si="29"/>
        <v>0</v>
      </c>
      <c r="AA434" s="67">
        <f t="shared" si="26"/>
        <v>1792.176009364621</v>
      </c>
    </row>
    <row r="435" spans="1:27" ht="14.25" customHeight="1" x14ac:dyDescent="0.3">
      <c r="A435" s="73" t="s">
        <v>40</v>
      </c>
      <c r="B435" s="73">
        <v>905500</v>
      </c>
      <c r="C435" s="73" t="s">
        <v>542</v>
      </c>
      <c r="D435" s="75" t="s">
        <v>543</v>
      </c>
      <c r="E435" s="73" t="s">
        <v>586</v>
      </c>
      <c r="F435" s="73" t="s">
        <v>587</v>
      </c>
      <c r="G435" s="73">
        <v>3004</v>
      </c>
      <c r="H435" s="73" t="s">
        <v>170</v>
      </c>
      <c r="I435" s="66">
        <v>0</v>
      </c>
      <c r="J435" s="67">
        <v>0</v>
      </c>
      <c r="K435" s="68">
        <f t="shared" si="25"/>
        <v>0</v>
      </c>
      <c r="L435" s="67">
        <f t="shared" si="30"/>
        <v>0</v>
      </c>
      <c r="M435" s="67">
        <v>354.27194774839899</v>
      </c>
      <c r="N435" s="67">
        <v>0</v>
      </c>
      <c r="O435" s="67">
        <f>'FY25 Fleet Rates'!$B$3</f>
        <v>1650.1169802561767</v>
      </c>
      <c r="P435" s="67">
        <v>0</v>
      </c>
      <c r="Q435" s="67">
        <v>0</v>
      </c>
      <c r="R435" s="67">
        <v>0</v>
      </c>
      <c r="S435" s="67">
        <v>0</v>
      </c>
      <c r="T435" s="67">
        <f t="shared" si="28"/>
        <v>2004.3889280045757</v>
      </c>
      <c r="U435" s="63" t="s">
        <v>412</v>
      </c>
      <c r="V435" s="63">
        <v>1900</v>
      </c>
      <c r="W435" s="70" t="s">
        <v>1218</v>
      </c>
      <c r="X435" s="67">
        <v>0</v>
      </c>
      <c r="Y435" s="67"/>
      <c r="Z435" s="67">
        <f t="shared" si="29"/>
        <v>0</v>
      </c>
      <c r="AA435" s="67">
        <f t="shared" si="26"/>
        <v>2004.3889280045757</v>
      </c>
    </row>
    <row r="436" spans="1:27" ht="14.25" customHeight="1" x14ac:dyDescent="0.3">
      <c r="A436" s="73" t="s">
        <v>40</v>
      </c>
      <c r="B436" s="73">
        <v>905500</v>
      </c>
      <c r="C436" s="73" t="s">
        <v>542</v>
      </c>
      <c r="D436" s="75" t="s">
        <v>543</v>
      </c>
      <c r="E436" s="73" t="s">
        <v>588</v>
      </c>
      <c r="F436" s="73" t="s">
        <v>589</v>
      </c>
      <c r="G436" s="73">
        <v>1256</v>
      </c>
      <c r="H436" s="73" t="s">
        <v>170</v>
      </c>
      <c r="I436" s="66">
        <v>0</v>
      </c>
      <c r="J436" s="67">
        <v>0</v>
      </c>
      <c r="K436" s="68">
        <f t="shared" si="25"/>
        <v>0</v>
      </c>
      <c r="L436" s="67">
        <f t="shared" si="30"/>
        <v>0</v>
      </c>
      <c r="M436" s="67">
        <v>1326.5793299595543</v>
      </c>
      <c r="N436" s="67">
        <v>1490.5491330785353</v>
      </c>
      <c r="O436" s="67">
        <f>'FY25 Fleet Rates'!$B$3</f>
        <v>1650.1169802561767</v>
      </c>
      <c r="P436" s="67">
        <v>0</v>
      </c>
      <c r="Q436" s="67">
        <v>0</v>
      </c>
      <c r="R436" s="67">
        <v>0</v>
      </c>
      <c r="S436" s="67">
        <v>610.41548376372236</v>
      </c>
      <c r="T436" s="67">
        <f t="shared" si="28"/>
        <v>5077.6609270579893</v>
      </c>
      <c r="U436" s="63" t="s">
        <v>151</v>
      </c>
      <c r="V436" s="63">
        <v>2031</v>
      </c>
      <c r="W436" s="70" t="s">
        <v>1309</v>
      </c>
      <c r="X436" s="67">
        <v>7500</v>
      </c>
      <c r="Y436" s="67"/>
      <c r="Z436" s="67">
        <f t="shared" si="29"/>
        <v>7500</v>
      </c>
      <c r="AA436" s="67">
        <f t="shared" si="26"/>
        <v>12577.66092705799</v>
      </c>
    </row>
    <row r="437" spans="1:27" ht="14.25" customHeight="1" x14ac:dyDescent="0.3">
      <c r="A437" s="73" t="s">
        <v>40</v>
      </c>
      <c r="B437" s="73">
        <v>905510</v>
      </c>
      <c r="C437" s="73" t="s">
        <v>590</v>
      </c>
      <c r="D437" s="75" t="s">
        <v>591</v>
      </c>
      <c r="E437" s="73">
        <v>161022</v>
      </c>
      <c r="F437" s="73" t="s">
        <v>592</v>
      </c>
      <c r="G437" s="73">
        <v>1020</v>
      </c>
      <c r="H437" s="73" t="s">
        <v>77</v>
      </c>
      <c r="I437" s="66">
        <v>994</v>
      </c>
      <c r="J437" s="67">
        <v>3613.6596638812362</v>
      </c>
      <c r="K437" s="68">
        <f t="shared" si="25"/>
        <v>0.60227661064687266</v>
      </c>
      <c r="L437" s="67">
        <f t="shared" si="30"/>
        <v>0</v>
      </c>
      <c r="M437" s="67">
        <v>0</v>
      </c>
      <c r="N437" s="67">
        <v>0</v>
      </c>
      <c r="O437" s="67">
        <f>'FY25 Fleet Rates'!$B$3</f>
        <v>1650.1169802561767</v>
      </c>
      <c r="P437" s="67">
        <v>0</v>
      </c>
      <c r="Q437" s="67">
        <v>0</v>
      </c>
      <c r="R437" s="67">
        <v>0</v>
      </c>
      <c r="S437" s="67">
        <v>167.00967635775444</v>
      </c>
      <c r="T437" s="67">
        <f t="shared" si="28"/>
        <v>5430.7863204951682</v>
      </c>
      <c r="U437" s="63" t="s">
        <v>151</v>
      </c>
      <c r="V437" s="63">
        <v>2026</v>
      </c>
      <c r="W437" s="70" t="s">
        <v>1234</v>
      </c>
      <c r="X437" s="67">
        <v>2052</v>
      </c>
      <c r="Y437" s="67"/>
      <c r="Z437" s="67">
        <f t="shared" si="29"/>
        <v>2052</v>
      </c>
      <c r="AA437" s="67">
        <f t="shared" si="26"/>
        <v>7482.7863204951682</v>
      </c>
    </row>
    <row r="438" spans="1:27" ht="14.25" customHeight="1" x14ac:dyDescent="0.3">
      <c r="A438" s="73" t="s">
        <v>40</v>
      </c>
      <c r="B438" s="73">
        <v>905530</v>
      </c>
      <c r="C438" s="73" t="s">
        <v>593</v>
      </c>
      <c r="D438" s="75" t="s">
        <v>594</v>
      </c>
      <c r="E438" s="73">
        <v>171026</v>
      </c>
      <c r="F438" s="73" t="s">
        <v>595</v>
      </c>
      <c r="G438" s="73">
        <v>1212</v>
      </c>
      <c r="H438" s="73" t="s">
        <v>77</v>
      </c>
      <c r="I438" s="66">
        <v>1516</v>
      </c>
      <c r="J438" s="67">
        <v>4394.9914830988009</v>
      </c>
      <c r="K438" s="68">
        <f t="shared" si="25"/>
        <v>0.73249858051646677</v>
      </c>
      <c r="L438" s="67">
        <f t="shared" si="30"/>
        <v>0</v>
      </c>
      <c r="M438" s="67">
        <v>0</v>
      </c>
      <c r="N438" s="67">
        <v>0</v>
      </c>
      <c r="O438" s="67">
        <f>'FY25 Fleet Rates'!$B$3</f>
        <v>1650.1169802561767</v>
      </c>
      <c r="P438" s="67">
        <v>3339.478678420257</v>
      </c>
      <c r="Q438" s="67">
        <v>0</v>
      </c>
      <c r="R438" s="67">
        <v>0</v>
      </c>
      <c r="S438" s="67">
        <v>195.33295480439116</v>
      </c>
      <c r="T438" s="67">
        <f t="shared" si="28"/>
        <v>9579.9200965796263</v>
      </c>
      <c r="U438" s="63" t="s">
        <v>151</v>
      </c>
      <c r="V438" s="63">
        <v>2026</v>
      </c>
      <c r="W438" s="70" t="s">
        <v>251</v>
      </c>
      <c r="X438" s="67">
        <v>2400</v>
      </c>
      <c r="Y438" s="67"/>
      <c r="Z438" s="67">
        <f t="shared" si="29"/>
        <v>2400</v>
      </c>
      <c r="AA438" s="67">
        <f t="shared" si="26"/>
        <v>11979.920096579626</v>
      </c>
    </row>
    <row r="439" spans="1:27" ht="14.25" customHeight="1" x14ac:dyDescent="0.3">
      <c r="A439" s="73" t="s">
        <v>40</v>
      </c>
      <c r="B439" s="73">
        <v>905530</v>
      </c>
      <c r="C439" s="73" t="s">
        <v>593</v>
      </c>
      <c r="D439" s="84" t="s">
        <v>594</v>
      </c>
      <c r="E439" s="73">
        <v>171027</v>
      </c>
      <c r="F439" s="73" t="s">
        <v>596</v>
      </c>
      <c r="G439" s="73">
        <v>1212</v>
      </c>
      <c r="H439" s="73" t="s">
        <v>77</v>
      </c>
      <c r="I439" s="66">
        <v>2102</v>
      </c>
      <c r="J439" s="67">
        <v>4394.9914830988009</v>
      </c>
      <c r="K439" s="68">
        <f t="shared" si="25"/>
        <v>0.73249858051646677</v>
      </c>
      <c r="L439" s="67">
        <f t="shared" si="30"/>
        <v>0</v>
      </c>
      <c r="M439" s="67">
        <v>0</v>
      </c>
      <c r="N439" s="67">
        <v>0</v>
      </c>
      <c r="O439" s="67">
        <f>'FY25 Fleet Rates'!$B$3</f>
        <v>1650.1169802561767</v>
      </c>
      <c r="P439" s="67">
        <v>0</v>
      </c>
      <c r="Q439" s="67">
        <v>0</v>
      </c>
      <c r="R439" s="67">
        <v>0</v>
      </c>
      <c r="S439" s="67">
        <v>195.33295480439116</v>
      </c>
      <c r="T439" s="67">
        <f t="shared" si="28"/>
        <v>6240.4414181593693</v>
      </c>
      <c r="U439" s="63" t="s">
        <v>151</v>
      </c>
      <c r="V439" s="63">
        <v>2026</v>
      </c>
      <c r="W439" s="70" t="s">
        <v>251</v>
      </c>
      <c r="X439" s="67">
        <v>2400</v>
      </c>
      <c r="Y439" s="67"/>
      <c r="Z439" s="67">
        <f t="shared" si="29"/>
        <v>2400</v>
      </c>
      <c r="AA439" s="67">
        <f t="shared" si="26"/>
        <v>8640.4414181593693</v>
      </c>
    </row>
    <row r="440" spans="1:27" ht="14.25" customHeight="1" x14ac:dyDescent="0.3">
      <c r="A440" s="73" t="s">
        <v>40</v>
      </c>
      <c r="B440" s="73">
        <v>905530</v>
      </c>
      <c r="C440" s="73" t="s">
        <v>593</v>
      </c>
      <c r="D440" s="75" t="s">
        <v>594</v>
      </c>
      <c r="E440" s="73" t="s">
        <v>597</v>
      </c>
      <c r="F440" s="73"/>
      <c r="G440" s="73">
        <v>1212</v>
      </c>
      <c r="H440" s="73" t="s">
        <v>77</v>
      </c>
      <c r="I440" s="66">
        <v>2194</v>
      </c>
      <c r="J440" s="67">
        <v>4394.9914830988009</v>
      </c>
      <c r="K440" s="68">
        <f t="shared" si="25"/>
        <v>0.73249858051646677</v>
      </c>
      <c r="L440" s="67">
        <f t="shared" si="30"/>
        <v>0</v>
      </c>
      <c r="M440" s="67">
        <v>0</v>
      </c>
      <c r="N440" s="67">
        <v>0</v>
      </c>
      <c r="O440" s="67">
        <f>'FY25 Fleet Rates'!$B$3</f>
        <v>1650.1169802561767</v>
      </c>
      <c r="P440" s="67">
        <v>0</v>
      </c>
      <c r="Q440" s="67">
        <v>0</v>
      </c>
      <c r="R440" s="67">
        <v>0</v>
      </c>
      <c r="S440" s="67">
        <v>0</v>
      </c>
      <c r="T440" s="67">
        <f t="shared" si="28"/>
        <v>6045.1084633549781</v>
      </c>
      <c r="U440" s="63" t="s">
        <v>133</v>
      </c>
      <c r="V440" s="63">
        <v>2014</v>
      </c>
      <c r="W440" s="70" t="s">
        <v>1218</v>
      </c>
      <c r="X440" s="67">
        <v>0</v>
      </c>
      <c r="Y440" s="67"/>
      <c r="Z440" s="67">
        <f t="shared" si="29"/>
        <v>0</v>
      </c>
      <c r="AA440" s="67">
        <f t="shared" si="26"/>
        <v>6045.1084633549781</v>
      </c>
    </row>
    <row r="441" spans="1:27" ht="14.25" customHeight="1" x14ac:dyDescent="0.3">
      <c r="A441" s="73" t="s">
        <v>40</v>
      </c>
      <c r="B441" s="73">
        <v>905530</v>
      </c>
      <c r="C441" s="73" t="s">
        <v>593</v>
      </c>
      <c r="D441" s="75" t="s">
        <v>594</v>
      </c>
      <c r="E441" s="73" t="s">
        <v>598</v>
      </c>
      <c r="F441" s="73" t="s">
        <v>599</v>
      </c>
      <c r="G441" s="73">
        <v>1212</v>
      </c>
      <c r="H441" s="73" t="s">
        <v>77</v>
      </c>
      <c r="I441" s="66">
        <v>2437</v>
      </c>
      <c r="J441" s="67">
        <v>4394.9914830988009</v>
      </c>
      <c r="K441" s="68">
        <f t="shared" si="25"/>
        <v>0.73249858051646677</v>
      </c>
      <c r="L441" s="67">
        <f t="shared" si="30"/>
        <v>0</v>
      </c>
      <c r="M441" s="67">
        <v>0</v>
      </c>
      <c r="N441" s="67">
        <v>0</v>
      </c>
      <c r="O441" s="67">
        <f>'FY25 Fleet Rates'!$B$3</f>
        <v>1650.1169802561767</v>
      </c>
      <c r="P441" s="67">
        <v>0</v>
      </c>
      <c r="Q441" s="67">
        <v>0</v>
      </c>
      <c r="R441" s="67">
        <v>0</v>
      </c>
      <c r="S441" s="67">
        <v>195.33295480439116</v>
      </c>
      <c r="T441" s="67">
        <f t="shared" si="28"/>
        <v>6240.4414181593693</v>
      </c>
      <c r="U441" s="63" t="s">
        <v>151</v>
      </c>
      <c r="V441" s="63">
        <v>2030</v>
      </c>
      <c r="W441" s="70" t="s">
        <v>251</v>
      </c>
      <c r="X441" s="67">
        <v>2400</v>
      </c>
      <c r="Y441" s="67"/>
      <c r="Z441" s="67">
        <f t="shared" si="29"/>
        <v>2400</v>
      </c>
      <c r="AA441" s="67">
        <f t="shared" si="26"/>
        <v>8640.4414181593693</v>
      </c>
    </row>
    <row r="442" spans="1:27" ht="14.25" customHeight="1" x14ac:dyDescent="0.3">
      <c r="A442" s="73" t="s">
        <v>40</v>
      </c>
      <c r="B442" s="73">
        <v>905750</v>
      </c>
      <c r="C442" s="73" t="s">
        <v>600</v>
      </c>
      <c r="D442" s="74" t="s">
        <v>601</v>
      </c>
      <c r="E442" s="73">
        <v>131034</v>
      </c>
      <c r="F442" s="73" t="s">
        <v>602</v>
      </c>
      <c r="G442" s="73">
        <v>1252</v>
      </c>
      <c r="H442" s="73" t="s">
        <v>170</v>
      </c>
      <c r="I442" s="66">
        <v>0</v>
      </c>
      <c r="J442" s="67">
        <v>0</v>
      </c>
      <c r="K442" s="68">
        <f t="shared" si="25"/>
        <v>0</v>
      </c>
      <c r="L442" s="67">
        <f t="shared" si="30"/>
        <v>0</v>
      </c>
      <c r="M442" s="67">
        <v>1713.2865063034926</v>
      </c>
      <c r="N442" s="67">
        <v>2132.8339004462018</v>
      </c>
      <c r="O442" s="67">
        <f>'FY25 Fleet Rates'!$B$3</f>
        <v>1650.1169802561767</v>
      </c>
      <c r="P442" s="67">
        <v>0</v>
      </c>
      <c r="Q442" s="67">
        <v>111.69629763924</v>
      </c>
      <c r="R442" s="67">
        <v>0</v>
      </c>
      <c r="S442" s="67">
        <v>0</v>
      </c>
      <c r="T442" s="67">
        <f t="shared" si="28"/>
        <v>5607.9336846451106</v>
      </c>
      <c r="U442" s="63" t="s">
        <v>412</v>
      </c>
      <c r="V442" s="63">
        <v>1900</v>
      </c>
      <c r="W442" s="70" t="s">
        <v>1218</v>
      </c>
      <c r="X442" s="67">
        <v>0</v>
      </c>
      <c r="Y442" s="67"/>
      <c r="Z442" s="67">
        <f t="shared" si="29"/>
        <v>0</v>
      </c>
      <c r="AA442" s="67">
        <f t="shared" si="26"/>
        <v>5607.9336846451106</v>
      </c>
    </row>
    <row r="443" spans="1:27" ht="14.25" customHeight="1" x14ac:dyDescent="0.3">
      <c r="A443" s="73" t="s">
        <v>40</v>
      </c>
      <c r="B443" s="73">
        <v>905750</v>
      </c>
      <c r="C443" s="73" t="s">
        <v>600</v>
      </c>
      <c r="D443" s="74" t="s">
        <v>601</v>
      </c>
      <c r="E443" s="73" t="s">
        <v>603</v>
      </c>
      <c r="F443" s="73" t="s">
        <v>604</v>
      </c>
      <c r="G443" s="73">
        <v>1252</v>
      </c>
      <c r="H443" s="73" t="s">
        <v>170</v>
      </c>
      <c r="I443" s="66">
        <v>0</v>
      </c>
      <c r="J443" s="67">
        <v>0</v>
      </c>
      <c r="K443" s="68">
        <f t="shared" si="25"/>
        <v>0</v>
      </c>
      <c r="L443" s="67">
        <f t="shared" si="30"/>
        <v>0</v>
      </c>
      <c r="M443" s="67">
        <v>2891.1283112186638</v>
      </c>
      <c r="N443" s="67">
        <v>468.68413091209572</v>
      </c>
      <c r="O443" s="67">
        <f>'FY25 Fleet Rates'!$B$3</f>
        <v>1650.1169802561767</v>
      </c>
      <c r="P443" s="67">
        <v>0</v>
      </c>
      <c r="Q443" s="67">
        <v>0</v>
      </c>
      <c r="R443" s="67">
        <v>0</v>
      </c>
      <c r="S443" s="67">
        <v>0</v>
      </c>
      <c r="T443" s="67">
        <f t="shared" si="28"/>
        <v>5009.9294223869365</v>
      </c>
      <c r="U443" s="63" t="s">
        <v>412</v>
      </c>
      <c r="V443" s="63">
        <v>1900</v>
      </c>
      <c r="W443" s="70" t="s">
        <v>1218</v>
      </c>
      <c r="X443" s="67">
        <v>0</v>
      </c>
      <c r="Y443" s="67"/>
      <c r="Z443" s="67">
        <f t="shared" si="29"/>
        <v>0</v>
      </c>
      <c r="AA443" s="67">
        <f t="shared" si="26"/>
        <v>5009.9294223869365</v>
      </c>
    </row>
    <row r="444" spans="1:27" ht="14.25" customHeight="1" x14ac:dyDescent="0.3">
      <c r="A444" s="73" t="s">
        <v>40</v>
      </c>
      <c r="B444" s="73">
        <v>905750</v>
      </c>
      <c r="C444" s="73" t="s">
        <v>600</v>
      </c>
      <c r="D444" s="75" t="s">
        <v>601</v>
      </c>
      <c r="E444" s="73" t="s">
        <v>605</v>
      </c>
      <c r="F444" s="73" t="s">
        <v>606</v>
      </c>
      <c r="G444" s="73">
        <v>1252</v>
      </c>
      <c r="H444" s="73" t="s">
        <v>170</v>
      </c>
      <c r="I444" s="66">
        <v>0</v>
      </c>
      <c r="J444" s="67">
        <v>0</v>
      </c>
      <c r="K444" s="68">
        <f t="shared" si="25"/>
        <v>0</v>
      </c>
      <c r="L444" s="67">
        <f t="shared" si="30"/>
        <v>0</v>
      </c>
      <c r="M444" s="67">
        <v>1509.7407912781778</v>
      </c>
      <c r="N444" s="67">
        <v>3829.4163283221465</v>
      </c>
      <c r="O444" s="67">
        <f>'FY25 Fleet Rates'!$B$3</f>
        <v>1650.1169802561767</v>
      </c>
      <c r="P444" s="67">
        <v>0</v>
      </c>
      <c r="Q444" s="67">
        <v>0</v>
      </c>
      <c r="R444" s="67">
        <v>0</v>
      </c>
      <c r="S444" s="67">
        <v>0</v>
      </c>
      <c r="T444" s="67">
        <f t="shared" si="28"/>
        <v>6989.2740998565005</v>
      </c>
      <c r="U444" s="63" t="s">
        <v>412</v>
      </c>
      <c r="V444" s="63">
        <v>1900</v>
      </c>
      <c r="W444" s="70" t="s">
        <v>1218</v>
      </c>
      <c r="X444" s="67">
        <v>0</v>
      </c>
      <c r="Y444" s="67"/>
      <c r="Z444" s="67">
        <f t="shared" si="29"/>
        <v>0</v>
      </c>
      <c r="AA444" s="67">
        <f t="shared" si="26"/>
        <v>6989.2740998565005</v>
      </c>
    </row>
    <row r="445" spans="1:27" ht="14.25" customHeight="1" x14ac:dyDescent="0.3">
      <c r="A445" s="73" t="s">
        <v>40</v>
      </c>
      <c r="B445" s="73">
        <v>908000</v>
      </c>
      <c r="C445" s="73" t="s">
        <v>607</v>
      </c>
      <c r="D445" s="75" t="s">
        <v>608</v>
      </c>
      <c r="E445" s="73">
        <v>151036</v>
      </c>
      <c r="F445" s="73"/>
      <c r="G445" s="73">
        <v>1202</v>
      </c>
      <c r="H445" s="73" t="s">
        <v>77</v>
      </c>
      <c r="I445" s="66">
        <v>3448</v>
      </c>
      <c r="J445" s="67">
        <v>4394.9914830988009</v>
      </c>
      <c r="K445" s="68">
        <f t="shared" si="25"/>
        <v>0.73249858051646677</v>
      </c>
      <c r="L445" s="67">
        <f t="shared" si="30"/>
        <v>0</v>
      </c>
      <c r="M445" s="67">
        <v>0</v>
      </c>
      <c r="N445" s="67">
        <v>0</v>
      </c>
      <c r="O445" s="67">
        <f>'FY25 Fleet Rates'!$B$3</f>
        <v>1650.1169802561767</v>
      </c>
      <c r="P445" s="67">
        <v>0</v>
      </c>
      <c r="Q445" s="67">
        <v>0</v>
      </c>
      <c r="R445" s="67">
        <v>0</v>
      </c>
      <c r="S445" s="67">
        <v>203.14627299656681</v>
      </c>
      <c r="T445" s="67">
        <f t="shared" si="28"/>
        <v>6248.254736351545</v>
      </c>
      <c r="U445" s="63" t="s">
        <v>151</v>
      </c>
      <c r="V445" s="63">
        <v>2025</v>
      </c>
      <c r="W445" s="70" t="s">
        <v>694</v>
      </c>
      <c r="X445" s="67">
        <v>2496</v>
      </c>
      <c r="Y445" s="67"/>
      <c r="Z445" s="67">
        <f t="shared" si="29"/>
        <v>2496</v>
      </c>
      <c r="AA445" s="67">
        <f t="shared" si="26"/>
        <v>8744.2547363515441</v>
      </c>
    </row>
    <row r="446" spans="1:27" ht="14.25" customHeight="1" x14ac:dyDescent="0.3">
      <c r="A446" s="73" t="s">
        <v>41</v>
      </c>
      <c r="B446" s="73">
        <v>402600</v>
      </c>
      <c r="C446" s="73" t="s">
        <v>615</v>
      </c>
      <c r="D446" s="74" t="s">
        <v>616</v>
      </c>
      <c r="E446" s="73">
        <v>161011</v>
      </c>
      <c r="F446" s="73"/>
      <c r="G446" s="73">
        <v>1204</v>
      </c>
      <c r="H446" s="73" t="s">
        <v>77</v>
      </c>
      <c r="I446" s="66">
        <v>16656</v>
      </c>
      <c r="J446" s="67">
        <v>6543.653985947104</v>
      </c>
      <c r="K446" s="68">
        <f t="shared" si="25"/>
        <v>1.0906089976578506</v>
      </c>
      <c r="L446" s="67">
        <f t="shared" si="30"/>
        <v>11621.529479042056</v>
      </c>
      <c r="M446" s="67">
        <v>0</v>
      </c>
      <c r="N446" s="67">
        <v>0</v>
      </c>
      <c r="O446" s="67">
        <f>'FY25 Fleet Rates'!$B$3</f>
        <v>1650.1169802561767</v>
      </c>
      <c r="P446" s="67">
        <v>1602.8607128769659</v>
      </c>
      <c r="Q446" s="67">
        <v>1550.5399735783319</v>
      </c>
      <c r="R446" s="67">
        <v>0</v>
      </c>
      <c r="S446" s="67">
        <v>0</v>
      </c>
      <c r="T446" s="67">
        <f t="shared" si="28"/>
        <v>22968.701131700636</v>
      </c>
      <c r="U446" s="63" t="s">
        <v>1306</v>
      </c>
      <c r="V446" s="63">
        <v>2021</v>
      </c>
      <c r="W446" s="70">
        <v>0</v>
      </c>
      <c r="X446" s="67">
        <v>0</v>
      </c>
      <c r="Y446" s="67"/>
      <c r="Z446" s="67">
        <f t="shared" si="29"/>
        <v>0</v>
      </c>
      <c r="AA446" s="67">
        <f t="shared" si="26"/>
        <v>22968.701131700636</v>
      </c>
    </row>
    <row r="447" spans="1:27" ht="15" customHeight="1" x14ac:dyDescent="0.3">
      <c r="A447" s="73" t="s">
        <v>41</v>
      </c>
      <c r="B447" s="73">
        <v>402600</v>
      </c>
      <c r="C447" s="73" t="s">
        <v>615</v>
      </c>
      <c r="D447" s="75" t="s">
        <v>616</v>
      </c>
      <c r="E447" s="73">
        <v>171021</v>
      </c>
      <c r="F447" s="73"/>
      <c r="G447" s="73">
        <v>1212</v>
      </c>
      <c r="H447" s="73" t="s">
        <v>77</v>
      </c>
      <c r="I447" s="66">
        <v>9832</v>
      </c>
      <c r="J447" s="67">
        <v>4394.9914830988009</v>
      </c>
      <c r="K447" s="68">
        <f t="shared" si="25"/>
        <v>0.73249858051646677</v>
      </c>
      <c r="L447" s="67">
        <f t="shared" si="30"/>
        <v>2806.9345605391009</v>
      </c>
      <c r="M447" s="67">
        <v>0</v>
      </c>
      <c r="N447" s="67">
        <v>0</v>
      </c>
      <c r="O447" s="67">
        <f>'FY25 Fleet Rates'!$B$3</f>
        <v>1650.1169802561767</v>
      </c>
      <c r="P447" s="67">
        <v>3993.5155775888647</v>
      </c>
      <c r="Q447" s="67">
        <v>54.255521001570003</v>
      </c>
      <c r="R447" s="67">
        <v>0</v>
      </c>
      <c r="S447" s="67">
        <v>195.33295480439116</v>
      </c>
      <c r="T447" s="67">
        <f t="shared" si="28"/>
        <v>13095.147077288906</v>
      </c>
      <c r="U447" s="63" t="s">
        <v>151</v>
      </c>
      <c r="V447" s="63">
        <v>2026</v>
      </c>
      <c r="W447" s="70" t="s">
        <v>251</v>
      </c>
      <c r="X447" s="67">
        <v>2400</v>
      </c>
      <c r="Y447" s="67"/>
      <c r="Z447" s="67">
        <f t="shared" si="29"/>
        <v>2400</v>
      </c>
      <c r="AA447" s="67">
        <f t="shared" si="26"/>
        <v>15495.147077288906</v>
      </c>
    </row>
    <row r="448" spans="1:27" ht="15" customHeight="1" x14ac:dyDescent="0.3">
      <c r="A448" s="73" t="s">
        <v>41</v>
      </c>
      <c r="B448" s="73">
        <v>402600</v>
      </c>
      <c r="C448" s="73" t="s">
        <v>615</v>
      </c>
      <c r="D448" s="75" t="s">
        <v>616</v>
      </c>
      <c r="E448" s="73" t="s">
        <v>617</v>
      </c>
      <c r="F448" s="73"/>
      <c r="G448" s="73">
        <v>1212</v>
      </c>
      <c r="H448" s="73" t="s">
        <v>77</v>
      </c>
      <c r="I448" s="66">
        <v>5471</v>
      </c>
      <c r="J448" s="67">
        <v>4394.9914830988009</v>
      </c>
      <c r="K448" s="68">
        <f t="shared" si="25"/>
        <v>0.73249858051646677</v>
      </c>
      <c r="L448" s="67">
        <f t="shared" si="30"/>
        <v>0</v>
      </c>
      <c r="M448" s="67">
        <v>0</v>
      </c>
      <c r="N448" s="67">
        <v>0</v>
      </c>
      <c r="O448" s="67">
        <f>'FY25 Fleet Rates'!$B$3</f>
        <v>1650.1169802561767</v>
      </c>
      <c r="P448" s="67">
        <v>0</v>
      </c>
      <c r="Q448" s="67">
        <v>934.9362343080719</v>
      </c>
      <c r="R448" s="67">
        <v>0</v>
      </c>
      <c r="S448" s="67">
        <v>195.33295480439116</v>
      </c>
      <c r="T448" s="67">
        <f t="shared" si="28"/>
        <v>7175.3776524674413</v>
      </c>
      <c r="U448" s="63" t="s">
        <v>151</v>
      </c>
      <c r="V448" s="63">
        <v>2030</v>
      </c>
      <c r="W448" s="70" t="s">
        <v>251</v>
      </c>
      <c r="X448" s="67">
        <v>2400</v>
      </c>
      <c r="Y448" s="67"/>
      <c r="Z448" s="67">
        <f t="shared" si="29"/>
        <v>2400</v>
      </c>
      <c r="AA448" s="67">
        <f t="shared" si="26"/>
        <v>9575.3776524674413</v>
      </c>
    </row>
    <row r="449" spans="1:27" ht="15" customHeight="1" x14ac:dyDescent="0.3">
      <c r="A449" s="73" t="s">
        <v>41</v>
      </c>
      <c r="B449" s="73">
        <v>402600</v>
      </c>
      <c r="C449" s="73" t="s">
        <v>615</v>
      </c>
      <c r="D449" s="74" t="s">
        <v>616</v>
      </c>
      <c r="E449" s="73" t="s">
        <v>618</v>
      </c>
      <c r="F449" s="73"/>
      <c r="G449" s="73">
        <v>1212</v>
      </c>
      <c r="H449" s="73" t="s">
        <v>77</v>
      </c>
      <c r="I449" s="66">
        <v>2317</v>
      </c>
      <c r="J449" s="67">
        <v>4394.9914830988009</v>
      </c>
      <c r="K449" s="68">
        <f t="shared" si="25"/>
        <v>0.73249858051646677</v>
      </c>
      <c r="L449" s="67">
        <f t="shared" si="30"/>
        <v>0</v>
      </c>
      <c r="M449" s="67">
        <v>0</v>
      </c>
      <c r="N449" s="67">
        <v>0</v>
      </c>
      <c r="O449" s="67">
        <f>'FY25 Fleet Rates'!$B$3</f>
        <v>1650.1169802561767</v>
      </c>
      <c r="P449" s="67">
        <v>0</v>
      </c>
      <c r="Q449" s="67">
        <v>0</v>
      </c>
      <c r="R449" s="67">
        <v>0</v>
      </c>
      <c r="S449" s="67">
        <v>286.56972244427556</v>
      </c>
      <c r="T449" s="67">
        <f t="shared" ref="T449:T512" si="31">J449+L449+M449+N449+O449+P449+Q449+R449+S449</f>
        <v>6331.6781857992537</v>
      </c>
      <c r="U449" s="63" t="s">
        <v>151</v>
      </c>
      <c r="V449" s="63">
        <v>2032</v>
      </c>
      <c r="W449" s="70" t="s">
        <v>251</v>
      </c>
      <c r="X449" s="69">
        <v>3521</v>
      </c>
      <c r="Y449" s="67"/>
      <c r="Z449" s="67">
        <f t="shared" ref="Z449:Z512" si="32">SUM(X449:Y449)</f>
        <v>3521</v>
      </c>
      <c r="AA449" s="67">
        <f t="shared" si="26"/>
        <v>9852.6781857992537</v>
      </c>
    </row>
    <row r="450" spans="1:27" ht="15" customHeight="1" x14ac:dyDescent="0.3">
      <c r="A450" s="73" t="s">
        <v>41</v>
      </c>
      <c r="B450" s="73">
        <v>403310</v>
      </c>
      <c r="C450" s="73" t="s">
        <v>619</v>
      </c>
      <c r="D450" s="75" t="s">
        <v>620</v>
      </c>
      <c r="E450" s="73">
        <v>171012</v>
      </c>
      <c r="F450" s="73" t="s">
        <v>621</v>
      </c>
      <c r="G450" s="73">
        <v>1020</v>
      </c>
      <c r="H450" s="73" t="s">
        <v>77</v>
      </c>
      <c r="I450" s="66">
        <v>2991</v>
      </c>
      <c r="J450" s="67">
        <v>3613.6596638812362</v>
      </c>
      <c r="K450" s="68">
        <f t="shared" si="25"/>
        <v>0.60227661064687266</v>
      </c>
      <c r="L450" s="67">
        <f t="shared" si="30"/>
        <v>0</v>
      </c>
      <c r="M450" s="67">
        <v>0</v>
      </c>
      <c r="N450" s="67">
        <v>0</v>
      </c>
      <c r="O450" s="67">
        <f>'FY25 Fleet Rates'!$B$3</f>
        <v>1650.1169802561767</v>
      </c>
      <c r="P450" s="67">
        <v>0</v>
      </c>
      <c r="Q450" s="67">
        <v>0</v>
      </c>
      <c r="R450" s="67">
        <v>0</v>
      </c>
      <c r="S450" s="67">
        <v>167.00967635775444</v>
      </c>
      <c r="T450" s="67">
        <f t="shared" si="31"/>
        <v>5430.7863204951682</v>
      </c>
      <c r="U450" s="63" t="s">
        <v>151</v>
      </c>
      <c r="V450" s="63">
        <v>2027</v>
      </c>
      <c r="W450" s="70" t="s">
        <v>1234</v>
      </c>
      <c r="X450" s="67">
        <v>2052</v>
      </c>
      <c r="Y450" s="67"/>
      <c r="Z450" s="67">
        <f t="shared" si="32"/>
        <v>2052</v>
      </c>
      <c r="AA450" s="67">
        <f t="shared" si="26"/>
        <v>7482.7863204951682</v>
      </c>
    </row>
    <row r="451" spans="1:27" ht="15" customHeight="1" x14ac:dyDescent="0.3">
      <c r="A451" s="73" t="s">
        <v>41</v>
      </c>
      <c r="B451" s="73">
        <v>403310</v>
      </c>
      <c r="C451" s="73" t="s">
        <v>619</v>
      </c>
      <c r="D451" s="75" t="s">
        <v>620</v>
      </c>
      <c r="E451" s="73">
        <v>171013</v>
      </c>
      <c r="F451" s="73" t="s">
        <v>622</v>
      </c>
      <c r="G451" s="73">
        <v>1020</v>
      </c>
      <c r="H451" s="73" t="s">
        <v>77</v>
      </c>
      <c r="I451" s="66">
        <v>5543</v>
      </c>
      <c r="J451" s="67">
        <v>3613.6596638812362</v>
      </c>
      <c r="K451" s="68">
        <f t="shared" si="25"/>
        <v>0.60227661064687266</v>
      </c>
      <c r="L451" s="67">
        <f t="shared" si="30"/>
        <v>0</v>
      </c>
      <c r="M451" s="67">
        <v>0</v>
      </c>
      <c r="N451" s="67">
        <v>0</v>
      </c>
      <c r="O451" s="67">
        <f>'FY25 Fleet Rates'!$B$3</f>
        <v>1650.1169802561767</v>
      </c>
      <c r="P451" s="67">
        <v>0</v>
      </c>
      <c r="Q451" s="67">
        <v>0</v>
      </c>
      <c r="R451" s="67">
        <v>0</v>
      </c>
      <c r="S451" s="67">
        <v>167.00967635775444</v>
      </c>
      <c r="T451" s="67">
        <f t="shared" si="31"/>
        <v>5430.7863204951682</v>
      </c>
      <c r="U451" s="63" t="s">
        <v>151</v>
      </c>
      <c r="V451" s="63">
        <v>2027</v>
      </c>
      <c r="W451" s="70" t="s">
        <v>1234</v>
      </c>
      <c r="X451" s="67">
        <v>2052</v>
      </c>
      <c r="Y451" s="67"/>
      <c r="Z451" s="67">
        <f t="shared" si="32"/>
        <v>2052</v>
      </c>
      <c r="AA451" s="67">
        <f t="shared" si="26"/>
        <v>7482.7863204951682</v>
      </c>
    </row>
    <row r="452" spans="1:27" ht="15" customHeight="1" x14ac:dyDescent="0.3">
      <c r="A452" s="73" t="s">
        <v>41</v>
      </c>
      <c r="B452" s="73">
        <v>403310</v>
      </c>
      <c r="C452" s="73" t="s">
        <v>619</v>
      </c>
      <c r="D452" s="74" t="s">
        <v>620</v>
      </c>
      <c r="E452" s="73">
        <v>171014</v>
      </c>
      <c r="F452" s="73" t="s">
        <v>623</v>
      </c>
      <c r="G452" s="73">
        <v>1020</v>
      </c>
      <c r="H452" s="73" t="s">
        <v>77</v>
      </c>
      <c r="I452" s="66">
        <v>1121</v>
      </c>
      <c r="J452" s="67">
        <v>3613.6596638812362</v>
      </c>
      <c r="K452" s="68">
        <f t="shared" si="25"/>
        <v>0.60227661064687266</v>
      </c>
      <c r="L452" s="67">
        <f t="shared" si="30"/>
        <v>0</v>
      </c>
      <c r="M452" s="67">
        <v>0</v>
      </c>
      <c r="N452" s="67">
        <v>0</v>
      </c>
      <c r="O452" s="67">
        <f>'FY25 Fleet Rates'!$B$3</f>
        <v>1650.1169802561767</v>
      </c>
      <c r="P452" s="67">
        <v>0</v>
      </c>
      <c r="Q452" s="67">
        <v>0</v>
      </c>
      <c r="R452" s="67">
        <v>0</v>
      </c>
      <c r="S452" s="67">
        <v>167.00967635775444</v>
      </c>
      <c r="T452" s="67">
        <f t="shared" si="31"/>
        <v>5430.7863204951682</v>
      </c>
      <c r="U452" s="63" t="s">
        <v>151</v>
      </c>
      <c r="V452" s="63">
        <v>2027</v>
      </c>
      <c r="W452" s="70" t="s">
        <v>1234</v>
      </c>
      <c r="X452" s="67">
        <v>2052</v>
      </c>
      <c r="Y452" s="67"/>
      <c r="Z452" s="67">
        <f t="shared" si="32"/>
        <v>2052</v>
      </c>
      <c r="AA452" s="67">
        <f t="shared" si="26"/>
        <v>7482.7863204951682</v>
      </c>
    </row>
    <row r="453" spans="1:27" ht="15" customHeight="1" x14ac:dyDescent="0.3">
      <c r="A453" s="73" t="s">
        <v>41</v>
      </c>
      <c r="B453" s="73">
        <v>403310</v>
      </c>
      <c r="C453" s="73" t="s">
        <v>619</v>
      </c>
      <c r="D453" s="74" t="s">
        <v>620</v>
      </c>
      <c r="E453" s="73">
        <v>171015</v>
      </c>
      <c r="F453" s="73" t="s">
        <v>624</v>
      </c>
      <c r="G453" s="73">
        <v>1020</v>
      </c>
      <c r="H453" s="73" t="s">
        <v>77</v>
      </c>
      <c r="I453" s="66">
        <v>3190</v>
      </c>
      <c r="J453" s="67">
        <v>3613.6596638812362</v>
      </c>
      <c r="K453" s="68">
        <f t="shared" si="25"/>
        <v>0.60227661064687266</v>
      </c>
      <c r="L453" s="67">
        <f t="shared" si="30"/>
        <v>0</v>
      </c>
      <c r="M453" s="67">
        <v>0</v>
      </c>
      <c r="N453" s="67">
        <v>0</v>
      </c>
      <c r="O453" s="67">
        <f>'FY25 Fleet Rates'!$B$3</f>
        <v>1650.1169802561767</v>
      </c>
      <c r="P453" s="67">
        <v>0</v>
      </c>
      <c r="Q453" s="67">
        <v>0</v>
      </c>
      <c r="R453" s="67">
        <v>0</v>
      </c>
      <c r="S453" s="67">
        <v>167.00967635775444</v>
      </c>
      <c r="T453" s="67">
        <f t="shared" si="31"/>
        <v>5430.7863204951682</v>
      </c>
      <c r="U453" s="63" t="s">
        <v>151</v>
      </c>
      <c r="V453" s="63">
        <v>2027</v>
      </c>
      <c r="W453" s="70" t="s">
        <v>1234</v>
      </c>
      <c r="X453" s="67">
        <v>2052</v>
      </c>
      <c r="Y453" s="67"/>
      <c r="Z453" s="67">
        <f t="shared" si="32"/>
        <v>2052</v>
      </c>
      <c r="AA453" s="67">
        <f t="shared" si="26"/>
        <v>7482.7863204951682</v>
      </c>
    </row>
    <row r="454" spans="1:27" ht="15" customHeight="1" x14ac:dyDescent="0.3">
      <c r="A454" s="73" t="s">
        <v>41</v>
      </c>
      <c r="B454" s="73">
        <v>403310</v>
      </c>
      <c r="C454" s="73" t="s">
        <v>619</v>
      </c>
      <c r="D454" s="74" t="s">
        <v>620</v>
      </c>
      <c r="E454" s="73">
        <v>171016</v>
      </c>
      <c r="F454" s="73" t="s">
        <v>625</v>
      </c>
      <c r="G454" s="73">
        <v>1020</v>
      </c>
      <c r="H454" s="73" t="s">
        <v>77</v>
      </c>
      <c r="I454" s="66">
        <v>641</v>
      </c>
      <c r="J454" s="67">
        <v>3613.6596638812362</v>
      </c>
      <c r="K454" s="68">
        <f t="shared" si="25"/>
        <v>0.60227661064687266</v>
      </c>
      <c r="L454" s="67">
        <f t="shared" si="30"/>
        <v>0</v>
      </c>
      <c r="M454" s="67">
        <v>0</v>
      </c>
      <c r="N454" s="67">
        <v>0</v>
      </c>
      <c r="O454" s="67">
        <f>'FY25 Fleet Rates'!$B$3</f>
        <v>1650.1169802561767</v>
      </c>
      <c r="P454" s="67">
        <v>0</v>
      </c>
      <c r="Q454" s="67">
        <v>0</v>
      </c>
      <c r="R454" s="67">
        <v>0</v>
      </c>
      <c r="S454" s="67">
        <v>167.00967635775444</v>
      </c>
      <c r="T454" s="67">
        <f t="shared" si="31"/>
        <v>5430.7863204951682</v>
      </c>
      <c r="U454" s="63" t="s">
        <v>151</v>
      </c>
      <c r="V454" s="63">
        <v>2027</v>
      </c>
      <c r="W454" s="70" t="s">
        <v>1234</v>
      </c>
      <c r="X454" s="67">
        <v>2052</v>
      </c>
      <c r="Y454" s="67"/>
      <c r="Z454" s="67">
        <f t="shared" si="32"/>
        <v>2052</v>
      </c>
      <c r="AA454" s="67">
        <f t="shared" si="26"/>
        <v>7482.7863204951682</v>
      </c>
    </row>
    <row r="455" spans="1:27" ht="15" customHeight="1" x14ac:dyDescent="0.3">
      <c r="A455" s="73" t="s">
        <v>41</v>
      </c>
      <c r="B455" s="73">
        <v>403310</v>
      </c>
      <c r="C455" s="73" t="s">
        <v>619</v>
      </c>
      <c r="D455" s="74" t="s">
        <v>620</v>
      </c>
      <c r="E455" s="73">
        <v>171017</v>
      </c>
      <c r="F455" s="73" t="s">
        <v>626</v>
      </c>
      <c r="G455" s="73">
        <v>1020</v>
      </c>
      <c r="H455" s="73" t="s">
        <v>77</v>
      </c>
      <c r="I455" s="66">
        <v>2682</v>
      </c>
      <c r="J455" s="67">
        <v>3613.6596638812362</v>
      </c>
      <c r="K455" s="68">
        <f t="shared" si="25"/>
        <v>0.60227661064687266</v>
      </c>
      <c r="L455" s="67">
        <f t="shared" si="30"/>
        <v>0</v>
      </c>
      <c r="M455" s="67">
        <v>0</v>
      </c>
      <c r="N455" s="67">
        <v>0</v>
      </c>
      <c r="O455" s="67">
        <f>'FY25 Fleet Rates'!$B$3</f>
        <v>1650.1169802561767</v>
      </c>
      <c r="P455" s="67">
        <v>0</v>
      </c>
      <c r="Q455" s="67">
        <v>0</v>
      </c>
      <c r="R455" s="67">
        <v>0</v>
      </c>
      <c r="S455" s="67">
        <v>167.00967635775444</v>
      </c>
      <c r="T455" s="67">
        <f t="shared" si="31"/>
        <v>5430.7863204951682</v>
      </c>
      <c r="U455" s="63" t="s">
        <v>151</v>
      </c>
      <c r="V455" s="63">
        <v>2027</v>
      </c>
      <c r="W455" s="70" t="s">
        <v>1234</v>
      </c>
      <c r="X455" s="67">
        <v>2052</v>
      </c>
      <c r="Y455" s="67"/>
      <c r="Z455" s="67">
        <f t="shared" si="32"/>
        <v>2052</v>
      </c>
      <c r="AA455" s="67">
        <f t="shared" si="26"/>
        <v>7482.7863204951682</v>
      </c>
    </row>
    <row r="456" spans="1:27" ht="15" customHeight="1" x14ac:dyDescent="0.3">
      <c r="A456" s="73" t="s">
        <v>41</v>
      </c>
      <c r="B456" s="73">
        <v>403310</v>
      </c>
      <c r="C456" s="73" t="s">
        <v>619</v>
      </c>
      <c r="D456" s="75" t="s">
        <v>620</v>
      </c>
      <c r="E456" s="73">
        <v>171018</v>
      </c>
      <c r="F456" s="73" t="s">
        <v>627</v>
      </c>
      <c r="G456" s="73">
        <v>1020</v>
      </c>
      <c r="H456" s="73" t="s">
        <v>77</v>
      </c>
      <c r="I456" s="66">
        <v>1167</v>
      </c>
      <c r="J456" s="67">
        <v>3613.6596638812362</v>
      </c>
      <c r="K456" s="68">
        <f t="shared" si="25"/>
        <v>0.60227661064687266</v>
      </c>
      <c r="L456" s="67">
        <f t="shared" si="30"/>
        <v>0</v>
      </c>
      <c r="M456" s="67">
        <v>0</v>
      </c>
      <c r="N456" s="67">
        <v>0</v>
      </c>
      <c r="O456" s="67">
        <f>'FY25 Fleet Rates'!$B$3</f>
        <v>1650.1169802561767</v>
      </c>
      <c r="P456" s="67">
        <v>0</v>
      </c>
      <c r="Q456" s="67">
        <v>0</v>
      </c>
      <c r="R456" s="67">
        <v>0</v>
      </c>
      <c r="S456" s="67">
        <v>167.00967635775444</v>
      </c>
      <c r="T456" s="67">
        <f t="shared" si="31"/>
        <v>5430.7863204951682</v>
      </c>
      <c r="U456" s="63" t="s">
        <v>151</v>
      </c>
      <c r="V456" s="63">
        <v>2027</v>
      </c>
      <c r="W456" s="70" t="s">
        <v>1234</v>
      </c>
      <c r="X456" s="67">
        <v>2052</v>
      </c>
      <c r="Y456" s="67"/>
      <c r="Z456" s="67">
        <f t="shared" si="32"/>
        <v>2052</v>
      </c>
      <c r="AA456" s="67">
        <f t="shared" si="26"/>
        <v>7482.7863204951682</v>
      </c>
    </row>
    <row r="457" spans="1:27" ht="15" customHeight="1" x14ac:dyDescent="0.3">
      <c r="A457" s="73" t="s">
        <v>41</v>
      </c>
      <c r="B457" s="73">
        <v>403310</v>
      </c>
      <c r="C457" s="73" t="s">
        <v>619</v>
      </c>
      <c r="D457" s="74" t="s">
        <v>620</v>
      </c>
      <c r="E457" s="73">
        <v>171019</v>
      </c>
      <c r="F457" s="73" t="s">
        <v>628</v>
      </c>
      <c r="G457" s="73">
        <v>1020</v>
      </c>
      <c r="H457" s="73" t="s">
        <v>77</v>
      </c>
      <c r="I457" s="66">
        <v>1341</v>
      </c>
      <c r="J457" s="67">
        <v>3613.6596638812362</v>
      </c>
      <c r="K457" s="68">
        <f t="shared" si="25"/>
        <v>0.60227661064687266</v>
      </c>
      <c r="L457" s="67">
        <f t="shared" si="30"/>
        <v>0</v>
      </c>
      <c r="M457" s="67">
        <v>0</v>
      </c>
      <c r="N457" s="67">
        <v>0</v>
      </c>
      <c r="O457" s="67">
        <f>'FY25 Fleet Rates'!$B$3</f>
        <v>1650.1169802561767</v>
      </c>
      <c r="P457" s="67">
        <v>0</v>
      </c>
      <c r="Q457" s="67">
        <v>0</v>
      </c>
      <c r="R457" s="67">
        <v>0</v>
      </c>
      <c r="S457" s="67">
        <v>167.00967635775444</v>
      </c>
      <c r="T457" s="67">
        <f t="shared" si="31"/>
        <v>5430.7863204951682</v>
      </c>
      <c r="U457" s="63" t="s">
        <v>151</v>
      </c>
      <c r="V457" s="63">
        <v>2027</v>
      </c>
      <c r="W457" s="70" t="s">
        <v>1234</v>
      </c>
      <c r="X457" s="67">
        <v>2052</v>
      </c>
      <c r="Y457" s="67"/>
      <c r="Z457" s="67">
        <f t="shared" si="32"/>
        <v>2052</v>
      </c>
      <c r="AA457" s="67">
        <f t="shared" si="26"/>
        <v>7482.7863204951682</v>
      </c>
    </row>
    <row r="458" spans="1:27" ht="15" customHeight="1" x14ac:dyDescent="0.3">
      <c r="A458" s="73" t="s">
        <v>41</v>
      </c>
      <c r="B458" s="73">
        <v>403310</v>
      </c>
      <c r="C458" s="73" t="s">
        <v>619</v>
      </c>
      <c r="D458" s="74" t="s">
        <v>620</v>
      </c>
      <c r="E458" s="73">
        <v>171022</v>
      </c>
      <c r="F458" s="73" t="s">
        <v>629</v>
      </c>
      <c r="G458" s="73">
        <v>1020</v>
      </c>
      <c r="H458" s="73" t="s">
        <v>77</v>
      </c>
      <c r="I458" s="66">
        <v>770</v>
      </c>
      <c r="J458" s="67">
        <v>3613.6596638812362</v>
      </c>
      <c r="K458" s="68">
        <f t="shared" si="25"/>
        <v>0.60227661064687266</v>
      </c>
      <c r="L458" s="67">
        <f t="shared" si="30"/>
        <v>0</v>
      </c>
      <c r="M458" s="67">
        <v>0</v>
      </c>
      <c r="N458" s="67">
        <v>0</v>
      </c>
      <c r="O458" s="67">
        <f>'FY25 Fleet Rates'!$B$3</f>
        <v>1650.1169802561767</v>
      </c>
      <c r="P458" s="67">
        <v>0</v>
      </c>
      <c r="Q458" s="67">
        <v>0</v>
      </c>
      <c r="R458" s="67">
        <v>0</v>
      </c>
      <c r="S458" s="67">
        <v>167.00967635775444</v>
      </c>
      <c r="T458" s="67">
        <f t="shared" si="31"/>
        <v>5430.7863204951682</v>
      </c>
      <c r="U458" s="63" t="s">
        <v>151</v>
      </c>
      <c r="V458" s="63">
        <v>2027</v>
      </c>
      <c r="W458" s="70" t="s">
        <v>1234</v>
      </c>
      <c r="X458" s="67">
        <v>2052</v>
      </c>
      <c r="Y458" s="67"/>
      <c r="Z458" s="67">
        <f t="shared" si="32"/>
        <v>2052</v>
      </c>
      <c r="AA458" s="67">
        <f t="shared" si="26"/>
        <v>7482.7863204951682</v>
      </c>
    </row>
    <row r="459" spans="1:27" ht="15" customHeight="1" x14ac:dyDescent="0.3">
      <c r="A459" s="73" t="s">
        <v>41</v>
      </c>
      <c r="B459" s="73">
        <v>403310</v>
      </c>
      <c r="C459" s="73" t="s">
        <v>619</v>
      </c>
      <c r="D459" s="75" t="s">
        <v>620</v>
      </c>
      <c r="E459" s="73" t="s">
        <v>630</v>
      </c>
      <c r="F459" s="73"/>
      <c r="G459" s="73">
        <v>1020</v>
      </c>
      <c r="H459" s="73" t="s">
        <v>77</v>
      </c>
      <c r="I459" s="66">
        <v>1958</v>
      </c>
      <c r="J459" s="67">
        <v>3613.6596638812362</v>
      </c>
      <c r="K459" s="68">
        <f t="shared" si="25"/>
        <v>0.60227661064687266</v>
      </c>
      <c r="L459" s="67">
        <f t="shared" si="30"/>
        <v>0</v>
      </c>
      <c r="M459" s="67">
        <v>0</v>
      </c>
      <c r="N459" s="67">
        <v>0</v>
      </c>
      <c r="O459" s="67">
        <f>'FY25 Fleet Rates'!$B$3</f>
        <v>1650.1169802561767</v>
      </c>
      <c r="P459" s="67">
        <v>374.72290250553704</v>
      </c>
      <c r="Q459" s="67">
        <v>0</v>
      </c>
      <c r="R459" s="67">
        <v>0</v>
      </c>
      <c r="S459" s="67">
        <v>191.42629570830334</v>
      </c>
      <c r="T459" s="67">
        <f t="shared" si="31"/>
        <v>5829.9258423512538</v>
      </c>
      <c r="U459" s="63" t="s">
        <v>151</v>
      </c>
      <c r="V459" s="63">
        <v>2031</v>
      </c>
      <c r="W459" s="70" t="s">
        <v>633</v>
      </c>
      <c r="X459" s="67">
        <v>2352</v>
      </c>
      <c r="Y459" s="67"/>
      <c r="Z459" s="67">
        <f t="shared" si="32"/>
        <v>2352</v>
      </c>
      <c r="AA459" s="67">
        <f t="shared" si="26"/>
        <v>8181.9258423512538</v>
      </c>
    </row>
    <row r="460" spans="1:27" ht="15" customHeight="1" x14ac:dyDescent="0.3">
      <c r="A460" s="73" t="s">
        <v>41</v>
      </c>
      <c r="B460" s="73">
        <v>403310</v>
      </c>
      <c r="C460" s="73" t="s">
        <v>619</v>
      </c>
      <c r="D460" s="75" t="s">
        <v>620</v>
      </c>
      <c r="E460" s="73" t="s">
        <v>631</v>
      </c>
      <c r="F460" s="73"/>
      <c r="G460" s="73">
        <v>1020</v>
      </c>
      <c r="H460" s="73" t="s">
        <v>77</v>
      </c>
      <c r="I460" s="66">
        <v>305</v>
      </c>
      <c r="J460" s="67">
        <v>3613.6596638812362</v>
      </c>
      <c r="K460" s="68">
        <f t="shared" si="25"/>
        <v>0.60227661064687266</v>
      </c>
      <c r="L460" s="67">
        <f t="shared" si="30"/>
        <v>0</v>
      </c>
      <c r="M460" s="67">
        <v>0</v>
      </c>
      <c r="N460" s="67">
        <v>0</v>
      </c>
      <c r="O460" s="67">
        <f>'FY25 Fleet Rates'!$B$3</f>
        <v>1650.1169802561767</v>
      </c>
      <c r="P460" s="67">
        <v>0</v>
      </c>
      <c r="Q460" s="67">
        <v>0</v>
      </c>
      <c r="R460" s="67">
        <v>0</v>
      </c>
      <c r="S460" s="67">
        <v>260.19977354568272</v>
      </c>
      <c r="T460" s="67">
        <f t="shared" si="31"/>
        <v>5523.9764176830959</v>
      </c>
      <c r="U460" s="63" t="s">
        <v>151</v>
      </c>
      <c r="V460" s="63">
        <v>2034</v>
      </c>
      <c r="W460" s="70" t="s">
        <v>633</v>
      </c>
      <c r="X460" s="69">
        <v>3197</v>
      </c>
      <c r="Y460" s="67"/>
      <c r="Z460" s="67">
        <f t="shared" si="32"/>
        <v>3197</v>
      </c>
      <c r="AA460" s="67">
        <f t="shared" si="26"/>
        <v>8720.9764176830959</v>
      </c>
    </row>
    <row r="461" spans="1:27" ht="15" customHeight="1" x14ac:dyDescent="0.3">
      <c r="A461" s="73" t="s">
        <v>41</v>
      </c>
      <c r="B461" s="73">
        <v>403310</v>
      </c>
      <c r="C461" s="73" t="s">
        <v>619</v>
      </c>
      <c r="D461" s="75" t="s">
        <v>620</v>
      </c>
      <c r="E461" s="73" t="s">
        <v>632</v>
      </c>
      <c r="F461" s="73"/>
      <c r="G461" s="73">
        <v>1020</v>
      </c>
      <c r="H461" s="73" t="s">
        <v>77</v>
      </c>
      <c r="I461" s="66">
        <v>12</v>
      </c>
      <c r="J461" s="67">
        <v>3613.6596638812362</v>
      </c>
      <c r="K461" s="68">
        <f t="shared" si="25"/>
        <v>0.60227661064687266</v>
      </c>
      <c r="L461" s="67">
        <f t="shared" si="30"/>
        <v>0</v>
      </c>
      <c r="M461" s="67">
        <v>0</v>
      </c>
      <c r="N461" s="67">
        <v>0</v>
      </c>
      <c r="O461" s="67">
        <f>'FY25 Fleet Rates'!$B$3</f>
        <v>1650.1169802561767</v>
      </c>
      <c r="P461" s="67">
        <v>0</v>
      </c>
      <c r="Q461" s="67">
        <v>0</v>
      </c>
      <c r="R461" s="67">
        <v>0</v>
      </c>
      <c r="S461" s="67">
        <v>260.11838481451423</v>
      </c>
      <c r="T461" s="67">
        <f t="shared" si="31"/>
        <v>5523.8950289519271</v>
      </c>
      <c r="U461" s="63" t="s">
        <v>151</v>
      </c>
      <c r="V461" s="63">
        <v>2034</v>
      </c>
      <c r="W461" s="70" t="s">
        <v>633</v>
      </c>
      <c r="X461" s="69">
        <v>3196</v>
      </c>
      <c r="Y461" s="67"/>
      <c r="Z461" s="67">
        <f t="shared" si="32"/>
        <v>3196</v>
      </c>
      <c r="AA461" s="67">
        <f t="shared" si="26"/>
        <v>8719.8950289519271</v>
      </c>
    </row>
    <row r="462" spans="1:27" ht="15" customHeight="1" x14ac:dyDescent="0.3">
      <c r="A462" s="73" t="s">
        <v>41</v>
      </c>
      <c r="B462" s="73">
        <v>403310</v>
      </c>
      <c r="C462" s="73" t="s">
        <v>619</v>
      </c>
      <c r="D462" s="75" t="s">
        <v>620</v>
      </c>
      <c r="E462" s="73"/>
      <c r="F462" s="73"/>
      <c r="G462" s="73">
        <v>1020</v>
      </c>
      <c r="H462" s="73" t="s">
        <v>77</v>
      </c>
      <c r="I462" s="66">
        <v>0</v>
      </c>
      <c r="J462" s="67">
        <v>3613.6596638812362</v>
      </c>
      <c r="K462" s="68">
        <f t="shared" si="25"/>
        <v>0.60227661064687266</v>
      </c>
      <c r="L462" s="67">
        <f t="shared" si="30"/>
        <v>0</v>
      </c>
      <c r="M462" s="67">
        <v>0</v>
      </c>
      <c r="N462" s="67">
        <v>0</v>
      </c>
      <c r="O462" s="67">
        <f>'FY25 Fleet Rates'!$B$3</f>
        <v>1650.1169802561767</v>
      </c>
      <c r="P462" s="67">
        <v>0</v>
      </c>
      <c r="Q462" s="67">
        <v>0</v>
      </c>
      <c r="R462" s="69">
        <v>1000</v>
      </c>
      <c r="S462" s="67">
        <v>260.11838481451423</v>
      </c>
      <c r="T462" s="67">
        <f t="shared" si="31"/>
        <v>6523.8950289519271</v>
      </c>
      <c r="U462" s="63" t="s">
        <v>151</v>
      </c>
      <c r="V462" s="63">
        <v>2035</v>
      </c>
      <c r="W462" s="70" t="s">
        <v>633</v>
      </c>
      <c r="X462" s="69">
        <v>3196</v>
      </c>
      <c r="Y462" s="67"/>
      <c r="Z462" s="67">
        <f t="shared" si="32"/>
        <v>3196</v>
      </c>
      <c r="AA462" s="67">
        <f t="shared" si="26"/>
        <v>9719.8950289519271</v>
      </c>
    </row>
    <row r="463" spans="1:27" ht="15" customHeight="1" x14ac:dyDescent="0.3">
      <c r="A463" s="73" t="s">
        <v>41</v>
      </c>
      <c r="B463" s="73">
        <v>403310</v>
      </c>
      <c r="C463" s="73" t="s">
        <v>619</v>
      </c>
      <c r="D463" s="75" t="s">
        <v>620</v>
      </c>
      <c r="E463" s="73"/>
      <c r="F463" s="73"/>
      <c r="G463" s="73">
        <v>1020</v>
      </c>
      <c r="H463" s="73" t="s">
        <v>77</v>
      </c>
      <c r="I463" s="66">
        <v>0</v>
      </c>
      <c r="J463" s="67">
        <v>3613.6596638812362</v>
      </c>
      <c r="K463" s="68">
        <f t="shared" si="25"/>
        <v>0.60227661064687266</v>
      </c>
      <c r="L463" s="67">
        <f t="shared" si="30"/>
        <v>0</v>
      </c>
      <c r="M463" s="67">
        <v>0</v>
      </c>
      <c r="N463" s="67">
        <v>0</v>
      </c>
      <c r="O463" s="67">
        <f>'FY25 Fleet Rates'!$B$3</f>
        <v>1650.1169802561767</v>
      </c>
      <c r="P463" s="67">
        <v>0</v>
      </c>
      <c r="Q463" s="67">
        <v>0</v>
      </c>
      <c r="R463" s="69">
        <v>1000</v>
      </c>
      <c r="S463" s="67">
        <v>260.11838481451423</v>
      </c>
      <c r="T463" s="67">
        <f t="shared" si="31"/>
        <v>6523.8950289519271</v>
      </c>
      <c r="U463" s="63" t="s">
        <v>151</v>
      </c>
      <c r="V463" s="63">
        <v>2035</v>
      </c>
      <c r="W463" s="70" t="s">
        <v>633</v>
      </c>
      <c r="X463" s="69">
        <v>3196</v>
      </c>
      <c r="Y463" s="67"/>
      <c r="Z463" s="67">
        <f t="shared" si="32"/>
        <v>3196</v>
      </c>
      <c r="AA463" s="67">
        <f t="shared" si="26"/>
        <v>9719.8950289519271</v>
      </c>
    </row>
    <row r="464" spans="1:27" ht="15" customHeight="1" x14ac:dyDescent="0.3">
      <c r="A464" s="73" t="s">
        <v>41</v>
      </c>
      <c r="B464" s="73">
        <v>403310</v>
      </c>
      <c r="C464" s="73" t="s">
        <v>619</v>
      </c>
      <c r="D464" s="75" t="s">
        <v>620</v>
      </c>
      <c r="E464" s="73"/>
      <c r="F464" s="73"/>
      <c r="G464" s="73">
        <v>1020</v>
      </c>
      <c r="H464" s="73" t="s">
        <v>77</v>
      </c>
      <c r="I464" s="66">
        <v>0</v>
      </c>
      <c r="J464" s="67">
        <v>3613.6596638812362</v>
      </c>
      <c r="K464" s="68">
        <f t="shared" si="25"/>
        <v>0.60227661064687266</v>
      </c>
      <c r="L464" s="67">
        <f t="shared" si="30"/>
        <v>0</v>
      </c>
      <c r="M464" s="67">
        <v>0</v>
      </c>
      <c r="N464" s="67">
        <v>0</v>
      </c>
      <c r="O464" s="67">
        <f>'FY25 Fleet Rates'!$B$3</f>
        <v>1650.1169802561767</v>
      </c>
      <c r="P464" s="67">
        <v>0</v>
      </c>
      <c r="Q464" s="67">
        <v>0</v>
      </c>
      <c r="R464" s="69">
        <v>1000</v>
      </c>
      <c r="S464" s="67">
        <v>260.11838481451423</v>
      </c>
      <c r="T464" s="67">
        <f t="shared" si="31"/>
        <v>6523.8950289519271</v>
      </c>
      <c r="U464" s="63" t="s">
        <v>151</v>
      </c>
      <c r="V464" s="63">
        <v>2035</v>
      </c>
      <c r="W464" s="70" t="s">
        <v>633</v>
      </c>
      <c r="X464" s="69">
        <v>3196</v>
      </c>
      <c r="Y464" s="67"/>
      <c r="Z464" s="67">
        <f t="shared" si="32"/>
        <v>3196</v>
      </c>
      <c r="AA464" s="67">
        <f t="shared" si="26"/>
        <v>9719.8950289519271</v>
      </c>
    </row>
    <row r="465" spans="1:27" ht="15" customHeight="1" x14ac:dyDescent="0.3">
      <c r="A465" s="73" t="s">
        <v>41</v>
      </c>
      <c r="B465" s="73">
        <v>403310</v>
      </c>
      <c r="C465" s="73" t="s">
        <v>619</v>
      </c>
      <c r="D465" s="75" t="s">
        <v>620</v>
      </c>
      <c r="E465" s="73"/>
      <c r="F465" s="73"/>
      <c r="G465" s="73">
        <v>1020</v>
      </c>
      <c r="H465" s="73" t="s">
        <v>77</v>
      </c>
      <c r="I465" s="66">
        <v>0</v>
      </c>
      <c r="J465" s="67">
        <v>3613.6596638812362</v>
      </c>
      <c r="K465" s="68">
        <f t="shared" si="25"/>
        <v>0.60227661064687266</v>
      </c>
      <c r="L465" s="67">
        <f t="shared" si="30"/>
        <v>0</v>
      </c>
      <c r="M465" s="67">
        <v>0</v>
      </c>
      <c r="N465" s="67">
        <v>0</v>
      </c>
      <c r="O465" s="67">
        <f>'FY25 Fleet Rates'!$B$3</f>
        <v>1650.1169802561767</v>
      </c>
      <c r="P465" s="67">
        <v>0</v>
      </c>
      <c r="Q465" s="67">
        <v>0</v>
      </c>
      <c r="R465" s="69">
        <v>1000</v>
      </c>
      <c r="S465" s="67">
        <v>260.11838481451423</v>
      </c>
      <c r="T465" s="67">
        <f t="shared" si="31"/>
        <v>6523.8950289519271</v>
      </c>
      <c r="U465" s="63" t="s">
        <v>151</v>
      </c>
      <c r="V465" s="63">
        <v>2035</v>
      </c>
      <c r="W465" s="70" t="s">
        <v>633</v>
      </c>
      <c r="X465" s="69">
        <v>3196</v>
      </c>
      <c r="Y465" s="67"/>
      <c r="Z465" s="67">
        <f t="shared" si="32"/>
        <v>3196</v>
      </c>
      <c r="AA465" s="67">
        <f t="shared" si="26"/>
        <v>9719.8950289519271</v>
      </c>
    </row>
    <row r="466" spans="1:27" ht="15.75" customHeight="1" x14ac:dyDescent="0.3">
      <c r="A466" s="73" t="s">
        <v>41</v>
      </c>
      <c r="B466" s="73">
        <v>403310</v>
      </c>
      <c r="C466" s="73" t="s">
        <v>619</v>
      </c>
      <c r="D466" s="75" t="s">
        <v>620</v>
      </c>
      <c r="E466" s="73"/>
      <c r="F466" s="73"/>
      <c r="G466" s="73">
        <v>1020</v>
      </c>
      <c r="H466" s="73" t="s">
        <v>77</v>
      </c>
      <c r="I466" s="66">
        <v>0</v>
      </c>
      <c r="J466" s="67">
        <v>3613.6596638812362</v>
      </c>
      <c r="K466" s="68">
        <f t="shared" si="25"/>
        <v>0.60227661064687266</v>
      </c>
      <c r="L466" s="67">
        <f t="shared" si="30"/>
        <v>0</v>
      </c>
      <c r="M466" s="67">
        <v>0</v>
      </c>
      <c r="N466" s="67">
        <v>0</v>
      </c>
      <c r="O466" s="67">
        <f>'FY25 Fleet Rates'!$B$3</f>
        <v>1650.1169802561767</v>
      </c>
      <c r="P466" s="67">
        <v>0</v>
      </c>
      <c r="Q466" s="67">
        <v>0</v>
      </c>
      <c r="R466" s="69">
        <v>1000</v>
      </c>
      <c r="S466" s="67">
        <v>260.11838481451423</v>
      </c>
      <c r="T466" s="67">
        <f t="shared" si="31"/>
        <v>6523.8950289519271</v>
      </c>
      <c r="U466" s="63" t="s">
        <v>151</v>
      </c>
      <c r="V466" s="63">
        <v>2035</v>
      </c>
      <c r="W466" s="70" t="s">
        <v>633</v>
      </c>
      <c r="X466" s="69">
        <v>3196</v>
      </c>
      <c r="Y466" s="67"/>
      <c r="Z466" s="67">
        <f t="shared" si="32"/>
        <v>3196</v>
      </c>
      <c r="AA466" s="67">
        <f t="shared" si="26"/>
        <v>9719.8950289519271</v>
      </c>
    </row>
    <row r="467" spans="1:27" ht="15" customHeight="1" x14ac:dyDescent="0.3">
      <c r="A467" s="73" t="s">
        <v>41</v>
      </c>
      <c r="B467" s="73">
        <v>403320</v>
      </c>
      <c r="C467" s="73" t="s">
        <v>634</v>
      </c>
      <c r="D467" s="75" t="s">
        <v>635</v>
      </c>
      <c r="E467" s="73">
        <v>101015</v>
      </c>
      <c r="F467" s="73"/>
      <c r="G467" s="73">
        <v>1204</v>
      </c>
      <c r="H467" s="73" t="s">
        <v>77</v>
      </c>
      <c r="I467" s="66">
        <v>2735</v>
      </c>
      <c r="J467" s="67">
        <v>6543.653985947104</v>
      </c>
      <c r="K467" s="68">
        <f t="shared" si="25"/>
        <v>1.0906089976578506</v>
      </c>
      <c r="L467" s="67">
        <f t="shared" si="30"/>
        <v>0</v>
      </c>
      <c r="M467" s="67">
        <v>0</v>
      </c>
      <c r="N467" s="67">
        <v>0</v>
      </c>
      <c r="O467" s="67">
        <f>'FY25 Fleet Rates'!$B$3</f>
        <v>1650.1169802561767</v>
      </c>
      <c r="P467" s="67">
        <v>0</v>
      </c>
      <c r="Q467" s="67">
        <v>0</v>
      </c>
      <c r="R467" s="67">
        <v>0</v>
      </c>
      <c r="S467" s="67">
        <v>0</v>
      </c>
      <c r="T467" s="67">
        <f t="shared" si="31"/>
        <v>8193.7709662032812</v>
      </c>
      <c r="U467" s="63" t="s">
        <v>1306</v>
      </c>
      <c r="V467" s="63">
        <v>2020</v>
      </c>
      <c r="W467" s="70">
        <v>0</v>
      </c>
      <c r="X467" s="67">
        <v>0</v>
      </c>
      <c r="Y467" s="67"/>
      <c r="Z467" s="67">
        <f t="shared" si="32"/>
        <v>0</v>
      </c>
      <c r="AA467" s="67">
        <f t="shared" si="26"/>
        <v>8193.7709662032812</v>
      </c>
    </row>
    <row r="468" spans="1:27" ht="15" customHeight="1" x14ac:dyDescent="0.3">
      <c r="A468" s="73" t="s">
        <v>41</v>
      </c>
      <c r="B468" s="73">
        <v>403320</v>
      </c>
      <c r="C468" s="73" t="s">
        <v>634</v>
      </c>
      <c r="D468" s="75" t="s">
        <v>635</v>
      </c>
      <c r="E468" s="73">
        <v>101017</v>
      </c>
      <c r="F468" s="73"/>
      <c r="G468" s="73">
        <v>1204</v>
      </c>
      <c r="H468" s="73" t="s">
        <v>77</v>
      </c>
      <c r="I468" s="66">
        <v>6742</v>
      </c>
      <c r="J468" s="67">
        <v>6543.653985947104</v>
      </c>
      <c r="K468" s="68">
        <f t="shared" si="25"/>
        <v>1.0906089976578506</v>
      </c>
      <c r="L468" s="67">
        <f t="shared" si="30"/>
        <v>809.23187626212518</v>
      </c>
      <c r="M468" s="67">
        <v>0</v>
      </c>
      <c r="N468" s="67">
        <v>0</v>
      </c>
      <c r="O468" s="67">
        <f>'FY25 Fleet Rates'!$B$3</f>
        <v>1650.1169802561767</v>
      </c>
      <c r="P468" s="67">
        <v>0</v>
      </c>
      <c r="Q468" s="67">
        <v>0</v>
      </c>
      <c r="R468" s="67">
        <v>0</v>
      </c>
      <c r="S468" s="67">
        <v>0</v>
      </c>
      <c r="T468" s="67">
        <f t="shared" si="31"/>
        <v>9003.0028424654065</v>
      </c>
      <c r="U468" s="63" t="s">
        <v>1306</v>
      </c>
      <c r="V468" s="63">
        <v>2020</v>
      </c>
      <c r="W468" s="70">
        <v>0</v>
      </c>
      <c r="X468" s="67">
        <v>0</v>
      </c>
      <c r="Y468" s="67"/>
      <c r="Z468" s="67">
        <f t="shared" si="32"/>
        <v>0</v>
      </c>
      <c r="AA468" s="67">
        <f t="shared" si="26"/>
        <v>9003.0028424654065</v>
      </c>
    </row>
    <row r="469" spans="1:27" ht="15" customHeight="1" x14ac:dyDescent="0.3">
      <c r="A469" s="73" t="s">
        <v>41</v>
      </c>
      <c r="B469" s="73">
        <v>403320</v>
      </c>
      <c r="C469" s="73" t="s">
        <v>634</v>
      </c>
      <c r="D469" s="75" t="s">
        <v>635</v>
      </c>
      <c r="E469" s="73">
        <v>111046</v>
      </c>
      <c r="F469" s="73" t="s">
        <v>636</v>
      </c>
      <c r="G469" s="73">
        <v>1505</v>
      </c>
      <c r="H469" s="73" t="s">
        <v>170</v>
      </c>
      <c r="I469" s="66">
        <v>0</v>
      </c>
      <c r="J469" s="67">
        <v>0</v>
      </c>
      <c r="K469" s="68">
        <f t="shared" si="25"/>
        <v>0</v>
      </c>
      <c r="L469" s="67">
        <f t="shared" si="30"/>
        <v>0</v>
      </c>
      <c r="M469" s="67">
        <v>923.56920298088642</v>
      </c>
      <c r="N469" s="67">
        <v>0</v>
      </c>
      <c r="O469" s="67">
        <f>'FY25 Fleet Rates'!$B$3</f>
        <v>1650.1169802561767</v>
      </c>
      <c r="P469" s="67">
        <v>0</v>
      </c>
      <c r="Q469" s="67">
        <v>0</v>
      </c>
      <c r="R469" s="67">
        <v>0</v>
      </c>
      <c r="S469" s="67">
        <v>0</v>
      </c>
      <c r="T469" s="67">
        <f t="shared" si="31"/>
        <v>2573.6861832370632</v>
      </c>
      <c r="U469" s="63" t="s">
        <v>412</v>
      </c>
      <c r="V469" s="63">
        <v>1900</v>
      </c>
      <c r="W469" s="70" t="s">
        <v>1218</v>
      </c>
      <c r="X469" s="67">
        <v>0</v>
      </c>
      <c r="Y469" s="67"/>
      <c r="Z469" s="67">
        <f t="shared" si="32"/>
        <v>0</v>
      </c>
      <c r="AA469" s="67">
        <f t="shared" si="26"/>
        <v>2573.6861832370632</v>
      </c>
    </row>
    <row r="470" spans="1:27" ht="15" customHeight="1" x14ac:dyDescent="0.3">
      <c r="A470" s="73" t="s">
        <v>41</v>
      </c>
      <c r="B470" s="73">
        <v>403320</v>
      </c>
      <c r="C470" s="73" t="s">
        <v>634</v>
      </c>
      <c r="D470" s="75" t="s">
        <v>635</v>
      </c>
      <c r="E470" s="73">
        <v>121024</v>
      </c>
      <c r="F470" s="73"/>
      <c r="G470" s="73">
        <v>1209</v>
      </c>
      <c r="H470" s="73" t="s">
        <v>77</v>
      </c>
      <c r="I470" s="66">
        <v>4158</v>
      </c>
      <c r="J470" s="67">
        <v>5176.3233023163639</v>
      </c>
      <c r="K470" s="68">
        <f t="shared" si="25"/>
        <v>0.86272055038606066</v>
      </c>
      <c r="L470" s="67">
        <f t="shared" si="30"/>
        <v>0</v>
      </c>
      <c r="M470" s="67">
        <v>0</v>
      </c>
      <c r="N470" s="67">
        <v>0</v>
      </c>
      <c r="O470" s="67">
        <f>'FY25 Fleet Rates'!$B$3</f>
        <v>1650.1169802561767</v>
      </c>
      <c r="P470" s="67">
        <v>0</v>
      </c>
      <c r="Q470" s="67">
        <v>0</v>
      </c>
      <c r="R470" s="67">
        <v>0</v>
      </c>
      <c r="S470" s="67">
        <v>236.35287531331332</v>
      </c>
      <c r="T470" s="67">
        <f t="shared" si="31"/>
        <v>7062.7931578858543</v>
      </c>
      <c r="U470" s="63" t="s">
        <v>151</v>
      </c>
      <c r="V470" s="63">
        <v>2023</v>
      </c>
      <c r="W470" s="70" t="s">
        <v>400</v>
      </c>
      <c r="X470" s="67">
        <v>2904</v>
      </c>
      <c r="Y470" s="67"/>
      <c r="Z470" s="67">
        <f t="shared" si="32"/>
        <v>2904</v>
      </c>
      <c r="AA470" s="67">
        <f t="shared" si="26"/>
        <v>9966.7931578858552</v>
      </c>
    </row>
    <row r="471" spans="1:27" ht="15" customHeight="1" x14ac:dyDescent="0.3">
      <c r="A471" s="73" t="s">
        <v>41</v>
      </c>
      <c r="B471" s="73">
        <v>403320</v>
      </c>
      <c r="C471" s="73" t="s">
        <v>634</v>
      </c>
      <c r="D471" s="75" t="s">
        <v>635</v>
      </c>
      <c r="E471" s="73">
        <v>141016</v>
      </c>
      <c r="F471" s="73"/>
      <c r="G471" s="73">
        <v>3007</v>
      </c>
      <c r="H471" s="73" t="s">
        <v>170</v>
      </c>
      <c r="I471" s="66">
        <v>0</v>
      </c>
      <c r="J471" s="67">
        <v>0</v>
      </c>
      <c r="K471" s="68">
        <f t="shared" si="25"/>
        <v>0</v>
      </c>
      <c r="L471" s="67">
        <f t="shared" si="30"/>
        <v>0</v>
      </c>
      <c r="M471" s="67">
        <v>0</v>
      </c>
      <c r="N471" s="67">
        <v>0</v>
      </c>
      <c r="O471" s="67">
        <f>'FY25 Fleet Rates'!$B$4</f>
        <v>506.26975014729345</v>
      </c>
      <c r="P471" s="67">
        <v>0</v>
      </c>
      <c r="Q471" s="67">
        <v>0</v>
      </c>
      <c r="R471" s="67">
        <v>0</v>
      </c>
      <c r="S471" s="67">
        <v>0</v>
      </c>
      <c r="T471" s="67">
        <f t="shared" si="31"/>
        <v>506.26975014729345</v>
      </c>
      <c r="U471" s="63" t="s">
        <v>412</v>
      </c>
      <c r="V471" s="63">
        <v>1900</v>
      </c>
      <c r="W471" s="70" t="s">
        <v>1218</v>
      </c>
      <c r="X471" s="67">
        <v>0</v>
      </c>
      <c r="Y471" s="67"/>
      <c r="Z471" s="67">
        <f t="shared" si="32"/>
        <v>0</v>
      </c>
      <c r="AA471" s="67">
        <f t="shared" si="26"/>
        <v>506.26975014729345</v>
      </c>
    </row>
    <row r="472" spans="1:27" ht="15" customHeight="1" x14ac:dyDescent="0.3">
      <c r="A472" s="73" t="s">
        <v>41</v>
      </c>
      <c r="B472" s="73">
        <v>403320</v>
      </c>
      <c r="C472" s="73" t="s">
        <v>634</v>
      </c>
      <c r="D472" s="74" t="s">
        <v>635</v>
      </c>
      <c r="E472" s="73">
        <v>141017</v>
      </c>
      <c r="F472" s="73"/>
      <c r="G472" s="73">
        <v>3007</v>
      </c>
      <c r="H472" s="73" t="s">
        <v>170</v>
      </c>
      <c r="I472" s="66">
        <v>0</v>
      </c>
      <c r="J472" s="67">
        <v>0</v>
      </c>
      <c r="K472" s="68">
        <f t="shared" si="25"/>
        <v>0</v>
      </c>
      <c r="L472" s="67">
        <f t="shared" si="30"/>
        <v>0</v>
      </c>
      <c r="M472" s="67">
        <v>0</v>
      </c>
      <c r="N472" s="67">
        <v>0</v>
      </c>
      <c r="O472" s="67">
        <f>'FY25 Fleet Rates'!$B$4</f>
        <v>506.26975014729345</v>
      </c>
      <c r="P472" s="67">
        <v>0</v>
      </c>
      <c r="Q472" s="67">
        <v>0</v>
      </c>
      <c r="R472" s="67">
        <v>0</v>
      </c>
      <c r="S472" s="67">
        <v>0</v>
      </c>
      <c r="T472" s="67">
        <f t="shared" si="31"/>
        <v>506.26975014729345</v>
      </c>
      <c r="U472" s="63" t="s">
        <v>412</v>
      </c>
      <c r="V472" s="63">
        <v>1900</v>
      </c>
      <c r="W472" s="70" t="s">
        <v>1218</v>
      </c>
      <c r="X472" s="67">
        <v>0</v>
      </c>
      <c r="Y472" s="67"/>
      <c r="Z472" s="67">
        <f t="shared" si="32"/>
        <v>0</v>
      </c>
      <c r="AA472" s="67">
        <f t="shared" si="26"/>
        <v>506.26975014729345</v>
      </c>
    </row>
    <row r="473" spans="1:27" ht="15" customHeight="1" x14ac:dyDescent="0.3">
      <c r="A473" s="73" t="s">
        <v>41</v>
      </c>
      <c r="B473" s="73">
        <v>403320</v>
      </c>
      <c r="C473" s="73" t="s">
        <v>634</v>
      </c>
      <c r="D473" s="74" t="s">
        <v>635</v>
      </c>
      <c r="E473" s="73">
        <v>141036</v>
      </c>
      <c r="F473" s="73"/>
      <c r="G473" s="73">
        <v>1210</v>
      </c>
      <c r="H473" s="73" t="s">
        <v>77</v>
      </c>
      <c r="I473" s="66">
        <v>8661</v>
      </c>
      <c r="J473" s="67">
        <v>5273.9897797185613</v>
      </c>
      <c r="K473" s="68">
        <f t="shared" si="25"/>
        <v>0.87899829661976026</v>
      </c>
      <c r="L473" s="67">
        <f t="shared" si="30"/>
        <v>2339.0144673051818</v>
      </c>
      <c r="M473" s="67">
        <v>0</v>
      </c>
      <c r="N473" s="67">
        <v>0</v>
      </c>
      <c r="O473" s="67">
        <f>'FY25 Fleet Rates'!$B$3</f>
        <v>1650.1169802561767</v>
      </c>
      <c r="P473" s="67">
        <v>0</v>
      </c>
      <c r="Q473" s="67">
        <v>1343.0311864052042</v>
      </c>
      <c r="R473" s="67">
        <v>0</v>
      </c>
      <c r="S473" s="67">
        <v>0</v>
      </c>
      <c r="T473" s="67">
        <f t="shared" si="31"/>
        <v>10606.152413685124</v>
      </c>
      <c r="U473" s="63" t="s">
        <v>1306</v>
      </c>
      <c r="V473" s="63">
        <v>2020</v>
      </c>
      <c r="W473" s="70">
        <v>0</v>
      </c>
      <c r="X473" s="67">
        <v>0</v>
      </c>
      <c r="Y473" s="67"/>
      <c r="Z473" s="67">
        <f t="shared" si="32"/>
        <v>0</v>
      </c>
      <c r="AA473" s="67">
        <f t="shared" si="26"/>
        <v>10606.152413685124</v>
      </c>
    </row>
    <row r="474" spans="1:27" ht="15" customHeight="1" x14ac:dyDescent="0.3">
      <c r="A474" s="73" t="s">
        <v>41</v>
      </c>
      <c r="B474" s="73">
        <v>403320</v>
      </c>
      <c r="C474" s="73" t="s">
        <v>634</v>
      </c>
      <c r="D474" s="75" t="s">
        <v>635</v>
      </c>
      <c r="E474" s="73">
        <v>161076</v>
      </c>
      <c r="F474" s="73"/>
      <c r="G474" s="73">
        <v>1209</v>
      </c>
      <c r="H474" s="73" t="s">
        <v>77</v>
      </c>
      <c r="I474" s="66">
        <v>3467</v>
      </c>
      <c r="J474" s="67">
        <v>5176.3233023163639</v>
      </c>
      <c r="K474" s="68">
        <f t="shared" si="25"/>
        <v>0.86272055038606066</v>
      </c>
      <c r="L474" s="67">
        <f t="shared" si="30"/>
        <v>0</v>
      </c>
      <c r="M474" s="67">
        <v>0</v>
      </c>
      <c r="N474" s="67">
        <v>0</v>
      </c>
      <c r="O474" s="67">
        <f>'FY25 Fleet Rates'!$B$3</f>
        <v>1650.1169802561767</v>
      </c>
      <c r="P474" s="67">
        <v>0</v>
      </c>
      <c r="Q474" s="67">
        <v>0</v>
      </c>
      <c r="R474" s="67">
        <v>0</v>
      </c>
      <c r="S474" s="67">
        <v>236.35287531331332</v>
      </c>
      <c r="T474" s="67">
        <f t="shared" si="31"/>
        <v>7062.7931578858543</v>
      </c>
      <c r="U474" s="63" t="s">
        <v>151</v>
      </c>
      <c r="V474" s="63">
        <v>2027</v>
      </c>
      <c r="W474" s="70" t="s">
        <v>400</v>
      </c>
      <c r="X474" s="67">
        <v>2904</v>
      </c>
      <c r="Y474" s="67"/>
      <c r="Z474" s="67">
        <f t="shared" si="32"/>
        <v>2904</v>
      </c>
      <c r="AA474" s="67">
        <f t="shared" si="26"/>
        <v>9966.7931578858552</v>
      </c>
    </row>
    <row r="475" spans="1:27" ht="15" customHeight="1" x14ac:dyDescent="0.3">
      <c r="A475" s="73" t="s">
        <v>41</v>
      </c>
      <c r="B475" s="73">
        <v>403320</v>
      </c>
      <c r="C475" s="73" t="s">
        <v>634</v>
      </c>
      <c r="D475" s="75" t="s">
        <v>635</v>
      </c>
      <c r="E475" s="73">
        <v>221049</v>
      </c>
      <c r="F475" s="73"/>
      <c r="G475" s="73">
        <v>1209</v>
      </c>
      <c r="H475" s="73" t="s">
        <v>77</v>
      </c>
      <c r="I475" s="66">
        <v>1148</v>
      </c>
      <c r="J475" s="67">
        <v>5176.3233023163639</v>
      </c>
      <c r="K475" s="68">
        <f t="shared" si="25"/>
        <v>0.86272055038606066</v>
      </c>
      <c r="L475" s="67">
        <f t="shared" si="30"/>
        <v>0</v>
      </c>
      <c r="M475" s="67">
        <v>0</v>
      </c>
      <c r="N475" s="67">
        <v>0</v>
      </c>
      <c r="O475" s="67">
        <f>'FY25 Fleet Rates'!$B$3</f>
        <v>1650.1169802561767</v>
      </c>
      <c r="P475" s="67">
        <v>1274.5788271926594</v>
      </c>
      <c r="Q475" s="67">
        <v>0</v>
      </c>
      <c r="R475" s="67">
        <v>0</v>
      </c>
      <c r="S475" s="67">
        <v>226.26067264841976</v>
      </c>
      <c r="T475" s="67">
        <f t="shared" si="31"/>
        <v>8327.2797824136196</v>
      </c>
      <c r="U475" s="63" t="s">
        <v>151</v>
      </c>
      <c r="V475" s="63">
        <v>2033</v>
      </c>
      <c r="W475" s="70" t="s">
        <v>400</v>
      </c>
      <c r="X475" s="69">
        <v>2780</v>
      </c>
      <c r="Y475" s="67"/>
      <c r="Z475" s="67">
        <f t="shared" si="32"/>
        <v>2780</v>
      </c>
      <c r="AA475" s="67">
        <f t="shared" si="26"/>
        <v>11107.27978241362</v>
      </c>
    </row>
    <row r="476" spans="1:27" ht="15" customHeight="1" x14ac:dyDescent="0.3">
      <c r="A476" s="73" t="s">
        <v>41</v>
      </c>
      <c r="B476" s="73">
        <v>403320</v>
      </c>
      <c r="C476" s="73" t="s">
        <v>634</v>
      </c>
      <c r="D476" s="75" t="s">
        <v>635</v>
      </c>
      <c r="E476" s="73">
        <v>221050</v>
      </c>
      <c r="F476" s="73"/>
      <c r="G476" s="73">
        <v>1209</v>
      </c>
      <c r="H476" s="73" t="s">
        <v>77</v>
      </c>
      <c r="I476" s="66">
        <v>1670</v>
      </c>
      <c r="J476" s="67">
        <v>5176.3233023163639</v>
      </c>
      <c r="K476" s="68">
        <f t="shared" si="25"/>
        <v>0.86272055038606066</v>
      </c>
      <c r="L476" s="67">
        <f t="shared" si="30"/>
        <v>0</v>
      </c>
      <c r="M476" s="67">
        <v>0</v>
      </c>
      <c r="N476" s="67">
        <v>0</v>
      </c>
      <c r="O476" s="67">
        <f>'FY25 Fleet Rates'!$B$3</f>
        <v>1650.1169802561767</v>
      </c>
      <c r="P476" s="67">
        <v>1436.2207268237948</v>
      </c>
      <c r="Q476" s="67">
        <v>0</v>
      </c>
      <c r="R476" s="67">
        <v>0</v>
      </c>
      <c r="S476" s="67">
        <v>226.26067264841976</v>
      </c>
      <c r="T476" s="67">
        <f t="shared" si="31"/>
        <v>8488.9216820447546</v>
      </c>
      <c r="U476" s="63" t="s">
        <v>151</v>
      </c>
      <c r="V476" s="63">
        <v>2033</v>
      </c>
      <c r="W476" s="70" t="s">
        <v>400</v>
      </c>
      <c r="X476" s="69">
        <v>2780</v>
      </c>
      <c r="Y476" s="67"/>
      <c r="Z476" s="67">
        <f t="shared" si="32"/>
        <v>2780</v>
      </c>
      <c r="AA476" s="67">
        <f t="shared" si="26"/>
        <v>11268.921682044755</v>
      </c>
    </row>
    <row r="477" spans="1:27" ht="15" customHeight="1" x14ac:dyDescent="0.3">
      <c r="A477" s="73" t="s">
        <v>41</v>
      </c>
      <c r="B477" s="73">
        <v>403320</v>
      </c>
      <c r="C477" s="73" t="s">
        <v>634</v>
      </c>
      <c r="D477" s="75" t="s">
        <v>635</v>
      </c>
      <c r="E477" s="73">
        <v>221051</v>
      </c>
      <c r="F477" s="73"/>
      <c r="G477" s="73">
        <v>1209</v>
      </c>
      <c r="H477" s="73" t="s">
        <v>77</v>
      </c>
      <c r="I477" s="66">
        <v>1371</v>
      </c>
      <c r="J477" s="67">
        <v>5176.3233023163639</v>
      </c>
      <c r="K477" s="68">
        <f t="shared" si="25"/>
        <v>0.86272055038606066</v>
      </c>
      <c r="L477" s="67">
        <f t="shared" si="30"/>
        <v>0</v>
      </c>
      <c r="M477" s="67">
        <v>0</v>
      </c>
      <c r="N477" s="67">
        <v>0</v>
      </c>
      <c r="O477" s="67">
        <f>'FY25 Fleet Rates'!$B$3</f>
        <v>1650.1169802561767</v>
      </c>
      <c r="P477" s="67">
        <v>1342.6374026588646</v>
      </c>
      <c r="Q477" s="67">
        <v>0</v>
      </c>
      <c r="R477" s="67">
        <v>0</v>
      </c>
      <c r="S477" s="67">
        <v>226.26067264841976</v>
      </c>
      <c r="T477" s="67">
        <f t="shared" si="31"/>
        <v>8395.3383578798257</v>
      </c>
      <c r="U477" s="63" t="s">
        <v>151</v>
      </c>
      <c r="V477" s="63">
        <v>2033</v>
      </c>
      <c r="W477" s="70" t="s">
        <v>400</v>
      </c>
      <c r="X477" s="69">
        <v>2780</v>
      </c>
      <c r="Y477" s="67"/>
      <c r="Z477" s="67">
        <f t="shared" si="32"/>
        <v>2780</v>
      </c>
      <c r="AA477" s="67">
        <f t="shared" si="26"/>
        <v>11175.338357879826</v>
      </c>
    </row>
    <row r="478" spans="1:27" ht="15" customHeight="1" x14ac:dyDescent="0.3">
      <c r="A478" s="73" t="s">
        <v>41</v>
      </c>
      <c r="B478" s="73">
        <v>403320</v>
      </c>
      <c r="C478" s="73" t="s">
        <v>634</v>
      </c>
      <c r="D478" s="84" t="s">
        <v>635</v>
      </c>
      <c r="E478" s="73">
        <v>221052</v>
      </c>
      <c r="F478" s="73"/>
      <c r="G478" s="73">
        <v>1209</v>
      </c>
      <c r="H478" s="73" t="s">
        <v>77</v>
      </c>
      <c r="I478" s="66">
        <v>2334</v>
      </c>
      <c r="J478" s="67">
        <v>5176.3233023163639</v>
      </c>
      <c r="K478" s="68">
        <f t="shared" si="25"/>
        <v>0.86272055038606066</v>
      </c>
      <c r="L478" s="67">
        <f t="shared" si="30"/>
        <v>0</v>
      </c>
      <c r="M478" s="67">
        <v>0</v>
      </c>
      <c r="N478" s="67">
        <v>0</v>
      </c>
      <c r="O478" s="67">
        <f>'FY25 Fleet Rates'!$B$3</f>
        <v>1650.1169802561767</v>
      </c>
      <c r="P478" s="67">
        <v>1500.8952972292002</v>
      </c>
      <c r="Q478" s="67">
        <v>0</v>
      </c>
      <c r="R478" s="67">
        <v>0</v>
      </c>
      <c r="S478" s="67">
        <v>452.52134529683951</v>
      </c>
      <c r="T478" s="67">
        <f t="shared" si="31"/>
        <v>8779.856925098582</v>
      </c>
      <c r="U478" s="63" t="s">
        <v>151</v>
      </c>
      <c r="V478" s="63">
        <v>2033</v>
      </c>
      <c r="W478" s="70" t="s">
        <v>400</v>
      </c>
      <c r="X478" s="69">
        <v>5560</v>
      </c>
      <c r="Y478" s="67"/>
      <c r="Z478" s="67">
        <f t="shared" si="32"/>
        <v>5560</v>
      </c>
      <c r="AA478" s="67">
        <f t="shared" si="26"/>
        <v>14339.856925098582</v>
      </c>
    </row>
    <row r="479" spans="1:27" ht="15" customHeight="1" x14ac:dyDescent="0.3">
      <c r="A479" s="73" t="s">
        <v>41</v>
      </c>
      <c r="B479" s="73">
        <v>403320</v>
      </c>
      <c r="C479" s="73" t="s">
        <v>634</v>
      </c>
      <c r="D479" s="74" t="s">
        <v>635</v>
      </c>
      <c r="E479" s="73" t="s">
        <v>637</v>
      </c>
      <c r="F479" s="73" t="s">
        <v>638</v>
      </c>
      <c r="G479" s="73">
        <v>1505</v>
      </c>
      <c r="H479" s="73" t="s">
        <v>170</v>
      </c>
      <c r="I479" s="66">
        <v>0</v>
      </c>
      <c r="J479" s="67">
        <v>0</v>
      </c>
      <c r="K479" s="68">
        <f t="shared" si="25"/>
        <v>0</v>
      </c>
      <c r="L479" s="67">
        <f t="shared" si="30"/>
        <v>0</v>
      </c>
      <c r="M479" s="67">
        <v>0</v>
      </c>
      <c r="N479" s="67">
        <v>0</v>
      </c>
      <c r="O479" s="67">
        <f>'FY25 Fleet Rates'!$B$3</f>
        <v>1650.1169802561767</v>
      </c>
      <c r="P479" s="67">
        <v>0</v>
      </c>
      <c r="Q479" s="67">
        <v>0</v>
      </c>
      <c r="R479" s="67">
        <v>0</v>
      </c>
      <c r="S479" s="67">
        <v>0</v>
      </c>
      <c r="T479" s="67">
        <f t="shared" si="31"/>
        <v>1650.1169802561767</v>
      </c>
      <c r="U479" s="63" t="s">
        <v>412</v>
      </c>
      <c r="V479" s="63">
        <v>1900</v>
      </c>
      <c r="W479" s="70" t="s">
        <v>1218</v>
      </c>
      <c r="X479" s="67">
        <v>0</v>
      </c>
      <c r="Y479" s="67"/>
      <c r="Z479" s="67">
        <f t="shared" si="32"/>
        <v>0</v>
      </c>
      <c r="AA479" s="67">
        <f t="shared" si="26"/>
        <v>1650.1169802561767</v>
      </c>
    </row>
    <row r="480" spans="1:27" ht="15" customHeight="1" x14ac:dyDescent="0.3">
      <c r="A480" s="73" t="s">
        <v>41</v>
      </c>
      <c r="B480" s="73">
        <v>403320</v>
      </c>
      <c r="C480" s="73" t="s">
        <v>634</v>
      </c>
      <c r="D480" s="74" t="s">
        <v>635</v>
      </c>
      <c r="E480" s="73" t="s">
        <v>639</v>
      </c>
      <c r="F480" s="73" t="s">
        <v>640</v>
      </c>
      <c r="G480" s="73">
        <v>1505</v>
      </c>
      <c r="H480" s="73" t="s">
        <v>170</v>
      </c>
      <c r="I480" s="66">
        <v>0</v>
      </c>
      <c r="J480" s="67">
        <v>0</v>
      </c>
      <c r="K480" s="68">
        <f t="shared" si="25"/>
        <v>0</v>
      </c>
      <c r="L480" s="67">
        <f t="shared" si="30"/>
        <v>0</v>
      </c>
      <c r="M480" s="67">
        <v>0</v>
      </c>
      <c r="N480" s="67">
        <v>0</v>
      </c>
      <c r="O480" s="67">
        <f>'FY25 Fleet Rates'!$B$3</f>
        <v>1650.1169802561767</v>
      </c>
      <c r="P480" s="67">
        <v>0</v>
      </c>
      <c r="Q480" s="67">
        <v>0</v>
      </c>
      <c r="R480" s="67">
        <v>0</v>
      </c>
      <c r="S480" s="67">
        <v>0</v>
      </c>
      <c r="T480" s="67">
        <f t="shared" si="31"/>
        <v>1650.1169802561767</v>
      </c>
      <c r="U480" s="63" t="s">
        <v>412</v>
      </c>
      <c r="V480" s="63">
        <v>1900</v>
      </c>
      <c r="W480" s="70" t="s">
        <v>1218</v>
      </c>
      <c r="X480" s="67">
        <v>0</v>
      </c>
      <c r="Y480" s="67"/>
      <c r="Z480" s="67">
        <f t="shared" si="32"/>
        <v>0</v>
      </c>
      <c r="AA480" s="67">
        <f t="shared" si="26"/>
        <v>1650.1169802561767</v>
      </c>
    </row>
    <row r="481" spans="1:27" ht="15" customHeight="1" x14ac:dyDescent="0.3">
      <c r="A481" s="73" t="s">
        <v>41</v>
      </c>
      <c r="B481" s="73">
        <v>403320</v>
      </c>
      <c r="C481" s="73" t="s">
        <v>634</v>
      </c>
      <c r="D481" s="74" t="s">
        <v>635</v>
      </c>
      <c r="E481" s="73" t="s">
        <v>641</v>
      </c>
      <c r="F481" s="73"/>
      <c r="G481" s="73">
        <v>3007</v>
      </c>
      <c r="H481" s="73" t="s">
        <v>170</v>
      </c>
      <c r="I481" s="66">
        <v>0</v>
      </c>
      <c r="J481" s="67">
        <v>0</v>
      </c>
      <c r="K481" s="68">
        <f t="shared" si="25"/>
        <v>0</v>
      </c>
      <c r="L481" s="67">
        <f t="shared" si="30"/>
        <v>0</v>
      </c>
      <c r="M481" s="67">
        <v>0</v>
      </c>
      <c r="N481" s="67">
        <v>0</v>
      </c>
      <c r="O481" s="67">
        <f>'FY25 Fleet Rates'!$B$4</f>
        <v>506.26975014729345</v>
      </c>
      <c r="P481" s="67">
        <v>0</v>
      </c>
      <c r="Q481" s="67">
        <v>0</v>
      </c>
      <c r="R481" s="67">
        <v>0</v>
      </c>
      <c r="S481" s="67">
        <v>0</v>
      </c>
      <c r="T481" s="67">
        <f t="shared" si="31"/>
        <v>506.26975014729345</v>
      </c>
      <c r="U481" s="63" t="s">
        <v>412</v>
      </c>
      <c r="V481" s="63">
        <v>1900</v>
      </c>
      <c r="W481" s="70" t="s">
        <v>1218</v>
      </c>
      <c r="X481" s="67">
        <v>0</v>
      </c>
      <c r="Y481" s="67"/>
      <c r="Z481" s="67">
        <f t="shared" si="32"/>
        <v>0</v>
      </c>
      <c r="AA481" s="67">
        <f t="shared" si="26"/>
        <v>506.26975014729345</v>
      </c>
    </row>
    <row r="482" spans="1:27" ht="15" customHeight="1" x14ac:dyDescent="0.3">
      <c r="A482" s="73" t="s">
        <v>41</v>
      </c>
      <c r="B482" s="73">
        <v>403320</v>
      </c>
      <c r="C482" s="73" t="s">
        <v>634</v>
      </c>
      <c r="D482" s="74" t="s">
        <v>635</v>
      </c>
      <c r="E482" s="73" t="s">
        <v>642</v>
      </c>
      <c r="F482" s="73"/>
      <c r="G482" s="73">
        <v>1210</v>
      </c>
      <c r="H482" s="73" t="s">
        <v>77</v>
      </c>
      <c r="I482" s="66">
        <v>1595</v>
      </c>
      <c r="J482" s="67">
        <v>5273.9897797185613</v>
      </c>
      <c r="K482" s="68">
        <f t="shared" si="25"/>
        <v>0.87899829661976026</v>
      </c>
      <c r="L482" s="67">
        <f t="shared" si="30"/>
        <v>0</v>
      </c>
      <c r="M482" s="67">
        <v>0</v>
      </c>
      <c r="N482" s="67">
        <v>0</v>
      </c>
      <c r="O482" s="67">
        <f>'FY25 Fleet Rates'!$B$3</f>
        <v>1650.1169802561767</v>
      </c>
      <c r="P482" s="67">
        <v>0</v>
      </c>
      <c r="Q482" s="67">
        <v>0</v>
      </c>
      <c r="R482" s="67">
        <v>0</v>
      </c>
      <c r="S482" s="67">
        <v>0</v>
      </c>
      <c r="T482" s="67">
        <f t="shared" si="31"/>
        <v>6924.1067599747385</v>
      </c>
      <c r="U482" s="63" t="s">
        <v>133</v>
      </c>
      <c r="V482" s="63">
        <v>2013</v>
      </c>
      <c r="W482" s="70" t="s">
        <v>1218</v>
      </c>
      <c r="X482" s="67">
        <v>0</v>
      </c>
      <c r="Y482" s="67"/>
      <c r="Z482" s="67">
        <f t="shared" si="32"/>
        <v>0</v>
      </c>
      <c r="AA482" s="67">
        <f t="shared" si="26"/>
        <v>6924.1067599747385</v>
      </c>
    </row>
    <row r="483" spans="1:27" ht="15" customHeight="1" x14ac:dyDescent="0.3">
      <c r="A483" s="73" t="s">
        <v>41</v>
      </c>
      <c r="B483" s="73">
        <v>403320</v>
      </c>
      <c r="C483" s="73" t="s">
        <v>634</v>
      </c>
      <c r="D483" s="75" t="s">
        <v>635</v>
      </c>
      <c r="E483" s="73" t="s">
        <v>643</v>
      </c>
      <c r="F483" s="73"/>
      <c r="G483" s="73">
        <v>1210</v>
      </c>
      <c r="H483" s="73" t="s">
        <v>77</v>
      </c>
      <c r="I483" s="66">
        <v>2144</v>
      </c>
      <c r="J483" s="67">
        <v>5273.9897797185613</v>
      </c>
      <c r="K483" s="68">
        <f t="shared" si="25"/>
        <v>0.87899829661976026</v>
      </c>
      <c r="L483" s="67">
        <f t="shared" si="30"/>
        <v>0</v>
      </c>
      <c r="M483" s="67">
        <v>0</v>
      </c>
      <c r="N483" s="67">
        <v>0</v>
      </c>
      <c r="O483" s="67">
        <f>'FY25 Fleet Rates'!$B$3</f>
        <v>1650.1169802561767</v>
      </c>
      <c r="P483" s="67">
        <v>0</v>
      </c>
      <c r="Q483" s="67">
        <v>0</v>
      </c>
      <c r="R483" s="67">
        <v>0</v>
      </c>
      <c r="S483" s="67">
        <v>0</v>
      </c>
      <c r="T483" s="67">
        <f t="shared" si="31"/>
        <v>6924.1067599747385</v>
      </c>
      <c r="U483" s="63" t="s">
        <v>1306</v>
      </c>
      <c r="V483" s="63">
        <v>2017</v>
      </c>
      <c r="W483" s="70">
        <v>0</v>
      </c>
      <c r="X483" s="67">
        <v>0</v>
      </c>
      <c r="Y483" s="67"/>
      <c r="Z483" s="67">
        <f t="shared" si="32"/>
        <v>0</v>
      </c>
      <c r="AA483" s="67">
        <f t="shared" si="26"/>
        <v>6924.1067599747385</v>
      </c>
    </row>
    <row r="484" spans="1:27" ht="15" customHeight="1" x14ac:dyDescent="0.3">
      <c r="A484" s="73" t="s">
        <v>41</v>
      </c>
      <c r="B484" s="73">
        <v>403320</v>
      </c>
      <c r="C484" s="73" t="s">
        <v>634</v>
      </c>
      <c r="D484" s="75" t="s">
        <v>635</v>
      </c>
      <c r="E484" s="73" t="s">
        <v>644</v>
      </c>
      <c r="F484" s="73"/>
      <c r="G484" s="73">
        <v>1195</v>
      </c>
      <c r="H484" s="73" t="s">
        <v>170</v>
      </c>
      <c r="I484" s="66">
        <v>0</v>
      </c>
      <c r="J484" s="67">
        <v>0</v>
      </c>
      <c r="K484" s="68">
        <f t="shared" si="25"/>
        <v>0</v>
      </c>
      <c r="L484" s="67">
        <f t="shared" si="30"/>
        <v>0</v>
      </c>
      <c r="M484" s="67">
        <v>0</v>
      </c>
      <c r="N484" s="67">
        <v>0</v>
      </c>
      <c r="O484" s="67">
        <f>'FY25 Fleet Rates'!$B$3</f>
        <v>1650.1169802561767</v>
      </c>
      <c r="P484" s="67">
        <v>0</v>
      </c>
      <c r="Q484" s="67">
        <v>0</v>
      </c>
      <c r="R484" s="67">
        <v>0</v>
      </c>
      <c r="S484" s="67">
        <v>0</v>
      </c>
      <c r="T484" s="67">
        <f t="shared" si="31"/>
        <v>1650.1169802561767</v>
      </c>
      <c r="U484" s="63" t="s">
        <v>412</v>
      </c>
      <c r="V484" s="63">
        <v>1900</v>
      </c>
      <c r="W484" s="70" t="s">
        <v>1218</v>
      </c>
      <c r="X484" s="67">
        <v>0</v>
      </c>
      <c r="Y484" s="67"/>
      <c r="Z484" s="67">
        <f t="shared" si="32"/>
        <v>0</v>
      </c>
      <c r="AA484" s="67">
        <f t="shared" si="26"/>
        <v>1650.1169802561767</v>
      </c>
    </row>
    <row r="485" spans="1:27" ht="15" customHeight="1" x14ac:dyDescent="0.3">
      <c r="A485" s="73" t="s">
        <v>41</v>
      </c>
      <c r="B485" s="73">
        <v>403320</v>
      </c>
      <c r="C485" s="73" t="s">
        <v>634</v>
      </c>
      <c r="D485" s="75" t="s">
        <v>635</v>
      </c>
      <c r="E485" s="73" t="s">
        <v>645</v>
      </c>
      <c r="F485" s="73"/>
      <c r="G485" s="73">
        <v>1195</v>
      </c>
      <c r="H485" s="73" t="s">
        <v>170</v>
      </c>
      <c r="I485" s="66">
        <v>0</v>
      </c>
      <c r="J485" s="67">
        <v>0</v>
      </c>
      <c r="K485" s="68">
        <f t="shared" si="25"/>
        <v>0</v>
      </c>
      <c r="L485" s="67">
        <f t="shared" si="30"/>
        <v>0</v>
      </c>
      <c r="M485" s="67">
        <v>5715.3455137102683</v>
      </c>
      <c r="N485" s="67">
        <v>0</v>
      </c>
      <c r="O485" s="67">
        <f>'FY25 Fleet Rates'!$B$3</f>
        <v>1650.1169802561767</v>
      </c>
      <c r="P485" s="67">
        <v>0</v>
      </c>
      <c r="Q485" s="67">
        <v>0</v>
      </c>
      <c r="R485" s="67">
        <v>0</v>
      </c>
      <c r="S485" s="67">
        <v>0</v>
      </c>
      <c r="T485" s="67">
        <f t="shared" si="31"/>
        <v>7365.4624939664445</v>
      </c>
      <c r="U485" s="63" t="s">
        <v>412</v>
      </c>
      <c r="V485" s="63">
        <v>1900</v>
      </c>
      <c r="W485" s="70" t="s">
        <v>1218</v>
      </c>
      <c r="X485" s="67">
        <v>0</v>
      </c>
      <c r="Y485" s="67"/>
      <c r="Z485" s="67">
        <f t="shared" si="32"/>
        <v>0</v>
      </c>
      <c r="AA485" s="67">
        <f t="shared" si="26"/>
        <v>7365.4624939664445</v>
      </c>
    </row>
    <row r="486" spans="1:27" ht="15" customHeight="1" x14ac:dyDescent="0.3">
      <c r="A486" s="73" t="s">
        <v>41</v>
      </c>
      <c r="B486" s="73">
        <v>403320</v>
      </c>
      <c r="C486" s="73" t="s">
        <v>634</v>
      </c>
      <c r="D486" s="75" t="s">
        <v>635</v>
      </c>
      <c r="E486" s="73" t="s">
        <v>646</v>
      </c>
      <c r="F486" s="73"/>
      <c r="G486" s="73">
        <v>1195</v>
      </c>
      <c r="H486" s="73" t="s">
        <v>170</v>
      </c>
      <c r="I486" s="66">
        <v>0</v>
      </c>
      <c r="J486" s="67">
        <v>0</v>
      </c>
      <c r="K486" s="68">
        <f t="shared" si="25"/>
        <v>0</v>
      </c>
      <c r="L486" s="67">
        <f t="shared" si="30"/>
        <v>0</v>
      </c>
      <c r="M486" s="67">
        <v>0</v>
      </c>
      <c r="N486" s="67">
        <v>0</v>
      </c>
      <c r="O486" s="67">
        <f>'FY25 Fleet Rates'!$B$3</f>
        <v>1650.1169802561767</v>
      </c>
      <c r="P486" s="67">
        <v>0</v>
      </c>
      <c r="Q486" s="67">
        <v>0</v>
      </c>
      <c r="R486" s="67">
        <v>0</v>
      </c>
      <c r="S486" s="67">
        <v>0</v>
      </c>
      <c r="T486" s="67">
        <f t="shared" si="31"/>
        <v>1650.1169802561767</v>
      </c>
      <c r="U486" s="63" t="s">
        <v>412</v>
      </c>
      <c r="V486" s="63">
        <v>1900</v>
      </c>
      <c r="W486" s="70" t="s">
        <v>1218</v>
      </c>
      <c r="X486" s="67">
        <v>0</v>
      </c>
      <c r="Y486" s="67"/>
      <c r="Z486" s="67">
        <f t="shared" si="32"/>
        <v>0</v>
      </c>
      <c r="AA486" s="67">
        <f t="shared" si="26"/>
        <v>1650.1169802561767</v>
      </c>
    </row>
    <row r="487" spans="1:27" ht="15" customHeight="1" x14ac:dyDescent="0.3">
      <c r="A487" s="73" t="s">
        <v>41</v>
      </c>
      <c r="B487" s="73">
        <v>403320</v>
      </c>
      <c r="C487" s="73" t="s">
        <v>634</v>
      </c>
      <c r="D487" s="75" t="s">
        <v>635</v>
      </c>
      <c r="E487" s="73" t="s">
        <v>647</v>
      </c>
      <c r="F487" s="73"/>
      <c r="G487" s="73">
        <v>1195</v>
      </c>
      <c r="H487" s="73" t="s">
        <v>170</v>
      </c>
      <c r="I487" s="66">
        <v>0</v>
      </c>
      <c r="J487" s="67">
        <v>0</v>
      </c>
      <c r="K487" s="68">
        <f t="shared" si="25"/>
        <v>0</v>
      </c>
      <c r="L487" s="67">
        <f t="shared" si="30"/>
        <v>0</v>
      </c>
      <c r="M487" s="67">
        <v>0</v>
      </c>
      <c r="N487" s="67">
        <v>0</v>
      </c>
      <c r="O487" s="67">
        <f>'FY25 Fleet Rates'!$B$3</f>
        <v>1650.1169802561767</v>
      </c>
      <c r="P487" s="67">
        <v>0</v>
      </c>
      <c r="Q487" s="67">
        <v>0</v>
      </c>
      <c r="R487" s="67">
        <v>0</v>
      </c>
      <c r="S487" s="67">
        <v>0</v>
      </c>
      <c r="T487" s="67">
        <f t="shared" si="31"/>
        <v>1650.1169802561767</v>
      </c>
      <c r="U487" s="63" t="s">
        <v>412</v>
      </c>
      <c r="V487" s="63">
        <v>1900</v>
      </c>
      <c r="W487" s="70" t="s">
        <v>1218</v>
      </c>
      <c r="X487" s="67">
        <v>0</v>
      </c>
      <c r="Y487" s="67"/>
      <c r="Z487" s="67">
        <f t="shared" si="32"/>
        <v>0</v>
      </c>
      <c r="AA487" s="67">
        <f t="shared" si="26"/>
        <v>1650.1169802561767</v>
      </c>
    </row>
    <row r="488" spans="1:27" ht="15.75" customHeight="1" x14ac:dyDescent="0.3">
      <c r="A488" s="73" t="s">
        <v>41</v>
      </c>
      <c r="B488" s="73">
        <v>403320</v>
      </c>
      <c r="C488" s="73" t="s">
        <v>634</v>
      </c>
      <c r="D488" s="74" t="s">
        <v>635</v>
      </c>
      <c r="E488" s="73" t="s">
        <v>648</v>
      </c>
      <c r="F488" s="73"/>
      <c r="G488" s="73">
        <v>9020</v>
      </c>
      <c r="H488" s="73" t="s">
        <v>170</v>
      </c>
      <c r="I488" s="66">
        <v>0</v>
      </c>
      <c r="J488" s="67">
        <v>0</v>
      </c>
      <c r="K488" s="68">
        <f t="shared" si="25"/>
        <v>0</v>
      </c>
      <c r="L488" s="67">
        <f t="shared" si="30"/>
        <v>0</v>
      </c>
      <c r="M488" s="67">
        <v>0</v>
      </c>
      <c r="N488" s="67">
        <v>111.93562844271055</v>
      </c>
      <c r="O488" s="67">
        <f>'FY25 Fleet Rates'!$B$3</f>
        <v>1650.1169802561767</v>
      </c>
      <c r="P488" s="67">
        <v>0</v>
      </c>
      <c r="Q488" s="67">
        <v>0</v>
      </c>
      <c r="R488" s="67">
        <v>0</v>
      </c>
      <c r="S488" s="67">
        <v>41.019920508922148</v>
      </c>
      <c r="T488" s="67">
        <f t="shared" si="31"/>
        <v>1803.0725292078093</v>
      </c>
      <c r="U488" s="63" t="s">
        <v>151</v>
      </c>
      <c r="V488" s="63">
        <v>2026</v>
      </c>
      <c r="W488" s="70" t="s">
        <v>398</v>
      </c>
      <c r="X488" s="67">
        <v>504</v>
      </c>
      <c r="Y488" s="67"/>
      <c r="Z488" s="67">
        <f t="shared" si="32"/>
        <v>504</v>
      </c>
      <c r="AA488" s="67">
        <f t="shared" si="26"/>
        <v>2307.0725292078096</v>
      </c>
    </row>
    <row r="489" spans="1:27" ht="15" customHeight="1" x14ac:dyDescent="0.3">
      <c r="A489" s="73" t="s">
        <v>41</v>
      </c>
      <c r="B489" s="73">
        <v>403320</v>
      </c>
      <c r="C489" s="73" t="s">
        <v>634</v>
      </c>
      <c r="D489" s="75" t="s">
        <v>635</v>
      </c>
      <c r="E489" s="73" t="s">
        <v>649</v>
      </c>
      <c r="F489" s="73"/>
      <c r="G489" s="73">
        <v>9020</v>
      </c>
      <c r="H489" s="73" t="s">
        <v>170</v>
      </c>
      <c r="I489" s="66">
        <v>0</v>
      </c>
      <c r="J489" s="67">
        <v>0</v>
      </c>
      <c r="K489" s="68">
        <f t="shared" si="25"/>
        <v>0</v>
      </c>
      <c r="L489" s="67">
        <f t="shared" si="30"/>
        <v>0</v>
      </c>
      <c r="M489" s="67">
        <v>0</v>
      </c>
      <c r="N489" s="67">
        <v>166.97449400626152</v>
      </c>
      <c r="O489" s="67">
        <f>'FY25 Fleet Rates'!$B$3</f>
        <v>1650.1169802561767</v>
      </c>
      <c r="P489" s="67">
        <v>0</v>
      </c>
      <c r="Q489" s="67">
        <v>0</v>
      </c>
      <c r="R489" s="67">
        <v>0</v>
      </c>
      <c r="S489" s="67">
        <v>0</v>
      </c>
      <c r="T489" s="67">
        <f t="shared" si="31"/>
        <v>1817.0914742624382</v>
      </c>
      <c r="U489" s="63" t="s">
        <v>412</v>
      </c>
      <c r="V489" s="63">
        <v>1900</v>
      </c>
      <c r="W489" s="70" t="s">
        <v>1218</v>
      </c>
      <c r="X489" s="67">
        <v>0</v>
      </c>
      <c r="Y489" s="67"/>
      <c r="Z489" s="67">
        <f t="shared" si="32"/>
        <v>0</v>
      </c>
      <c r="AA489" s="67">
        <f t="shared" si="26"/>
        <v>1817.0914742624382</v>
      </c>
    </row>
    <row r="490" spans="1:27" ht="15" customHeight="1" x14ac:dyDescent="0.3">
      <c r="A490" s="73" t="s">
        <v>41</v>
      </c>
      <c r="B490" s="73">
        <v>403320</v>
      </c>
      <c r="C490" s="73" t="s">
        <v>634</v>
      </c>
      <c r="D490" s="75" t="s">
        <v>635</v>
      </c>
      <c r="E490" s="73" t="s">
        <v>650</v>
      </c>
      <c r="F490" s="73"/>
      <c r="G490" s="73">
        <v>3007</v>
      </c>
      <c r="H490" s="73" t="s">
        <v>170</v>
      </c>
      <c r="I490" s="66">
        <v>0</v>
      </c>
      <c r="J490" s="67">
        <v>0</v>
      </c>
      <c r="K490" s="68">
        <f t="shared" si="25"/>
        <v>0</v>
      </c>
      <c r="L490" s="67">
        <f t="shared" ref="L490:L501" si="33">IF(H490="N",IF(I490&gt;6000,K490,0)*(I490-(500*12)),0)</f>
        <v>0</v>
      </c>
      <c r="M490" s="67">
        <v>0</v>
      </c>
      <c r="N490" s="67">
        <v>0</v>
      </c>
      <c r="O490" s="67">
        <f>'FY25 Fleet Rates'!$B$4</f>
        <v>506.26975014729345</v>
      </c>
      <c r="P490" s="67">
        <v>0</v>
      </c>
      <c r="Q490" s="67">
        <v>0</v>
      </c>
      <c r="R490" s="67">
        <v>0</v>
      </c>
      <c r="S490" s="67">
        <v>0</v>
      </c>
      <c r="T490" s="67">
        <f t="shared" si="31"/>
        <v>506.26975014729345</v>
      </c>
      <c r="U490" s="63" t="s">
        <v>412</v>
      </c>
      <c r="V490" s="63">
        <v>1900</v>
      </c>
      <c r="W490" s="70" t="s">
        <v>1218</v>
      </c>
      <c r="X490" s="67">
        <v>0</v>
      </c>
      <c r="Y490" s="67"/>
      <c r="Z490" s="67">
        <f t="shared" si="32"/>
        <v>0</v>
      </c>
      <c r="AA490" s="67">
        <f t="shared" si="26"/>
        <v>506.26975014729345</v>
      </c>
    </row>
    <row r="491" spans="1:27" ht="15" customHeight="1" x14ac:dyDescent="0.3">
      <c r="A491" s="73" t="s">
        <v>41</v>
      </c>
      <c r="B491" s="73">
        <v>403320</v>
      </c>
      <c r="C491" s="73" t="s">
        <v>634</v>
      </c>
      <c r="D491" s="74" t="s">
        <v>635</v>
      </c>
      <c r="E491" s="73" t="s">
        <v>651</v>
      </c>
      <c r="F491" s="73"/>
      <c r="G491" s="73">
        <v>1024</v>
      </c>
      <c r="H491" s="73" t="s">
        <v>77</v>
      </c>
      <c r="I491" s="66">
        <v>6168</v>
      </c>
      <c r="J491" s="67">
        <v>3711.3261412834327</v>
      </c>
      <c r="K491" s="68">
        <f t="shared" si="25"/>
        <v>0.61855435688057214</v>
      </c>
      <c r="L491" s="67">
        <f t="shared" si="33"/>
        <v>103.91713195593611</v>
      </c>
      <c r="M491" s="67">
        <v>0</v>
      </c>
      <c r="N491" s="67">
        <v>0</v>
      </c>
      <c r="O491" s="67">
        <f>'FY25 Fleet Rates'!$B$3</f>
        <v>1650.1169802561767</v>
      </c>
      <c r="P491" s="67">
        <v>108.88926810768984</v>
      </c>
      <c r="Q491" s="67">
        <v>0</v>
      </c>
      <c r="R491" s="67">
        <v>0</v>
      </c>
      <c r="S491" s="67">
        <v>195.33295480439116</v>
      </c>
      <c r="T491" s="67">
        <f t="shared" si="31"/>
        <v>5769.582476407626</v>
      </c>
      <c r="U491" s="63" t="s">
        <v>151</v>
      </c>
      <c r="V491" s="63">
        <v>2032</v>
      </c>
      <c r="W491" s="70" t="s">
        <v>1234</v>
      </c>
      <c r="X491" s="67">
        <v>2400</v>
      </c>
      <c r="Y491" s="67"/>
      <c r="Z491" s="67">
        <f t="shared" si="32"/>
        <v>2400</v>
      </c>
      <c r="AA491" s="67">
        <f t="shared" si="26"/>
        <v>8169.582476407626</v>
      </c>
    </row>
    <row r="492" spans="1:27" ht="15" customHeight="1" x14ac:dyDescent="0.3">
      <c r="A492" s="73" t="s">
        <v>41</v>
      </c>
      <c r="B492" s="73">
        <v>403320</v>
      </c>
      <c r="C492" s="73" t="s">
        <v>634</v>
      </c>
      <c r="D492" s="75" t="s">
        <v>635</v>
      </c>
      <c r="E492" s="73" t="s">
        <v>652</v>
      </c>
      <c r="F492" s="73"/>
      <c r="G492" s="73">
        <v>1210</v>
      </c>
      <c r="H492" s="73" t="s">
        <v>77</v>
      </c>
      <c r="I492" s="66">
        <v>0</v>
      </c>
      <c r="J492" s="67">
        <v>5273.9897797185613</v>
      </c>
      <c r="K492" s="68">
        <f t="shared" si="25"/>
        <v>0.87899829661976026</v>
      </c>
      <c r="L492" s="67">
        <f t="shared" si="33"/>
        <v>0</v>
      </c>
      <c r="M492" s="67">
        <v>0</v>
      </c>
      <c r="N492" s="67">
        <v>0</v>
      </c>
      <c r="O492" s="67">
        <f>'FY25 Fleet Rates'!$B$3</f>
        <v>1650.1169802561767</v>
      </c>
      <c r="P492" s="67">
        <v>0</v>
      </c>
      <c r="Q492" s="67">
        <v>0</v>
      </c>
      <c r="R492" s="67">
        <v>0</v>
      </c>
      <c r="S492" s="67">
        <v>419.80307536710404</v>
      </c>
      <c r="T492" s="67">
        <f t="shared" si="31"/>
        <v>7343.9098353418422</v>
      </c>
      <c r="U492" s="63" t="s">
        <v>151</v>
      </c>
      <c r="V492" s="63">
        <v>2033</v>
      </c>
      <c r="W492" s="70" t="s">
        <v>400</v>
      </c>
      <c r="X492" s="69">
        <v>5158</v>
      </c>
      <c r="Y492" s="67"/>
      <c r="Z492" s="67">
        <f t="shared" si="32"/>
        <v>5158</v>
      </c>
      <c r="AA492" s="67">
        <f t="shared" si="26"/>
        <v>12501.909835341841</v>
      </c>
    </row>
    <row r="493" spans="1:27" ht="14.4" x14ac:dyDescent="0.3">
      <c r="A493" s="73" t="s">
        <v>41</v>
      </c>
      <c r="B493" s="73">
        <v>403360</v>
      </c>
      <c r="C493" s="73" t="s">
        <v>653</v>
      </c>
      <c r="D493" s="75" t="s">
        <v>654</v>
      </c>
      <c r="E493" s="73">
        <v>181030</v>
      </c>
      <c r="F493" s="73" t="s">
        <v>655</v>
      </c>
      <c r="G493" s="73">
        <v>1247</v>
      </c>
      <c r="H493" s="73" t="s">
        <v>77</v>
      </c>
      <c r="I493" s="66">
        <v>283</v>
      </c>
      <c r="J493" s="67">
        <v>6055.3215989361261</v>
      </c>
      <c r="K493" s="68">
        <f t="shared" si="25"/>
        <v>1.0092202664893544</v>
      </c>
      <c r="L493" s="67">
        <f t="shared" si="33"/>
        <v>0</v>
      </c>
      <c r="M493" s="67">
        <v>0</v>
      </c>
      <c r="N493" s="67">
        <v>0</v>
      </c>
      <c r="O493" s="67">
        <f>'FY25 Fleet Rates'!$B$3</f>
        <v>1650.1169802561767</v>
      </c>
      <c r="P493" s="67">
        <v>0</v>
      </c>
      <c r="Q493" s="67">
        <v>0</v>
      </c>
      <c r="R493" s="67">
        <v>0</v>
      </c>
      <c r="S493" s="67">
        <v>268.58281285603783</v>
      </c>
      <c r="T493" s="67">
        <f t="shared" si="31"/>
        <v>7974.0213920483411</v>
      </c>
      <c r="U493" s="63" t="s">
        <v>1306</v>
      </c>
      <c r="V493" s="63">
        <v>2019</v>
      </c>
      <c r="W493" s="70">
        <v>0</v>
      </c>
      <c r="X493" s="67">
        <v>3300</v>
      </c>
      <c r="Y493" s="67"/>
      <c r="Z493" s="67">
        <f t="shared" si="32"/>
        <v>3300</v>
      </c>
      <c r="AA493" s="67">
        <f t="shared" si="26"/>
        <v>11274.02139204834</v>
      </c>
    </row>
    <row r="494" spans="1:27" ht="15" customHeight="1" x14ac:dyDescent="0.3">
      <c r="A494" s="73" t="s">
        <v>41</v>
      </c>
      <c r="B494" s="73">
        <v>403600</v>
      </c>
      <c r="C494" s="73" t="s">
        <v>656</v>
      </c>
      <c r="D494" s="75" t="s">
        <v>657</v>
      </c>
      <c r="E494" s="73" t="s">
        <v>658</v>
      </c>
      <c r="F494" s="73"/>
      <c r="G494" s="73">
        <v>1024</v>
      </c>
      <c r="H494" s="73" t="s">
        <v>77</v>
      </c>
      <c r="I494" s="66">
        <v>14324</v>
      </c>
      <c r="J494" s="67">
        <v>3711.3261412834327</v>
      </c>
      <c r="K494" s="68">
        <f t="shared" si="25"/>
        <v>0.61855435688057214</v>
      </c>
      <c r="L494" s="67">
        <f t="shared" si="33"/>
        <v>5148.8464666738828</v>
      </c>
      <c r="M494" s="67">
        <v>0</v>
      </c>
      <c r="N494" s="67">
        <v>0</v>
      </c>
      <c r="O494" s="67">
        <f>'FY25 Fleet Rates'!$B$3</f>
        <v>1650.1169802561767</v>
      </c>
      <c r="P494" s="67">
        <v>0</v>
      </c>
      <c r="Q494" s="67">
        <v>81.149696089041001</v>
      </c>
      <c r="R494" s="67">
        <v>0</v>
      </c>
      <c r="S494" s="67">
        <v>0</v>
      </c>
      <c r="T494" s="67">
        <f t="shared" si="31"/>
        <v>10591.439284302534</v>
      </c>
      <c r="U494" s="63" t="s">
        <v>133</v>
      </c>
      <c r="V494" s="63">
        <v>2019</v>
      </c>
      <c r="W494" s="70">
        <v>0</v>
      </c>
      <c r="X494" s="67">
        <v>0</v>
      </c>
      <c r="Y494" s="67"/>
      <c r="Z494" s="67">
        <f t="shared" si="32"/>
        <v>0</v>
      </c>
      <c r="AA494" s="67">
        <f t="shared" si="26"/>
        <v>10591.439284302534</v>
      </c>
    </row>
    <row r="495" spans="1:27" ht="15" customHeight="1" x14ac:dyDescent="0.3">
      <c r="A495" s="73" t="s">
        <v>41</v>
      </c>
      <c r="B495" s="73">
        <v>403600</v>
      </c>
      <c r="C495" s="73" t="s">
        <v>656</v>
      </c>
      <c r="D495" s="75" t="s">
        <v>657</v>
      </c>
      <c r="E495" s="73" t="s">
        <v>659</v>
      </c>
      <c r="F495" s="73"/>
      <c r="G495" s="73">
        <v>1020</v>
      </c>
      <c r="H495" s="73" t="s">
        <v>77</v>
      </c>
      <c r="I495" s="66">
        <v>4436</v>
      </c>
      <c r="J495" s="67">
        <v>3613.6596638812362</v>
      </c>
      <c r="K495" s="68">
        <f t="shared" si="25"/>
        <v>0.60227661064687266</v>
      </c>
      <c r="L495" s="67">
        <f t="shared" si="33"/>
        <v>0</v>
      </c>
      <c r="M495" s="67">
        <v>0</v>
      </c>
      <c r="N495" s="67">
        <v>0</v>
      </c>
      <c r="O495" s="67">
        <f>'FY25 Fleet Rates'!$B$3</f>
        <v>1650.1169802561767</v>
      </c>
      <c r="P495" s="67">
        <v>0</v>
      </c>
      <c r="Q495" s="67">
        <v>0</v>
      </c>
      <c r="R495" s="67">
        <v>0</v>
      </c>
      <c r="S495" s="67">
        <v>0</v>
      </c>
      <c r="T495" s="67">
        <f t="shared" si="31"/>
        <v>5263.7766441374133</v>
      </c>
      <c r="U495" s="63" t="s">
        <v>412</v>
      </c>
      <c r="V495" s="63">
        <v>1900</v>
      </c>
      <c r="W495" s="70">
        <v>0</v>
      </c>
      <c r="X495" s="67">
        <v>0</v>
      </c>
      <c r="Y495" s="67"/>
      <c r="Z495" s="67">
        <f t="shared" si="32"/>
        <v>0</v>
      </c>
      <c r="AA495" s="67">
        <f t="shared" si="26"/>
        <v>5263.7766441374133</v>
      </c>
    </row>
    <row r="496" spans="1:27" ht="15" customHeight="1" x14ac:dyDescent="0.3">
      <c r="A496" s="73" t="s">
        <v>41</v>
      </c>
      <c r="B496" s="73">
        <v>403600</v>
      </c>
      <c r="C496" s="73" t="s">
        <v>656</v>
      </c>
      <c r="D496" s="75" t="s">
        <v>657</v>
      </c>
      <c r="E496" s="73" t="s">
        <v>660</v>
      </c>
      <c r="F496" s="73"/>
      <c r="G496" s="73">
        <v>1020</v>
      </c>
      <c r="H496" s="73" t="s">
        <v>77</v>
      </c>
      <c r="I496" s="66">
        <v>0</v>
      </c>
      <c r="J496" s="67">
        <v>3613.6596638812362</v>
      </c>
      <c r="K496" s="68">
        <f t="shared" si="25"/>
        <v>0.60227661064687266</v>
      </c>
      <c r="L496" s="67">
        <f t="shared" si="33"/>
        <v>0</v>
      </c>
      <c r="M496" s="67">
        <v>0</v>
      </c>
      <c r="N496" s="67">
        <v>0</v>
      </c>
      <c r="O496" s="67">
        <f>'FY25 Fleet Rates'!$B$3</f>
        <v>1650.1169802561767</v>
      </c>
      <c r="P496" s="67">
        <v>1401.5680697373873</v>
      </c>
      <c r="Q496" s="67">
        <v>0</v>
      </c>
      <c r="R496" s="67">
        <v>0</v>
      </c>
      <c r="S496" s="67">
        <v>167.00967635775444</v>
      </c>
      <c r="T496" s="67">
        <f t="shared" si="31"/>
        <v>6832.3543902325555</v>
      </c>
      <c r="U496" s="63" t="s">
        <v>151</v>
      </c>
      <c r="V496" s="63">
        <v>2028</v>
      </c>
      <c r="W496" s="70" t="s">
        <v>1234</v>
      </c>
      <c r="X496" s="67">
        <v>2052</v>
      </c>
      <c r="Y496" s="67"/>
      <c r="Z496" s="67">
        <f t="shared" si="32"/>
        <v>2052</v>
      </c>
      <c r="AA496" s="67">
        <f t="shared" si="26"/>
        <v>8884.3543902325546</v>
      </c>
    </row>
    <row r="497" spans="1:27" ht="15" customHeight="1" x14ac:dyDescent="0.3">
      <c r="A497" s="73" t="s">
        <v>41</v>
      </c>
      <c r="B497" s="73">
        <v>403600</v>
      </c>
      <c r="C497" s="73" t="s">
        <v>656</v>
      </c>
      <c r="D497" s="75" t="s">
        <v>657</v>
      </c>
      <c r="E497" s="73" t="s">
        <v>661</v>
      </c>
      <c r="F497" s="73"/>
      <c r="G497" s="73">
        <v>1020</v>
      </c>
      <c r="H497" s="73" t="s">
        <v>77</v>
      </c>
      <c r="I497" s="66">
        <v>0</v>
      </c>
      <c r="J497" s="67">
        <v>3613.6596638812362</v>
      </c>
      <c r="K497" s="68">
        <f t="shared" si="25"/>
        <v>0.60227661064687266</v>
      </c>
      <c r="L497" s="67">
        <f t="shared" si="33"/>
        <v>0</v>
      </c>
      <c r="M497" s="67">
        <v>0</v>
      </c>
      <c r="N497" s="67">
        <v>0</v>
      </c>
      <c r="O497" s="67">
        <f>'FY25 Fleet Rates'!$B$3</f>
        <v>1650.1169802561767</v>
      </c>
      <c r="P497" s="67">
        <v>0</v>
      </c>
      <c r="Q497" s="67">
        <v>0</v>
      </c>
      <c r="R497" s="67">
        <v>0</v>
      </c>
      <c r="S497" s="67">
        <v>191.42629570830334</v>
      </c>
      <c r="T497" s="67">
        <f t="shared" si="31"/>
        <v>5455.2029398457171</v>
      </c>
      <c r="U497" s="63" t="s">
        <v>151</v>
      </c>
      <c r="V497" s="63">
        <v>2028</v>
      </c>
      <c r="W497" s="70" t="s">
        <v>633</v>
      </c>
      <c r="X497" s="67">
        <v>2352</v>
      </c>
      <c r="Y497" s="67"/>
      <c r="Z497" s="67">
        <f t="shared" si="32"/>
        <v>2352</v>
      </c>
      <c r="AA497" s="67">
        <f t="shared" si="26"/>
        <v>7807.2029398457171</v>
      </c>
    </row>
    <row r="498" spans="1:27" ht="28.8" x14ac:dyDescent="0.3">
      <c r="A498" s="73" t="s">
        <v>41</v>
      </c>
      <c r="B498" s="73">
        <v>416001</v>
      </c>
      <c r="C498" s="73" t="s">
        <v>662</v>
      </c>
      <c r="D498" s="75" t="s">
        <v>663</v>
      </c>
      <c r="E498" s="73">
        <v>231017</v>
      </c>
      <c r="F498" s="73"/>
      <c r="G498" s="73">
        <v>1202</v>
      </c>
      <c r="H498" s="73" t="s">
        <v>77</v>
      </c>
      <c r="I498" s="66">
        <v>0</v>
      </c>
      <c r="J498" s="67">
        <v>4394.9914830988009</v>
      </c>
      <c r="K498" s="68">
        <f t="shared" si="25"/>
        <v>0.73249858051646677</v>
      </c>
      <c r="L498" s="67">
        <f t="shared" si="33"/>
        <v>0</v>
      </c>
      <c r="M498" s="67">
        <v>0</v>
      </c>
      <c r="N498" s="67">
        <v>0</v>
      </c>
      <c r="O498" s="67">
        <f>'FY25 Fleet Rates'!$B$3</f>
        <v>1650.1169802561767</v>
      </c>
      <c r="P498" s="67">
        <v>0</v>
      </c>
      <c r="Q498" s="67">
        <v>0</v>
      </c>
      <c r="R498" s="67">
        <v>0</v>
      </c>
      <c r="S498" s="67">
        <v>412.72225575544485</v>
      </c>
      <c r="T498" s="67">
        <f t="shared" si="31"/>
        <v>6457.8307191104232</v>
      </c>
      <c r="U498" s="63" t="s">
        <v>151</v>
      </c>
      <c r="V498" s="63">
        <v>2033</v>
      </c>
      <c r="W498" s="70" t="s">
        <v>134</v>
      </c>
      <c r="X498" s="69">
        <v>5071</v>
      </c>
      <c r="Y498" s="67"/>
      <c r="Z498" s="67">
        <f t="shared" si="32"/>
        <v>5071</v>
      </c>
      <c r="AA498" s="67">
        <f t="shared" si="26"/>
        <v>11528.830719110423</v>
      </c>
    </row>
    <row r="499" spans="1:27" ht="15" customHeight="1" x14ac:dyDescent="0.3">
      <c r="A499" s="73" t="s">
        <v>41</v>
      </c>
      <c r="B499" s="73">
        <v>416150</v>
      </c>
      <c r="C499" s="73" t="s">
        <v>664</v>
      </c>
      <c r="D499" s="75" t="s">
        <v>665</v>
      </c>
      <c r="E499" s="73" t="s">
        <v>666</v>
      </c>
      <c r="F499" s="73"/>
      <c r="G499" s="73">
        <v>1020</v>
      </c>
      <c r="H499" s="73" t="s">
        <v>77</v>
      </c>
      <c r="I499" s="66">
        <v>2280</v>
      </c>
      <c r="J499" s="67">
        <v>3613.6596638812362</v>
      </c>
      <c r="K499" s="68">
        <f t="shared" si="25"/>
        <v>0.60227661064687266</v>
      </c>
      <c r="L499" s="67">
        <f t="shared" si="33"/>
        <v>0</v>
      </c>
      <c r="M499" s="67">
        <v>0</v>
      </c>
      <c r="N499" s="67">
        <v>0</v>
      </c>
      <c r="O499" s="67">
        <f>'FY25 Fleet Rates'!$B$3</f>
        <v>1650.1169802561767</v>
      </c>
      <c r="P499" s="67">
        <v>0</v>
      </c>
      <c r="Q499" s="67">
        <v>0</v>
      </c>
      <c r="R499" s="67">
        <v>0</v>
      </c>
      <c r="S499" s="67">
        <v>334.01935271550889</v>
      </c>
      <c r="T499" s="67">
        <f t="shared" si="31"/>
        <v>5597.7959968529221</v>
      </c>
      <c r="U499" s="63" t="s">
        <v>1307</v>
      </c>
      <c r="V499" s="63">
        <v>2029</v>
      </c>
      <c r="W499" s="70" t="s">
        <v>1234</v>
      </c>
      <c r="X499" s="67">
        <v>4104</v>
      </c>
      <c r="Y499" s="67"/>
      <c r="Z499" s="67">
        <f t="shared" si="32"/>
        <v>4104</v>
      </c>
      <c r="AA499" s="67">
        <f t="shared" si="26"/>
        <v>9701.7959968529212</v>
      </c>
    </row>
    <row r="500" spans="1:27" ht="15.75" customHeight="1" x14ac:dyDescent="0.3">
      <c r="A500" s="73" t="s">
        <v>41</v>
      </c>
      <c r="B500" s="73">
        <v>416850</v>
      </c>
      <c r="C500" s="73" t="s">
        <v>667</v>
      </c>
      <c r="D500" s="75" t="s">
        <v>668</v>
      </c>
      <c r="E500" s="73" t="s">
        <v>669</v>
      </c>
      <c r="F500" s="73"/>
      <c r="G500" s="73">
        <v>1335</v>
      </c>
      <c r="H500" s="73" t="s">
        <v>170</v>
      </c>
      <c r="I500" s="66">
        <v>0</v>
      </c>
      <c r="J500" s="67">
        <v>0</v>
      </c>
      <c r="K500" s="68">
        <f t="shared" si="25"/>
        <v>0</v>
      </c>
      <c r="L500" s="67">
        <f t="shared" si="33"/>
        <v>0</v>
      </c>
      <c r="M500" s="67">
        <v>133.68864753540177</v>
      </c>
      <c r="N500" s="67">
        <v>648.86795265360956</v>
      </c>
      <c r="O500" s="67">
        <f>'FY25 Fleet Rates'!$B$3</f>
        <v>1650.1169802561767</v>
      </c>
      <c r="P500" s="67">
        <v>0</v>
      </c>
      <c r="Q500" s="67">
        <v>3942.6669562894322</v>
      </c>
      <c r="R500" s="67">
        <v>0</v>
      </c>
      <c r="S500" s="67">
        <v>3218.631318281823</v>
      </c>
      <c r="T500" s="67">
        <f t="shared" si="31"/>
        <v>9593.9718550164434</v>
      </c>
      <c r="U500" s="63" t="s">
        <v>151</v>
      </c>
      <c r="V500" s="63">
        <v>2033</v>
      </c>
      <c r="W500" s="70" t="s">
        <v>549</v>
      </c>
      <c r="X500" s="67">
        <v>39546.400000000001</v>
      </c>
      <c r="Y500" s="67"/>
      <c r="Z500" s="67">
        <f t="shared" si="32"/>
        <v>39546.400000000001</v>
      </c>
      <c r="AA500" s="67">
        <f t="shared" si="26"/>
        <v>49140.371855016449</v>
      </c>
    </row>
    <row r="501" spans="1:27" ht="15.75" customHeight="1" x14ac:dyDescent="0.3">
      <c r="A501" s="73" t="s">
        <v>41</v>
      </c>
      <c r="B501" s="73" t="s">
        <v>670</v>
      </c>
      <c r="C501" s="73" t="s">
        <v>671</v>
      </c>
      <c r="D501" s="75" t="s">
        <v>672</v>
      </c>
      <c r="E501" s="73">
        <v>141024</v>
      </c>
      <c r="F501" s="73"/>
      <c r="G501" s="73">
        <v>1020</v>
      </c>
      <c r="H501" s="73" t="s">
        <v>77</v>
      </c>
      <c r="I501" s="66">
        <v>859</v>
      </c>
      <c r="J501" s="67">
        <v>3613.6596638812362</v>
      </c>
      <c r="K501" s="68">
        <f t="shared" si="25"/>
        <v>0.60227661064687266</v>
      </c>
      <c r="L501" s="67">
        <f t="shared" si="33"/>
        <v>0</v>
      </c>
      <c r="M501" s="67">
        <v>0</v>
      </c>
      <c r="N501" s="67">
        <v>0</v>
      </c>
      <c r="O501" s="67">
        <f>'FY25 Fleet Rates'!$B$3</f>
        <v>1650.1169802561767</v>
      </c>
      <c r="P501" s="67">
        <v>0</v>
      </c>
      <c r="Q501" s="67">
        <v>0</v>
      </c>
      <c r="R501" s="67">
        <v>0</v>
      </c>
      <c r="S501" s="67">
        <v>167.00967635775444</v>
      </c>
      <c r="T501" s="67">
        <f t="shared" si="31"/>
        <v>5430.7863204951682</v>
      </c>
      <c r="U501" s="63" t="s">
        <v>151</v>
      </c>
      <c r="V501" s="63">
        <v>2023</v>
      </c>
      <c r="W501" s="70" t="s">
        <v>1234</v>
      </c>
      <c r="X501" s="67">
        <v>2052</v>
      </c>
      <c r="Y501" s="67"/>
      <c r="Z501" s="67">
        <f t="shared" si="32"/>
        <v>2052</v>
      </c>
      <c r="AA501" s="67">
        <f t="shared" si="26"/>
        <v>7482.7863204951682</v>
      </c>
    </row>
    <row r="502" spans="1:27" ht="15.75" customHeight="1" x14ac:dyDescent="0.3">
      <c r="A502" s="73" t="s">
        <v>41</v>
      </c>
      <c r="B502" s="73" t="s">
        <v>673</v>
      </c>
      <c r="C502" s="73" t="s">
        <v>674</v>
      </c>
      <c r="D502" s="75" t="s">
        <v>675</v>
      </c>
      <c r="E502" s="73" t="s">
        <v>676</v>
      </c>
      <c r="F502" s="73"/>
      <c r="G502" s="73">
        <v>1226</v>
      </c>
      <c r="H502" s="73" t="s">
        <v>77</v>
      </c>
      <c r="I502" s="66">
        <v>0</v>
      </c>
      <c r="J502" s="67">
        <v>0</v>
      </c>
      <c r="K502" s="68">
        <v>0</v>
      </c>
      <c r="L502" s="67">
        <v>0</v>
      </c>
      <c r="M502" s="67">
        <v>0</v>
      </c>
      <c r="N502" s="67">
        <v>0</v>
      </c>
      <c r="O502" s="67">
        <f>'FY25 Fleet Rates'!$B$3</f>
        <v>1650.1169802561767</v>
      </c>
      <c r="P502" s="67">
        <v>0</v>
      </c>
      <c r="Q502" s="67">
        <v>0</v>
      </c>
      <c r="R502" s="67">
        <v>0</v>
      </c>
      <c r="S502" s="67">
        <v>0</v>
      </c>
      <c r="T502" s="67">
        <f t="shared" si="31"/>
        <v>1650.1169802561767</v>
      </c>
      <c r="U502" s="63" t="s">
        <v>412</v>
      </c>
      <c r="V502" s="63">
        <v>1900</v>
      </c>
      <c r="W502" s="70">
        <v>0</v>
      </c>
      <c r="X502" s="67">
        <v>0</v>
      </c>
      <c r="Y502" s="67"/>
      <c r="Z502" s="67">
        <f t="shared" si="32"/>
        <v>0</v>
      </c>
      <c r="AA502" s="67">
        <f t="shared" si="26"/>
        <v>1650.1169802561767</v>
      </c>
    </row>
    <row r="503" spans="1:27" ht="15.75" customHeight="1" x14ac:dyDescent="0.3">
      <c r="A503" s="73" t="s">
        <v>41</v>
      </c>
      <c r="B503" s="73" t="s">
        <v>677</v>
      </c>
      <c r="C503" s="73" t="s">
        <v>678</v>
      </c>
      <c r="D503" s="75" t="s">
        <v>679</v>
      </c>
      <c r="E503" s="73" t="s">
        <v>680</v>
      </c>
      <c r="F503" s="73"/>
      <c r="G503" s="73">
        <v>1226</v>
      </c>
      <c r="H503" s="73" t="s">
        <v>77</v>
      </c>
      <c r="I503" s="66">
        <v>0</v>
      </c>
      <c r="J503" s="67">
        <v>0</v>
      </c>
      <c r="K503" s="68">
        <v>0</v>
      </c>
      <c r="L503" s="67">
        <v>0</v>
      </c>
      <c r="M503" s="67">
        <v>0</v>
      </c>
      <c r="N503" s="67">
        <v>0</v>
      </c>
      <c r="O503" s="67">
        <f>'FY25 Fleet Rates'!$B$3</f>
        <v>1650.1169802561767</v>
      </c>
      <c r="P503" s="67">
        <v>0</v>
      </c>
      <c r="Q503" s="67">
        <v>0</v>
      </c>
      <c r="R503" s="67">
        <v>0</v>
      </c>
      <c r="S503" s="67">
        <v>0</v>
      </c>
      <c r="T503" s="67">
        <f t="shared" si="31"/>
        <v>1650.1169802561767</v>
      </c>
      <c r="U503" s="63" t="s">
        <v>412</v>
      </c>
      <c r="V503" s="63">
        <v>1900</v>
      </c>
      <c r="W503" s="70">
        <v>0</v>
      </c>
      <c r="X503" s="67">
        <v>0</v>
      </c>
      <c r="Y503" s="67"/>
      <c r="Z503" s="67">
        <f t="shared" si="32"/>
        <v>0</v>
      </c>
      <c r="AA503" s="67">
        <f t="shared" si="26"/>
        <v>1650.1169802561767</v>
      </c>
    </row>
    <row r="504" spans="1:27" ht="15.75" customHeight="1" x14ac:dyDescent="0.3">
      <c r="A504" s="73" t="s">
        <v>41</v>
      </c>
      <c r="B504" s="73" t="s">
        <v>681</v>
      </c>
      <c r="C504" s="73" t="s">
        <v>682</v>
      </c>
      <c r="D504" s="75" t="s">
        <v>683</v>
      </c>
      <c r="E504" s="73">
        <v>161033</v>
      </c>
      <c r="F504" s="73"/>
      <c r="G504" s="73">
        <v>1020</v>
      </c>
      <c r="H504" s="73" t="s">
        <v>77</v>
      </c>
      <c r="I504" s="66">
        <v>3583</v>
      </c>
      <c r="J504" s="67">
        <v>3613.6596638812362</v>
      </c>
      <c r="K504" s="68">
        <f t="shared" ref="K504:K506" si="34">J504/(500*12)</f>
        <v>0.60227661064687266</v>
      </c>
      <c r="L504" s="67">
        <f>IF(H504="N",IF(I504&gt;6000,K504,0)*(I504-(500*12)),0)</f>
        <v>0</v>
      </c>
      <c r="M504" s="67">
        <v>0</v>
      </c>
      <c r="N504" s="67">
        <v>0</v>
      </c>
      <c r="O504" s="67">
        <f>'FY25 Fleet Rates'!$B$3</f>
        <v>1650.1169802561767</v>
      </c>
      <c r="P504" s="67">
        <v>0</v>
      </c>
      <c r="Q504" s="67">
        <v>0</v>
      </c>
      <c r="R504" s="67">
        <v>0</v>
      </c>
      <c r="S504" s="67">
        <v>334.01935271550889</v>
      </c>
      <c r="T504" s="67">
        <f t="shared" si="31"/>
        <v>5597.7959968529221</v>
      </c>
      <c r="U504" s="63" t="s">
        <v>1307</v>
      </c>
      <c r="V504" s="63">
        <v>2026</v>
      </c>
      <c r="W504" s="70" t="s">
        <v>1234</v>
      </c>
      <c r="X504" s="67">
        <v>4104</v>
      </c>
      <c r="Y504" s="67"/>
      <c r="Z504" s="67">
        <f t="shared" si="32"/>
        <v>4104</v>
      </c>
      <c r="AA504" s="67">
        <f t="shared" si="26"/>
        <v>9701.7959968529212</v>
      </c>
    </row>
    <row r="505" spans="1:27" ht="15.75" customHeight="1" x14ac:dyDescent="0.3">
      <c r="A505" s="73" t="s">
        <v>41</v>
      </c>
      <c r="B505" s="73" t="s">
        <v>684</v>
      </c>
      <c r="C505" s="73" t="s">
        <v>685</v>
      </c>
      <c r="D505" s="75" t="s">
        <v>686</v>
      </c>
      <c r="E505" s="73">
        <v>161021</v>
      </c>
      <c r="F505" s="73"/>
      <c r="G505" s="73">
        <v>1020</v>
      </c>
      <c r="H505" s="73" t="s">
        <v>77</v>
      </c>
      <c r="I505" s="66">
        <v>3408</v>
      </c>
      <c r="J505" s="67">
        <v>3613.6596638812362</v>
      </c>
      <c r="K505" s="68">
        <f t="shared" si="34"/>
        <v>0.60227661064687266</v>
      </c>
      <c r="L505" s="67">
        <f>IF(H505="N",IF(I505&gt;6000,K505,0)*(I505-(500*12)),0)</f>
        <v>0</v>
      </c>
      <c r="M505" s="67">
        <v>0</v>
      </c>
      <c r="N505" s="67">
        <v>0</v>
      </c>
      <c r="O505" s="67">
        <f>'FY25 Fleet Rates'!$B$3</f>
        <v>1650.1169802561767</v>
      </c>
      <c r="P505" s="67">
        <v>0</v>
      </c>
      <c r="Q505" s="67">
        <v>0</v>
      </c>
      <c r="R505" s="67">
        <v>0</v>
      </c>
      <c r="S505" s="67">
        <v>334.01935271550889</v>
      </c>
      <c r="T505" s="67">
        <f t="shared" si="31"/>
        <v>5597.7959968529221</v>
      </c>
      <c r="U505" s="63" t="s">
        <v>1307</v>
      </c>
      <c r="V505" s="63">
        <v>2026</v>
      </c>
      <c r="W505" s="70" t="s">
        <v>1234</v>
      </c>
      <c r="X505" s="67">
        <v>4104</v>
      </c>
      <c r="Y505" s="67"/>
      <c r="Z505" s="67">
        <f t="shared" si="32"/>
        <v>4104</v>
      </c>
      <c r="AA505" s="67">
        <f t="shared" si="26"/>
        <v>9701.7959968529212</v>
      </c>
    </row>
    <row r="506" spans="1:27" ht="37.5" customHeight="1" x14ac:dyDescent="0.3">
      <c r="A506" s="73" t="s">
        <v>41</v>
      </c>
      <c r="B506" s="73" t="s">
        <v>684</v>
      </c>
      <c r="C506" s="73" t="s">
        <v>685</v>
      </c>
      <c r="D506" s="74" t="s">
        <v>686</v>
      </c>
      <c r="E506" s="73" t="s">
        <v>687</v>
      </c>
      <c r="F506" s="73"/>
      <c r="G506" s="73">
        <v>1024</v>
      </c>
      <c r="H506" s="73" t="s">
        <v>77</v>
      </c>
      <c r="I506" s="66">
        <v>4432</v>
      </c>
      <c r="J506" s="67">
        <v>3711.3261412834327</v>
      </c>
      <c r="K506" s="68">
        <f t="shared" si="34"/>
        <v>0.61855435688057214</v>
      </c>
      <c r="L506" s="67">
        <f>IF(H506="N",IF(I506&gt;6000,K506,0)*(I506-(500*12)),0)</f>
        <v>0</v>
      </c>
      <c r="M506" s="67">
        <v>0</v>
      </c>
      <c r="N506" s="67">
        <v>0</v>
      </c>
      <c r="O506" s="67">
        <f>'FY25 Fleet Rates'!$B$3</f>
        <v>1650.1169802561767</v>
      </c>
      <c r="P506" s="67">
        <v>0</v>
      </c>
      <c r="Q506" s="67">
        <v>0</v>
      </c>
      <c r="R506" s="67">
        <v>0</v>
      </c>
      <c r="S506" s="67">
        <v>390.66590960878233</v>
      </c>
      <c r="T506" s="67">
        <f t="shared" si="31"/>
        <v>5752.1090311483913</v>
      </c>
      <c r="U506" s="63" t="s">
        <v>1307</v>
      </c>
      <c r="V506" s="63">
        <v>2028</v>
      </c>
      <c r="W506" s="70" t="s">
        <v>1234</v>
      </c>
      <c r="X506" s="67">
        <v>4800</v>
      </c>
      <c r="Y506" s="67"/>
      <c r="Z506" s="67">
        <f t="shared" si="32"/>
        <v>4800</v>
      </c>
      <c r="AA506" s="67">
        <f t="shared" si="26"/>
        <v>10552.109031148391</v>
      </c>
    </row>
    <row r="507" spans="1:27" ht="15" customHeight="1" x14ac:dyDescent="0.3">
      <c r="A507" s="73" t="s">
        <v>41</v>
      </c>
      <c r="B507" s="72" t="s">
        <v>688</v>
      </c>
      <c r="C507" s="73" t="s">
        <v>609</v>
      </c>
      <c r="D507" s="75" t="s">
        <v>610</v>
      </c>
      <c r="E507" s="73">
        <v>41126</v>
      </c>
      <c r="F507" s="73"/>
      <c r="G507" s="73">
        <v>3007</v>
      </c>
      <c r="H507" s="73" t="s">
        <v>170</v>
      </c>
      <c r="I507" s="66">
        <v>0</v>
      </c>
      <c r="J507" s="67">
        <v>0</v>
      </c>
      <c r="K507" s="68">
        <v>0</v>
      </c>
      <c r="L507" s="67">
        <v>0</v>
      </c>
      <c r="M507" s="67">
        <v>0</v>
      </c>
      <c r="N507" s="67">
        <v>0</v>
      </c>
      <c r="O507" s="67">
        <f>'FY25 Fleet Rates'!$B$4</f>
        <v>506.26975014729345</v>
      </c>
      <c r="P507" s="67">
        <v>0</v>
      </c>
      <c r="Q507" s="67">
        <v>0</v>
      </c>
      <c r="R507" s="67">
        <v>0</v>
      </c>
      <c r="S507" s="67">
        <v>0</v>
      </c>
      <c r="T507" s="67">
        <f t="shared" si="31"/>
        <v>506.26975014729345</v>
      </c>
      <c r="U507" s="63" t="s">
        <v>412</v>
      </c>
      <c r="V507" s="63"/>
      <c r="W507" s="70"/>
      <c r="X507" s="69">
        <v>0</v>
      </c>
      <c r="Y507" s="67"/>
      <c r="Z507" s="67">
        <f t="shared" si="32"/>
        <v>0</v>
      </c>
      <c r="AA507" s="67">
        <f t="shared" si="26"/>
        <v>506.26975014729345</v>
      </c>
    </row>
    <row r="508" spans="1:27" ht="15" customHeight="1" x14ac:dyDescent="0.3">
      <c r="A508" s="73" t="s">
        <v>41</v>
      </c>
      <c r="B508" s="72" t="s">
        <v>688</v>
      </c>
      <c r="C508" s="73" t="s">
        <v>609</v>
      </c>
      <c r="D508" s="75" t="s">
        <v>610</v>
      </c>
      <c r="E508" s="73">
        <v>41127</v>
      </c>
      <c r="F508" s="73"/>
      <c r="G508" s="73">
        <v>3007</v>
      </c>
      <c r="H508" s="73" t="s">
        <v>170</v>
      </c>
      <c r="I508" s="66">
        <v>0</v>
      </c>
      <c r="J508" s="67">
        <v>0</v>
      </c>
      <c r="K508" s="68">
        <v>0</v>
      </c>
      <c r="L508" s="67">
        <v>0</v>
      </c>
      <c r="M508" s="67">
        <v>0</v>
      </c>
      <c r="N508" s="67">
        <v>0</v>
      </c>
      <c r="O508" s="67">
        <f>'FY25 Fleet Rates'!$B$4</f>
        <v>506.26975014729345</v>
      </c>
      <c r="P508" s="67">
        <v>0</v>
      </c>
      <c r="Q508" s="67">
        <v>0</v>
      </c>
      <c r="R508" s="67">
        <v>0</v>
      </c>
      <c r="S508" s="67">
        <v>0</v>
      </c>
      <c r="T508" s="67">
        <f t="shared" si="31"/>
        <v>506.26975014729345</v>
      </c>
      <c r="U508" s="63" t="s">
        <v>412</v>
      </c>
      <c r="V508" s="63"/>
      <c r="W508" s="70"/>
      <c r="X508" s="69">
        <v>0</v>
      </c>
      <c r="Y508" s="67"/>
      <c r="Z508" s="67">
        <f t="shared" si="32"/>
        <v>0</v>
      </c>
      <c r="AA508" s="67">
        <f t="shared" si="26"/>
        <v>506.26975014729345</v>
      </c>
    </row>
    <row r="509" spans="1:27" ht="15" customHeight="1" x14ac:dyDescent="0.3">
      <c r="A509" s="73" t="s">
        <v>41</v>
      </c>
      <c r="B509" s="72" t="s">
        <v>688</v>
      </c>
      <c r="C509" s="73" t="s">
        <v>609</v>
      </c>
      <c r="D509" s="75" t="s">
        <v>610</v>
      </c>
      <c r="E509" s="73">
        <v>41128</v>
      </c>
      <c r="F509" s="73"/>
      <c r="G509" s="73">
        <v>3007</v>
      </c>
      <c r="H509" s="73" t="s">
        <v>170</v>
      </c>
      <c r="I509" s="66">
        <v>0</v>
      </c>
      <c r="J509" s="67">
        <v>0</v>
      </c>
      <c r="K509" s="68">
        <v>0</v>
      </c>
      <c r="L509" s="67">
        <v>0</v>
      </c>
      <c r="M509" s="67">
        <v>0</v>
      </c>
      <c r="N509" s="67">
        <v>0</v>
      </c>
      <c r="O509" s="67">
        <f>'FY25 Fleet Rates'!$B$4</f>
        <v>506.26975014729345</v>
      </c>
      <c r="P509" s="67">
        <v>0</v>
      </c>
      <c r="Q509" s="67">
        <v>0</v>
      </c>
      <c r="R509" s="67">
        <v>0</v>
      </c>
      <c r="S509" s="67">
        <v>0</v>
      </c>
      <c r="T509" s="67">
        <f t="shared" si="31"/>
        <v>506.26975014729345</v>
      </c>
      <c r="U509" s="63" t="s">
        <v>412</v>
      </c>
      <c r="V509" s="63"/>
      <c r="W509" s="70"/>
      <c r="X509" s="69">
        <v>0</v>
      </c>
      <c r="Y509" s="67"/>
      <c r="Z509" s="67">
        <f t="shared" si="32"/>
        <v>0</v>
      </c>
      <c r="AA509" s="67">
        <f t="shared" si="26"/>
        <v>506.26975014729345</v>
      </c>
    </row>
    <row r="510" spans="1:27" ht="15" customHeight="1" x14ac:dyDescent="0.3">
      <c r="A510" s="73" t="s">
        <v>41</v>
      </c>
      <c r="B510" s="72" t="s">
        <v>688</v>
      </c>
      <c r="C510" s="73" t="s">
        <v>609</v>
      </c>
      <c r="D510" s="75" t="s">
        <v>610</v>
      </c>
      <c r="E510" s="73">
        <v>41129</v>
      </c>
      <c r="F510" s="73"/>
      <c r="G510" s="73">
        <v>3007</v>
      </c>
      <c r="H510" s="73" t="s">
        <v>170</v>
      </c>
      <c r="I510" s="66">
        <v>0</v>
      </c>
      <c r="J510" s="67">
        <v>0</v>
      </c>
      <c r="K510" s="68">
        <v>0</v>
      </c>
      <c r="L510" s="67">
        <v>0</v>
      </c>
      <c r="M510" s="67">
        <v>0</v>
      </c>
      <c r="N510" s="67">
        <v>0</v>
      </c>
      <c r="O510" s="67">
        <f>'FY25 Fleet Rates'!$B$4</f>
        <v>506.26975014729345</v>
      </c>
      <c r="P510" s="67">
        <v>0</v>
      </c>
      <c r="Q510" s="67">
        <v>0</v>
      </c>
      <c r="R510" s="67">
        <v>0</v>
      </c>
      <c r="S510" s="67">
        <v>0</v>
      </c>
      <c r="T510" s="67">
        <f t="shared" si="31"/>
        <v>506.26975014729345</v>
      </c>
      <c r="U510" s="63" t="s">
        <v>412</v>
      </c>
      <c r="V510" s="63"/>
      <c r="W510" s="70"/>
      <c r="X510" s="69">
        <v>0</v>
      </c>
      <c r="Y510" s="67"/>
      <c r="Z510" s="67">
        <f t="shared" si="32"/>
        <v>0</v>
      </c>
      <c r="AA510" s="67">
        <f t="shared" si="26"/>
        <v>506.26975014729345</v>
      </c>
    </row>
    <row r="511" spans="1:27" ht="15" customHeight="1" x14ac:dyDescent="0.3">
      <c r="A511" s="73" t="s">
        <v>41</v>
      </c>
      <c r="B511" s="72" t="s">
        <v>688</v>
      </c>
      <c r="C511" s="73" t="s">
        <v>609</v>
      </c>
      <c r="D511" s="75" t="s">
        <v>610</v>
      </c>
      <c r="E511" s="73">
        <v>41130</v>
      </c>
      <c r="F511" s="73"/>
      <c r="G511" s="73">
        <v>3007</v>
      </c>
      <c r="H511" s="73" t="s">
        <v>170</v>
      </c>
      <c r="I511" s="66">
        <v>0</v>
      </c>
      <c r="J511" s="67">
        <v>0</v>
      </c>
      <c r="K511" s="68">
        <v>0</v>
      </c>
      <c r="L511" s="67">
        <v>0</v>
      </c>
      <c r="M511" s="67">
        <v>0</v>
      </c>
      <c r="N511" s="67">
        <v>0</v>
      </c>
      <c r="O511" s="67">
        <f>'FY25 Fleet Rates'!$B$4</f>
        <v>506.26975014729345</v>
      </c>
      <c r="P511" s="67">
        <v>0</v>
      </c>
      <c r="Q511" s="67">
        <v>0</v>
      </c>
      <c r="R511" s="67">
        <v>0</v>
      </c>
      <c r="S511" s="67">
        <v>0</v>
      </c>
      <c r="T511" s="67">
        <f t="shared" si="31"/>
        <v>506.26975014729345</v>
      </c>
      <c r="U511" s="63" t="s">
        <v>412</v>
      </c>
      <c r="V511" s="63"/>
      <c r="W511" s="70"/>
      <c r="X511" s="69">
        <v>0</v>
      </c>
      <c r="Y511" s="67"/>
      <c r="Z511" s="67">
        <f t="shared" si="32"/>
        <v>0</v>
      </c>
      <c r="AA511" s="67">
        <f t="shared" si="26"/>
        <v>506.26975014729345</v>
      </c>
    </row>
    <row r="512" spans="1:27" ht="15.75" customHeight="1" x14ac:dyDescent="0.3">
      <c r="A512" s="73" t="s">
        <v>41</v>
      </c>
      <c r="B512" s="72" t="s">
        <v>688</v>
      </c>
      <c r="C512" s="73" t="s">
        <v>609</v>
      </c>
      <c r="D512" s="75" t="s">
        <v>610</v>
      </c>
      <c r="E512" s="73">
        <v>41131</v>
      </c>
      <c r="F512" s="73"/>
      <c r="G512" s="73">
        <v>3007</v>
      </c>
      <c r="H512" s="73" t="s">
        <v>170</v>
      </c>
      <c r="I512" s="66">
        <v>0</v>
      </c>
      <c r="J512" s="67">
        <v>0</v>
      </c>
      <c r="K512" s="68">
        <f t="shared" ref="K512:K535" si="35">J512/(500*12)</f>
        <v>0</v>
      </c>
      <c r="L512" s="67">
        <f t="shared" ref="L512:L535" si="36">IF(H512="N",IF(I512&gt;6000,K512,0)*(I512-(500*12)),0)</f>
        <v>0</v>
      </c>
      <c r="M512" s="67">
        <v>0</v>
      </c>
      <c r="N512" s="67"/>
      <c r="O512" s="67">
        <f>'FY25 Fleet Rates'!$B$4</f>
        <v>506.26975014729345</v>
      </c>
      <c r="P512" s="67">
        <v>0</v>
      </c>
      <c r="Q512" s="67">
        <v>0</v>
      </c>
      <c r="R512" s="67">
        <v>0</v>
      </c>
      <c r="S512" s="67">
        <v>0</v>
      </c>
      <c r="T512" s="67">
        <f t="shared" si="31"/>
        <v>506.26975014729345</v>
      </c>
      <c r="U512" s="63" t="s">
        <v>412</v>
      </c>
      <c r="V512" s="63"/>
      <c r="W512" s="70"/>
      <c r="X512" s="69">
        <v>0</v>
      </c>
      <c r="Y512" s="67"/>
      <c r="Z512" s="67">
        <f t="shared" si="32"/>
        <v>0</v>
      </c>
      <c r="AA512" s="67">
        <f t="shared" si="26"/>
        <v>506.26975014729345</v>
      </c>
    </row>
    <row r="513" spans="1:27" ht="15" customHeight="1" x14ac:dyDescent="0.3">
      <c r="A513" s="73" t="s">
        <v>41</v>
      </c>
      <c r="B513" s="72" t="s">
        <v>688</v>
      </c>
      <c r="C513" s="73" t="s">
        <v>609</v>
      </c>
      <c r="D513" s="75" t="s">
        <v>610</v>
      </c>
      <c r="E513" s="73">
        <v>61038</v>
      </c>
      <c r="F513" s="73"/>
      <c r="G513" s="73">
        <v>3007</v>
      </c>
      <c r="H513" s="73" t="s">
        <v>170</v>
      </c>
      <c r="I513" s="66">
        <v>0</v>
      </c>
      <c r="J513" s="67">
        <v>0</v>
      </c>
      <c r="K513" s="68">
        <f t="shared" si="35"/>
        <v>0</v>
      </c>
      <c r="L513" s="67">
        <f t="shared" si="36"/>
        <v>0</v>
      </c>
      <c r="M513" s="67">
        <v>0</v>
      </c>
      <c r="N513" s="67"/>
      <c r="O513" s="67">
        <f>'FY25 Fleet Rates'!$B$4</f>
        <v>506.26975014729345</v>
      </c>
      <c r="P513" s="67">
        <v>0</v>
      </c>
      <c r="Q513" s="67">
        <v>0</v>
      </c>
      <c r="R513" s="67">
        <v>0</v>
      </c>
      <c r="S513" s="67">
        <v>0</v>
      </c>
      <c r="T513" s="67">
        <f t="shared" ref="T513:T576" si="37">J513+L513+M513+N513+O513+P513+Q513+R513+S513</f>
        <v>506.26975014729345</v>
      </c>
      <c r="U513" s="63" t="s">
        <v>412</v>
      </c>
      <c r="V513" s="63"/>
      <c r="W513" s="70"/>
      <c r="X513" s="69">
        <v>0</v>
      </c>
      <c r="Y513" s="67"/>
      <c r="Z513" s="67">
        <f t="shared" ref="Z513:Z576" si="38">SUM(X513:Y513)</f>
        <v>0</v>
      </c>
      <c r="AA513" s="67">
        <f t="shared" si="26"/>
        <v>506.26975014729345</v>
      </c>
    </row>
    <row r="514" spans="1:27" ht="15.75" customHeight="1" x14ac:dyDescent="0.3">
      <c r="A514" s="73" t="s">
        <v>41</v>
      </c>
      <c r="B514" s="73" t="s">
        <v>689</v>
      </c>
      <c r="C514" s="73" t="s">
        <v>690</v>
      </c>
      <c r="D514" s="75" t="s">
        <v>691</v>
      </c>
      <c r="E514" s="73" t="s">
        <v>692</v>
      </c>
      <c r="F514" s="73"/>
      <c r="G514" s="73">
        <v>1226</v>
      </c>
      <c r="H514" s="73" t="s">
        <v>77</v>
      </c>
      <c r="I514" s="66">
        <v>1447</v>
      </c>
      <c r="J514" s="67">
        <v>7227.3193277624723</v>
      </c>
      <c r="K514" s="68">
        <f t="shared" si="35"/>
        <v>1.2045532212937453</v>
      </c>
      <c r="L514" s="67">
        <f t="shared" si="36"/>
        <v>0</v>
      </c>
      <c r="M514" s="67">
        <v>0</v>
      </c>
      <c r="N514" s="67">
        <v>0</v>
      </c>
      <c r="O514" s="67">
        <f>'FY25 Fleet Rates'!$B$3</f>
        <v>1650.1169802561767</v>
      </c>
      <c r="P514" s="67">
        <v>209.29626037219228</v>
      </c>
      <c r="Q514" s="67">
        <v>0</v>
      </c>
      <c r="R514" s="67">
        <v>0</v>
      </c>
      <c r="S514" s="67">
        <v>219.74957415494006</v>
      </c>
      <c r="T514" s="67">
        <f t="shared" si="37"/>
        <v>9306.4821425457794</v>
      </c>
      <c r="U514" s="63" t="s">
        <v>151</v>
      </c>
      <c r="V514" s="63">
        <v>2028</v>
      </c>
      <c r="W514" s="70" t="s">
        <v>134</v>
      </c>
      <c r="X514" s="67">
        <v>2700</v>
      </c>
      <c r="Y514" s="67"/>
      <c r="Z514" s="67">
        <f t="shared" si="38"/>
        <v>2700</v>
      </c>
      <c r="AA514" s="67">
        <f t="shared" si="26"/>
        <v>12006.482142545779</v>
      </c>
    </row>
    <row r="515" spans="1:27" ht="15.75" customHeight="1" x14ac:dyDescent="0.3">
      <c r="A515" s="73" t="s">
        <v>41</v>
      </c>
      <c r="B515" s="73" t="s">
        <v>689</v>
      </c>
      <c r="C515" s="73" t="s">
        <v>690</v>
      </c>
      <c r="D515" s="75" t="s">
        <v>691</v>
      </c>
      <c r="E515" s="73" t="s">
        <v>693</v>
      </c>
      <c r="F515" s="73"/>
      <c r="G515" s="73">
        <v>1202</v>
      </c>
      <c r="H515" s="73" t="s">
        <v>77</v>
      </c>
      <c r="I515" s="66">
        <v>0</v>
      </c>
      <c r="J515" s="67">
        <v>4394.9914830988009</v>
      </c>
      <c r="K515" s="68">
        <f t="shared" si="35"/>
        <v>0.73249858051646677</v>
      </c>
      <c r="L515" s="67">
        <f t="shared" si="36"/>
        <v>0</v>
      </c>
      <c r="M515" s="67">
        <v>0</v>
      </c>
      <c r="N515" s="67">
        <v>0</v>
      </c>
      <c r="O515" s="67">
        <f>'FY25 Fleet Rates'!$B$3</f>
        <v>1650.1169802561767</v>
      </c>
      <c r="P515" s="67">
        <v>0</v>
      </c>
      <c r="Q515" s="67">
        <v>0</v>
      </c>
      <c r="R515" s="67">
        <v>0</v>
      </c>
      <c r="S515" s="67">
        <v>385.78258573867254</v>
      </c>
      <c r="T515" s="67">
        <f t="shared" si="37"/>
        <v>6430.8910490936505</v>
      </c>
      <c r="U515" s="63" t="s">
        <v>151</v>
      </c>
      <c r="V515" s="63">
        <v>2034</v>
      </c>
      <c r="W515" s="70" t="s">
        <v>694</v>
      </c>
      <c r="X515" s="69">
        <v>4740</v>
      </c>
      <c r="Y515" s="67"/>
      <c r="Z515" s="67">
        <f t="shared" si="38"/>
        <v>4740</v>
      </c>
      <c r="AA515" s="67">
        <f t="shared" si="26"/>
        <v>11170.891049093651</v>
      </c>
    </row>
    <row r="516" spans="1:27" ht="15" customHeight="1" x14ac:dyDescent="0.3">
      <c r="A516" s="73" t="s">
        <v>42</v>
      </c>
      <c r="B516" s="73">
        <v>803420</v>
      </c>
      <c r="C516" s="73" t="s">
        <v>695</v>
      </c>
      <c r="D516" s="74" t="s">
        <v>696</v>
      </c>
      <c r="E516" s="73">
        <v>141012</v>
      </c>
      <c r="F516" s="73"/>
      <c r="G516" s="73">
        <v>1020</v>
      </c>
      <c r="H516" s="73" t="s">
        <v>77</v>
      </c>
      <c r="I516" s="66">
        <v>1772</v>
      </c>
      <c r="J516" s="67">
        <v>3613.6596638812362</v>
      </c>
      <c r="K516" s="68">
        <f t="shared" si="35"/>
        <v>0.60227661064687266</v>
      </c>
      <c r="L516" s="67">
        <f t="shared" si="36"/>
        <v>0</v>
      </c>
      <c r="M516" s="67">
        <v>0</v>
      </c>
      <c r="N516" s="67">
        <v>0</v>
      </c>
      <c r="O516" s="67">
        <f>'FY25 Fleet Rates'!$B$3</f>
        <v>1650.1169802561767</v>
      </c>
      <c r="P516" s="67">
        <v>0</v>
      </c>
      <c r="Q516" s="67">
        <v>0</v>
      </c>
      <c r="R516" s="67">
        <v>0</v>
      </c>
      <c r="S516" s="67">
        <v>382.85259141660669</v>
      </c>
      <c r="T516" s="67">
        <f t="shared" si="37"/>
        <v>5646.6292355540199</v>
      </c>
      <c r="U516" s="63" t="s">
        <v>1307</v>
      </c>
      <c r="V516" s="63">
        <v>2025</v>
      </c>
      <c r="W516" s="70" t="s">
        <v>633</v>
      </c>
      <c r="X516" s="67">
        <v>4704</v>
      </c>
      <c r="Y516" s="67"/>
      <c r="Z516" s="67">
        <f t="shared" si="38"/>
        <v>4704</v>
      </c>
      <c r="AA516" s="67">
        <f t="shared" si="26"/>
        <v>10350.629235554021</v>
      </c>
    </row>
    <row r="517" spans="1:27" ht="15" customHeight="1" x14ac:dyDescent="0.3">
      <c r="A517" s="73" t="s">
        <v>42</v>
      </c>
      <c r="B517" s="73">
        <v>803420</v>
      </c>
      <c r="C517" s="73" t="s">
        <v>695</v>
      </c>
      <c r="D517" s="74" t="s">
        <v>696</v>
      </c>
      <c r="E517" s="73">
        <v>141013</v>
      </c>
      <c r="F517" s="73"/>
      <c r="G517" s="73">
        <v>1024</v>
      </c>
      <c r="H517" s="73" t="s">
        <v>77</v>
      </c>
      <c r="I517" s="66">
        <v>1715</v>
      </c>
      <c r="J517" s="67">
        <v>3711.3261412834327</v>
      </c>
      <c r="K517" s="68">
        <f t="shared" si="35"/>
        <v>0.61855435688057214</v>
      </c>
      <c r="L517" s="67">
        <f t="shared" si="36"/>
        <v>0</v>
      </c>
      <c r="M517" s="67">
        <v>0</v>
      </c>
      <c r="N517" s="67">
        <v>0</v>
      </c>
      <c r="O517" s="67">
        <f>'FY25 Fleet Rates'!$B$3</f>
        <v>1650.1169802561767</v>
      </c>
      <c r="P517" s="67">
        <v>0</v>
      </c>
      <c r="Q517" s="67">
        <v>0</v>
      </c>
      <c r="R517" s="67">
        <v>0</v>
      </c>
      <c r="S517" s="67">
        <v>419.96585282944102</v>
      </c>
      <c r="T517" s="67">
        <f t="shared" si="37"/>
        <v>5781.4089743690502</v>
      </c>
      <c r="U517" s="63" t="s">
        <v>1307</v>
      </c>
      <c r="V517" s="63">
        <v>2025</v>
      </c>
      <c r="W517" s="70" t="s">
        <v>633</v>
      </c>
      <c r="X517" s="67">
        <v>5160</v>
      </c>
      <c r="Y517" s="67"/>
      <c r="Z517" s="67">
        <f t="shared" si="38"/>
        <v>5160</v>
      </c>
      <c r="AA517" s="67">
        <f t="shared" si="26"/>
        <v>10941.408974369049</v>
      </c>
    </row>
    <row r="518" spans="1:27" ht="28.8" x14ac:dyDescent="0.3">
      <c r="A518" s="73" t="s">
        <v>42</v>
      </c>
      <c r="B518" s="73">
        <v>803420</v>
      </c>
      <c r="C518" s="73" t="s">
        <v>695</v>
      </c>
      <c r="D518" s="74" t="s">
        <v>696</v>
      </c>
      <c r="E518" s="73">
        <v>231052</v>
      </c>
      <c r="F518" s="73"/>
      <c r="G518" s="73">
        <v>1202</v>
      </c>
      <c r="H518" s="73" t="s">
        <v>77</v>
      </c>
      <c r="I518" s="66">
        <v>0</v>
      </c>
      <c r="J518" s="67">
        <v>4394.9914830988009</v>
      </c>
      <c r="K518" s="68">
        <f t="shared" si="35"/>
        <v>0.73249858051646677</v>
      </c>
      <c r="L518" s="67">
        <f t="shared" si="36"/>
        <v>0</v>
      </c>
      <c r="M518" s="67">
        <v>0</v>
      </c>
      <c r="N518" s="67">
        <v>0</v>
      </c>
      <c r="O518" s="67">
        <f>'FY25 Fleet Rates'!$B$3</f>
        <v>1650.1169802561767</v>
      </c>
      <c r="P518" s="67">
        <v>0</v>
      </c>
      <c r="Q518" s="67">
        <v>0</v>
      </c>
      <c r="R518" s="67">
        <v>0</v>
      </c>
      <c r="S518" s="67">
        <v>317.49744028830412</v>
      </c>
      <c r="T518" s="67">
        <f t="shared" si="37"/>
        <v>6362.6059036432825</v>
      </c>
      <c r="U518" s="63" t="s">
        <v>151</v>
      </c>
      <c r="V518" s="63">
        <v>2034</v>
      </c>
      <c r="W518" s="70" t="s">
        <v>134</v>
      </c>
      <c r="X518" s="69">
        <v>3901</v>
      </c>
      <c r="Y518" s="67"/>
      <c r="Z518" s="67">
        <f t="shared" si="38"/>
        <v>3901</v>
      </c>
      <c r="AA518" s="67">
        <f t="shared" si="26"/>
        <v>10263.605903643282</v>
      </c>
    </row>
    <row r="519" spans="1:27" ht="15" customHeight="1" x14ac:dyDescent="0.3">
      <c r="A519" s="73" t="s">
        <v>42</v>
      </c>
      <c r="B519" s="73">
        <v>803420</v>
      </c>
      <c r="C519" s="73" t="s">
        <v>695</v>
      </c>
      <c r="D519" s="75" t="s">
        <v>696</v>
      </c>
      <c r="E519" s="73" t="s">
        <v>697</v>
      </c>
      <c r="F519" s="73"/>
      <c r="G519" s="73">
        <v>1335</v>
      </c>
      <c r="H519" s="73" t="s">
        <v>170</v>
      </c>
      <c r="I519" s="66">
        <v>0</v>
      </c>
      <c r="J519" s="67">
        <v>0</v>
      </c>
      <c r="K519" s="68">
        <f t="shared" si="35"/>
        <v>0</v>
      </c>
      <c r="L519" s="67">
        <f t="shared" si="36"/>
        <v>0</v>
      </c>
      <c r="M519" s="67">
        <v>300.63620483177567</v>
      </c>
      <c r="N519" s="67">
        <v>935.54258238110788</v>
      </c>
      <c r="O519" s="67">
        <f>'FY25 Fleet Rates'!$B$3</f>
        <v>1650.1169802561767</v>
      </c>
      <c r="P519" s="67">
        <v>0</v>
      </c>
      <c r="Q519" s="67">
        <v>0</v>
      </c>
      <c r="R519" s="67">
        <v>0</v>
      </c>
      <c r="S519" s="67">
        <v>0</v>
      </c>
      <c r="T519" s="67">
        <f t="shared" si="37"/>
        <v>2886.2957674690601</v>
      </c>
      <c r="U519" s="63" t="s">
        <v>133</v>
      </c>
      <c r="V519" s="63">
        <v>2018</v>
      </c>
      <c r="W519" s="70">
        <v>0</v>
      </c>
      <c r="X519" s="67">
        <v>0</v>
      </c>
      <c r="Y519" s="67"/>
      <c r="Z519" s="67">
        <f t="shared" si="38"/>
        <v>0</v>
      </c>
      <c r="AA519" s="67">
        <f t="shared" si="26"/>
        <v>2886.2957674690601</v>
      </c>
    </row>
    <row r="520" spans="1:27" ht="15" customHeight="1" x14ac:dyDescent="0.3">
      <c r="A520" s="73" t="s">
        <v>42</v>
      </c>
      <c r="B520" s="73">
        <v>803420</v>
      </c>
      <c r="C520" s="73" t="s">
        <v>695</v>
      </c>
      <c r="D520" s="74" t="s">
        <v>696</v>
      </c>
      <c r="E520" s="73" t="s">
        <v>698</v>
      </c>
      <c r="F520" s="73"/>
      <c r="G520" s="73">
        <v>1226</v>
      </c>
      <c r="H520" s="73" t="s">
        <v>77</v>
      </c>
      <c r="I520" s="66">
        <v>1630</v>
      </c>
      <c r="J520" s="67">
        <v>7227.3193277624723</v>
      </c>
      <c r="K520" s="68">
        <f t="shared" si="35"/>
        <v>1.2045532212937453</v>
      </c>
      <c r="L520" s="67">
        <f t="shared" si="36"/>
        <v>0</v>
      </c>
      <c r="M520" s="67">
        <v>0</v>
      </c>
      <c r="N520" s="67">
        <v>0</v>
      </c>
      <c r="O520" s="67">
        <f>'FY25 Fleet Rates'!$B$3</f>
        <v>1650.1169802561767</v>
      </c>
      <c r="P520" s="67">
        <v>4990.9399376638321</v>
      </c>
      <c r="Q520" s="67">
        <v>0</v>
      </c>
      <c r="R520" s="67">
        <v>0</v>
      </c>
      <c r="S520" s="67">
        <v>537.16562571207567</v>
      </c>
      <c r="T520" s="67">
        <f t="shared" si="37"/>
        <v>14405.541871394556</v>
      </c>
      <c r="U520" s="63" t="s">
        <v>151</v>
      </c>
      <c r="V520" s="63">
        <v>2030</v>
      </c>
      <c r="W520" s="70" t="s">
        <v>134</v>
      </c>
      <c r="X520" s="67">
        <v>6600</v>
      </c>
      <c r="Y520" s="67"/>
      <c r="Z520" s="67">
        <f t="shared" si="38"/>
        <v>6600</v>
      </c>
      <c r="AA520" s="67">
        <f t="shared" si="26"/>
        <v>21005.541871394555</v>
      </c>
    </row>
    <row r="521" spans="1:27" ht="15" customHeight="1" x14ac:dyDescent="0.3">
      <c r="A521" s="73" t="s">
        <v>42</v>
      </c>
      <c r="B521" s="73">
        <v>803420</v>
      </c>
      <c r="C521" s="73" t="s">
        <v>695</v>
      </c>
      <c r="D521" s="74" t="s">
        <v>696</v>
      </c>
      <c r="E521" s="73" t="s">
        <v>699</v>
      </c>
      <c r="F521" s="73"/>
      <c r="G521" s="73">
        <v>1335</v>
      </c>
      <c r="H521" s="73" t="s">
        <v>170</v>
      </c>
      <c r="I521" s="66">
        <v>0</v>
      </c>
      <c r="J521" s="67">
        <v>0</v>
      </c>
      <c r="K521" s="68">
        <f t="shared" si="35"/>
        <v>0</v>
      </c>
      <c r="L521" s="67">
        <f t="shared" si="36"/>
        <v>0</v>
      </c>
      <c r="M521" s="67">
        <v>7057.3500735994967</v>
      </c>
      <c r="N521" s="67">
        <v>8363.770446782255</v>
      </c>
      <c r="O521" s="67">
        <f>'FY25 Fleet Rates'!$B$3</f>
        <v>1650.1169802561767</v>
      </c>
      <c r="P521" s="67">
        <v>0</v>
      </c>
      <c r="Q521" s="67">
        <v>61.677166633683001</v>
      </c>
      <c r="R521" s="67">
        <v>0</v>
      </c>
      <c r="S521" s="67">
        <v>860.44166591334306</v>
      </c>
      <c r="T521" s="67">
        <f t="shared" si="37"/>
        <v>17993.356333184955</v>
      </c>
      <c r="U521" s="63" t="s">
        <v>151</v>
      </c>
      <c r="V521" s="63">
        <v>2027</v>
      </c>
      <c r="W521" s="70" t="s">
        <v>549</v>
      </c>
      <c r="X521" s="67">
        <v>10572</v>
      </c>
      <c r="Y521" s="67"/>
      <c r="Z521" s="67">
        <f t="shared" si="38"/>
        <v>10572</v>
      </c>
      <c r="AA521" s="67">
        <f t="shared" si="26"/>
        <v>28565.356333184955</v>
      </c>
    </row>
    <row r="522" spans="1:27" ht="15" customHeight="1" x14ac:dyDescent="0.3">
      <c r="A522" s="73" t="s">
        <v>42</v>
      </c>
      <c r="B522" s="73">
        <v>803420</v>
      </c>
      <c r="C522" s="73" t="s">
        <v>695</v>
      </c>
      <c r="D522" s="75" t="s">
        <v>696</v>
      </c>
      <c r="E522" s="73" t="s">
        <v>700</v>
      </c>
      <c r="F522" s="73"/>
      <c r="G522" s="73">
        <v>1335</v>
      </c>
      <c r="H522" s="73" t="s">
        <v>170</v>
      </c>
      <c r="I522" s="66">
        <v>0</v>
      </c>
      <c r="J522" s="67">
        <v>0</v>
      </c>
      <c r="K522" s="68">
        <f t="shared" si="35"/>
        <v>0</v>
      </c>
      <c r="L522" s="67">
        <f t="shared" si="36"/>
        <v>0</v>
      </c>
      <c r="M522" s="67">
        <v>3763.0944584305239</v>
      </c>
      <c r="N522" s="67">
        <v>8699.0296282774616</v>
      </c>
      <c r="O522" s="67">
        <f>'FY25 Fleet Rates'!$B$3</f>
        <v>1650.1169802561767</v>
      </c>
      <c r="P522" s="67">
        <v>0</v>
      </c>
      <c r="Q522" s="67">
        <v>0</v>
      </c>
      <c r="R522" s="67">
        <v>0</v>
      </c>
      <c r="S522" s="67">
        <v>860.44166591334306</v>
      </c>
      <c r="T522" s="67">
        <f t="shared" si="37"/>
        <v>14972.682732877503</v>
      </c>
      <c r="U522" s="63" t="s">
        <v>151</v>
      </c>
      <c r="V522" s="63">
        <v>2027</v>
      </c>
      <c r="W522" s="70" t="s">
        <v>549</v>
      </c>
      <c r="X522" s="67">
        <v>10572</v>
      </c>
      <c r="Y522" s="67"/>
      <c r="Z522" s="67">
        <f t="shared" si="38"/>
        <v>10572</v>
      </c>
      <c r="AA522" s="67">
        <f t="shared" si="26"/>
        <v>25544.682732877503</v>
      </c>
    </row>
    <row r="523" spans="1:27" ht="15" customHeight="1" x14ac:dyDescent="0.3">
      <c r="A523" s="73" t="s">
        <v>42</v>
      </c>
      <c r="B523" s="73">
        <v>803420</v>
      </c>
      <c r="C523" s="73" t="s">
        <v>695</v>
      </c>
      <c r="D523" s="74" t="s">
        <v>696</v>
      </c>
      <c r="E523" s="73" t="s">
        <v>701</v>
      </c>
      <c r="F523" s="73"/>
      <c r="G523" s="73">
        <v>1202</v>
      </c>
      <c r="H523" s="73" t="s">
        <v>77</v>
      </c>
      <c r="I523" s="66">
        <v>2712</v>
      </c>
      <c r="J523" s="67">
        <v>4394.9914830988009</v>
      </c>
      <c r="K523" s="68">
        <f t="shared" si="35"/>
        <v>0.73249858051646677</v>
      </c>
      <c r="L523" s="67">
        <f t="shared" si="36"/>
        <v>0</v>
      </c>
      <c r="M523" s="67">
        <v>0</v>
      </c>
      <c r="N523" s="67">
        <v>0</v>
      </c>
      <c r="O523" s="67">
        <f>'FY25 Fleet Rates'!$B$3</f>
        <v>1650.1169802561767</v>
      </c>
      <c r="P523" s="67">
        <v>9663.1600302592342</v>
      </c>
      <c r="Q523" s="67">
        <v>0</v>
      </c>
      <c r="R523" s="67">
        <v>0</v>
      </c>
      <c r="S523" s="67">
        <v>211.93625596276442</v>
      </c>
      <c r="T523" s="67">
        <f t="shared" si="37"/>
        <v>15920.204749576977</v>
      </c>
      <c r="U523" s="63" t="s">
        <v>151</v>
      </c>
      <c r="V523" s="63">
        <v>2031</v>
      </c>
      <c r="W523" s="70" t="s">
        <v>134</v>
      </c>
      <c r="X523" s="67">
        <v>2604</v>
      </c>
      <c r="Y523" s="67"/>
      <c r="Z523" s="67">
        <f t="shared" si="38"/>
        <v>2604</v>
      </c>
      <c r="AA523" s="67">
        <f t="shared" si="26"/>
        <v>18524.204749576977</v>
      </c>
    </row>
    <row r="524" spans="1:27" ht="15" customHeight="1" x14ac:dyDescent="0.3">
      <c r="A524" s="73" t="s">
        <v>42</v>
      </c>
      <c r="B524" s="73">
        <v>803420</v>
      </c>
      <c r="C524" s="73" t="s">
        <v>695</v>
      </c>
      <c r="D524" s="74" t="s">
        <v>696</v>
      </c>
      <c r="E524" s="73" t="s">
        <v>702</v>
      </c>
      <c r="F524" s="73"/>
      <c r="G524" s="73">
        <v>1226</v>
      </c>
      <c r="H524" s="73" t="s">
        <v>77</v>
      </c>
      <c r="I524" s="66">
        <v>2061</v>
      </c>
      <c r="J524" s="67">
        <v>7227.3193277624723</v>
      </c>
      <c r="K524" s="68">
        <f t="shared" si="35"/>
        <v>1.2045532212937453</v>
      </c>
      <c r="L524" s="67">
        <f t="shared" si="36"/>
        <v>0</v>
      </c>
      <c r="M524" s="67">
        <v>0</v>
      </c>
      <c r="N524" s="67">
        <v>0</v>
      </c>
      <c r="O524" s="67">
        <f>'FY25 Fleet Rates'!$B$3</f>
        <v>1650.1169802561767</v>
      </c>
      <c r="P524" s="67">
        <v>0</v>
      </c>
      <c r="Q524" s="67">
        <v>0</v>
      </c>
      <c r="R524" s="67">
        <v>0</v>
      </c>
      <c r="S524" s="67">
        <v>488.33238701097793</v>
      </c>
      <c r="T524" s="67">
        <f t="shared" si="37"/>
        <v>9365.7686950296265</v>
      </c>
      <c r="U524" s="63" t="s">
        <v>151</v>
      </c>
      <c r="V524" s="63">
        <v>2032</v>
      </c>
      <c r="W524" s="70" t="s">
        <v>134</v>
      </c>
      <c r="X524" s="67">
        <v>6000</v>
      </c>
      <c r="Y524" s="67"/>
      <c r="Z524" s="67">
        <f t="shared" si="38"/>
        <v>6000</v>
      </c>
      <c r="AA524" s="67">
        <f t="shared" si="26"/>
        <v>15365.768695029627</v>
      </c>
    </row>
    <row r="525" spans="1:27" ht="15" customHeight="1" x14ac:dyDescent="0.3">
      <c r="A525" s="73" t="s">
        <v>42</v>
      </c>
      <c r="B525" s="73">
        <v>803420</v>
      </c>
      <c r="C525" s="73" t="s">
        <v>695</v>
      </c>
      <c r="D525" s="74" t="s">
        <v>696</v>
      </c>
      <c r="E525" s="73" t="s">
        <v>703</v>
      </c>
      <c r="F525" s="73"/>
      <c r="G525" s="73">
        <v>1212</v>
      </c>
      <c r="H525" s="73" t="s">
        <v>77</v>
      </c>
      <c r="I525" s="66">
        <v>1106</v>
      </c>
      <c r="J525" s="67">
        <v>4394.9914830988009</v>
      </c>
      <c r="K525" s="68">
        <f t="shared" si="35"/>
        <v>0.73249858051646677</v>
      </c>
      <c r="L525" s="67">
        <f t="shared" si="36"/>
        <v>0</v>
      </c>
      <c r="M525" s="67">
        <v>0</v>
      </c>
      <c r="N525" s="67">
        <v>0</v>
      </c>
      <c r="O525" s="67">
        <f>'FY25 Fleet Rates'!$B$3</f>
        <v>1650.1169802561767</v>
      </c>
      <c r="P525" s="67">
        <v>0</v>
      </c>
      <c r="Q525" s="67">
        <v>0</v>
      </c>
      <c r="R525" s="67">
        <v>0</v>
      </c>
      <c r="S525" s="67">
        <v>246.52646670937534</v>
      </c>
      <c r="T525" s="67">
        <f t="shared" si="37"/>
        <v>6291.6349300643533</v>
      </c>
      <c r="U525" s="63" t="s">
        <v>151</v>
      </c>
      <c r="V525" s="63">
        <v>2033</v>
      </c>
      <c r="W525" s="70" t="s">
        <v>633</v>
      </c>
      <c r="X525" s="69">
        <v>3029</v>
      </c>
      <c r="Y525" s="67"/>
      <c r="Z525" s="67">
        <f t="shared" si="38"/>
        <v>3029</v>
      </c>
      <c r="AA525" s="67">
        <f t="shared" si="26"/>
        <v>9320.6349300643524</v>
      </c>
    </row>
    <row r="526" spans="1:27" ht="15" customHeight="1" x14ac:dyDescent="0.3">
      <c r="A526" s="73" t="s">
        <v>42</v>
      </c>
      <c r="B526" s="73">
        <v>803420</v>
      </c>
      <c r="C526" s="73" t="s">
        <v>695</v>
      </c>
      <c r="D526" s="74" t="s">
        <v>696</v>
      </c>
      <c r="E526" s="73" t="s">
        <v>704</v>
      </c>
      <c r="F526" s="73"/>
      <c r="G526" s="73">
        <v>1212</v>
      </c>
      <c r="H526" s="73" t="s">
        <v>77</v>
      </c>
      <c r="I526" s="66">
        <v>979</v>
      </c>
      <c r="J526" s="67">
        <v>4394.9914830988009</v>
      </c>
      <c r="K526" s="68">
        <f t="shared" si="35"/>
        <v>0.73249858051646677</v>
      </c>
      <c r="L526" s="67">
        <f t="shared" si="36"/>
        <v>0</v>
      </c>
      <c r="M526" s="67">
        <v>0</v>
      </c>
      <c r="N526" s="67">
        <v>0</v>
      </c>
      <c r="O526" s="67">
        <f>'FY25 Fleet Rates'!$B$3</f>
        <v>1650.1169802561767</v>
      </c>
      <c r="P526" s="67">
        <v>0</v>
      </c>
      <c r="Q526" s="67">
        <v>0</v>
      </c>
      <c r="R526" s="67">
        <v>0</v>
      </c>
      <c r="S526" s="67">
        <v>246.52646670937534</v>
      </c>
      <c r="T526" s="67">
        <f t="shared" si="37"/>
        <v>6291.6349300643533</v>
      </c>
      <c r="U526" s="63" t="s">
        <v>151</v>
      </c>
      <c r="V526" s="63">
        <v>2033</v>
      </c>
      <c r="W526" s="70" t="s">
        <v>633</v>
      </c>
      <c r="X526" s="69">
        <v>3029</v>
      </c>
      <c r="Y526" s="67"/>
      <c r="Z526" s="67">
        <f t="shared" si="38"/>
        <v>3029</v>
      </c>
      <c r="AA526" s="67">
        <f t="shared" si="26"/>
        <v>9320.6349300643524</v>
      </c>
    </row>
    <row r="527" spans="1:27" ht="15" customHeight="1" x14ac:dyDescent="0.3">
      <c r="A527" s="73" t="s">
        <v>42</v>
      </c>
      <c r="B527" s="73">
        <v>803420</v>
      </c>
      <c r="C527" s="73" t="s">
        <v>695</v>
      </c>
      <c r="D527" s="75" t="s">
        <v>696</v>
      </c>
      <c r="E527" s="73" t="s">
        <v>705</v>
      </c>
      <c r="F527" s="73"/>
      <c r="G527" s="73">
        <v>1335</v>
      </c>
      <c r="H527" s="73" t="s">
        <v>77</v>
      </c>
      <c r="I527" s="66">
        <v>0</v>
      </c>
      <c r="J527" s="67">
        <v>0</v>
      </c>
      <c r="K527" s="68">
        <f t="shared" si="35"/>
        <v>0</v>
      </c>
      <c r="L527" s="67">
        <f t="shared" si="36"/>
        <v>0</v>
      </c>
      <c r="M527" s="67">
        <v>3475.1850424695758</v>
      </c>
      <c r="N527" s="67">
        <v>1247.7724285954409</v>
      </c>
      <c r="O527" s="67">
        <f>'FY25 Fleet Rates'!$B$3</f>
        <v>1650.1169802561767</v>
      </c>
      <c r="P527" s="67">
        <v>896.68341994262323</v>
      </c>
      <c r="Q527" s="67">
        <v>0</v>
      </c>
      <c r="R527" s="67">
        <v>0</v>
      </c>
      <c r="S527" s="67">
        <v>4150.8252895933119</v>
      </c>
      <c r="T527" s="67">
        <f t="shared" si="37"/>
        <v>11420.583160857128</v>
      </c>
      <c r="U527" s="63" t="s">
        <v>151</v>
      </c>
      <c r="V527" s="63">
        <v>2032</v>
      </c>
      <c r="W527" s="70" t="s">
        <v>549</v>
      </c>
      <c r="X527" s="67">
        <v>51000</v>
      </c>
      <c r="Y527" s="67"/>
      <c r="Z527" s="67">
        <f t="shared" si="38"/>
        <v>51000</v>
      </c>
      <c r="AA527" s="67">
        <f t="shared" si="26"/>
        <v>62420.583160857132</v>
      </c>
    </row>
    <row r="528" spans="1:27" ht="15" customHeight="1" x14ac:dyDescent="0.3">
      <c r="A528" s="73" t="s">
        <v>42</v>
      </c>
      <c r="B528" s="73">
        <v>803420</v>
      </c>
      <c r="C528" s="73" t="s">
        <v>695</v>
      </c>
      <c r="D528" s="75" t="s">
        <v>696</v>
      </c>
      <c r="E528" s="73" t="s">
        <v>706</v>
      </c>
      <c r="F528" s="73"/>
      <c r="G528" s="73">
        <v>1335</v>
      </c>
      <c r="H528" s="73" t="s">
        <v>170</v>
      </c>
      <c r="I528" s="66">
        <v>0</v>
      </c>
      <c r="J528" s="67">
        <v>0</v>
      </c>
      <c r="K528" s="68">
        <f t="shared" si="35"/>
        <v>0</v>
      </c>
      <c r="L528" s="67">
        <f t="shared" si="36"/>
        <v>0</v>
      </c>
      <c r="M528" s="67">
        <v>4459.1130076092631</v>
      </c>
      <c r="N528" s="67">
        <v>3203.0525596272532</v>
      </c>
      <c r="O528" s="67">
        <f>'FY25 Fleet Rates'!$B$3</f>
        <v>1650.1169802561767</v>
      </c>
      <c r="P528" s="67">
        <v>0</v>
      </c>
      <c r="Q528" s="67">
        <v>0</v>
      </c>
      <c r="R528" s="69">
        <v>1000</v>
      </c>
      <c r="S528" s="67">
        <v>920.18099459101938</v>
      </c>
      <c r="T528" s="67">
        <f t="shared" si="37"/>
        <v>11232.463542083711</v>
      </c>
      <c r="U528" s="63" t="s">
        <v>151</v>
      </c>
      <c r="V528" s="63">
        <v>2030</v>
      </c>
      <c r="W528" s="70" t="s">
        <v>549</v>
      </c>
      <c r="X528" s="69">
        <v>11306</v>
      </c>
      <c r="Y528" s="67"/>
      <c r="Z528" s="67">
        <f t="shared" si="38"/>
        <v>11306</v>
      </c>
      <c r="AA528" s="67">
        <f t="shared" si="26"/>
        <v>22538.463542083711</v>
      </c>
    </row>
    <row r="529" spans="1:27" ht="15" customHeight="1" x14ac:dyDescent="0.3">
      <c r="A529" s="73" t="s">
        <v>43</v>
      </c>
      <c r="B529" s="73">
        <v>600000</v>
      </c>
      <c r="C529" s="73" t="s">
        <v>707</v>
      </c>
      <c r="D529" s="74" t="s">
        <v>708</v>
      </c>
      <c r="E529" s="73">
        <v>161052</v>
      </c>
      <c r="F529" s="73" t="s">
        <v>709</v>
      </c>
      <c r="G529" s="73">
        <v>1035</v>
      </c>
      <c r="H529" s="73" t="s">
        <v>77</v>
      </c>
      <c r="I529" s="66">
        <v>8085</v>
      </c>
      <c r="J529" s="67">
        <v>5176.3233023163639</v>
      </c>
      <c r="K529" s="68">
        <f t="shared" si="35"/>
        <v>0.86272055038606066</v>
      </c>
      <c r="L529" s="67">
        <f t="shared" si="36"/>
        <v>1798.7723475549365</v>
      </c>
      <c r="M529" s="67">
        <v>0</v>
      </c>
      <c r="N529" s="67">
        <v>0</v>
      </c>
      <c r="O529" s="67">
        <f>'FY25 Fleet Rates'!$B$3</f>
        <v>1650.1169802561767</v>
      </c>
      <c r="P529" s="67">
        <v>0</v>
      </c>
      <c r="Q529" s="67">
        <v>0</v>
      </c>
      <c r="R529" s="67">
        <v>0</v>
      </c>
      <c r="S529" s="67">
        <v>0</v>
      </c>
      <c r="T529" s="67">
        <f t="shared" si="37"/>
        <v>8625.2126301274766</v>
      </c>
      <c r="U529" s="63" t="s">
        <v>925</v>
      </c>
      <c r="V529" s="63">
        <v>2017</v>
      </c>
      <c r="W529" s="70" t="s">
        <v>1218</v>
      </c>
      <c r="X529" s="67">
        <v>0</v>
      </c>
      <c r="Y529" s="67"/>
      <c r="Z529" s="67">
        <f t="shared" si="38"/>
        <v>0</v>
      </c>
      <c r="AA529" s="67">
        <f t="shared" si="26"/>
        <v>8625.2126301274766</v>
      </c>
    </row>
    <row r="530" spans="1:27" ht="15" customHeight="1" x14ac:dyDescent="0.3">
      <c r="A530" s="73" t="s">
        <v>43</v>
      </c>
      <c r="B530" s="73">
        <v>600000</v>
      </c>
      <c r="C530" s="73" t="s">
        <v>707</v>
      </c>
      <c r="D530" s="75" t="s">
        <v>708</v>
      </c>
      <c r="E530" s="73">
        <v>191006</v>
      </c>
      <c r="F530" s="73" t="s">
        <v>710</v>
      </c>
      <c r="G530" s="73">
        <v>1035</v>
      </c>
      <c r="H530" s="73" t="s">
        <v>77</v>
      </c>
      <c r="I530" s="66">
        <v>7330</v>
      </c>
      <c r="J530" s="67">
        <v>5176.3233023163639</v>
      </c>
      <c r="K530" s="68">
        <f t="shared" si="35"/>
        <v>0.86272055038606066</v>
      </c>
      <c r="L530" s="67">
        <f t="shared" si="36"/>
        <v>1147.4183320134607</v>
      </c>
      <c r="M530" s="67">
        <v>0</v>
      </c>
      <c r="N530" s="67">
        <v>0</v>
      </c>
      <c r="O530" s="67">
        <f>'FY25 Fleet Rates'!$B$3</f>
        <v>1650.1169802561767</v>
      </c>
      <c r="P530" s="67">
        <v>3339.478678420257</v>
      </c>
      <c r="Q530" s="67">
        <v>1262.7308918191229</v>
      </c>
      <c r="R530" s="67">
        <v>0</v>
      </c>
      <c r="S530" s="67">
        <v>697.33864865167652</v>
      </c>
      <c r="T530" s="67">
        <f t="shared" si="37"/>
        <v>13273.406833477056</v>
      </c>
      <c r="U530" s="63" t="s">
        <v>151</v>
      </c>
      <c r="V530" s="63">
        <v>2026</v>
      </c>
      <c r="W530" s="70" t="s">
        <v>251</v>
      </c>
      <c r="X530" s="67">
        <v>8568</v>
      </c>
      <c r="Y530" s="67"/>
      <c r="Z530" s="67">
        <f t="shared" si="38"/>
        <v>8568</v>
      </c>
      <c r="AA530" s="67">
        <f t="shared" si="26"/>
        <v>21841.406833477056</v>
      </c>
    </row>
    <row r="531" spans="1:27" ht="15" customHeight="1" x14ac:dyDescent="0.3">
      <c r="A531" s="73" t="s">
        <v>43</v>
      </c>
      <c r="B531" s="73">
        <v>600000</v>
      </c>
      <c r="C531" s="73" t="s">
        <v>707</v>
      </c>
      <c r="D531" s="74" t="s">
        <v>708</v>
      </c>
      <c r="E531" s="77" t="s">
        <v>711</v>
      </c>
      <c r="F531" s="73" t="s">
        <v>712</v>
      </c>
      <c r="G531" s="73">
        <v>1212</v>
      </c>
      <c r="H531" s="73" t="s">
        <v>77</v>
      </c>
      <c r="I531" s="66">
        <v>2432</v>
      </c>
      <c r="J531" s="67">
        <v>4394.9914830988009</v>
      </c>
      <c r="K531" s="68">
        <f t="shared" si="35"/>
        <v>0.73249858051646677</v>
      </c>
      <c r="L531" s="67">
        <f t="shared" si="36"/>
        <v>0</v>
      </c>
      <c r="M531" s="67">
        <v>0</v>
      </c>
      <c r="N531" s="67">
        <v>0</v>
      </c>
      <c r="O531" s="67">
        <f>'FY25 Fleet Rates'!$B$3</f>
        <v>1650.1169802561767</v>
      </c>
      <c r="P531" s="67">
        <v>0</v>
      </c>
      <c r="Q531" s="67">
        <v>1541.3239672712159</v>
      </c>
      <c r="R531" s="67">
        <v>0</v>
      </c>
      <c r="S531" s="67">
        <v>0</v>
      </c>
      <c r="T531" s="67">
        <f t="shared" si="37"/>
        <v>7586.4324306261942</v>
      </c>
      <c r="U531" s="63" t="s">
        <v>133</v>
      </c>
      <c r="V531" s="63">
        <v>2008</v>
      </c>
      <c r="W531" s="70" t="s">
        <v>1218</v>
      </c>
      <c r="X531" s="67">
        <v>0</v>
      </c>
      <c r="Y531" s="67"/>
      <c r="Z531" s="67">
        <f t="shared" si="38"/>
        <v>0</v>
      </c>
      <c r="AA531" s="67">
        <f t="shared" si="26"/>
        <v>7586.4324306261942</v>
      </c>
    </row>
    <row r="532" spans="1:27" ht="15" customHeight="1" x14ac:dyDescent="0.3">
      <c r="A532" s="73" t="s">
        <v>43</v>
      </c>
      <c r="B532" s="73">
        <v>600000</v>
      </c>
      <c r="C532" s="73" t="s">
        <v>707</v>
      </c>
      <c r="D532" s="74" t="s">
        <v>708</v>
      </c>
      <c r="E532" s="73" t="s">
        <v>713</v>
      </c>
      <c r="F532" s="73" t="s">
        <v>714</v>
      </c>
      <c r="G532" s="73">
        <v>1212</v>
      </c>
      <c r="H532" s="73" t="s">
        <v>77</v>
      </c>
      <c r="I532" s="66">
        <v>1329</v>
      </c>
      <c r="J532" s="67">
        <v>4394.9914830988009</v>
      </c>
      <c r="K532" s="68">
        <f t="shared" si="35"/>
        <v>0.73249858051646677</v>
      </c>
      <c r="L532" s="67">
        <f t="shared" si="36"/>
        <v>0</v>
      </c>
      <c r="M532" s="67">
        <v>0</v>
      </c>
      <c r="N532" s="67">
        <v>0</v>
      </c>
      <c r="O532" s="67">
        <f>'FY25 Fleet Rates'!$B$3</f>
        <v>1650.1169802561767</v>
      </c>
      <c r="P532" s="67">
        <v>0</v>
      </c>
      <c r="Q532" s="67">
        <v>0</v>
      </c>
      <c r="R532" s="67">
        <v>0</v>
      </c>
      <c r="S532" s="67">
        <v>0</v>
      </c>
      <c r="T532" s="67">
        <f t="shared" si="37"/>
        <v>6045.1084633549781</v>
      </c>
      <c r="U532" s="63" t="s">
        <v>133</v>
      </c>
      <c r="V532" s="63">
        <v>2011</v>
      </c>
      <c r="W532" s="70" t="s">
        <v>1218</v>
      </c>
      <c r="X532" s="67">
        <v>0</v>
      </c>
      <c r="Y532" s="67"/>
      <c r="Z532" s="67">
        <f t="shared" si="38"/>
        <v>0</v>
      </c>
      <c r="AA532" s="67">
        <f t="shared" si="26"/>
        <v>6045.1084633549781</v>
      </c>
    </row>
    <row r="533" spans="1:27" ht="15" customHeight="1" x14ac:dyDescent="0.3">
      <c r="A533" s="73" t="s">
        <v>43</v>
      </c>
      <c r="B533" s="73">
        <v>600000</v>
      </c>
      <c r="C533" s="73" t="s">
        <v>707</v>
      </c>
      <c r="D533" s="75" t="s">
        <v>708</v>
      </c>
      <c r="E533" s="73" t="s">
        <v>715</v>
      </c>
      <c r="F533" s="73" t="s">
        <v>716</v>
      </c>
      <c r="G533" s="73">
        <v>1212</v>
      </c>
      <c r="H533" s="73" t="s">
        <v>77</v>
      </c>
      <c r="I533" s="66">
        <v>9401</v>
      </c>
      <c r="J533" s="67">
        <v>4394.9914830988009</v>
      </c>
      <c r="K533" s="68">
        <f t="shared" si="35"/>
        <v>0.73249858051646677</v>
      </c>
      <c r="L533" s="67">
        <f t="shared" si="36"/>
        <v>2491.2276723365035</v>
      </c>
      <c r="M533" s="67">
        <v>0</v>
      </c>
      <c r="N533" s="67">
        <v>0</v>
      </c>
      <c r="O533" s="67">
        <f>'FY25 Fleet Rates'!$B$3</f>
        <v>1650.1169802561767</v>
      </c>
      <c r="P533" s="67">
        <v>0</v>
      </c>
      <c r="Q533" s="67">
        <v>456.22416475860297</v>
      </c>
      <c r="R533" s="67">
        <v>0</v>
      </c>
      <c r="S533" s="67">
        <v>268.58281285603783</v>
      </c>
      <c r="T533" s="67">
        <f t="shared" si="37"/>
        <v>9261.1431133061214</v>
      </c>
      <c r="U533" s="63" t="s">
        <v>151</v>
      </c>
      <c r="V533" s="63">
        <v>2032</v>
      </c>
      <c r="W533" s="70" t="s">
        <v>251</v>
      </c>
      <c r="X533" s="67">
        <v>3300</v>
      </c>
      <c r="Y533" s="67"/>
      <c r="Z533" s="67">
        <f t="shared" si="38"/>
        <v>3300</v>
      </c>
      <c r="AA533" s="67">
        <f t="shared" si="26"/>
        <v>12561.143113306121</v>
      </c>
    </row>
    <row r="534" spans="1:27" ht="15" customHeight="1" x14ac:dyDescent="0.3">
      <c r="A534" s="73" t="s">
        <v>43</v>
      </c>
      <c r="B534" s="73">
        <v>600004</v>
      </c>
      <c r="C534" s="73" t="s">
        <v>717</v>
      </c>
      <c r="D534" s="75" t="s">
        <v>718</v>
      </c>
      <c r="E534" s="73">
        <v>121031</v>
      </c>
      <c r="F534" s="73" t="s">
        <v>719</v>
      </c>
      <c r="G534" s="73">
        <v>1212</v>
      </c>
      <c r="H534" s="73" t="s">
        <v>77</v>
      </c>
      <c r="I534" s="66">
        <v>1148</v>
      </c>
      <c r="J534" s="67">
        <v>4394.9914830988009</v>
      </c>
      <c r="K534" s="68">
        <f t="shared" si="35"/>
        <v>0.73249858051646677</v>
      </c>
      <c r="L534" s="67">
        <f t="shared" si="36"/>
        <v>0</v>
      </c>
      <c r="M534" s="67">
        <v>0</v>
      </c>
      <c r="N534" s="67">
        <v>0</v>
      </c>
      <c r="O534" s="67">
        <f>'FY25 Fleet Rates'!$B$3</f>
        <v>1650.1169802561767</v>
      </c>
      <c r="P534" s="67">
        <v>0</v>
      </c>
      <c r="Q534" s="67">
        <v>398.86832827122902</v>
      </c>
      <c r="R534" s="67">
        <v>0</v>
      </c>
      <c r="S534" s="67">
        <v>0</v>
      </c>
      <c r="T534" s="67">
        <f t="shared" si="37"/>
        <v>6443.9767916262072</v>
      </c>
      <c r="U534" s="63" t="s">
        <v>412</v>
      </c>
      <c r="V534" s="63">
        <v>1900</v>
      </c>
      <c r="W534" s="70" t="s">
        <v>1218</v>
      </c>
      <c r="X534" s="67">
        <v>0</v>
      </c>
      <c r="Y534" s="67"/>
      <c r="Z534" s="67">
        <f t="shared" si="38"/>
        <v>0</v>
      </c>
      <c r="AA534" s="67">
        <f t="shared" si="26"/>
        <v>6443.9767916262072</v>
      </c>
    </row>
    <row r="535" spans="1:27" ht="15" customHeight="1" x14ac:dyDescent="0.3">
      <c r="A535" s="73" t="s">
        <v>43</v>
      </c>
      <c r="B535" s="73">
        <v>600004</v>
      </c>
      <c r="C535" s="73" t="s">
        <v>717</v>
      </c>
      <c r="D535" s="75" t="s">
        <v>718</v>
      </c>
      <c r="E535" s="73" t="s">
        <v>720</v>
      </c>
      <c r="F535" s="73" t="s">
        <v>721</v>
      </c>
      <c r="G535" s="73">
        <v>1212</v>
      </c>
      <c r="H535" s="73" t="s">
        <v>77</v>
      </c>
      <c r="I535" s="66">
        <v>4219</v>
      </c>
      <c r="J535" s="67">
        <v>4394.9914830988009</v>
      </c>
      <c r="K535" s="68">
        <f t="shared" si="35"/>
        <v>0.73249858051646677</v>
      </c>
      <c r="L535" s="67">
        <f t="shared" si="36"/>
        <v>0</v>
      </c>
      <c r="M535" s="67">
        <v>0</v>
      </c>
      <c r="N535" s="67">
        <v>0</v>
      </c>
      <c r="O535" s="67">
        <f>'FY25 Fleet Rates'!$B$3</f>
        <v>1650.1169802561767</v>
      </c>
      <c r="P535" s="67">
        <v>0</v>
      </c>
      <c r="Q535" s="67">
        <v>1818.14391708588</v>
      </c>
      <c r="R535" s="67">
        <v>0</v>
      </c>
      <c r="S535" s="67">
        <v>268.58281285603783</v>
      </c>
      <c r="T535" s="67">
        <f t="shared" si="37"/>
        <v>8131.8351932968963</v>
      </c>
      <c r="U535" s="63" t="s">
        <v>151</v>
      </c>
      <c r="V535" s="63">
        <v>2031</v>
      </c>
      <c r="W535" s="70" t="s">
        <v>251</v>
      </c>
      <c r="X535" s="67">
        <v>3300</v>
      </c>
      <c r="Y535" s="67"/>
      <c r="Z535" s="67">
        <f t="shared" si="38"/>
        <v>3300</v>
      </c>
      <c r="AA535" s="67">
        <f t="shared" si="26"/>
        <v>11431.835193296896</v>
      </c>
    </row>
    <row r="536" spans="1:27" ht="15" customHeight="1" x14ac:dyDescent="0.3">
      <c r="A536" s="73" t="s">
        <v>43</v>
      </c>
      <c r="B536" s="73">
        <v>601040</v>
      </c>
      <c r="C536" s="73" t="s">
        <v>722</v>
      </c>
      <c r="D536" s="75" t="s">
        <v>723</v>
      </c>
      <c r="E536" s="73">
        <v>51023</v>
      </c>
      <c r="F536" s="73"/>
      <c r="G536" s="73">
        <v>3007</v>
      </c>
      <c r="H536" s="73" t="s">
        <v>170</v>
      </c>
      <c r="I536" s="66">
        <v>0</v>
      </c>
      <c r="J536" s="67">
        <v>0</v>
      </c>
      <c r="K536" s="68">
        <v>0</v>
      </c>
      <c r="L536" s="67">
        <v>0</v>
      </c>
      <c r="M536" s="67">
        <v>0</v>
      </c>
      <c r="N536" s="67">
        <v>0</v>
      </c>
      <c r="O536" s="67">
        <f>'FY25 Fleet Rates'!$B$4</f>
        <v>506.26975014729345</v>
      </c>
      <c r="P536" s="67">
        <v>0</v>
      </c>
      <c r="Q536" s="67">
        <v>0</v>
      </c>
      <c r="R536" s="67">
        <v>0</v>
      </c>
      <c r="S536" s="67">
        <v>0</v>
      </c>
      <c r="T536" s="67">
        <f t="shared" si="37"/>
        <v>506.26975014729345</v>
      </c>
      <c r="U536" s="63" t="s">
        <v>412</v>
      </c>
      <c r="V536" s="63"/>
      <c r="W536" s="70"/>
      <c r="X536" s="69">
        <v>0</v>
      </c>
      <c r="Y536" s="67"/>
      <c r="Z536" s="67">
        <f t="shared" si="38"/>
        <v>0</v>
      </c>
      <c r="AA536" s="67">
        <f t="shared" si="26"/>
        <v>506.26975014729345</v>
      </c>
    </row>
    <row r="537" spans="1:27" ht="15" customHeight="1" x14ac:dyDescent="0.3">
      <c r="A537" s="73" t="s">
        <v>43</v>
      </c>
      <c r="B537" s="73">
        <v>601040</v>
      </c>
      <c r="C537" s="73" t="s">
        <v>722</v>
      </c>
      <c r="D537" s="75" t="s">
        <v>723</v>
      </c>
      <c r="E537" s="73">
        <v>101039</v>
      </c>
      <c r="F537" s="73" t="s">
        <v>724</v>
      </c>
      <c r="G537" s="73">
        <v>1024</v>
      </c>
      <c r="H537" s="73" t="s">
        <v>77</v>
      </c>
      <c r="I537" s="66">
        <v>8664</v>
      </c>
      <c r="J537" s="67">
        <v>3711.3261412834327</v>
      </c>
      <c r="K537" s="68">
        <f t="shared" ref="K537:K631" si="39">J537/(500*12)</f>
        <v>0.61855435688057214</v>
      </c>
      <c r="L537" s="67">
        <f t="shared" ref="L537:L568" si="40">IF(H537="N",IF(I537&gt;6000,K537,0)*(I537-(500*12)),0)</f>
        <v>1647.8288067298442</v>
      </c>
      <c r="M537" s="67">
        <v>0</v>
      </c>
      <c r="N537" s="67">
        <v>0</v>
      </c>
      <c r="O537" s="67">
        <f>'FY25 Fleet Rates'!$B$3</f>
        <v>1650.1169802561767</v>
      </c>
      <c r="P537" s="67">
        <v>0</v>
      </c>
      <c r="Q537" s="67">
        <v>0</v>
      </c>
      <c r="R537" s="67">
        <v>0</v>
      </c>
      <c r="S537" s="67">
        <v>0</v>
      </c>
      <c r="T537" s="67">
        <f t="shared" si="37"/>
        <v>7009.2719282694543</v>
      </c>
      <c r="U537" s="63" t="s">
        <v>1306</v>
      </c>
      <c r="V537" s="63">
        <v>2021</v>
      </c>
      <c r="W537" s="70">
        <v>0</v>
      </c>
      <c r="X537" s="67">
        <v>0</v>
      </c>
      <c r="Y537" s="67"/>
      <c r="Z537" s="67">
        <f t="shared" si="38"/>
        <v>0</v>
      </c>
      <c r="AA537" s="67">
        <f t="shared" si="26"/>
        <v>7009.2719282694543</v>
      </c>
    </row>
    <row r="538" spans="1:27" ht="15" customHeight="1" x14ac:dyDescent="0.3">
      <c r="A538" s="73" t="s">
        <v>43</v>
      </c>
      <c r="B538" s="73">
        <v>601040</v>
      </c>
      <c r="C538" s="73" t="s">
        <v>722</v>
      </c>
      <c r="D538" s="75" t="s">
        <v>723</v>
      </c>
      <c r="E538" s="73">
        <v>121032</v>
      </c>
      <c r="F538" s="73" t="s">
        <v>725</v>
      </c>
      <c r="G538" s="73">
        <v>1212</v>
      </c>
      <c r="H538" s="73" t="s">
        <v>77</v>
      </c>
      <c r="I538" s="66">
        <v>9903</v>
      </c>
      <c r="J538" s="67">
        <v>4394.9914830988009</v>
      </c>
      <c r="K538" s="68">
        <f t="shared" si="39"/>
        <v>0.73249858051646677</v>
      </c>
      <c r="L538" s="67">
        <f t="shared" si="40"/>
        <v>2858.9419597557699</v>
      </c>
      <c r="M538" s="67">
        <v>0</v>
      </c>
      <c r="N538" s="67">
        <v>0</v>
      </c>
      <c r="O538" s="67">
        <f>'FY25 Fleet Rates'!$B$3</f>
        <v>1650.1169802561767</v>
      </c>
      <c r="P538" s="67">
        <v>0</v>
      </c>
      <c r="Q538" s="67">
        <v>0</v>
      </c>
      <c r="R538" s="67">
        <v>0</v>
      </c>
      <c r="S538" s="67">
        <v>0</v>
      </c>
      <c r="T538" s="67">
        <f t="shared" si="37"/>
        <v>8904.0504231107479</v>
      </c>
      <c r="U538" s="63" t="s">
        <v>412</v>
      </c>
      <c r="V538" s="63">
        <v>1900</v>
      </c>
      <c r="W538" s="70" t="s">
        <v>1218</v>
      </c>
      <c r="X538" s="67">
        <v>0</v>
      </c>
      <c r="Y538" s="67"/>
      <c r="Z538" s="67">
        <f t="shared" si="38"/>
        <v>0</v>
      </c>
      <c r="AA538" s="67">
        <f t="shared" si="26"/>
        <v>8904.0504231107479</v>
      </c>
    </row>
    <row r="539" spans="1:27" ht="15" customHeight="1" x14ac:dyDescent="0.3">
      <c r="A539" s="73" t="s">
        <v>43</v>
      </c>
      <c r="B539" s="73">
        <v>601040</v>
      </c>
      <c r="C539" s="73" t="s">
        <v>722</v>
      </c>
      <c r="D539" s="75" t="s">
        <v>723</v>
      </c>
      <c r="E539" s="73">
        <v>141066</v>
      </c>
      <c r="F539" s="73" t="s">
        <v>726</v>
      </c>
      <c r="G539" s="73">
        <v>3000</v>
      </c>
      <c r="H539" s="73" t="s">
        <v>170</v>
      </c>
      <c r="I539" s="66">
        <v>0</v>
      </c>
      <c r="J539" s="67">
        <v>0</v>
      </c>
      <c r="K539" s="68">
        <f t="shared" si="39"/>
        <v>0</v>
      </c>
      <c r="L539" s="67">
        <f t="shared" si="40"/>
        <v>0</v>
      </c>
      <c r="M539" s="67">
        <v>1249.7617855941855</v>
      </c>
      <c r="N539" s="67">
        <v>1034.279622379408</v>
      </c>
      <c r="O539" s="67">
        <f>'FY25 Fleet Rates'!$B$3</f>
        <v>1650.1169802561767</v>
      </c>
      <c r="P539" s="67">
        <v>0</v>
      </c>
      <c r="Q539" s="67">
        <v>0</v>
      </c>
      <c r="R539" s="67">
        <v>0</v>
      </c>
      <c r="S539" s="67">
        <v>0</v>
      </c>
      <c r="T539" s="67">
        <f t="shared" si="37"/>
        <v>3934.1583882297705</v>
      </c>
      <c r="U539" s="63" t="s">
        <v>412</v>
      </c>
      <c r="V539" s="63">
        <v>1900</v>
      </c>
      <c r="W539" s="70" t="s">
        <v>1218</v>
      </c>
      <c r="X539" s="67">
        <v>0</v>
      </c>
      <c r="Y539" s="67"/>
      <c r="Z539" s="67">
        <f t="shared" si="38"/>
        <v>0</v>
      </c>
      <c r="AA539" s="67">
        <f t="shared" si="26"/>
        <v>3934.1583882297705</v>
      </c>
    </row>
    <row r="540" spans="1:27" ht="15" customHeight="1" x14ac:dyDescent="0.3">
      <c r="A540" s="73" t="s">
        <v>43</v>
      </c>
      <c r="B540" s="73">
        <v>601040</v>
      </c>
      <c r="C540" s="73" t="s">
        <v>722</v>
      </c>
      <c r="D540" s="75" t="s">
        <v>723</v>
      </c>
      <c r="E540" s="73">
        <v>151048</v>
      </c>
      <c r="F540" s="73" t="s">
        <v>727</v>
      </c>
      <c r="G540" s="73">
        <v>1212</v>
      </c>
      <c r="H540" s="73" t="s">
        <v>77</v>
      </c>
      <c r="I540" s="66">
        <v>9382</v>
      </c>
      <c r="J540" s="67">
        <v>4394.9914830988009</v>
      </c>
      <c r="K540" s="68">
        <f t="shared" si="39"/>
        <v>0.73249858051646677</v>
      </c>
      <c r="L540" s="67">
        <f t="shared" si="40"/>
        <v>2477.3101993066907</v>
      </c>
      <c r="M540" s="67">
        <v>0</v>
      </c>
      <c r="N540" s="67">
        <v>0</v>
      </c>
      <c r="O540" s="67">
        <f>'FY25 Fleet Rates'!$B$3</f>
        <v>1650.1169802561767</v>
      </c>
      <c r="P540" s="67">
        <v>0</v>
      </c>
      <c r="Q540" s="67">
        <v>0</v>
      </c>
      <c r="R540" s="67">
        <v>0</v>
      </c>
      <c r="S540" s="67">
        <v>268.58281285603783</v>
      </c>
      <c r="T540" s="67">
        <f t="shared" si="37"/>
        <v>8791.0014755177053</v>
      </c>
      <c r="U540" s="63" t="s">
        <v>151</v>
      </c>
      <c r="V540" s="63">
        <v>2025</v>
      </c>
      <c r="W540" s="70" t="s">
        <v>251</v>
      </c>
      <c r="X540" s="67">
        <v>3300</v>
      </c>
      <c r="Y540" s="67"/>
      <c r="Z540" s="67">
        <f t="shared" si="38"/>
        <v>3300</v>
      </c>
      <c r="AA540" s="67">
        <f t="shared" si="26"/>
        <v>12091.001475517705</v>
      </c>
    </row>
    <row r="541" spans="1:27" ht="15" customHeight="1" x14ac:dyDescent="0.3">
      <c r="A541" s="73" t="s">
        <v>43</v>
      </c>
      <c r="B541" s="73">
        <v>601040</v>
      </c>
      <c r="C541" s="73" t="s">
        <v>722</v>
      </c>
      <c r="D541" s="75" t="s">
        <v>723</v>
      </c>
      <c r="E541" s="73" t="s">
        <v>728</v>
      </c>
      <c r="F541" s="73" t="s">
        <v>729</v>
      </c>
      <c r="G541" s="73">
        <v>9020</v>
      </c>
      <c r="H541" s="73" t="s">
        <v>170</v>
      </c>
      <c r="I541" s="66">
        <v>0</v>
      </c>
      <c r="J541" s="67">
        <v>0</v>
      </c>
      <c r="K541" s="68">
        <f t="shared" si="39"/>
        <v>0</v>
      </c>
      <c r="L541" s="67">
        <f t="shared" si="40"/>
        <v>0</v>
      </c>
      <c r="M541" s="67">
        <v>0</v>
      </c>
      <c r="N541" s="67">
        <v>0</v>
      </c>
      <c r="O541" s="67">
        <f>'FY25 Fleet Rates'!$B$3</f>
        <v>1650.1169802561767</v>
      </c>
      <c r="P541" s="67">
        <v>0</v>
      </c>
      <c r="Q541" s="67">
        <v>0</v>
      </c>
      <c r="R541" s="67">
        <v>0</v>
      </c>
      <c r="S541" s="67">
        <v>0</v>
      </c>
      <c r="T541" s="67">
        <f t="shared" si="37"/>
        <v>1650.1169802561767</v>
      </c>
      <c r="U541" s="63" t="s">
        <v>133</v>
      </c>
      <c r="V541" s="63">
        <v>2015</v>
      </c>
      <c r="W541" s="70" t="s">
        <v>1218</v>
      </c>
      <c r="X541" s="67">
        <v>0</v>
      </c>
      <c r="Y541" s="67"/>
      <c r="Z541" s="67">
        <f t="shared" si="38"/>
        <v>0</v>
      </c>
      <c r="AA541" s="67">
        <f t="shared" si="26"/>
        <v>1650.1169802561767</v>
      </c>
    </row>
    <row r="542" spans="1:27" ht="15" customHeight="1" x14ac:dyDescent="0.3">
      <c r="A542" s="73" t="s">
        <v>43</v>
      </c>
      <c r="B542" s="73">
        <v>601040</v>
      </c>
      <c r="C542" s="73" t="s">
        <v>722</v>
      </c>
      <c r="D542" s="75" t="s">
        <v>723</v>
      </c>
      <c r="E542" s="73" t="s">
        <v>730</v>
      </c>
      <c r="F542" s="73" t="s">
        <v>731</v>
      </c>
      <c r="G542" s="73">
        <v>9020</v>
      </c>
      <c r="H542" s="73" t="s">
        <v>170</v>
      </c>
      <c r="I542" s="66">
        <v>0</v>
      </c>
      <c r="J542" s="67">
        <v>0</v>
      </c>
      <c r="K542" s="68">
        <f t="shared" si="39"/>
        <v>0</v>
      </c>
      <c r="L542" s="67">
        <f t="shared" si="40"/>
        <v>0</v>
      </c>
      <c r="M542" s="67">
        <v>0</v>
      </c>
      <c r="N542" s="67">
        <v>0</v>
      </c>
      <c r="O542" s="67">
        <f>'FY25 Fleet Rates'!$B$3</f>
        <v>1650.1169802561767</v>
      </c>
      <c r="P542" s="67">
        <v>0</v>
      </c>
      <c r="Q542" s="67">
        <v>0</v>
      </c>
      <c r="R542" s="67">
        <v>0</v>
      </c>
      <c r="S542" s="67">
        <v>0</v>
      </c>
      <c r="T542" s="67">
        <f t="shared" si="37"/>
        <v>1650.1169802561767</v>
      </c>
      <c r="U542" s="63" t="s">
        <v>133</v>
      </c>
      <c r="V542" s="63">
        <v>2015</v>
      </c>
      <c r="W542" s="70" t="s">
        <v>1218</v>
      </c>
      <c r="X542" s="67">
        <v>0</v>
      </c>
      <c r="Y542" s="67"/>
      <c r="Z542" s="67">
        <f t="shared" si="38"/>
        <v>0</v>
      </c>
      <c r="AA542" s="67">
        <f t="shared" si="26"/>
        <v>1650.1169802561767</v>
      </c>
    </row>
    <row r="543" spans="1:27" ht="15" customHeight="1" x14ac:dyDescent="0.3">
      <c r="A543" s="73" t="s">
        <v>43</v>
      </c>
      <c r="B543" s="73">
        <v>601040</v>
      </c>
      <c r="C543" s="73" t="s">
        <v>722</v>
      </c>
      <c r="D543" s="75" t="s">
        <v>723</v>
      </c>
      <c r="E543" s="73" t="s">
        <v>732</v>
      </c>
      <c r="F543" s="73" t="s">
        <v>733</v>
      </c>
      <c r="G543" s="73">
        <v>9020</v>
      </c>
      <c r="H543" s="73" t="s">
        <v>170</v>
      </c>
      <c r="I543" s="66">
        <v>0</v>
      </c>
      <c r="J543" s="67">
        <v>0</v>
      </c>
      <c r="K543" s="68">
        <f t="shared" si="39"/>
        <v>0</v>
      </c>
      <c r="L543" s="67">
        <f t="shared" si="40"/>
        <v>0</v>
      </c>
      <c r="M543" s="67">
        <v>0</v>
      </c>
      <c r="N543" s="67">
        <v>0</v>
      </c>
      <c r="O543" s="67">
        <f>'FY25 Fleet Rates'!$B$3</f>
        <v>1650.1169802561767</v>
      </c>
      <c r="P543" s="67">
        <v>0</v>
      </c>
      <c r="Q543" s="67">
        <v>0</v>
      </c>
      <c r="R543" s="67">
        <v>0</v>
      </c>
      <c r="S543" s="67">
        <v>0</v>
      </c>
      <c r="T543" s="67">
        <f t="shared" si="37"/>
        <v>1650.1169802561767</v>
      </c>
      <c r="U543" s="63" t="s">
        <v>412</v>
      </c>
      <c r="V543" s="63">
        <v>1900</v>
      </c>
      <c r="W543" s="70" t="s">
        <v>1218</v>
      </c>
      <c r="X543" s="67">
        <v>0</v>
      </c>
      <c r="Y543" s="67"/>
      <c r="Z543" s="67">
        <f t="shared" si="38"/>
        <v>0</v>
      </c>
      <c r="AA543" s="67">
        <f t="shared" si="26"/>
        <v>1650.1169802561767</v>
      </c>
    </row>
    <row r="544" spans="1:27" ht="15" customHeight="1" x14ac:dyDescent="0.3">
      <c r="A544" s="73" t="s">
        <v>43</v>
      </c>
      <c r="B544" s="73">
        <v>601040</v>
      </c>
      <c r="C544" s="73" t="s">
        <v>722</v>
      </c>
      <c r="D544" s="75" t="s">
        <v>723</v>
      </c>
      <c r="E544" s="73" t="s">
        <v>734</v>
      </c>
      <c r="F544" s="73"/>
      <c r="G544" s="73">
        <v>3007</v>
      </c>
      <c r="H544" s="73" t="s">
        <v>170</v>
      </c>
      <c r="I544" s="66">
        <v>0</v>
      </c>
      <c r="J544" s="67">
        <v>0</v>
      </c>
      <c r="K544" s="68">
        <f t="shared" si="39"/>
        <v>0</v>
      </c>
      <c r="L544" s="67">
        <f t="shared" si="40"/>
        <v>0</v>
      </c>
      <c r="M544" s="67">
        <v>0</v>
      </c>
      <c r="N544" s="67">
        <v>0</v>
      </c>
      <c r="O544" s="67">
        <f>'FY25 Fleet Rates'!$B$4</f>
        <v>506.26975014729345</v>
      </c>
      <c r="P544" s="67">
        <v>0</v>
      </c>
      <c r="Q544" s="67">
        <v>0</v>
      </c>
      <c r="R544" s="67">
        <v>0</v>
      </c>
      <c r="S544" s="67">
        <v>0</v>
      </c>
      <c r="T544" s="67">
        <f t="shared" si="37"/>
        <v>506.26975014729345</v>
      </c>
      <c r="U544" s="63" t="s">
        <v>412</v>
      </c>
      <c r="V544" s="63">
        <v>1900</v>
      </c>
      <c r="W544" s="70" t="s">
        <v>1218</v>
      </c>
      <c r="X544" s="67">
        <v>0</v>
      </c>
      <c r="Y544" s="67"/>
      <c r="Z544" s="67">
        <f t="shared" si="38"/>
        <v>0</v>
      </c>
      <c r="AA544" s="67">
        <f t="shared" si="26"/>
        <v>506.26975014729345</v>
      </c>
    </row>
    <row r="545" spans="1:27" ht="15" customHeight="1" x14ac:dyDescent="0.3">
      <c r="A545" s="73" t="s">
        <v>43</v>
      </c>
      <c r="B545" s="73">
        <v>601040</v>
      </c>
      <c r="C545" s="73" t="s">
        <v>722</v>
      </c>
      <c r="D545" s="75" t="s">
        <v>723</v>
      </c>
      <c r="E545" s="73" t="s">
        <v>735</v>
      </c>
      <c r="F545" s="73" t="s">
        <v>736</v>
      </c>
      <c r="G545" s="73">
        <v>1204</v>
      </c>
      <c r="H545" s="73" t="s">
        <v>77</v>
      </c>
      <c r="I545" s="66">
        <v>3510</v>
      </c>
      <c r="J545" s="67">
        <v>6543.653985947104</v>
      </c>
      <c r="K545" s="68">
        <f t="shared" si="39"/>
        <v>1.0906089976578506</v>
      </c>
      <c r="L545" s="67">
        <f t="shared" si="40"/>
        <v>0</v>
      </c>
      <c r="M545" s="67">
        <v>0</v>
      </c>
      <c r="N545" s="67">
        <v>0</v>
      </c>
      <c r="O545" s="67">
        <f>'FY25 Fleet Rates'!$B$3</f>
        <v>1650.1169802561767</v>
      </c>
      <c r="P545" s="67">
        <v>0</v>
      </c>
      <c r="Q545" s="67">
        <v>0</v>
      </c>
      <c r="R545" s="67">
        <v>0</v>
      </c>
      <c r="S545" s="67">
        <v>236.35287531331332</v>
      </c>
      <c r="T545" s="67">
        <f t="shared" si="37"/>
        <v>8430.1238415165953</v>
      </c>
      <c r="U545" s="63" t="s">
        <v>151</v>
      </c>
      <c r="V545" s="63">
        <v>2027</v>
      </c>
      <c r="W545" s="70" t="s">
        <v>400</v>
      </c>
      <c r="X545" s="67">
        <v>2904</v>
      </c>
      <c r="Y545" s="67"/>
      <c r="Z545" s="67">
        <f t="shared" si="38"/>
        <v>2904</v>
      </c>
      <c r="AA545" s="67">
        <f t="shared" si="26"/>
        <v>11334.123841516595</v>
      </c>
    </row>
    <row r="546" spans="1:27" ht="15" customHeight="1" x14ac:dyDescent="0.3">
      <c r="A546" s="73" t="s">
        <v>43</v>
      </c>
      <c r="B546" s="73">
        <v>601040</v>
      </c>
      <c r="C546" s="73" t="s">
        <v>722</v>
      </c>
      <c r="D546" s="75" t="s">
        <v>723</v>
      </c>
      <c r="E546" s="73" t="s">
        <v>737</v>
      </c>
      <c r="F546" s="73" t="s">
        <v>738</v>
      </c>
      <c r="G546" s="73">
        <v>1204</v>
      </c>
      <c r="H546" s="73" t="s">
        <v>77</v>
      </c>
      <c r="I546" s="66">
        <v>6014</v>
      </c>
      <c r="J546" s="67">
        <v>6543.653985947104</v>
      </c>
      <c r="K546" s="68">
        <f t="shared" si="39"/>
        <v>1.0906089976578506</v>
      </c>
      <c r="L546" s="67">
        <f t="shared" si="40"/>
        <v>15.268525967209907</v>
      </c>
      <c r="M546" s="67">
        <v>0</v>
      </c>
      <c r="N546" s="67">
        <v>0</v>
      </c>
      <c r="O546" s="67">
        <f>'FY25 Fleet Rates'!$B$3</f>
        <v>1650.1169802561767</v>
      </c>
      <c r="P546" s="67">
        <v>0</v>
      </c>
      <c r="Q546" s="67">
        <v>0</v>
      </c>
      <c r="R546" s="67">
        <v>0</v>
      </c>
      <c r="S546" s="67">
        <v>236.35287531331332</v>
      </c>
      <c r="T546" s="67">
        <f t="shared" si="37"/>
        <v>8445.3923674838043</v>
      </c>
      <c r="U546" s="63" t="s">
        <v>151</v>
      </c>
      <c r="V546" s="63">
        <v>2027</v>
      </c>
      <c r="W546" s="70" t="s">
        <v>400</v>
      </c>
      <c r="X546" s="67">
        <v>2904</v>
      </c>
      <c r="Y546" s="67"/>
      <c r="Z546" s="67">
        <f t="shared" si="38"/>
        <v>2904</v>
      </c>
      <c r="AA546" s="67">
        <f t="shared" si="26"/>
        <v>11349.392367483804</v>
      </c>
    </row>
    <row r="547" spans="1:27" ht="15" customHeight="1" x14ac:dyDescent="0.3">
      <c r="A547" s="73" t="s">
        <v>43</v>
      </c>
      <c r="B547" s="73">
        <v>601040</v>
      </c>
      <c r="C547" s="73" t="s">
        <v>722</v>
      </c>
      <c r="D547" s="75" t="s">
        <v>723</v>
      </c>
      <c r="E547" s="73" t="s">
        <v>739</v>
      </c>
      <c r="F547" s="73" t="s">
        <v>740</v>
      </c>
      <c r="G547" s="73">
        <v>1212</v>
      </c>
      <c r="H547" s="73" t="s">
        <v>77</v>
      </c>
      <c r="I547" s="66">
        <v>14391</v>
      </c>
      <c r="J547" s="67">
        <v>4394.9914830988009</v>
      </c>
      <c r="K547" s="68">
        <f t="shared" si="39"/>
        <v>0.73249858051646677</v>
      </c>
      <c r="L547" s="67">
        <f t="shared" si="40"/>
        <v>6146.3955891136729</v>
      </c>
      <c r="M547" s="67">
        <v>0</v>
      </c>
      <c r="N547" s="67">
        <v>0</v>
      </c>
      <c r="O547" s="67">
        <f>'FY25 Fleet Rates'!$B$3</f>
        <v>1650.1169802561767</v>
      </c>
      <c r="P547" s="67">
        <v>0</v>
      </c>
      <c r="Q547" s="67">
        <v>0</v>
      </c>
      <c r="R547" s="67">
        <v>304.36336239756571</v>
      </c>
      <c r="S547" s="67">
        <v>447.31246650205577</v>
      </c>
      <c r="T547" s="67">
        <f t="shared" si="37"/>
        <v>12943.179881368271</v>
      </c>
      <c r="U547" s="63" t="s">
        <v>151</v>
      </c>
      <c r="V547" s="63">
        <v>2025</v>
      </c>
      <c r="W547" s="70" t="s">
        <v>251</v>
      </c>
      <c r="X547" s="67">
        <v>5496</v>
      </c>
      <c r="Y547" s="67"/>
      <c r="Z547" s="67">
        <f t="shared" si="38"/>
        <v>5496</v>
      </c>
      <c r="AA547" s="67">
        <f t="shared" si="26"/>
        <v>18439.179881368269</v>
      </c>
    </row>
    <row r="548" spans="1:27" ht="15" customHeight="1" x14ac:dyDescent="0.3">
      <c r="A548" s="73" t="s">
        <v>43</v>
      </c>
      <c r="B548" s="73">
        <v>601040</v>
      </c>
      <c r="C548" s="73" t="s">
        <v>722</v>
      </c>
      <c r="D548" s="75" t="s">
        <v>723</v>
      </c>
      <c r="E548" s="73" t="s">
        <v>741</v>
      </c>
      <c r="F548" s="73" t="s">
        <v>742</v>
      </c>
      <c r="G548" s="73">
        <v>1035</v>
      </c>
      <c r="H548" s="73" t="s">
        <v>77</v>
      </c>
      <c r="I548" s="66">
        <v>4858</v>
      </c>
      <c r="J548" s="67">
        <v>5176.3233023163639</v>
      </c>
      <c r="K548" s="68">
        <f t="shared" si="39"/>
        <v>0.86272055038606066</v>
      </c>
      <c r="L548" s="67">
        <f t="shared" si="40"/>
        <v>0</v>
      </c>
      <c r="M548" s="67">
        <v>0</v>
      </c>
      <c r="N548" s="67">
        <v>0</v>
      </c>
      <c r="O548" s="67">
        <f>'FY25 Fleet Rates'!$B$3</f>
        <v>1650.1169802561767</v>
      </c>
      <c r="P548" s="67">
        <v>0</v>
      </c>
      <c r="Q548" s="67">
        <v>1693.4093063762041</v>
      </c>
      <c r="R548" s="67">
        <v>0</v>
      </c>
      <c r="S548" s="67">
        <v>0</v>
      </c>
      <c r="T548" s="67">
        <f t="shared" si="37"/>
        <v>8519.8495889487458</v>
      </c>
      <c r="U548" s="63" t="s">
        <v>925</v>
      </c>
      <c r="V548" s="63">
        <v>2023</v>
      </c>
      <c r="W548" s="70" t="s">
        <v>1218</v>
      </c>
      <c r="X548" s="67">
        <v>0</v>
      </c>
      <c r="Y548" s="67"/>
      <c r="Z548" s="67">
        <f t="shared" si="38"/>
        <v>0</v>
      </c>
      <c r="AA548" s="67">
        <f t="shared" si="26"/>
        <v>8519.8495889487458</v>
      </c>
    </row>
    <row r="549" spans="1:27" ht="15" customHeight="1" x14ac:dyDescent="0.3">
      <c r="A549" s="73" t="s">
        <v>43</v>
      </c>
      <c r="B549" s="73">
        <v>601080</v>
      </c>
      <c r="C549" s="73" t="s">
        <v>743</v>
      </c>
      <c r="D549" s="75" t="s">
        <v>744</v>
      </c>
      <c r="E549" s="73" t="s">
        <v>745</v>
      </c>
      <c r="F549" s="73" t="s">
        <v>746</v>
      </c>
      <c r="G549" s="73">
        <v>1024</v>
      </c>
      <c r="H549" s="73" t="s">
        <v>77</v>
      </c>
      <c r="I549" s="66">
        <v>1234</v>
      </c>
      <c r="J549" s="67">
        <v>3711.3261412834327</v>
      </c>
      <c r="K549" s="68">
        <f t="shared" si="39"/>
        <v>0.61855435688057214</v>
      </c>
      <c r="L549" s="67">
        <f t="shared" si="40"/>
        <v>0</v>
      </c>
      <c r="M549" s="67">
        <v>0</v>
      </c>
      <c r="N549" s="67">
        <v>0</v>
      </c>
      <c r="O549" s="67">
        <f>'FY25 Fleet Rates'!$B$3</f>
        <v>1650.1169802561767</v>
      </c>
      <c r="P549" s="67">
        <v>0</v>
      </c>
      <c r="Q549" s="67">
        <v>0</v>
      </c>
      <c r="R549" s="67">
        <v>0</v>
      </c>
      <c r="S549" s="67">
        <v>0</v>
      </c>
      <c r="T549" s="67">
        <f t="shared" si="37"/>
        <v>5361.4431215396089</v>
      </c>
      <c r="U549" s="63" t="s">
        <v>1306</v>
      </c>
      <c r="V549" s="63">
        <v>2019</v>
      </c>
      <c r="W549" s="70">
        <v>0</v>
      </c>
      <c r="X549" s="67">
        <v>0</v>
      </c>
      <c r="Y549" s="67"/>
      <c r="Z549" s="67">
        <f t="shared" si="38"/>
        <v>0</v>
      </c>
      <c r="AA549" s="67">
        <f t="shared" si="26"/>
        <v>5361.4431215396089</v>
      </c>
    </row>
    <row r="550" spans="1:27" ht="15" customHeight="1" x14ac:dyDescent="0.3">
      <c r="A550" s="73" t="s">
        <v>43</v>
      </c>
      <c r="B550" s="73">
        <v>601080</v>
      </c>
      <c r="C550" s="73" t="s">
        <v>743</v>
      </c>
      <c r="D550" s="75" t="s">
        <v>744</v>
      </c>
      <c r="E550" s="73" t="s">
        <v>747</v>
      </c>
      <c r="F550" s="73" t="s">
        <v>748</v>
      </c>
      <c r="G550" s="73">
        <v>1035</v>
      </c>
      <c r="H550" s="73" t="s">
        <v>77</v>
      </c>
      <c r="I550" s="66">
        <v>3896</v>
      </c>
      <c r="J550" s="67">
        <v>5176.3233023163639</v>
      </c>
      <c r="K550" s="68">
        <f t="shared" si="39"/>
        <v>0.86272055038606066</v>
      </c>
      <c r="L550" s="67">
        <f t="shared" si="40"/>
        <v>0</v>
      </c>
      <c r="M550" s="67">
        <v>0</v>
      </c>
      <c r="N550" s="67">
        <v>0</v>
      </c>
      <c r="O550" s="67">
        <f>'FY25 Fleet Rates'!$B$3</f>
        <v>1650.1169802561767</v>
      </c>
      <c r="P550" s="67">
        <v>3525.5099039994548</v>
      </c>
      <c r="Q550" s="67">
        <v>0</v>
      </c>
      <c r="R550" s="67">
        <v>0</v>
      </c>
      <c r="S550" s="67">
        <v>0</v>
      </c>
      <c r="T550" s="67">
        <f t="shared" si="37"/>
        <v>10351.950186571996</v>
      </c>
      <c r="U550" s="63" t="s">
        <v>925</v>
      </c>
      <c r="V550" s="63">
        <v>2015</v>
      </c>
      <c r="W550" s="70" t="s">
        <v>1218</v>
      </c>
      <c r="X550" s="67">
        <v>0</v>
      </c>
      <c r="Y550" s="67"/>
      <c r="Z550" s="67">
        <f t="shared" si="38"/>
        <v>0</v>
      </c>
      <c r="AA550" s="67">
        <f t="shared" si="26"/>
        <v>10351.950186571996</v>
      </c>
    </row>
    <row r="551" spans="1:27" ht="15" customHeight="1" x14ac:dyDescent="0.3">
      <c r="A551" s="73" t="s">
        <v>43</v>
      </c>
      <c r="B551" s="73">
        <v>601080</v>
      </c>
      <c r="C551" s="73" t="s">
        <v>743</v>
      </c>
      <c r="D551" s="74" t="s">
        <v>744</v>
      </c>
      <c r="E551" s="73" t="s">
        <v>749</v>
      </c>
      <c r="F551" s="73" t="s">
        <v>750</v>
      </c>
      <c r="G551" s="73">
        <v>1212</v>
      </c>
      <c r="H551" s="73" t="s">
        <v>77</v>
      </c>
      <c r="I551" s="66">
        <v>7535</v>
      </c>
      <c r="J551" s="67">
        <v>4394.9914830988009</v>
      </c>
      <c r="K551" s="68">
        <f t="shared" si="39"/>
        <v>0.73249858051646677</v>
      </c>
      <c r="L551" s="67">
        <f t="shared" si="40"/>
        <v>1124.3853210927764</v>
      </c>
      <c r="M551" s="67">
        <v>0</v>
      </c>
      <c r="N551" s="67">
        <v>0</v>
      </c>
      <c r="O551" s="67">
        <f>'FY25 Fleet Rates'!$B$3</f>
        <v>1650.1169802561767</v>
      </c>
      <c r="P551" s="67">
        <v>0</v>
      </c>
      <c r="Q551" s="67">
        <v>0</v>
      </c>
      <c r="R551" s="67">
        <v>0</v>
      </c>
      <c r="S551" s="67">
        <v>195.33295480439116</v>
      </c>
      <c r="T551" s="67">
        <f t="shared" si="37"/>
        <v>7364.8267392521448</v>
      </c>
      <c r="U551" s="63" t="s">
        <v>151</v>
      </c>
      <c r="V551" s="63">
        <v>2029</v>
      </c>
      <c r="W551" s="70" t="s">
        <v>251</v>
      </c>
      <c r="X551" s="67">
        <v>2400</v>
      </c>
      <c r="Y551" s="67"/>
      <c r="Z551" s="67">
        <f t="shared" si="38"/>
        <v>2400</v>
      </c>
      <c r="AA551" s="67">
        <f t="shared" si="26"/>
        <v>9764.8267392521448</v>
      </c>
    </row>
    <row r="552" spans="1:27" ht="15" customHeight="1" x14ac:dyDescent="0.3">
      <c r="A552" s="73" t="s">
        <v>43</v>
      </c>
      <c r="B552" s="73">
        <v>601090</v>
      </c>
      <c r="C552" s="73" t="s">
        <v>751</v>
      </c>
      <c r="D552" s="74" t="s">
        <v>752</v>
      </c>
      <c r="E552" s="73">
        <v>151045</v>
      </c>
      <c r="F552" s="73" t="s">
        <v>753</v>
      </c>
      <c r="G552" s="73">
        <v>1024</v>
      </c>
      <c r="H552" s="73" t="s">
        <v>77</v>
      </c>
      <c r="I552" s="66">
        <v>7814</v>
      </c>
      <c r="J552" s="67">
        <v>3711.3261412834327</v>
      </c>
      <c r="K552" s="68">
        <f t="shared" si="39"/>
        <v>0.61855435688057214</v>
      </c>
      <c r="L552" s="67">
        <f t="shared" si="40"/>
        <v>1122.0576033813579</v>
      </c>
      <c r="M552" s="67">
        <v>0</v>
      </c>
      <c r="N552" s="67">
        <v>0</v>
      </c>
      <c r="O552" s="67">
        <f>'FY25 Fleet Rates'!$B$3</f>
        <v>1650.1169802561767</v>
      </c>
      <c r="P552" s="67">
        <v>457.57536851714372</v>
      </c>
      <c r="Q552" s="67">
        <v>0</v>
      </c>
      <c r="R552" s="67">
        <v>0</v>
      </c>
      <c r="S552" s="67">
        <v>0</v>
      </c>
      <c r="T552" s="67">
        <f t="shared" si="37"/>
        <v>6941.0760934381105</v>
      </c>
      <c r="U552" s="63" t="s">
        <v>412</v>
      </c>
      <c r="V552" s="63">
        <v>1900</v>
      </c>
      <c r="W552" s="70" t="s">
        <v>1218</v>
      </c>
      <c r="X552" s="67">
        <v>0</v>
      </c>
      <c r="Y552" s="67"/>
      <c r="Z552" s="67">
        <f t="shared" si="38"/>
        <v>0</v>
      </c>
      <c r="AA552" s="67">
        <f t="shared" si="26"/>
        <v>6941.0760934381105</v>
      </c>
    </row>
    <row r="553" spans="1:27" ht="15" customHeight="1" x14ac:dyDescent="0.3">
      <c r="A553" s="73" t="s">
        <v>43</v>
      </c>
      <c r="B553" s="73">
        <v>601090</v>
      </c>
      <c r="C553" s="73" t="s">
        <v>751</v>
      </c>
      <c r="D553" s="74" t="s">
        <v>752</v>
      </c>
      <c r="E553" s="73" t="s">
        <v>754</v>
      </c>
      <c r="F553" s="73" t="s">
        <v>755</v>
      </c>
      <c r="G553" s="73">
        <v>1035</v>
      </c>
      <c r="H553" s="73" t="s">
        <v>77</v>
      </c>
      <c r="I553" s="66">
        <v>8426</v>
      </c>
      <c r="J553" s="67">
        <v>5176.3233023163639</v>
      </c>
      <c r="K553" s="68">
        <f t="shared" si="39"/>
        <v>0.86272055038606066</v>
      </c>
      <c r="L553" s="67">
        <f t="shared" si="40"/>
        <v>2092.9600552365832</v>
      </c>
      <c r="M553" s="67">
        <v>0</v>
      </c>
      <c r="N553" s="67">
        <v>0</v>
      </c>
      <c r="O553" s="67">
        <f>'FY25 Fleet Rates'!$B$3</f>
        <v>1650.1169802561767</v>
      </c>
      <c r="P553" s="67">
        <v>0</v>
      </c>
      <c r="Q553" s="67">
        <v>0</v>
      </c>
      <c r="R553" s="67">
        <v>0</v>
      </c>
      <c r="S553" s="67">
        <v>0</v>
      </c>
      <c r="T553" s="67">
        <f t="shared" si="37"/>
        <v>8919.4003378091238</v>
      </c>
      <c r="U553" s="63" t="s">
        <v>925</v>
      </c>
      <c r="V553" s="63">
        <v>2015</v>
      </c>
      <c r="W553" s="70" t="s">
        <v>1218</v>
      </c>
      <c r="X553" s="67">
        <v>0</v>
      </c>
      <c r="Y553" s="67"/>
      <c r="Z553" s="67">
        <f t="shared" si="38"/>
        <v>0</v>
      </c>
      <c r="AA553" s="67">
        <f t="shared" si="26"/>
        <v>8919.4003378091238</v>
      </c>
    </row>
    <row r="554" spans="1:27" ht="15" customHeight="1" x14ac:dyDescent="0.3">
      <c r="A554" s="73" t="s">
        <v>43</v>
      </c>
      <c r="B554" s="73">
        <v>601203</v>
      </c>
      <c r="C554" s="73" t="s">
        <v>756</v>
      </c>
      <c r="D554" s="75" t="s">
        <v>757</v>
      </c>
      <c r="E554" s="73">
        <v>101024</v>
      </c>
      <c r="F554" s="73" t="s">
        <v>758</v>
      </c>
      <c r="G554" s="73">
        <v>1202</v>
      </c>
      <c r="H554" s="73" t="s">
        <v>77</v>
      </c>
      <c r="I554" s="66">
        <v>1047</v>
      </c>
      <c r="J554" s="67">
        <v>4394.9914830988009</v>
      </c>
      <c r="K554" s="68">
        <f t="shared" si="39"/>
        <v>0.73249858051646677</v>
      </c>
      <c r="L554" s="67">
        <f t="shared" si="40"/>
        <v>0</v>
      </c>
      <c r="M554" s="67">
        <v>0</v>
      </c>
      <c r="N554" s="67">
        <v>0</v>
      </c>
      <c r="O554" s="67">
        <f>'FY25 Fleet Rates'!$B$3</f>
        <v>1650.1169802561767</v>
      </c>
      <c r="P554" s="67">
        <v>0</v>
      </c>
      <c r="Q554" s="67">
        <v>0</v>
      </c>
      <c r="R554" s="67">
        <v>0</v>
      </c>
      <c r="S554" s="67">
        <v>0</v>
      </c>
      <c r="T554" s="67">
        <f t="shared" si="37"/>
        <v>6045.1084633549781</v>
      </c>
      <c r="U554" s="63" t="s">
        <v>133</v>
      </c>
      <c r="V554" s="63">
        <v>2016</v>
      </c>
      <c r="W554" s="70" t="s">
        <v>1218</v>
      </c>
      <c r="X554" s="67">
        <v>0</v>
      </c>
      <c r="Y554" s="67"/>
      <c r="Z554" s="67">
        <f t="shared" si="38"/>
        <v>0</v>
      </c>
      <c r="AA554" s="67">
        <f t="shared" si="26"/>
        <v>6045.1084633549781</v>
      </c>
    </row>
    <row r="555" spans="1:27" ht="15" customHeight="1" x14ac:dyDescent="0.3">
      <c r="A555" s="73" t="s">
        <v>43</v>
      </c>
      <c r="B555" s="73">
        <v>601203</v>
      </c>
      <c r="C555" s="73" t="s">
        <v>756</v>
      </c>
      <c r="D555" s="75" t="s">
        <v>757</v>
      </c>
      <c r="E555" s="73">
        <v>101068</v>
      </c>
      <c r="F555" s="73" t="s">
        <v>759</v>
      </c>
      <c r="G555" s="73">
        <v>1024</v>
      </c>
      <c r="H555" s="73" t="s">
        <v>77</v>
      </c>
      <c r="I555" s="66">
        <v>3086</v>
      </c>
      <c r="J555" s="67">
        <v>3711.3261412834327</v>
      </c>
      <c r="K555" s="68">
        <f t="shared" si="39"/>
        <v>0.61855435688057214</v>
      </c>
      <c r="L555" s="67">
        <f t="shared" si="40"/>
        <v>0</v>
      </c>
      <c r="M555" s="67">
        <v>0</v>
      </c>
      <c r="N555" s="67">
        <v>0</v>
      </c>
      <c r="O555" s="67">
        <f>'FY25 Fleet Rates'!$B$3</f>
        <v>1650.1169802561767</v>
      </c>
      <c r="P555" s="67">
        <v>0</v>
      </c>
      <c r="Q555" s="67">
        <v>0</v>
      </c>
      <c r="R555" s="67">
        <v>0</v>
      </c>
      <c r="S555" s="67">
        <v>0</v>
      </c>
      <c r="T555" s="67">
        <f t="shared" si="37"/>
        <v>5361.4431215396089</v>
      </c>
      <c r="U555" s="63" t="s">
        <v>412</v>
      </c>
      <c r="V555" s="63">
        <v>1900</v>
      </c>
      <c r="W555" s="70" t="s">
        <v>1218</v>
      </c>
      <c r="X555" s="67">
        <v>0</v>
      </c>
      <c r="Y555" s="67"/>
      <c r="Z555" s="67">
        <f t="shared" si="38"/>
        <v>0</v>
      </c>
      <c r="AA555" s="67">
        <f t="shared" si="26"/>
        <v>5361.4431215396089</v>
      </c>
    </row>
    <row r="556" spans="1:27" ht="15" customHeight="1" x14ac:dyDescent="0.3">
      <c r="A556" s="73" t="s">
        <v>43</v>
      </c>
      <c r="B556" s="73">
        <v>601203</v>
      </c>
      <c r="C556" s="73" t="s">
        <v>756</v>
      </c>
      <c r="D556" s="74" t="s">
        <v>757</v>
      </c>
      <c r="E556" s="73">
        <v>101069</v>
      </c>
      <c r="F556" s="73" t="s">
        <v>760</v>
      </c>
      <c r="G556" s="73">
        <v>1024</v>
      </c>
      <c r="H556" s="73" t="s">
        <v>77</v>
      </c>
      <c r="I556" s="66">
        <v>1527</v>
      </c>
      <c r="J556" s="67">
        <v>3711.3261412834327</v>
      </c>
      <c r="K556" s="68">
        <f t="shared" si="39"/>
        <v>0.61855435688057214</v>
      </c>
      <c r="L556" s="67">
        <f t="shared" si="40"/>
        <v>0</v>
      </c>
      <c r="M556" s="67">
        <v>0</v>
      </c>
      <c r="N556" s="67">
        <v>0</v>
      </c>
      <c r="O556" s="67">
        <f>'FY25 Fleet Rates'!$B$3</f>
        <v>1650.1169802561767</v>
      </c>
      <c r="P556" s="67">
        <v>0</v>
      </c>
      <c r="Q556" s="67">
        <v>0</v>
      </c>
      <c r="R556" s="67">
        <v>0</v>
      </c>
      <c r="S556" s="67">
        <v>0</v>
      </c>
      <c r="T556" s="67">
        <f t="shared" si="37"/>
        <v>5361.4431215396089</v>
      </c>
      <c r="U556" s="63" t="s">
        <v>133</v>
      </c>
      <c r="V556" s="63">
        <v>2015</v>
      </c>
      <c r="W556" s="70" t="s">
        <v>1218</v>
      </c>
      <c r="X556" s="67">
        <v>0</v>
      </c>
      <c r="Y556" s="67"/>
      <c r="Z556" s="67">
        <f t="shared" si="38"/>
        <v>0</v>
      </c>
      <c r="AA556" s="67">
        <f t="shared" si="26"/>
        <v>5361.4431215396089</v>
      </c>
    </row>
    <row r="557" spans="1:27" ht="15" customHeight="1" x14ac:dyDescent="0.3">
      <c r="A557" s="73" t="s">
        <v>43</v>
      </c>
      <c r="B557" s="73">
        <v>601203</v>
      </c>
      <c r="C557" s="73" t="s">
        <v>756</v>
      </c>
      <c r="D557" s="74" t="s">
        <v>757</v>
      </c>
      <c r="E557" s="73">
        <v>111022</v>
      </c>
      <c r="F557" s="73" t="s">
        <v>761</v>
      </c>
      <c r="G557" s="73">
        <v>1031</v>
      </c>
      <c r="H557" s="73" t="s">
        <v>77</v>
      </c>
      <c r="I557" s="66">
        <v>10004</v>
      </c>
      <c r="J557" s="67">
        <v>3906.6590960878229</v>
      </c>
      <c r="K557" s="68">
        <f t="shared" si="39"/>
        <v>0.65110984934797045</v>
      </c>
      <c r="L557" s="67">
        <f t="shared" si="40"/>
        <v>2607.0438367892739</v>
      </c>
      <c r="M557" s="67">
        <v>0</v>
      </c>
      <c r="N557" s="67">
        <v>0</v>
      </c>
      <c r="O557" s="67">
        <f>'FY25 Fleet Rates'!$B$3</f>
        <v>1650.1169802561767</v>
      </c>
      <c r="P557" s="67">
        <v>0</v>
      </c>
      <c r="Q557" s="67">
        <v>0</v>
      </c>
      <c r="R557" s="67">
        <v>0</v>
      </c>
      <c r="S557" s="67">
        <v>0</v>
      </c>
      <c r="T557" s="67">
        <f t="shared" si="37"/>
        <v>8163.8199131332731</v>
      </c>
      <c r="U557" s="63" t="s">
        <v>412</v>
      </c>
      <c r="V557" s="63">
        <v>1900</v>
      </c>
      <c r="W557" s="70" t="s">
        <v>1218</v>
      </c>
      <c r="X557" s="67">
        <v>0</v>
      </c>
      <c r="Y557" s="67"/>
      <c r="Z557" s="67">
        <f t="shared" si="38"/>
        <v>0</v>
      </c>
      <c r="AA557" s="67">
        <f t="shared" si="26"/>
        <v>8163.8199131332731</v>
      </c>
    </row>
    <row r="558" spans="1:27" ht="15" customHeight="1" x14ac:dyDescent="0.3">
      <c r="A558" s="73" t="s">
        <v>43</v>
      </c>
      <c r="B558" s="73">
        <v>601203</v>
      </c>
      <c r="C558" s="73" t="s">
        <v>756</v>
      </c>
      <c r="D558" s="74" t="s">
        <v>757</v>
      </c>
      <c r="E558" s="73">
        <v>111032</v>
      </c>
      <c r="F558" s="73" t="s">
        <v>762</v>
      </c>
      <c r="G558" s="73">
        <v>1212</v>
      </c>
      <c r="H558" s="73" t="s">
        <v>77</v>
      </c>
      <c r="I558" s="66">
        <v>1187</v>
      </c>
      <c r="J558" s="67">
        <v>4394.9914830988009</v>
      </c>
      <c r="K558" s="68">
        <f t="shared" si="39"/>
        <v>0.73249858051646677</v>
      </c>
      <c r="L558" s="67">
        <f t="shared" si="40"/>
        <v>0</v>
      </c>
      <c r="M558" s="67">
        <v>0</v>
      </c>
      <c r="N558" s="67">
        <v>0</v>
      </c>
      <c r="O558" s="67">
        <f>'FY25 Fleet Rates'!$B$3</f>
        <v>1650.1169802561767</v>
      </c>
      <c r="P558" s="67">
        <v>0</v>
      </c>
      <c r="Q558" s="67">
        <v>0</v>
      </c>
      <c r="R558" s="67">
        <v>0</v>
      </c>
      <c r="S558" s="67">
        <v>0</v>
      </c>
      <c r="T558" s="67">
        <f t="shared" si="37"/>
        <v>6045.1084633549781</v>
      </c>
      <c r="U558" s="63" t="s">
        <v>1306</v>
      </c>
      <c r="V558" s="63">
        <v>2017</v>
      </c>
      <c r="W558" s="70">
        <v>0</v>
      </c>
      <c r="X558" s="67">
        <v>0</v>
      </c>
      <c r="Y558" s="67"/>
      <c r="Z558" s="67">
        <f t="shared" si="38"/>
        <v>0</v>
      </c>
      <c r="AA558" s="67">
        <f t="shared" si="26"/>
        <v>6045.1084633549781</v>
      </c>
    </row>
    <row r="559" spans="1:27" ht="15" customHeight="1" x14ac:dyDescent="0.3">
      <c r="A559" s="73" t="s">
        <v>43</v>
      </c>
      <c r="B559" s="73">
        <v>601203</v>
      </c>
      <c r="C559" s="73" t="s">
        <v>756</v>
      </c>
      <c r="D559" s="74" t="s">
        <v>757</v>
      </c>
      <c r="E559" s="73">
        <v>121006</v>
      </c>
      <c r="F559" s="73" t="s">
        <v>763</v>
      </c>
      <c r="G559" s="73">
        <v>1212</v>
      </c>
      <c r="H559" s="73" t="s">
        <v>77</v>
      </c>
      <c r="I559" s="66">
        <v>4562</v>
      </c>
      <c r="J559" s="67">
        <v>4394.9914830988009</v>
      </c>
      <c r="K559" s="68">
        <f t="shared" si="39"/>
        <v>0.73249858051646677</v>
      </c>
      <c r="L559" s="67">
        <f t="shared" si="40"/>
        <v>0</v>
      </c>
      <c r="M559" s="67">
        <v>0</v>
      </c>
      <c r="N559" s="67">
        <v>0</v>
      </c>
      <c r="O559" s="67">
        <f>'FY25 Fleet Rates'!$B$3</f>
        <v>1650.1169802561767</v>
      </c>
      <c r="P559" s="67">
        <v>0</v>
      </c>
      <c r="Q559" s="67">
        <v>0</v>
      </c>
      <c r="R559" s="67">
        <v>0</v>
      </c>
      <c r="S559" s="67">
        <v>0</v>
      </c>
      <c r="T559" s="67">
        <f t="shared" si="37"/>
        <v>6045.1084633549781</v>
      </c>
      <c r="U559" s="63" t="s">
        <v>1306</v>
      </c>
      <c r="V559" s="63">
        <v>2018</v>
      </c>
      <c r="W559" s="70">
        <v>0</v>
      </c>
      <c r="X559" s="67">
        <v>0</v>
      </c>
      <c r="Y559" s="67"/>
      <c r="Z559" s="67">
        <f t="shared" si="38"/>
        <v>0</v>
      </c>
      <c r="AA559" s="67">
        <f t="shared" si="26"/>
        <v>6045.1084633549781</v>
      </c>
    </row>
    <row r="560" spans="1:27" ht="15" customHeight="1" x14ac:dyDescent="0.3">
      <c r="A560" s="73" t="s">
        <v>43</v>
      </c>
      <c r="B560" s="73">
        <v>601203</v>
      </c>
      <c r="C560" s="73" t="s">
        <v>756</v>
      </c>
      <c r="D560" s="75" t="s">
        <v>757</v>
      </c>
      <c r="E560" s="73">
        <v>131024</v>
      </c>
      <c r="F560" s="73" t="s">
        <v>764</v>
      </c>
      <c r="G560" s="73">
        <v>1024</v>
      </c>
      <c r="H560" s="73" t="s">
        <v>77</v>
      </c>
      <c r="I560" s="66">
        <v>4052</v>
      </c>
      <c r="J560" s="67">
        <v>3711.3261412834327</v>
      </c>
      <c r="K560" s="68">
        <f t="shared" si="39"/>
        <v>0.61855435688057214</v>
      </c>
      <c r="L560" s="67">
        <f t="shared" si="40"/>
        <v>0</v>
      </c>
      <c r="M560" s="67">
        <v>0</v>
      </c>
      <c r="N560" s="67">
        <v>0</v>
      </c>
      <c r="O560" s="67">
        <f>'FY25 Fleet Rates'!$B$3</f>
        <v>1650.1169802561767</v>
      </c>
      <c r="P560" s="67">
        <v>0</v>
      </c>
      <c r="Q560" s="67">
        <v>0</v>
      </c>
      <c r="R560" s="67">
        <v>0</v>
      </c>
      <c r="S560" s="67">
        <v>195.33295480439116</v>
      </c>
      <c r="T560" s="67">
        <f t="shared" si="37"/>
        <v>5556.7760763440001</v>
      </c>
      <c r="U560" s="63" t="s">
        <v>151</v>
      </c>
      <c r="V560" s="63">
        <v>2023</v>
      </c>
      <c r="W560" s="70" t="s">
        <v>1234</v>
      </c>
      <c r="X560" s="67">
        <v>2400</v>
      </c>
      <c r="Y560" s="67"/>
      <c r="Z560" s="67">
        <f t="shared" si="38"/>
        <v>2400</v>
      </c>
      <c r="AA560" s="67">
        <f t="shared" si="26"/>
        <v>7956.7760763440001</v>
      </c>
    </row>
    <row r="561" spans="1:27" ht="15" customHeight="1" x14ac:dyDescent="0.3">
      <c r="A561" s="73" t="s">
        <v>43</v>
      </c>
      <c r="B561" s="73">
        <v>601203</v>
      </c>
      <c r="C561" s="73" t="s">
        <v>756</v>
      </c>
      <c r="D561" s="74" t="s">
        <v>757</v>
      </c>
      <c r="E561" s="73">
        <v>151068</v>
      </c>
      <c r="F561" s="73" t="s">
        <v>765</v>
      </c>
      <c r="G561" s="73">
        <v>1212</v>
      </c>
      <c r="H561" s="73" t="s">
        <v>77</v>
      </c>
      <c r="I561" s="66">
        <v>7147</v>
      </c>
      <c r="J561" s="67">
        <v>4394.9914830988009</v>
      </c>
      <c r="K561" s="68">
        <f t="shared" si="39"/>
        <v>0.73249858051646677</v>
      </c>
      <c r="L561" s="67">
        <f t="shared" si="40"/>
        <v>840.17587185238733</v>
      </c>
      <c r="M561" s="67">
        <v>0</v>
      </c>
      <c r="N561" s="67">
        <v>0</v>
      </c>
      <c r="O561" s="67">
        <f>'FY25 Fleet Rates'!$B$3</f>
        <v>1650.1169802561767</v>
      </c>
      <c r="P561" s="67">
        <v>0</v>
      </c>
      <c r="Q561" s="67">
        <v>0</v>
      </c>
      <c r="R561" s="67">
        <v>0</v>
      </c>
      <c r="S561" s="67">
        <v>268.58281285603783</v>
      </c>
      <c r="T561" s="67">
        <f t="shared" si="37"/>
        <v>7153.867148063403</v>
      </c>
      <c r="U561" s="63" t="s">
        <v>151</v>
      </c>
      <c r="V561" s="63">
        <v>2025</v>
      </c>
      <c r="W561" s="70" t="s">
        <v>251</v>
      </c>
      <c r="X561" s="67">
        <v>3300</v>
      </c>
      <c r="Y561" s="67"/>
      <c r="Z561" s="67">
        <f t="shared" si="38"/>
        <v>3300</v>
      </c>
      <c r="AA561" s="67">
        <f t="shared" si="26"/>
        <v>10453.867148063404</v>
      </c>
    </row>
    <row r="562" spans="1:27" ht="15" customHeight="1" x14ac:dyDescent="0.3">
      <c r="A562" s="73" t="s">
        <v>43</v>
      </c>
      <c r="B562" s="73">
        <v>601203</v>
      </c>
      <c r="C562" s="73" t="s">
        <v>756</v>
      </c>
      <c r="D562" s="75" t="s">
        <v>757</v>
      </c>
      <c r="E562" s="73">
        <v>171011</v>
      </c>
      <c r="F562" s="73" t="s">
        <v>766</v>
      </c>
      <c r="G562" s="73">
        <v>1226</v>
      </c>
      <c r="H562" s="73" t="s">
        <v>77</v>
      </c>
      <c r="I562" s="66">
        <v>1301</v>
      </c>
      <c r="J562" s="67">
        <v>7227.3193277624723</v>
      </c>
      <c r="K562" s="68">
        <f t="shared" si="39"/>
        <v>1.2045532212937453</v>
      </c>
      <c r="L562" s="67">
        <f t="shared" si="40"/>
        <v>0</v>
      </c>
      <c r="M562" s="67">
        <v>0</v>
      </c>
      <c r="N562" s="67">
        <v>0</v>
      </c>
      <c r="O562" s="67">
        <f>'FY25 Fleet Rates'!$B$3</f>
        <v>1650.1169802561767</v>
      </c>
      <c r="P562" s="67">
        <v>0</v>
      </c>
      <c r="Q562" s="67">
        <v>0</v>
      </c>
      <c r="R562" s="67">
        <v>0</v>
      </c>
      <c r="S562" s="67">
        <v>219.74957415494006</v>
      </c>
      <c r="T562" s="67">
        <f t="shared" si="37"/>
        <v>9097.1858821735877</v>
      </c>
      <c r="U562" s="63" t="s">
        <v>151</v>
      </c>
      <c r="V562" s="63">
        <v>2027</v>
      </c>
      <c r="W562" s="70" t="s">
        <v>134</v>
      </c>
      <c r="X562" s="67">
        <v>2700</v>
      </c>
      <c r="Y562" s="67"/>
      <c r="Z562" s="67">
        <f t="shared" si="38"/>
        <v>2700</v>
      </c>
      <c r="AA562" s="67">
        <f t="shared" si="26"/>
        <v>11797.185882173588</v>
      </c>
    </row>
    <row r="563" spans="1:27" ht="15" customHeight="1" x14ac:dyDescent="0.3">
      <c r="A563" s="73" t="s">
        <v>43</v>
      </c>
      <c r="B563" s="73">
        <v>601203</v>
      </c>
      <c r="C563" s="73" t="s">
        <v>756</v>
      </c>
      <c r="D563" s="75" t="s">
        <v>757</v>
      </c>
      <c r="E563" s="73">
        <v>981061</v>
      </c>
      <c r="F563" s="73" t="s">
        <v>767</v>
      </c>
      <c r="G563" s="73">
        <v>1205</v>
      </c>
      <c r="H563" s="73" t="s">
        <v>170</v>
      </c>
      <c r="I563" s="66">
        <v>806</v>
      </c>
      <c r="J563" s="67">
        <v>0</v>
      </c>
      <c r="K563" s="68">
        <f t="shared" si="39"/>
        <v>0</v>
      </c>
      <c r="L563" s="67">
        <f t="shared" si="40"/>
        <v>0</v>
      </c>
      <c r="M563" s="67">
        <v>3015.6303165666318</v>
      </c>
      <c r="N563" s="67">
        <v>1305.1245374062867</v>
      </c>
      <c r="O563" s="67">
        <f>'FY25 Fleet Rates'!$B$3</f>
        <v>1650.1169802561767</v>
      </c>
      <c r="P563" s="67">
        <v>0</v>
      </c>
      <c r="Q563" s="67">
        <v>0</v>
      </c>
      <c r="R563" s="67">
        <v>0</v>
      </c>
      <c r="S563" s="67">
        <v>0</v>
      </c>
      <c r="T563" s="67">
        <f t="shared" si="37"/>
        <v>5970.8718342290958</v>
      </c>
      <c r="U563" s="63" t="s">
        <v>133</v>
      </c>
      <c r="V563" s="63">
        <v>2008</v>
      </c>
      <c r="W563" s="70" t="s">
        <v>1218</v>
      </c>
      <c r="X563" s="67">
        <v>0</v>
      </c>
      <c r="Y563" s="67"/>
      <c r="Z563" s="67">
        <f t="shared" si="38"/>
        <v>0</v>
      </c>
      <c r="AA563" s="67">
        <f t="shared" si="26"/>
        <v>5970.8718342290958</v>
      </c>
    </row>
    <row r="564" spans="1:27" ht="15" customHeight="1" x14ac:dyDescent="0.3">
      <c r="A564" s="73" t="s">
        <v>43</v>
      </c>
      <c r="B564" s="73">
        <v>601203</v>
      </c>
      <c r="C564" s="73" t="s">
        <v>756</v>
      </c>
      <c r="D564" s="75" t="s">
        <v>757</v>
      </c>
      <c r="E564" s="73" t="s">
        <v>768</v>
      </c>
      <c r="F564" s="73" t="s">
        <v>769</v>
      </c>
      <c r="G564" s="73">
        <v>1031</v>
      </c>
      <c r="H564" s="73" t="s">
        <v>77</v>
      </c>
      <c r="I564" s="66">
        <v>510</v>
      </c>
      <c r="J564" s="67">
        <v>3906.6590960878229</v>
      </c>
      <c r="K564" s="68">
        <f t="shared" si="39"/>
        <v>0.65110984934797045</v>
      </c>
      <c r="L564" s="67">
        <f t="shared" si="40"/>
        <v>0</v>
      </c>
      <c r="M564" s="67">
        <v>0</v>
      </c>
      <c r="N564" s="67">
        <v>0</v>
      </c>
      <c r="O564" s="67">
        <f>'FY25 Fleet Rates'!$B$3</f>
        <v>1650.1169802561767</v>
      </c>
      <c r="P564" s="67">
        <v>0</v>
      </c>
      <c r="Q564" s="67">
        <v>0</v>
      </c>
      <c r="R564" s="67">
        <v>0</v>
      </c>
      <c r="S564" s="67">
        <v>0</v>
      </c>
      <c r="T564" s="67">
        <f t="shared" si="37"/>
        <v>5556.7760763440001</v>
      </c>
      <c r="U564" s="63" t="s">
        <v>133</v>
      </c>
      <c r="V564" s="63">
        <v>2012</v>
      </c>
      <c r="W564" s="70" t="s">
        <v>1218</v>
      </c>
      <c r="X564" s="67">
        <v>0</v>
      </c>
      <c r="Y564" s="67"/>
      <c r="Z564" s="67">
        <f t="shared" si="38"/>
        <v>0</v>
      </c>
      <c r="AA564" s="67">
        <f t="shared" si="26"/>
        <v>5556.7760763440001</v>
      </c>
    </row>
    <row r="565" spans="1:27" ht="15" customHeight="1" x14ac:dyDescent="0.3">
      <c r="A565" s="73" t="s">
        <v>43</v>
      </c>
      <c r="B565" s="73">
        <v>601203</v>
      </c>
      <c r="C565" s="73" t="s">
        <v>756</v>
      </c>
      <c r="D565" s="75" t="s">
        <v>757</v>
      </c>
      <c r="E565" s="73" t="s">
        <v>770</v>
      </c>
      <c r="F565" s="73" t="s">
        <v>771</v>
      </c>
      <c r="G565" s="73">
        <v>9020</v>
      </c>
      <c r="H565" s="73" t="s">
        <v>170</v>
      </c>
      <c r="I565" s="66">
        <v>0</v>
      </c>
      <c r="J565" s="67">
        <v>0</v>
      </c>
      <c r="K565" s="68">
        <f t="shared" si="39"/>
        <v>0</v>
      </c>
      <c r="L565" s="67">
        <f t="shared" si="40"/>
        <v>0</v>
      </c>
      <c r="M565" s="67">
        <v>2708.7608488613137</v>
      </c>
      <c r="N565" s="67">
        <v>132.11475593420565</v>
      </c>
      <c r="O565" s="67">
        <f>'FY25 Fleet Rates'!$B$3</f>
        <v>1650.1169802561767</v>
      </c>
      <c r="P565" s="67">
        <v>0</v>
      </c>
      <c r="Q565" s="67">
        <v>0</v>
      </c>
      <c r="R565" s="67">
        <v>0</v>
      </c>
      <c r="S565" s="67">
        <v>0</v>
      </c>
      <c r="T565" s="67">
        <f t="shared" si="37"/>
        <v>4490.9925850516956</v>
      </c>
      <c r="U565" s="63" t="s">
        <v>1306</v>
      </c>
      <c r="V565" s="63">
        <v>2019</v>
      </c>
      <c r="W565" s="70">
        <v>0</v>
      </c>
      <c r="X565" s="67">
        <v>0</v>
      </c>
      <c r="Y565" s="67"/>
      <c r="Z565" s="67">
        <f t="shared" si="38"/>
        <v>0</v>
      </c>
      <c r="AA565" s="67">
        <f t="shared" si="26"/>
        <v>4490.9925850516956</v>
      </c>
    </row>
    <row r="566" spans="1:27" ht="15.75" customHeight="1" x14ac:dyDescent="0.3">
      <c r="A566" s="73" t="s">
        <v>43</v>
      </c>
      <c r="B566" s="73">
        <v>601203</v>
      </c>
      <c r="C566" s="73" t="s">
        <v>756</v>
      </c>
      <c r="D566" s="75" t="s">
        <v>757</v>
      </c>
      <c r="E566" s="73" t="s">
        <v>772</v>
      </c>
      <c r="F566" s="73" t="s">
        <v>773</v>
      </c>
      <c r="G566" s="73">
        <v>1212</v>
      </c>
      <c r="H566" s="73" t="s">
        <v>77</v>
      </c>
      <c r="I566" s="66">
        <v>3263</v>
      </c>
      <c r="J566" s="67">
        <v>4394.9914830988009</v>
      </c>
      <c r="K566" s="68">
        <f t="shared" si="39"/>
        <v>0.73249858051646677</v>
      </c>
      <c r="L566" s="67">
        <f t="shared" si="40"/>
        <v>0</v>
      </c>
      <c r="M566" s="67">
        <v>0</v>
      </c>
      <c r="N566" s="67">
        <v>0</v>
      </c>
      <c r="O566" s="67">
        <f>'FY25 Fleet Rates'!$B$3</f>
        <v>1650.1169802561767</v>
      </c>
      <c r="P566" s="67">
        <v>0</v>
      </c>
      <c r="Q566" s="67">
        <v>0</v>
      </c>
      <c r="R566" s="67">
        <v>0</v>
      </c>
      <c r="S566" s="67">
        <v>0</v>
      </c>
      <c r="T566" s="67">
        <f t="shared" si="37"/>
        <v>6045.1084633549781</v>
      </c>
      <c r="U566" s="63" t="s">
        <v>412</v>
      </c>
      <c r="V566" s="63">
        <v>1900</v>
      </c>
      <c r="W566" s="70" t="s">
        <v>1218</v>
      </c>
      <c r="X566" s="67">
        <v>0</v>
      </c>
      <c r="Y566" s="67"/>
      <c r="Z566" s="67">
        <f t="shared" si="38"/>
        <v>0</v>
      </c>
      <c r="AA566" s="67">
        <f t="shared" si="26"/>
        <v>6045.1084633549781</v>
      </c>
    </row>
    <row r="567" spans="1:27" ht="15" customHeight="1" x14ac:dyDescent="0.3">
      <c r="A567" s="73" t="s">
        <v>43</v>
      </c>
      <c r="B567" s="73">
        <v>601217</v>
      </c>
      <c r="C567" s="73" t="s">
        <v>774</v>
      </c>
      <c r="D567" s="75" t="s">
        <v>775</v>
      </c>
      <c r="E567" s="73">
        <v>141004</v>
      </c>
      <c r="F567" s="73" t="s">
        <v>776</v>
      </c>
      <c r="G567" s="73">
        <v>1020</v>
      </c>
      <c r="H567" s="73" t="s">
        <v>77</v>
      </c>
      <c r="I567" s="66">
        <v>210</v>
      </c>
      <c r="J567" s="67">
        <v>3613.6596638812362</v>
      </c>
      <c r="K567" s="68">
        <f t="shared" si="39"/>
        <v>0.60227661064687266</v>
      </c>
      <c r="L567" s="67">
        <f t="shared" si="40"/>
        <v>0</v>
      </c>
      <c r="M567" s="67">
        <v>0</v>
      </c>
      <c r="N567" s="67">
        <v>0</v>
      </c>
      <c r="O567" s="67">
        <f>'FY25 Fleet Rates'!$B$3</f>
        <v>1650.1169802561767</v>
      </c>
      <c r="P567" s="67">
        <v>0</v>
      </c>
      <c r="Q567" s="67">
        <v>0</v>
      </c>
      <c r="R567" s="67">
        <v>0</v>
      </c>
      <c r="S567" s="67">
        <v>167.00967635775444</v>
      </c>
      <c r="T567" s="67">
        <f t="shared" si="37"/>
        <v>5430.7863204951682</v>
      </c>
      <c r="U567" s="63" t="s">
        <v>151</v>
      </c>
      <c r="V567" s="63">
        <v>2025</v>
      </c>
      <c r="W567" s="70" t="s">
        <v>1234</v>
      </c>
      <c r="X567" s="67">
        <v>2052</v>
      </c>
      <c r="Y567" s="67"/>
      <c r="Z567" s="67">
        <f t="shared" si="38"/>
        <v>2052</v>
      </c>
      <c r="AA567" s="67">
        <f t="shared" si="26"/>
        <v>7482.7863204951682</v>
      </c>
    </row>
    <row r="568" spans="1:27" ht="15" customHeight="1" x14ac:dyDescent="0.3">
      <c r="A568" s="73" t="s">
        <v>43</v>
      </c>
      <c r="B568" s="73">
        <v>601217</v>
      </c>
      <c r="C568" s="73" t="s">
        <v>774</v>
      </c>
      <c r="D568" s="75" t="s">
        <v>775</v>
      </c>
      <c r="E568" s="73" t="s">
        <v>777</v>
      </c>
      <c r="F568" s="73" t="s">
        <v>778</v>
      </c>
      <c r="G568" s="73">
        <v>1024</v>
      </c>
      <c r="H568" s="73" t="s">
        <v>77</v>
      </c>
      <c r="I568" s="66">
        <v>719</v>
      </c>
      <c r="J568" s="67">
        <v>3711.3261412834327</v>
      </c>
      <c r="K568" s="68">
        <f t="shared" si="39"/>
        <v>0.61855435688057214</v>
      </c>
      <c r="L568" s="67">
        <f t="shared" si="40"/>
        <v>0</v>
      </c>
      <c r="M568" s="67">
        <v>0</v>
      </c>
      <c r="N568" s="67">
        <v>0</v>
      </c>
      <c r="O568" s="67">
        <f>'FY25 Fleet Rates'!$B$3</f>
        <v>1650.1169802561767</v>
      </c>
      <c r="P568" s="67">
        <v>0</v>
      </c>
      <c r="Q568" s="67">
        <v>0</v>
      </c>
      <c r="R568" s="67">
        <v>0</v>
      </c>
      <c r="S568" s="67">
        <v>0</v>
      </c>
      <c r="T568" s="67">
        <f t="shared" si="37"/>
        <v>5361.4431215396089</v>
      </c>
      <c r="U568" s="63" t="s">
        <v>133</v>
      </c>
      <c r="V568" s="63">
        <v>2014</v>
      </c>
      <c r="W568" s="70">
        <v>0</v>
      </c>
      <c r="X568" s="67">
        <v>0</v>
      </c>
      <c r="Y568" s="67"/>
      <c r="Z568" s="67">
        <f t="shared" si="38"/>
        <v>0</v>
      </c>
      <c r="AA568" s="67">
        <f t="shared" si="26"/>
        <v>5361.4431215396089</v>
      </c>
    </row>
    <row r="569" spans="1:27" ht="15" customHeight="1" x14ac:dyDescent="0.3">
      <c r="A569" s="73" t="s">
        <v>43</v>
      </c>
      <c r="B569" s="73">
        <v>601350</v>
      </c>
      <c r="C569" s="73" t="s">
        <v>779</v>
      </c>
      <c r="D569" s="75" t="s">
        <v>780</v>
      </c>
      <c r="E569" s="73">
        <v>121002</v>
      </c>
      <c r="F569" s="73" t="s">
        <v>781</v>
      </c>
      <c r="G569" s="73">
        <v>1202</v>
      </c>
      <c r="H569" s="73" t="s">
        <v>77</v>
      </c>
      <c r="I569" s="66">
        <v>9336</v>
      </c>
      <c r="J569" s="67">
        <v>4394.9914830988009</v>
      </c>
      <c r="K569" s="68">
        <f t="shared" si="39"/>
        <v>0.73249858051646677</v>
      </c>
      <c r="L569" s="67">
        <f t="shared" ref="L569:L600" si="41">IF(H569="N",IF(I569&gt;6000,K569,0)*(I569-(500*12)),0)</f>
        <v>2443.6152646029332</v>
      </c>
      <c r="M569" s="67">
        <v>0</v>
      </c>
      <c r="N569" s="67">
        <v>0</v>
      </c>
      <c r="O569" s="67">
        <f>'FY25 Fleet Rates'!$B$3</f>
        <v>1650.1169802561767</v>
      </c>
      <c r="P569" s="67">
        <v>0</v>
      </c>
      <c r="Q569" s="67">
        <v>0</v>
      </c>
      <c r="R569" s="67">
        <v>0</v>
      </c>
      <c r="S569" s="67">
        <v>211.93625596276442</v>
      </c>
      <c r="T569" s="67">
        <f t="shared" si="37"/>
        <v>8700.6599839206756</v>
      </c>
      <c r="U569" s="63" t="s">
        <v>151</v>
      </c>
      <c r="V569" s="63">
        <v>2023</v>
      </c>
      <c r="W569" s="70" t="s">
        <v>134</v>
      </c>
      <c r="X569" s="67">
        <v>2604</v>
      </c>
      <c r="Y569" s="67"/>
      <c r="Z569" s="67">
        <f t="shared" si="38"/>
        <v>2604</v>
      </c>
      <c r="AA569" s="67">
        <f t="shared" si="26"/>
        <v>11304.659983920676</v>
      </c>
    </row>
    <row r="570" spans="1:27" ht="15" customHeight="1" x14ac:dyDescent="0.3">
      <c r="A570" s="73" t="s">
        <v>43</v>
      </c>
      <c r="B570" s="73">
        <v>601350</v>
      </c>
      <c r="C570" s="73" t="s">
        <v>779</v>
      </c>
      <c r="D570" s="75" t="s">
        <v>780</v>
      </c>
      <c r="E570" s="73">
        <v>161064</v>
      </c>
      <c r="F570" s="73" t="s">
        <v>782</v>
      </c>
      <c r="G570" s="73">
        <v>1212</v>
      </c>
      <c r="H570" s="73" t="s">
        <v>77</v>
      </c>
      <c r="I570" s="66">
        <v>3962</v>
      </c>
      <c r="J570" s="67">
        <v>4394.9914830988009</v>
      </c>
      <c r="K570" s="68">
        <f t="shared" si="39"/>
        <v>0.73249858051646677</v>
      </c>
      <c r="L570" s="67">
        <f t="shared" si="41"/>
        <v>0</v>
      </c>
      <c r="M570" s="67">
        <v>0</v>
      </c>
      <c r="N570" s="67">
        <v>0</v>
      </c>
      <c r="O570" s="67">
        <f>'FY25 Fleet Rates'!$B$3</f>
        <v>1650.1169802561767</v>
      </c>
      <c r="P570" s="67">
        <v>0</v>
      </c>
      <c r="Q570" s="67">
        <v>0</v>
      </c>
      <c r="R570" s="67">
        <v>0</v>
      </c>
      <c r="S570" s="67">
        <v>195.33295480439116</v>
      </c>
      <c r="T570" s="67">
        <f t="shared" si="37"/>
        <v>6240.4414181593693</v>
      </c>
      <c r="U570" s="63" t="s">
        <v>151</v>
      </c>
      <c r="V570" s="63">
        <v>2026</v>
      </c>
      <c r="W570" s="70" t="s">
        <v>251</v>
      </c>
      <c r="X570" s="67">
        <v>2400</v>
      </c>
      <c r="Y570" s="67"/>
      <c r="Z570" s="67">
        <f t="shared" si="38"/>
        <v>2400</v>
      </c>
      <c r="AA570" s="67">
        <f t="shared" si="26"/>
        <v>8640.4414181593693</v>
      </c>
    </row>
    <row r="571" spans="1:27" ht="15" customHeight="1" x14ac:dyDescent="0.3">
      <c r="A571" s="73" t="s">
        <v>43</v>
      </c>
      <c r="B571" s="73">
        <v>601350</v>
      </c>
      <c r="C571" s="73" t="s">
        <v>779</v>
      </c>
      <c r="D571" s="75" t="s">
        <v>780</v>
      </c>
      <c r="E571" s="73" t="s">
        <v>783</v>
      </c>
      <c r="F571" s="73" t="s">
        <v>784</v>
      </c>
      <c r="G571" s="73">
        <v>1335</v>
      </c>
      <c r="H571" s="73" t="s">
        <v>170</v>
      </c>
      <c r="I571" s="66">
        <v>0</v>
      </c>
      <c r="J571" s="67">
        <v>0</v>
      </c>
      <c r="K571" s="68">
        <f t="shared" si="39"/>
        <v>0</v>
      </c>
      <c r="L571" s="67">
        <f t="shared" si="41"/>
        <v>0</v>
      </c>
      <c r="M571" s="67">
        <v>287.93222145141334</v>
      </c>
      <c r="N571" s="67">
        <v>1425.146851852774</v>
      </c>
      <c r="O571" s="67">
        <f>'FY25 Fleet Rates'!$B$3</f>
        <v>1650.1169802561767</v>
      </c>
      <c r="P571" s="67">
        <v>0</v>
      </c>
      <c r="Q571" s="67">
        <v>0</v>
      </c>
      <c r="R571" s="67">
        <v>0</v>
      </c>
      <c r="S571" s="67">
        <v>0</v>
      </c>
      <c r="T571" s="67">
        <f t="shared" si="37"/>
        <v>3363.1960535603639</v>
      </c>
      <c r="U571" s="63" t="s">
        <v>133</v>
      </c>
      <c r="V571" s="63">
        <v>2012</v>
      </c>
      <c r="W571" s="70" t="s">
        <v>1218</v>
      </c>
      <c r="X571" s="67">
        <v>0</v>
      </c>
      <c r="Y571" s="67"/>
      <c r="Z571" s="67">
        <f t="shared" si="38"/>
        <v>0</v>
      </c>
      <c r="AA571" s="67">
        <f t="shared" si="26"/>
        <v>3363.1960535603639</v>
      </c>
    </row>
    <row r="572" spans="1:27" ht="15" customHeight="1" x14ac:dyDescent="0.3">
      <c r="A572" s="73" t="s">
        <v>43</v>
      </c>
      <c r="B572" s="73">
        <v>601350</v>
      </c>
      <c r="C572" s="73" t="s">
        <v>779</v>
      </c>
      <c r="D572" s="75" t="s">
        <v>780</v>
      </c>
      <c r="E572" s="73" t="s">
        <v>785</v>
      </c>
      <c r="F572" s="73" t="s">
        <v>786</v>
      </c>
      <c r="G572" s="73">
        <v>1340</v>
      </c>
      <c r="H572" s="73" t="s">
        <v>170</v>
      </c>
      <c r="I572" s="66">
        <v>0</v>
      </c>
      <c r="J572" s="67">
        <v>0</v>
      </c>
      <c r="K572" s="68">
        <f t="shared" si="39"/>
        <v>0</v>
      </c>
      <c r="L572" s="67">
        <f t="shared" si="41"/>
        <v>0</v>
      </c>
      <c r="M572" s="67">
        <v>3180.284923591666</v>
      </c>
      <c r="N572" s="67">
        <v>4927.3262489384397</v>
      </c>
      <c r="O572" s="67">
        <f>'FY25 Fleet Rates'!$B$3</f>
        <v>1650.1169802561767</v>
      </c>
      <c r="P572" s="67">
        <v>6155.3827580421921</v>
      </c>
      <c r="Q572" s="67">
        <v>1531.0992966793351</v>
      </c>
      <c r="R572" s="67">
        <v>237.98624613001144</v>
      </c>
      <c r="S572" s="67">
        <v>447.31246650205577</v>
      </c>
      <c r="T572" s="67">
        <f t="shared" si="37"/>
        <v>18129.508920139873</v>
      </c>
      <c r="U572" s="63" t="s">
        <v>151</v>
      </c>
      <c r="V572" s="63">
        <v>2029</v>
      </c>
      <c r="W572" s="70" t="s">
        <v>549</v>
      </c>
      <c r="X572" s="67">
        <v>5496</v>
      </c>
      <c r="Y572" s="67"/>
      <c r="Z572" s="67">
        <f t="shared" si="38"/>
        <v>5496</v>
      </c>
      <c r="AA572" s="67">
        <f t="shared" si="26"/>
        <v>23625.508920139873</v>
      </c>
    </row>
    <row r="573" spans="1:27" ht="15" customHeight="1" x14ac:dyDescent="0.3">
      <c r="A573" s="73" t="s">
        <v>43</v>
      </c>
      <c r="B573" s="73">
        <v>601390</v>
      </c>
      <c r="C573" s="73" t="s">
        <v>787</v>
      </c>
      <c r="D573" s="75" t="s">
        <v>788</v>
      </c>
      <c r="E573" s="73">
        <v>111031</v>
      </c>
      <c r="F573" s="73" t="s">
        <v>789</v>
      </c>
      <c r="G573" s="73">
        <v>1212</v>
      </c>
      <c r="H573" s="73" t="s">
        <v>77</v>
      </c>
      <c r="I573" s="66">
        <v>1664</v>
      </c>
      <c r="J573" s="67">
        <v>4394.9914830988009</v>
      </c>
      <c r="K573" s="68">
        <f t="shared" si="39"/>
        <v>0.73249858051646677</v>
      </c>
      <c r="L573" s="67">
        <f t="shared" si="41"/>
        <v>0</v>
      </c>
      <c r="M573" s="67">
        <v>0</v>
      </c>
      <c r="N573" s="67">
        <v>0</v>
      </c>
      <c r="O573" s="67">
        <f>'FY25 Fleet Rates'!$B$3</f>
        <v>1650.1169802561767</v>
      </c>
      <c r="P573" s="67">
        <v>0</v>
      </c>
      <c r="Q573" s="67">
        <v>0</v>
      </c>
      <c r="R573" s="67">
        <v>0</v>
      </c>
      <c r="S573" s="67">
        <v>0</v>
      </c>
      <c r="T573" s="67">
        <f t="shared" si="37"/>
        <v>6045.1084633549781</v>
      </c>
      <c r="U573" s="63" t="s">
        <v>1306</v>
      </c>
      <c r="V573" s="63">
        <v>2021</v>
      </c>
      <c r="W573" s="70">
        <v>0</v>
      </c>
      <c r="X573" s="67">
        <v>0</v>
      </c>
      <c r="Y573" s="67"/>
      <c r="Z573" s="67">
        <f t="shared" si="38"/>
        <v>0</v>
      </c>
      <c r="AA573" s="67">
        <f t="shared" si="26"/>
        <v>6045.1084633549781</v>
      </c>
    </row>
    <row r="574" spans="1:27" ht="15" customHeight="1" x14ac:dyDescent="0.3">
      <c r="A574" s="73" t="s">
        <v>43</v>
      </c>
      <c r="B574" s="73">
        <v>601390</v>
      </c>
      <c r="C574" s="73" t="s">
        <v>787</v>
      </c>
      <c r="D574" s="75" t="s">
        <v>788</v>
      </c>
      <c r="E574" s="77" t="s">
        <v>790</v>
      </c>
      <c r="F574" s="73" t="s">
        <v>791</v>
      </c>
      <c r="G574" s="73">
        <v>1202</v>
      </c>
      <c r="H574" s="73" t="s">
        <v>77</v>
      </c>
      <c r="I574" s="66">
        <v>2753</v>
      </c>
      <c r="J574" s="67">
        <v>4394.9914830988009</v>
      </c>
      <c r="K574" s="68">
        <f t="shared" si="39"/>
        <v>0.73249858051646677</v>
      </c>
      <c r="L574" s="67">
        <f t="shared" si="41"/>
        <v>0</v>
      </c>
      <c r="M574" s="67">
        <v>0</v>
      </c>
      <c r="N574" s="67">
        <v>0</v>
      </c>
      <c r="O574" s="67">
        <f>'FY25 Fleet Rates'!$B$3</f>
        <v>1650.1169802561767</v>
      </c>
      <c r="P574" s="67">
        <v>0</v>
      </c>
      <c r="Q574" s="67">
        <v>0</v>
      </c>
      <c r="R574" s="67">
        <v>0</v>
      </c>
      <c r="S574" s="67">
        <v>0</v>
      </c>
      <c r="T574" s="67">
        <f t="shared" si="37"/>
        <v>6045.1084633549781</v>
      </c>
      <c r="U574" s="63" t="s">
        <v>1306</v>
      </c>
      <c r="V574" s="63">
        <v>2014</v>
      </c>
      <c r="W574" s="70">
        <v>0</v>
      </c>
      <c r="X574" s="67">
        <v>0</v>
      </c>
      <c r="Y574" s="67"/>
      <c r="Z574" s="67">
        <f t="shared" si="38"/>
        <v>0</v>
      </c>
      <c r="AA574" s="67">
        <f t="shared" si="26"/>
        <v>6045.1084633549781</v>
      </c>
    </row>
    <row r="575" spans="1:27" ht="15" customHeight="1" x14ac:dyDescent="0.3">
      <c r="A575" s="73" t="s">
        <v>43</v>
      </c>
      <c r="B575" s="73">
        <v>601390</v>
      </c>
      <c r="C575" s="73" t="s">
        <v>787</v>
      </c>
      <c r="D575" s="75" t="s">
        <v>788</v>
      </c>
      <c r="E575" s="73" t="s">
        <v>792</v>
      </c>
      <c r="F575" s="73" t="s">
        <v>793</v>
      </c>
      <c r="G575" s="73">
        <v>1340</v>
      </c>
      <c r="H575" s="73" t="s">
        <v>170</v>
      </c>
      <c r="I575" s="66">
        <v>0</v>
      </c>
      <c r="J575" s="67">
        <v>0</v>
      </c>
      <c r="K575" s="68">
        <f t="shared" si="39"/>
        <v>0</v>
      </c>
      <c r="L575" s="67">
        <f t="shared" si="41"/>
        <v>0</v>
      </c>
      <c r="M575" s="67">
        <v>3985.9860938542847</v>
      </c>
      <c r="N575" s="67">
        <v>7655.6216086826344</v>
      </c>
      <c r="O575" s="67">
        <f>'FY25 Fleet Rates'!$B$3</f>
        <v>1650.1169802561767</v>
      </c>
      <c r="P575" s="67">
        <v>0</v>
      </c>
      <c r="Q575" s="67">
        <v>475.65422413881299</v>
      </c>
      <c r="R575" s="67">
        <v>0</v>
      </c>
      <c r="S575" s="67">
        <v>564.51223938469047</v>
      </c>
      <c r="T575" s="67">
        <f t="shared" si="37"/>
        <v>14331.891146316599</v>
      </c>
      <c r="U575" s="63" t="s">
        <v>151</v>
      </c>
      <c r="V575" s="63">
        <v>2029</v>
      </c>
      <c r="W575" s="70" t="s">
        <v>549</v>
      </c>
      <c r="X575" s="67">
        <v>6936</v>
      </c>
      <c r="Y575" s="67"/>
      <c r="Z575" s="67">
        <f t="shared" si="38"/>
        <v>6936</v>
      </c>
      <c r="AA575" s="67">
        <f t="shared" si="26"/>
        <v>21267.8911463166</v>
      </c>
    </row>
    <row r="576" spans="1:27" ht="15" customHeight="1" x14ac:dyDescent="0.3">
      <c r="A576" s="73" t="s">
        <v>43</v>
      </c>
      <c r="B576" s="73">
        <v>601400</v>
      </c>
      <c r="C576" s="73" t="s">
        <v>794</v>
      </c>
      <c r="D576" s="75" t="s">
        <v>795</v>
      </c>
      <c r="E576" s="73">
        <v>101071</v>
      </c>
      <c r="F576" s="73" t="s">
        <v>796</v>
      </c>
      <c r="G576" s="73">
        <v>1024</v>
      </c>
      <c r="H576" s="73" t="s">
        <v>77</v>
      </c>
      <c r="I576" s="66">
        <v>3766</v>
      </c>
      <c r="J576" s="67">
        <v>3711.3261412834327</v>
      </c>
      <c r="K576" s="68">
        <f t="shared" si="39"/>
        <v>0.61855435688057214</v>
      </c>
      <c r="L576" s="67">
        <f t="shared" si="41"/>
        <v>0</v>
      </c>
      <c r="M576" s="67">
        <v>0</v>
      </c>
      <c r="N576" s="67">
        <v>0</v>
      </c>
      <c r="O576" s="67">
        <f>'FY25 Fleet Rates'!$B$3</f>
        <v>1650.1169802561767</v>
      </c>
      <c r="P576" s="67">
        <v>0</v>
      </c>
      <c r="Q576" s="67">
        <v>0</v>
      </c>
      <c r="R576" s="67">
        <v>0</v>
      </c>
      <c r="S576" s="67">
        <v>0</v>
      </c>
      <c r="T576" s="67">
        <f t="shared" si="37"/>
        <v>5361.4431215396089</v>
      </c>
      <c r="U576" s="63" t="s">
        <v>1306</v>
      </c>
      <c r="V576" s="63">
        <v>2020</v>
      </c>
      <c r="W576" s="70">
        <v>0</v>
      </c>
      <c r="X576" s="67">
        <v>0</v>
      </c>
      <c r="Y576" s="67"/>
      <c r="Z576" s="67">
        <f t="shared" si="38"/>
        <v>0</v>
      </c>
      <c r="AA576" s="67">
        <f t="shared" si="26"/>
        <v>5361.4431215396089</v>
      </c>
    </row>
    <row r="577" spans="1:27" ht="15" customHeight="1" x14ac:dyDescent="0.3">
      <c r="A577" s="73" t="s">
        <v>43</v>
      </c>
      <c r="B577" s="73">
        <v>601400</v>
      </c>
      <c r="C577" s="73" t="s">
        <v>794</v>
      </c>
      <c r="D577" s="75" t="s">
        <v>795</v>
      </c>
      <c r="E577" s="73">
        <v>151056</v>
      </c>
      <c r="F577" s="73" t="s">
        <v>797</v>
      </c>
      <c r="G577" s="73">
        <v>1212</v>
      </c>
      <c r="H577" s="73" t="s">
        <v>77</v>
      </c>
      <c r="I577" s="66">
        <v>16400</v>
      </c>
      <c r="J577" s="67">
        <v>4394.9914830988009</v>
      </c>
      <c r="K577" s="68">
        <f t="shared" si="39"/>
        <v>0.73249858051646677</v>
      </c>
      <c r="L577" s="67">
        <f t="shared" si="41"/>
        <v>7617.9852373712547</v>
      </c>
      <c r="M577" s="67">
        <v>0</v>
      </c>
      <c r="N577" s="67">
        <v>0</v>
      </c>
      <c r="O577" s="67">
        <f>'FY25 Fleet Rates'!$B$3</f>
        <v>1650.1169802561767</v>
      </c>
      <c r="P577" s="67">
        <v>0</v>
      </c>
      <c r="Q577" s="67">
        <v>790.58044888001996</v>
      </c>
      <c r="R577" s="67">
        <v>0</v>
      </c>
      <c r="S577" s="67">
        <v>268.58281285603783</v>
      </c>
      <c r="T577" s="67">
        <f t="shared" ref="T577:T640" si="42">J577+L577+M577+N577+O577+P577+Q577+R577+S577</f>
        <v>14722.256962462288</v>
      </c>
      <c r="U577" s="63" t="s">
        <v>151</v>
      </c>
      <c r="V577" s="63">
        <v>2025</v>
      </c>
      <c r="W577" s="70" t="s">
        <v>251</v>
      </c>
      <c r="X577" s="67">
        <v>3300</v>
      </c>
      <c r="Y577" s="67"/>
      <c r="Z577" s="67">
        <f t="shared" ref="Z577:Z640" si="43">SUM(X577:Y577)</f>
        <v>3300</v>
      </c>
      <c r="AA577" s="67">
        <f t="shared" si="26"/>
        <v>18022.256962462288</v>
      </c>
    </row>
    <row r="578" spans="1:27" ht="15" customHeight="1" x14ac:dyDescent="0.3">
      <c r="A578" s="73" t="s">
        <v>43</v>
      </c>
      <c r="B578" s="73">
        <v>601400</v>
      </c>
      <c r="C578" s="73" t="s">
        <v>794</v>
      </c>
      <c r="D578" s="75" t="s">
        <v>795</v>
      </c>
      <c r="E578" s="73">
        <v>191048</v>
      </c>
      <c r="F578" s="73" t="s">
        <v>798</v>
      </c>
      <c r="G578" s="73">
        <v>1212</v>
      </c>
      <c r="H578" s="73" t="s">
        <v>77</v>
      </c>
      <c r="I578" s="66">
        <v>8341</v>
      </c>
      <c r="J578" s="67">
        <v>4394.9914830988009</v>
      </c>
      <c r="K578" s="68">
        <f t="shared" si="39"/>
        <v>0.73249858051646677</v>
      </c>
      <c r="L578" s="67">
        <f t="shared" si="41"/>
        <v>1714.7791769890487</v>
      </c>
      <c r="M578" s="67">
        <v>0</v>
      </c>
      <c r="N578" s="67">
        <v>0</v>
      </c>
      <c r="O578" s="67">
        <f>'FY25 Fleet Rates'!$B$3</f>
        <v>1650.1169802561767</v>
      </c>
      <c r="P578" s="67">
        <v>178.67324089107851</v>
      </c>
      <c r="Q578" s="67">
        <v>2064.2473850497531</v>
      </c>
      <c r="R578" s="67">
        <v>0</v>
      </c>
      <c r="S578" s="67">
        <v>383.82925619062866</v>
      </c>
      <c r="T578" s="67">
        <f t="shared" si="42"/>
        <v>10386.637522475487</v>
      </c>
      <c r="U578" s="63" t="s">
        <v>151</v>
      </c>
      <c r="V578" s="63">
        <v>2026</v>
      </c>
      <c r="W578" s="70" t="s">
        <v>251</v>
      </c>
      <c r="X578" s="67">
        <v>4716</v>
      </c>
      <c r="Y578" s="67"/>
      <c r="Z578" s="67">
        <f t="shared" si="43"/>
        <v>4716</v>
      </c>
      <c r="AA578" s="67">
        <f t="shared" si="26"/>
        <v>15102.637522475487</v>
      </c>
    </row>
    <row r="579" spans="1:27" ht="15" customHeight="1" x14ac:dyDescent="0.3">
      <c r="A579" s="73" t="s">
        <v>43</v>
      </c>
      <c r="B579" s="73">
        <v>601400</v>
      </c>
      <c r="C579" s="73" t="s">
        <v>794</v>
      </c>
      <c r="D579" s="75" t="s">
        <v>795</v>
      </c>
      <c r="E579" s="73" t="s">
        <v>799</v>
      </c>
      <c r="F579" s="73" t="s">
        <v>800</v>
      </c>
      <c r="G579" s="73">
        <v>1212</v>
      </c>
      <c r="H579" s="73" t="s">
        <v>77</v>
      </c>
      <c r="I579" s="66">
        <v>10442</v>
      </c>
      <c r="J579" s="67">
        <v>4394.9914830988009</v>
      </c>
      <c r="K579" s="68">
        <f t="shared" si="39"/>
        <v>0.73249858051646677</v>
      </c>
      <c r="L579" s="67">
        <f t="shared" si="41"/>
        <v>3253.7586946541455</v>
      </c>
      <c r="M579" s="67">
        <v>0</v>
      </c>
      <c r="N579" s="67">
        <v>0</v>
      </c>
      <c r="O579" s="67">
        <f>'FY25 Fleet Rates'!$B$3</f>
        <v>1650.1169802561767</v>
      </c>
      <c r="P579" s="67">
        <v>0</v>
      </c>
      <c r="Q579" s="67">
        <v>490.77357089150104</v>
      </c>
      <c r="R579" s="67">
        <v>0</v>
      </c>
      <c r="S579" s="67">
        <v>195.33295480439116</v>
      </c>
      <c r="T579" s="67">
        <f t="shared" si="42"/>
        <v>9984.973683705015</v>
      </c>
      <c r="U579" s="63" t="s">
        <v>151</v>
      </c>
      <c r="V579" s="63">
        <v>2029</v>
      </c>
      <c r="W579" s="70" t="s">
        <v>251</v>
      </c>
      <c r="X579" s="67">
        <v>2400</v>
      </c>
      <c r="Y579" s="67"/>
      <c r="Z579" s="67">
        <f t="shared" si="43"/>
        <v>2400</v>
      </c>
      <c r="AA579" s="67">
        <f t="shared" si="26"/>
        <v>12384.973683705015</v>
      </c>
    </row>
    <row r="580" spans="1:27" ht="15" customHeight="1" x14ac:dyDescent="0.3">
      <c r="A580" s="73" t="s">
        <v>43</v>
      </c>
      <c r="B580" s="73">
        <v>601405</v>
      </c>
      <c r="C580" s="73" t="s">
        <v>801</v>
      </c>
      <c r="D580" s="74" t="s">
        <v>802</v>
      </c>
      <c r="E580" s="73">
        <v>151072</v>
      </c>
      <c r="F580" s="73" t="s">
        <v>803</v>
      </c>
      <c r="G580" s="73">
        <v>1212</v>
      </c>
      <c r="H580" s="73" t="s">
        <v>77</v>
      </c>
      <c r="I580" s="66">
        <v>13419</v>
      </c>
      <c r="J580" s="67">
        <v>4394.9914830988009</v>
      </c>
      <c r="K580" s="68">
        <f t="shared" si="39"/>
        <v>0.73249858051646677</v>
      </c>
      <c r="L580" s="67">
        <f t="shared" si="41"/>
        <v>5434.4069688516665</v>
      </c>
      <c r="M580" s="67">
        <v>0</v>
      </c>
      <c r="N580" s="67">
        <v>0</v>
      </c>
      <c r="O580" s="67">
        <f>'FY25 Fleet Rates'!$B$3</f>
        <v>1650.1169802561767</v>
      </c>
      <c r="P580" s="67">
        <v>0</v>
      </c>
      <c r="Q580" s="67">
        <v>0</v>
      </c>
      <c r="R580" s="67">
        <v>0</v>
      </c>
      <c r="S580" s="67">
        <v>268.58281285603783</v>
      </c>
      <c r="T580" s="67">
        <f t="shared" si="42"/>
        <v>11748.09824506268</v>
      </c>
      <c r="U580" s="63" t="s">
        <v>151</v>
      </c>
      <c r="V580" s="63">
        <v>2025</v>
      </c>
      <c r="W580" s="70" t="s">
        <v>251</v>
      </c>
      <c r="X580" s="67">
        <v>3300</v>
      </c>
      <c r="Y580" s="67"/>
      <c r="Z580" s="67">
        <f t="shared" si="43"/>
        <v>3300</v>
      </c>
      <c r="AA580" s="67">
        <f t="shared" si="26"/>
        <v>15048.09824506268</v>
      </c>
    </row>
    <row r="581" spans="1:27" ht="15" customHeight="1" x14ac:dyDescent="0.3">
      <c r="A581" s="73" t="s">
        <v>43</v>
      </c>
      <c r="B581" s="73">
        <v>601405</v>
      </c>
      <c r="C581" s="73" t="s">
        <v>801</v>
      </c>
      <c r="D581" s="75" t="s">
        <v>802</v>
      </c>
      <c r="E581" s="73" t="s">
        <v>804</v>
      </c>
      <c r="F581" s="73" t="s">
        <v>805</v>
      </c>
      <c r="G581" s="73">
        <v>1212</v>
      </c>
      <c r="H581" s="73" t="s">
        <v>77</v>
      </c>
      <c r="I581" s="66">
        <v>8680</v>
      </c>
      <c r="J581" s="67">
        <v>4394.9914830988009</v>
      </c>
      <c r="K581" s="68">
        <f t="shared" si="39"/>
        <v>0.73249858051646677</v>
      </c>
      <c r="L581" s="67">
        <f t="shared" si="41"/>
        <v>1963.0961957841309</v>
      </c>
      <c r="M581" s="67">
        <v>0</v>
      </c>
      <c r="N581" s="67">
        <v>0</v>
      </c>
      <c r="O581" s="67">
        <f>'FY25 Fleet Rates'!$B$3</f>
        <v>1650.1169802561767</v>
      </c>
      <c r="P581" s="67">
        <v>217.80079940656921</v>
      </c>
      <c r="Q581" s="67">
        <v>0</v>
      </c>
      <c r="R581" s="67">
        <v>-47.459749018565319</v>
      </c>
      <c r="S581" s="67">
        <v>268.58281285603783</v>
      </c>
      <c r="T581" s="67">
        <f t="shared" si="42"/>
        <v>8447.1285223831492</v>
      </c>
      <c r="U581" s="63" t="s">
        <v>151</v>
      </c>
      <c r="V581" s="63">
        <v>2028</v>
      </c>
      <c r="W581" s="70" t="s">
        <v>251</v>
      </c>
      <c r="X581" s="67">
        <v>3300</v>
      </c>
      <c r="Y581" s="67"/>
      <c r="Z581" s="67">
        <f t="shared" si="43"/>
        <v>3300</v>
      </c>
      <c r="AA581" s="67">
        <f t="shared" si="26"/>
        <v>11747.128522383149</v>
      </c>
    </row>
    <row r="582" spans="1:27" ht="15" customHeight="1" x14ac:dyDescent="0.3">
      <c r="A582" s="73" t="s">
        <v>43</v>
      </c>
      <c r="B582" s="73">
        <v>601410</v>
      </c>
      <c r="C582" s="73" t="s">
        <v>806</v>
      </c>
      <c r="D582" s="75" t="s">
        <v>807</v>
      </c>
      <c r="E582" s="73">
        <v>131005</v>
      </c>
      <c r="F582" s="73" t="s">
        <v>808</v>
      </c>
      <c r="G582" s="73">
        <v>1248</v>
      </c>
      <c r="H582" s="73" t="s">
        <v>77</v>
      </c>
      <c r="I582" s="66">
        <v>5101</v>
      </c>
      <c r="J582" s="67">
        <v>4492.6579605009974</v>
      </c>
      <c r="K582" s="68">
        <f t="shared" si="39"/>
        <v>0.74877632675016625</v>
      </c>
      <c r="L582" s="67">
        <f t="shared" si="41"/>
        <v>0</v>
      </c>
      <c r="M582" s="67">
        <v>0</v>
      </c>
      <c r="N582" s="67">
        <v>0</v>
      </c>
      <c r="O582" s="67">
        <f>'FY25 Fleet Rates'!$B$3</f>
        <v>1650.1169802561767</v>
      </c>
      <c r="P582" s="67">
        <v>0</v>
      </c>
      <c r="Q582" s="67">
        <v>224.17829166871797</v>
      </c>
      <c r="R582" s="67">
        <v>0</v>
      </c>
      <c r="S582" s="67">
        <v>0</v>
      </c>
      <c r="T582" s="67">
        <f t="shared" si="42"/>
        <v>6366.9532324258917</v>
      </c>
      <c r="U582" s="63" t="s">
        <v>1306</v>
      </c>
      <c r="V582" s="63">
        <v>2018</v>
      </c>
      <c r="W582" s="70">
        <v>0</v>
      </c>
      <c r="X582" s="67">
        <v>0</v>
      </c>
      <c r="Y582" s="67"/>
      <c r="Z582" s="67">
        <f t="shared" si="43"/>
        <v>0</v>
      </c>
      <c r="AA582" s="67">
        <f t="shared" si="26"/>
        <v>6366.9532324258917</v>
      </c>
    </row>
    <row r="583" spans="1:27" ht="15" customHeight="1" x14ac:dyDescent="0.3">
      <c r="A583" s="73" t="s">
        <v>43</v>
      </c>
      <c r="B583" s="73">
        <v>601410</v>
      </c>
      <c r="C583" s="73" t="s">
        <v>806</v>
      </c>
      <c r="D583" s="75" t="s">
        <v>807</v>
      </c>
      <c r="E583" s="73">
        <v>151057</v>
      </c>
      <c r="F583" s="73" t="s">
        <v>809</v>
      </c>
      <c r="G583" s="73">
        <v>1212</v>
      </c>
      <c r="H583" s="73" t="s">
        <v>77</v>
      </c>
      <c r="I583" s="66">
        <v>6632</v>
      </c>
      <c r="J583" s="67">
        <v>4394.9914830988009</v>
      </c>
      <c r="K583" s="68">
        <f t="shared" si="39"/>
        <v>0.73249858051646677</v>
      </c>
      <c r="L583" s="67">
        <f t="shared" si="41"/>
        <v>462.939102886407</v>
      </c>
      <c r="M583" s="67">
        <v>0</v>
      </c>
      <c r="N583" s="67">
        <v>0</v>
      </c>
      <c r="O583" s="67">
        <f>'FY25 Fleet Rates'!$B$3</f>
        <v>1650.1169802561767</v>
      </c>
      <c r="P583" s="67">
        <v>0</v>
      </c>
      <c r="Q583" s="67">
        <v>581.78694193366493</v>
      </c>
      <c r="R583" s="67">
        <v>0</v>
      </c>
      <c r="S583" s="67">
        <v>268.58281285603783</v>
      </c>
      <c r="T583" s="67">
        <f t="shared" si="42"/>
        <v>7358.4173210310873</v>
      </c>
      <c r="U583" s="63" t="s">
        <v>151</v>
      </c>
      <c r="V583" s="63">
        <v>2025</v>
      </c>
      <c r="W583" s="70" t="s">
        <v>251</v>
      </c>
      <c r="X583" s="67">
        <v>3300</v>
      </c>
      <c r="Y583" s="67"/>
      <c r="Z583" s="67">
        <f t="shared" si="43"/>
        <v>3300</v>
      </c>
      <c r="AA583" s="67">
        <f t="shared" si="26"/>
        <v>10658.417321031087</v>
      </c>
    </row>
    <row r="584" spans="1:27" ht="15" customHeight="1" x14ac:dyDescent="0.3">
      <c r="A584" s="73" t="s">
        <v>43</v>
      </c>
      <c r="B584" s="73">
        <v>601410</v>
      </c>
      <c r="C584" s="73" t="s">
        <v>806</v>
      </c>
      <c r="D584" s="75" t="s">
        <v>807</v>
      </c>
      <c r="E584" s="73" t="s">
        <v>810</v>
      </c>
      <c r="F584" s="73" t="s">
        <v>811</v>
      </c>
      <c r="G584" s="73">
        <v>1202</v>
      </c>
      <c r="H584" s="73" t="s">
        <v>77</v>
      </c>
      <c r="I584" s="66">
        <v>618</v>
      </c>
      <c r="J584" s="67">
        <v>4394.9914830988009</v>
      </c>
      <c r="K584" s="68">
        <f t="shared" si="39"/>
        <v>0.73249858051646677</v>
      </c>
      <c r="L584" s="67">
        <f t="shared" si="41"/>
        <v>0</v>
      </c>
      <c r="M584" s="67">
        <v>0</v>
      </c>
      <c r="N584" s="67">
        <v>0</v>
      </c>
      <c r="O584" s="67">
        <f>'FY25 Fleet Rates'!$B$3</f>
        <v>1650.1169802561767</v>
      </c>
      <c r="P584" s="67">
        <v>0</v>
      </c>
      <c r="Q584" s="67">
        <v>0</v>
      </c>
      <c r="R584" s="67">
        <v>0</v>
      </c>
      <c r="S584" s="67">
        <v>211.93625596276442</v>
      </c>
      <c r="T584" s="67">
        <f t="shared" si="42"/>
        <v>6257.0447193177424</v>
      </c>
      <c r="U584" s="63" t="s">
        <v>151</v>
      </c>
      <c r="V584" s="63">
        <v>2031</v>
      </c>
      <c r="W584" s="70" t="s">
        <v>134</v>
      </c>
      <c r="X584" s="67">
        <v>2604</v>
      </c>
      <c r="Y584" s="67"/>
      <c r="Z584" s="67">
        <f t="shared" si="43"/>
        <v>2604</v>
      </c>
      <c r="AA584" s="67">
        <f t="shared" si="26"/>
        <v>8861.0447193177424</v>
      </c>
    </row>
    <row r="585" spans="1:27" ht="15" customHeight="1" x14ac:dyDescent="0.3">
      <c r="A585" s="73" t="s">
        <v>43</v>
      </c>
      <c r="B585" s="73">
        <v>601410</v>
      </c>
      <c r="C585" s="73" t="s">
        <v>806</v>
      </c>
      <c r="D585" s="75" t="s">
        <v>807</v>
      </c>
      <c r="E585" s="73" t="s">
        <v>812</v>
      </c>
      <c r="F585" s="73" t="s">
        <v>813</v>
      </c>
      <c r="G585" s="73">
        <v>1035</v>
      </c>
      <c r="H585" s="73" t="s">
        <v>77</v>
      </c>
      <c r="I585" s="66">
        <v>4967</v>
      </c>
      <c r="J585" s="67">
        <v>5176.3233023163639</v>
      </c>
      <c r="K585" s="68">
        <f t="shared" si="39"/>
        <v>0.86272055038606066</v>
      </c>
      <c r="L585" s="67">
        <f t="shared" si="41"/>
        <v>0</v>
      </c>
      <c r="M585" s="67">
        <v>0</v>
      </c>
      <c r="N585" s="67">
        <v>0</v>
      </c>
      <c r="O585" s="67">
        <f>'FY25 Fleet Rates'!$B$3</f>
        <v>1650.1169802561767</v>
      </c>
      <c r="P585" s="67">
        <v>126.49945233855935</v>
      </c>
      <c r="Q585" s="67">
        <v>112.08914583435899</v>
      </c>
      <c r="R585" s="67">
        <v>0</v>
      </c>
      <c r="S585" s="67">
        <v>292.99943220658673</v>
      </c>
      <c r="T585" s="67">
        <f t="shared" si="42"/>
        <v>7358.0283129520467</v>
      </c>
      <c r="U585" s="63" t="s">
        <v>151</v>
      </c>
      <c r="V585" s="63">
        <v>2030</v>
      </c>
      <c r="W585" s="70" t="s">
        <v>251</v>
      </c>
      <c r="X585" s="67">
        <v>3600</v>
      </c>
      <c r="Y585" s="67"/>
      <c r="Z585" s="67">
        <f t="shared" si="43"/>
        <v>3600</v>
      </c>
      <c r="AA585" s="67">
        <f t="shared" si="26"/>
        <v>10958.028312952047</v>
      </c>
    </row>
    <row r="586" spans="1:27" ht="15" customHeight="1" x14ac:dyDescent="0.3">
      <c r="A586" s="73" t="s">
        <v>43</v>
      </c>
      <c r="B586" s="73">
        <v>601410</v>
      </c>
      <c r="C586" s="73" t="s">
        <v>806</v>
      </c>
      <c r="D586" s="75" t="s">
        <v>807</v>
      </c>
      <c r="E586" s="73" t="s">
        <v>814</v>
      </c>
      <c r="F586" s="73" t="s">
        <v>815</v>
      </c>
      <c r="G586" s="73">
        <v>1035</v>
      </c>
      <c r="H586" s="73" t="s">
        <v>77</v>
      </c>
      <c r="I586" s="66">
        <v>2169</v>
      </c>
      <c r="J586" s="67">
        <v>5176.3233023163639</v>
      </c>
      <c r="K586" s="68">
        <f t="shared" si="39"/>
        <v>0.86272055038606066</v>
      </c>
      <c r="L586" s="67">
        <f t="shared" si="41"/>
        <v>0</v>
      </c>
      <c r="M586" s="67">
        <v>0</v>
      </c>
      <c r="N586" s="67">
        <v>0</v>
      </c>
      <c r="O586" s="67">
        <f>'FY25 Fleet Rates'!$B$3</f>
        <v>1650.1169802561767</v>
      </c>
      <c r="P586" s="67">
        <v>0</v>
      </c>
      <c r="Q586" s="67">
        <v>243.67205616165</v>
      </c>
      <c r="R586" s="67">
        <v>0</v>
      </c>
      <c r="S586" s="67">
        <v>292.99943220658673</v>
      </c>
      <c r="T586" s="67">
        <f t="shared" si="42"/>
        <v>7363.1117709407781</v>
      </c>
      <c r="U586" s="63" t="s">
        <v>151</v>
      </c>
      <c r="V586" s="63">
        <v>2030</v>
      </c>
      <c r="W586" s="70" t="s">
        <v>251</v>
      </c>
      <c r="X586" s="67">
        <v>3600</v>
      </c>
      <c r="Y586" s="67"/>
      <c r="Z586" s="67">
        <f t="shared" si="43"/>
        <v>3600</v>
      </c>
      <c r="AA586" s="67">
        <f t="shared" si="26"/>
        <v>10963.111770940777</v>
      </c>
    </row>
    <row r="587" spans="1:27" ht="15" customHeight="1" x14ac:dyDescent="0.3">
      <c r="A587" s="73" t="s">
        <v>43</v>
      </c>
      <c r="B587" s="73">
        <v>601410</v>
      </c>
      <c r="C587" s="73" t="s">
        <v>806</v>
      </c>
      <c r="D587" s="75" t="s">
        <v>807</v>
      </c>
      <c r="E587" s="73" t="s">
        <v>816</v>
      </c>
      <c r="F587" s="73" t="s">
        <v>817</v>
      </c>
      <c r="G587" s="73">
        <v>1212</v>
      </c>
      <c r="H587" s="73" t="s">
        <v>77</v>
      </c>
      <c r="I587" s="66">
        <v>11006</v>
      </c>
      <c r="J587" s="67">
        <v>4394.9914830988009</v>
      </c>
      <c r="K587" s="68">
        <f t="shared" si="39"/>
        <v>0.73249858051646677</v>
      </c>
      <c r="L587" s="67">
        <f t="shared" si="41"/>
        <v>3666.8878940654326</v>
      </c>
      <c r="M587" s="67">
        <v>0</v>
      </c>
      <c r="N587" s="67">
        <v>0</v>
      </c>
      <c r="O587" s="67">
        <f>'FY25 Fleet Rates'!$B$3</f>
        <v>1650.1169802561767</v>
      </c>
      <c r="P587" s="67">
        <v>0</v>
      </c>
      <c r="Q587" s="67">
        <v>572.48599547625304</v>
      </c>
      <c r="R587" s="67">
        <v>190.94786871488199</v>
      </c>
      <c r="S587" s="67">
        <v>268.58281285603783</v>
      </c>
      <c r="T587" s="67">
        <f t="shared" si="42"/>
        <v>10744.013034467582</v>
      </c>
      <c r="U587" s="63" t="s">
        <v>151</v>
      </c>
      <c r="V587" s="63">
        <v>2030</v>
      </c>
      <c r="W587" s="70" t="s">
        <v>251</v>
      </c>
      <c r="X587" s="67">
        <v>3300</v>
      </c>
      <c r="Y587" s="67"/>
      <c r="Z587" s="67">
        <f t="shared" si="43"/>
        <v>3300</v>
      </c>
      <c r="AA587" s="67">
        <f t="shared" si="26"/>
        <v>14044.013034467582</v>
      </c>
    </row>
    <row r="588" spans="1:27" ht="15" customHeight="1" x14ac:dyDescent="0.3">
      <c r="A588" s="73" t="s">
        <v>43</v>
      </c>
      <c r="B588" s="73">
        <v>601410</v>
      </c>
      <c r="C588" s="73" t="s">
        <v>806</v>
      </c>
      <c r="D588" s="75" t="s">
        <v>807</v>
      </c>
      <c r="E588" s="73" t="s">
        <v>818</v>
      </c>
      <c r="F588" s="73" t="s">
        <v>819</v>
      </c>
      <c r="G588" s="73">
        <v>1248</v>
      </c>
      <c r="H588" s="73" t="s">
        <v>77</v>
      </c>
      <c r="I588" s="66">
        <v>0</v>
      </c>
      <c r="J588" s="67">
        <v>4492.6579605009974</v>
      </c>
      <c r="K588" s="68">
        <f t="shared" si="39"/>
        <v>0.74877632675016625</v>
      </c>
      <c r="L588" s="67">
        <f t="shared" si="41"/>
        <v>0</v>
      </c>
      <c r="M588" s="67">
        <v>0</v>
      </c>
      <c r="N588" s="67">
        <v>0</v>
      </c>
      <c r="O588" s="67">
        <f>'FY25 Fleet Rates'!$B$3</f>
        <v>1650.1169802561767</v>
      </c>
      <c r="P588" s="67">
        <v>0</v>
      </c>
      <c r="Q588" s="67">
        <v>0</v>
      </c>
      <c r="R588" s="67">
        <v>20130.9729105162</v>
      </c>
      <c r="S588" s="67">
        <v>400.9208897360129</v>
      </c>
      <c r="T588" s="67">
        <f t="shared" si="42"/>
        <v>26674.668741009384</v>
      </c>
      <c r="U588" s="63" t="s">
        <v>151</v>
      </c>
      <c r="V588" s="63">
        <v>2028</v>
      </c>
      <c r="W588" s="70" t="s">
        <v>694</v>
      </c>
      <c r="X588" s="69">
        <v>4926</v>
      </c>
      <c r="Y588" s="67"/>
      <c r="Z588" s="67">
        <f t="shared" si="43"/>
        <v>4926</v>
      </c>
      <c r="AA588" s="67">
        <f t="shared" si="26"/>
        <v>31600.668741009384</v>
      </c>
    </row>
    <row r="589" spans="1:27" ht="15" customHeight="1" x14ac:dyDescent="0.3">
      <c r="A589" s="73" t="s">
        <v>43</v>
      </c>
      <c r="B589" s="73">
        <v>601410</v>
      </c>
      <c r="C589" s="73" t="s">
        <v>806</v>
      </c>
      <c r="D589" s="74" t="s">
        <v>807</v>
      </c>
      <c r="E589" s="73" t="s">
        <v>820</v>
      </c>
      <c r="F589" s="73" t="s">
        <v>821</v>
      </c>
      <c r="G589" s="73">
        <v>1248</v>
      </c>
      <c r="H589" s="73" t="s">
        <v>77</v>
      </c>
      <c r="I589" s="66">
        <v>0</v>
      </c>
      <c r="J589" s="67">
        <v>4492.6579605009974</v>
      </c>
      <c r="K589" s="68">
        <f t="shared" si="39"/>
        <v>0.74877632675016625</v>
      </c>
      <c r="L589" s="67">
        <f t="shared" si="41"/>
        <v>0</v>
      </c>
      <c r="M589" s="67">
        <v>0</v>
      </c>
      <c r="N589" s="67">
        <v>0</v>
      </c>
      <c r="O589" s="67">
        <f>'FY25 Fleet Rates'!$B$3</f>
        <v>1650.1169802561767</v>
      </c>
      <c r="P589" s="67">
        <v>0</v>
      </c>
      <c r="Q589" s="67">
        <v>0</v>
      </c>
      <c r="R589" s="67">
        <v>2856.0456393618556</v>
      </c>
      <c r="S589" s="67">
        <v>400.9208897360129</v>
      </c>
      <c r="T589" s="67">
        <f t="shared" si="42"/>
        <v>9399.7414698550419</v>
      </c>
      <c r="U589" s="63" t="s">
        <v>151</v>
      </c>
      <c r="V589" s="63">
        <v>2028</v>
      </c>
      <c r="W589" s="70" t="s">
        <v>694</v>
      </c>
      <c r="X589" s="69">
        <v>4926</v>
      </c>
      <c r="Y589" s="67"/>
      <c r="Z589" s="67">
        <f t="shared" si="43"/>
        <v>4926</v>
      </c>
      <c r="AA589" s="67">
        <f t="shared" si="26"/>
        <v>14325.741469855042</v>
      </c>
    </row>
    <row r="590" spans="1:27" ht="15" customHeight="1" x14ac:dyDescent="0.3">
      <c r="A590" s="73" t="s">
        <v>43</v>
      </c>
      <c r="B590" s="73">
        <v>601422</v>
      </c>
      <c r="C590" s="73" t="s">
        <v>822</v>
      </c>
      <c r="D590" s="75" t="s">
        <v>823</v>
      </c>
      <c r="E590" s="73">
        <v>141032</v>
      </c>
      <c r="F590" s="73" t="s">
        <v>824</v>
      </c>
      <c r="G590" s="73">
        <v>1212</v>
      </c>
      <c r="H590" s="73" t="s">
        <v>77</v>
      </c>
      <c r="I590" s="66">
        <v>4362</v>
      </c>
      <c r="J590" s="67">
        <v>4394.9914830988009</v>
      </c>
      <c r="K590" s="68">
        <f t="shared" si="39"/>
        <v>0.73249858051646677</v>
      </c>
      <c r="L590" s="67">
        <f t="shared" si="41"/>
        <v>0</v>
      </c>
      <c r="M590" s="67">
        <v>0</v>
      </c>
      <c r="N590" s="67">
        <v>0</v>
      </c>
      <c r="O590" s="67">
        <f>'FY25 Fleet Rates'!$B$3</f>
        <v>1650.1169802561767</v>
      </c>
      <c r="P590" s="67">
        <v>0</v>
      </c>
      <c r="Q590" s="67">
        <v>0</v>
      </c>
      <c r="R590" s="67">
        <v>0</v>
      </c>
      <c r="S590" s="67">
        <v>0</v>
      </c>
      <c r="T590" s="67">
        <f t="shared" si="42"/>
        <v>6045.1084633549781</v>
      </c>
      <c r="U590" s="63" t="s">
        <v>1306</v>
      </c>
      <c r="V590" s="63">
        <v>2020</v>
      </c>
      <c r="W590" s="70">
        <v>0</v>
      </c>
      <c r="X590" s="67">
        <v>0</v>
      </c>
      <c r="Y590" s="67"/>
      <c r="Z590" s="67">
        <f t="shared" si="43"/>
        <v>0</v>
      </c>
      <c r="AA590" s="67">
        <f t="shared" si="26"/>
        <v>6045.1084633549781</v>
      </c>
    </row>
    <row r="591" spans="1:27" ht="15" customHeight="1" x14ac:dyDescent="0.3">
      <c r="A591" s="73" t="s">
        <v>43</v>
      </c>
      <c r="B591" s="73">
        <v>601422</v>
      </c>
      <c r="C591" s="73" t="s">
        <v>822</v>
      </c>
      <c r="D591" s="75" t="s">
        <v>823</v>
      </c>
      <c r="E591" s="73">
        <v>151013</v>
      </c>
      <c r="F591" s="73" t="s">
        <v>825</v>
      </c>
      <c r="G591" s="73">
        <v>1248</v>
      </c>
      <c r="H591" s="73" t="s">
        <v>77</v>
      </c>
      <c r="I591" s="66">
        <v>0</v>
      </c>
      <c r="J591" s="67">
        <v>4492.6579605009974</v>
      </c>
      <c r="K591" s="68">
        <f t="shared" si="39"/>
        <v>0.74877632675016625</v>
      </c>
      <c r="L591" s="67">
        <f t="shared" si="41"/>
        <v>0</v>
      </c>
      <c r="M591" s="67">
        <v>0</v>
      </c>
      <c r="N591" s="67">
        <v>0</v>
      </c>
      <c r="O591" s="67">
        <f>'FY25 Fleet Rates'!$B$3</f>
        <v>1650.1169802561767</v>
      </c>
      <c r="P591" s="67">
        <v>0</v>
      </c>
      <c r="Q591" s="67">
        <v>2.9092001476380003</v>
      </c>
      <c r="R591" s="67">
        <v>1918.4938217170661</v>
      </c>
      <c r="S591" s="67">
        <v>0</v>
      </c>
      <c r="T591" s="67">
        <f t="shared" si="42"/>
        <v>8064.1779626218777</v>
      </c>
      <c r="U591" s="63" t="s">
        <v>1306</v>
      </c>
      <c r="V591" s="63">
        <v>2021</v>
      </c>
      <c r="W591" s="70">
        <v>0</v>
      </c>
      <c r="X591" s="67">
        <v>0</v>
      </c>
      <c r="Y591" s="67"/>
      <c r="Z591" s="67">
        <f t="shared" si="43"/>
        <v>0</v>
      </c>
      <c r="AA591" s="67">
        <f t="shared" si="26"/>
        <v>8064.1779626218777</v>
      </c>
    </row>
    <row r="592" spans="1:27" ht="15" customHeight="1" x14ac:dyDescent="0.3">
      <c r="A592" s="73" t="s">
        <v>43</v>
      </c>
      <c r="B592" s="73">
        <v>601422</v>
      </c>
      <c r="C592" s="73" t="s">
        <v>822</v>
      </c>
      <c r="D592" s="75" t="s">
        <v>823</v>
      </c>
      <c r="E592" s="73" t="s">
        <v>826</v>
      </c>
      <c r="F592" s="73" t="s">
        <v>827</v>
      </c>
      <c r="G592" s="73">
        <v>1035</v>
      </c>
      <c r="H592" s="73" t="s">
        <v>77</v>
      </c>
      <c r="I592" s="66">
        <v>4830</v>
      </c>
      <c r="J592" s="67">
        <v>5176.3233023163639</v>
      </c>
      <c r="K592" s="68">
        <f t="shared" si="39"/>
        <v>0.86272055038606066</v>
      </c>
      <c r="L592" s="67">
        <f t="shared" si="41"/>
        <v>0</v>
      </c>
      <c r="M592" s="67">
        <v>0</v>
      </c>
      <c r="N592" s="67">
        <v>0</v>
      </c>
      <c r="O592" s="67">
        <f>'FY25 Fleet Rates'!$B$3</f>
        <v>1650.1169802561767</v>
      </c>
      <c r="P592" s="67">
        <v>0</v>
      </c>
      <c r="Q592" s="67">
        <v>465.52511121601498</v>
      </c>
      <c r="R592" s="67">
        <v>0</v>
      </c>
      <c r="S592" s="67">
        <v>292.99943220658673</v>
      </c>
      <c r="T592" s="67">
        <f t="shared" si="42"/>
        <v>7584.9648259951427</v>
      </c>
      <c r="U592" s="63" t="s">
        <v>151</v>
      </c>
      <c r="V592" s="63">
        <v>2030</v>
      </c>
      <c r="W592" s="70" t="s">
        <v>251</v>
      </c>
      <c r="X592" s="67">
        <v>3600</v>
      </c>
      <c r="Y592" s="67"/>
      <c r="Z592" s="67">
        <f t="shared" si="43"/>
        <v>3600</v>
      </c>
      <c r="AA592" s="67">
        <f t="shared" si="26"/>
        <v>11184.964825995143</v>
      </c>
    </row>
    <row r="593" spans="1:27" ht="15" customHeight="1" x14ac:dyDescent="0.3">
      <c r="A593" s="73" t="s">
        <v>43</v>
      </c>
      <c r="B593" s="73">
        <v>601422</v>
      </c>
      <c r="C593" s="73" t="s">
        <v>822</v>
      </c>
      <c r="D593" s="75" t="s">
        <v>823</v>
      </c>
      <c r="E593" s="73" t="s">
        <v>828</v>
      </c>
      <c r="F593" s="73" t="s">
        <v>829</v>
      </c>
      <c r="G593" s="73">
        <v>1035</v>
      </c>
      <c r="H593" s="73" t="s">
        <v>77</v>
      </c>
      <c r="I593" s="66">
        <v>4503</v>
      </c>
      <c r="J593" s="67">
        <v>5176.3233023163639</v>
      </c>
      <c r="K593" s="68">
        <f t="shared" si="39"/>
        <v>0.86272055038606066</v>
      </c>
      <c r="L593" s="67">
        <f t="shared" si="41"/>
        <v>0</v>
      </c>
      <c r="M593" s="67">
        <v>0</v>
      </c>
      <c r="N593" s="67">
        <v>0</v>
      </c>
      <c r="O593" s="67">
        <f>'FY25 Fleet Rates'!$B$3</f>
        <v>1650.1169802561767</v>
      </c>
      <c r="P593" s="67">
        <v>0</v>
      </c>
      <c r="Q593" s="67">
        <v>488.77747735954495</v>
      </c>
      <c r="R593" s="67">
        <v>0</v>
      </c>
      <c r="S593" s="67">
        <v>292.99943220658673</v>
      </c>
      <c r="T593" s="67">
        <f t="shared" si="42"/>
        <v>7608.2171921386725</v>
      </c>
      <c r="U593" s="63" t="s">
        <v>151</v>
      </c>
      <c r="V593" s="63">
        <v>2030</v>
      </c>
      <c r="W593" s="70" t="s">
        <v>251</v>
      </c>
      <c r="X593" s="67">
        <v>3600</v>
      </c>
      <c r="Y593" s="67"/>
      <c r="Z593" s="67">
        <f t="shared" si="43"/>
        <v>3600</v>
      </c>
      <c r="AA593" s="67">
        <f t="shared" si="26"/>
        <v>11208.217192138673</v>
      </c>
    </row>
    <row r="594" spans="1:27" ht="15" customHeight="1" x14ac:dyDescent="0.3">
      <c r="A594" s="73" t="s">
        <v>43</v>
      </c>
      <c r="B594" s="73">
        <v>601422</v>
      </c>
      <c r="C594" s="73" t="s">
        <v>822</v>
      </c>
      <c r="D594" s="75" t="s">
        <v>823</v>
      </c>
      <c r="E594" s="73" t="s">
        <v>830</v>
      </c>
      <c r="F594" s="73" t="s">
        <v>831</v>
      </c>
      <c r="G594" s="73">
        <v>1212</v>
      </c>
      <c r="H594" s="73" t="s">
        <v>77</v>
      </c>
      <c r="I594" s="66">
        <v>8829</v>
      </c>
      <c r="J594" s="67">
        <v>4394.9914830988009</v>
      </c>
      <c r="K594" s="68">
        <f t="shared" si="39"/>
        <v>0.73249858051646677</v>
      </c>
      <c r="L594" s="67">
        <f t="shared" si="41"/>
        <v>2072.2384842810843</v>
      </c>
      <c r="M594" s="67">
        <v>0</v>
      </c>
      <c r="N594" s="67">
        <v>0</v>
      </c>
      <c r="O594" s="67">
        <f>'FY25 Fleet Rates'!$B$3</f>
        <v>1650.1169802561767</v>
      </c>
      <c r="P594" s="67">
        <v>0</v>
      </c>
      <c r="Q594" s="67">
        <v>1675.2745842880079</v>
      </c>
      <c r="R594" s="67">
        <v>2211.3359973785832</v>
      </c>
      <c r="S594" s="67">
        <v>2287.1861232970837</v>
      </c>
      <c r="T594" s="67">
        <f t="shared" si="42"/>
        <v>14291.143652599738</v>
      </c>
      <c r="U594" s="63" t="s">
        <v>151</v>
      </c>
      <c r="V594" s="63">
        <v>2029</v>
      </c>
      <c r="W594" s="70" t="s">
        <v>251</v>
      </c>
      <c r="X594" s="69">
        <v>28102</v>
      </c>
      <c r="Y594" s="67"/>
      <c r="Z594" s="67">
        <f t="shared" si="43"/>
        <v>28102</v>
      </c>
      <c r="AA594" s="67">
        <f t="shared" si="26"/>
        <v>42393.143652599741</v>
      </c>
    </row>
    <row r="595" spans="1:27" ht="15" customHeight="1" x14ac:dyDescent="0.3">
      <c r="A595" s="73" t="s">
        <v>43</v>
      </c>
      <c r="B595" s="73">
        <v>601428</v>
      </c>
      <c r="C595" s="73" t="s">
        <v>832</v>
      </c>
      <c r="D595" s="75" t="s">
        <v>833</v>
      </c>
      <c r="E595" s="73">
        <v>121016</v>
      </c>
      <c r="F595" s="73" t="s">
        <v>834</v>
      </c>
      <c r="G595" s="73">
        <v>9020</v>
      </c>
      <c r="H595" s="73" t="s">
        <v>77</v>
      </c>
      <c r="I595" s="66">
        <v>18</v>
      </c>
      <c r="J595" s="67">
        <v>0</v>
      </c>
      <c r="K595" s="68">
        <f t="shared" si="39"/>
        <v>0</v>
      </c>
      <c r="L595" s="67">
        <f t="shared" si="41"/>
        <v>0</v>
      </c>
      <c r="M595" s="67">
        <v>1172.3951204518621</v>
      </c>
      <c r="N595" s="67">
        <v>0</v>
      </c>
      <c r="O595" s="67">
        <f>'FY25 Fleet Rates'!$B$3</f>
        <v>1650.1169802561767</v>
      </c>
      <c r="P595" s="67">
        <v>0</v>
      </c>
      <c r="Q595" s="67">
        <v>0</v>
      </c>
      <c r="R595" s="67">
        <v>0</v>
      </c>
      <c r="S595" s="67">
        <v>0</v>
      </c>
      <c r="T595" s="67">
        <f t="shared" si="42"/>
        <v>2822.5121007080388</v>
      </c>
      <c r="U595" s="63" t="s">
        <v>412</v>
      </c>
      <c r="V595" s="63">
        <v>1900</v>
      </c>
      <c r="W595" s="70" t="s">
        <v>1218</v>
      </c>
      <c r="X595" s="67">
        <v>0</v>
      </c>
      <c r="Y595" s="67"/>
      <c r="Z595" s="67">
        <f t="shared" si="43"/>
        <v>0</v>
      </c>
      <c r="AA595" s="67">
        <f t="shared" si="26"/>
        <v>2822.5121007080388</v>
      </c>
    </row>
    <row r="596" spans="1:27" ht="15" customHeight="1" x14ac:dyDescent="0.3">
      <c r="A596" s="73" t="s">
        <v>43</v>
      </c>
      <c r="B596" s="73">
        <v>601428</v>
      </c>
      <c r="C596" s="73" t="s">
        <v>832</v>
      </c>
      <c r="D596" s="75" t="s">
        <v>833</v>
      </c>
      <c r="E596" s="73">
        <v>131006</v>
      </c>
      <c r="F596" s="73"/>
      <c r="G596" s="73">
        <v>3007</v>
      </c>
      <c r="H596" s="73" t="s">
        <v>170</v>
      </c>
      <c r="I596" s="66">
        <v>0</v>
      </c>
      <c r="J596" s="67">
        <v>0</v>
      </c>
      <c r="K596" s="68">
        <f t="shared" si="39"/>
        <v>0</v>
      </c>
      <c r="L596" s="67">
        <f t="shared" si="41"/>
        <v>0</v>
      </c>
      <c r="M596" s="67">
        <v>0</v>
      </c>
      <c r="N596" s="67">
        <v>0</v>
      </c>
      <c r="O596" s="67">
        <f>'FY25 Fleet Rates'!$B$4</f>
        <v>506.26975014729345</v>
      </c>
      <c r="P596" s="67">
        <v>0</v>
      </c>
      <c r="Q596" s="67">
        <v>0</v>
      </c>
      <c r="R596" s="67">
        <v>0</v>
      </c>
      <c r="S596" s="67">
        <v>0</v>
      </c>
      <c r="T596" s="67">
        <f t="shared" si="42"/>
        <v>506.26975014729345</v>
      </c>
      <c r="U596" s="63" t="s">
        <v>412</v>
      </c>
      <c r="V596" s="63">
        <v>1900</v>
      </c>
      <c r="W596" s="70" t="s">
        <v>1218</v>
      </c>
      <c r="X596" s="67">
        <v>0</v>
      </c>
      <c r="Y596" s="67"/>
      <c r="Z596" s="67">
        <f t="shared" si="43"/>
        <v>0</v>
      </c>
      <c r="AA596" s="67">
        <f t="shared" si="26"/>
        <v>506.26975014729345</v>
      </c>
    </row>
    <row r="597" spans="1:27" ht="15" customHeight="1" x14ac:dyDescent="0.3">
      <c r="A597" s="73" t="s">
        <v>43</v>
      </c>
      <c r="B597" s="73">
        <v>601428</v>
      </c>
      <c r="C597" s="73" t="s">
        <v>832</v>
      </c>
      <c r="D597" s="75" t="s">
        <v>833</v>
      </c>
      <c r="E597" s="73">
        <v>131007</v>
      </c>
      <c r="F597" s="73"/>
      <c r="G597" s="73">
        <v>3007</v>
      </c>
      <c r="H597" s="73" t="s">
        <v>170</v>
      </c>
      <c r="I597" s="66">
        <v>0</v>
      </c>
      <c r="J597" s="67">
        <v>0</v>
      </c>
      <c r="K597" s="68">
        <f t="shared" si="39"/>
        <v>0</v>
      </c>
      <c r="L597" s="67">
        <f t="shared" si="41"/>
        <v>0</v>
      </c>
      <c r="M597" s="67">
        <v>0</v>
      </c>
      <c r="N597" s="67">
        <v>0</v>
      </c>
      <c r="O597" s="67">
        <f>'FY25 Fleet Rates'!$B$4</f>
        <v>506.26975014729345</v>
      </c>
      <c r="P597" s="67">
        <v>0</v>
      </c>
      <c r="Q597" s="67">
        <v>0</v>
      </c>
      <c r="R597" s="67">
        <v>25.42644964943231</v>
      </c>
      <c r="S597" s="67">
        <v>0</v>
      </c>
      <c r="T597" s="67">
        <f t="shared" si="42"/>
        <v>531.69619979672575</v>
      </c>
      <c r="U597" s="63" t="s">
        <v>412</v>
      </c>
      <c r="V597" s="63">
        <v>1900</v>
      </c>
      <c r="W597" s="70" t="s">
        <v>1218</v>
      </c>
      <c r="X597" s="67">
        <v>0</v>
      </c>
      <c r="Y597" s="67"/>
      <c r="Z597" s="67">
        <f t="shared" si="43"/>
        <v>0</v>
      </c>
      <c r="AA597" s="67">
        <f t="shared" si="26"/>
        <v>531.69619979672575</v>
      </c>
    </row>
    <row r="598" spans="1:27" ht="15" customHeight="1" x14ac:dyDescent="0.3">
      <c r="A598" s="73" t="s">
        <v>43</v>
      </c>
      <c r="B598" s="73">
        <v>601428</v>
      </c>
      <c r="C598" s="73" t="s">
        <v>832</v>
      </c>
      <c r="D598" s="75" t="s">
        <v>833</v>
      </c>
      <c r="E598" s="73">
        <v>151003</v>
      </c>
      <c r="F598" s="73" t="s">
        <v>835</v>
      </c>
      <c r="G598" s="73">
        <v>9020</v>
      </c>
      <c r="H598" s="73" t="s">
        <v>170</v>
      </c>
      <c r="I598" s="66">
        <v>114</v>
      </c>
      <c r="J598" s="67">
        <v>0</v>
      </c>
      <c r="K598" s="68">
        <f t="shared" si="39"/>
        <v>0</v>
      </c>
      <c r="L598" s="67">
        <f t="shared" si="41"/>
        <v>0</v>
      </c>
      <c r="M598" s="67">
        <v>6256.4224133378957</v>
      </c>
      <c r="N598" s="67">
        <v>141.69420336497393</v>
      </c>
      <c r="O598" s="67">
        <f>'FY25 Fleet Rates'!$B$3</f>
        <v>1650.1169802561767</v>
      </c>
      <c r="P598" s="67">
        <v>0</v>
      </c>
      <c r="Q598" s="67">
        <v>0</v>
      </c>
      <c r="R598" s="67">
        <v>0</v>
      </c>
      <c r="S598" s="67">
        <v>0</v>
      </c>
      <c r="T598" s="67">
        <f t="shared" si="42"/>
        <v>8048.2335969590458</v>
      </c>
      <c r="U598" s="63" t="s">
        <v>1306</v>
      </c>
      <c r="V598" s="63">
        <v>2021</v>
      </c>
      <c r="W598" s="70">
        <v>0</v>
      </c>
      <c r="X598" s="67">
        <v>0</v>
      </c>
      <c r="Y598" s="67"/>
      <c r="Z598" s="67">
        <f t="shared" si="43"/>
        <v>0</v>
      </c>
      <c r="AA598" s="67">
        <f t="shared" si="26"/>
        <v>8048.2335969590458</v>
      </c>
    </row>
    <row r="599" spans="1:27" ht="15" customHeight="1" x14ac:dyDescent="0.3">
      <c r="A599" s="73" t="s">
        <v>43</v>
      </c>
      <c r="B599" s="73">
        <v>601428</v>
      </c>
      <c r="C599" s="73" t="s">
        <v>832</v>
      </c>
      <c r="D599" s="75" t="s">
        <v>833</v>
      </c>
      <c r="E599" s="73">
        <v>941083</v>
      </c>
      <c r="F599" s="73"/>
      <c r="G599" s="73">
        <v>3007</v>
      </c>
      <c r="H599" s="73" t="s">
        <v>170</v>
      </c>
      <c r="I599" s="66">
        <v>0</v>
      </c>
      <c r="J599" s="67">
        <v>0</v>
      </c>
      <c r="K599" s="68">
        <f t="shared" si="39"/>
        <v>0</v>
      </c>
      <c r="L599" s="67">
        <f t="shared" si="41"/>
        <v>0</v>
      </c>
      <c r="M599" s="67">
        <v>0</v>
      </c>
      <c r="N599" s="67">
        <v>0</v>
      </c>
      <c r="O599" s="67">
        <f>'FY25 Fleet Rates'!$B$4</f>
        <v>506.26975014729345</v>
      </c>
      <c r="P599" s="67">
        <v>0</v>
      </c>
      <c r="Q599" s="67">
        <v>0</v>
      </c>
      <c r="R599" s="67">
        <v>0</v>
      </c>
      <c r="S599" s="67">
        <v>0</v>
      </c>
      <c r="T599" s="67">
        <f t="shared" si="42"/>
        <v>506.26975014729345</v>
      </c>
      <c r="U599" s="63" t="s">
        <v>412</v>
      </c>
      <c r="V599" s="63">
        <v>1900</v>
      </c>
      <c r="W599" s="70" t="s">
        <v>1218</v>
      </c>
      <c r="X599" s="67">
        <v>0</v>
      </c>
      <c r="Y599" s="67"/>
      <c r="Z599" s="67">
        <f t="shared" si="43"/>
        <v>0</v>
      </c>
      <c r="AA599" s="67">
        <f t="shared" si="26"/>
        <v>506.26975014729345</v>
      </c>
    </row>
    <row r="600" spans="1:27" ht="15" customHeight="1" x14ac:dyDescent="0.3">
      <c r="A600" s="73" t="s">
        <v>43</v>
      </c>
      <c r="B600" s="73">
        <v>601428</v>
      </c>
      <c r="C600" s="73" t="s">
        <v>832</v>
      </c>
      <c r="D600" s="75" t="s">
        <v>833</v>
      </c>
      <c r="E600" s="73">
        <v>961067</v>
      </c>
      <c r="F600" s="73"/>
      <c r="G600" s="73">
        <v>1500</v>
      </c>
      <c r="H600" s="73" t="s">
        <v>170</v>
      </c>
      <c r="I600" s="66">
        <v>0</v>
      </c>
      <c r="J600" s="67">
        <v>0</v>
      </c>
      <c r="K600" s="68">
        <f t="shared" si="39"/>
        <v>0</v>
      </c>
      <c r="L600" s="67">
        <f t="shared" si="41"/>
        <v>0</v>
      </c>
      <c r="M600" s="67">
        <v>0</v>
      </c>
      <c r="N600" s="67">
        <v>0</v>
      </c>
      <c r="O600" s="67">
        <f>'FY25 Fleet Rates'!$B$3</f>
        <v>1650.1169802561767</v>
      </c>
      <c r="P600" s="67">
        <v>0</v>
      </c>
      <c r="Q600" s="67">
        <v>0</v>
      </c>
      <c r="R600" s="67">
        <v>0</v>
      </c>
      <c r="S600" s="67">
        <v>0</v>
      </c>
      <c r="T600" s="67">
        <f t="shared" si="42"/>
        <v>1650.1169802561767</v>
      </c>
      <c r="U600" s="63" t="s">
        <v>412</v>
      </c>
      <c r="V600" s="63">
        <v>1900</v>
      </c>
      <c r="W600" s="70" t="s">
        <v>1218</v>
      </c>
      <c r="X600" s="67">
        <v>0</v>
      </c>
      <c r="Y600" s="67"/>
      <c r="Z600" s="67">
        <f t="shared" si="43"/>
        <v>0</v>
      </c>
      <c r="AA600" s="67">
        <f t="shared" si="26"/>
        <v>1650.1169802561767</v>
      </c>
    </row>
    <row r="601" spans="1:27" ht="15" customHeight="1" x14ac:dyDescent="0.3">
      <c r="A601" s="73" t="s">
        <v>43</v>
      </c>
      <c r="B601" s="73">
        <v>601428</v>
      </c>
      <c r="C601" s="73" t="s">
        <v>832</v>
      </c>
      <c r="D601" s="75" t="s">
        <v>833</v>
      </c>
      <c r="E601" s="73" t="s">
        <v>836</v>
      </c>
      <c r="F601" s="73"/>
      <c r="G601" s="73">
        <v>3007</v>
      </c>
      <c r="H601" s="73" t="s">
        <v>170</v>
      </c>
      <c r="I601" s="66">
        <v>0</v>
      </c>
      <c r="J601" s="67">
        <v>0</v>
      </c>
      <c r="K601" s="68">
        <f t="shared" si="39"/>
        <v>0</v>
      </c>
      <c r="L601" s="67">
        <f t="shared" ref="L601:L631" si="44">IF(H601="N",IF(I601&gt;6000,K601,0)*(I601-(500*12)),0)</f>
        <v>0</v>
      </c>
      <c r="M601" s="67">
        <v>0</v>
      </c>
      <c r="N601" s="67">
        <v>0</v>
      </c>
      <c r="O601" s="67">
        <f>'FY25 Fleet Rates'!$B$4</f>
        <v>506.26975014729345</v>
      </c>
      <c r="P601" s="67">
        <v>0</v>
      </c>
      <c r="Q601" s="67">
        <v>0</v>
      </c>
      <c r="R601" s="67">
        <v>0</v>
      </c>
      <c r="S601" s="67">
        <v>0</v>
      </c>
      <c r="T601" s="67">
        <f t="shared" si="42"/>
        <v>506.26975014729345</v>
      </c>
      <c r="U601" s="63" t="s">
        <v>412</v>
      </c>
      <c r="V601" s="63">
        <v>1900</v>
      </c>
      <c r="W601" s="70" t="s">
        <v>1218</v>
      </c>
      <c r="X601" s="67">
        <v>0</v>
      </c>
      <c r="Y601" s="67"/>
      <c r="Z601" s="67">
        <f t="shared" si="43"/>
        <v>0</v>
      </c>
      <c r="AA601" s="67">
        <f t="shared" si="26"/>
        <v>506.26975014729345</v>
      </c>
    </row>
    <row r="602" spans="1:27" ht="15" customHeight="1" x14ac:dyDescent="0.3">
      <c r="A602" s="73" t="s">
        <v>43</v>
      </c>
      <c r="B602" s="73">
        <v>601428</v>
      </c>
      <c r="C602" s="73" t="s">
        <v>832</v>
      </c>
      <c r="D602" s="75" t="s">
        <v>833</v>
      </c>
      <c r="E602" s="73" t="s">
        <v>837</v>
      </c>
      <c r="F602" s="73" t="s">
        <v>838</v>
      </c>
      <c r="G602" s="73">
        <v>1257</v>
      </c>
      <c r="H602" s="73" t="s">
        <v>170</v>
      </c>
      <c r="I602" s="66">
        <v>0</v>
      </c>
      <c r="J602" s="67">
        <v>0</v>
      </c>
      <c r="K602" s="68">
        <f t="shared" si="39"/>
        <v>0</v>
      </c>
      <c r="L602" s="67">
        <f t="shared" si="44"/>
        <v>0</v>
      </c>
      <c r="M602" s="67">
        <v>650.73780289573324</v>
      </c>
      <c r="N602" s="67">
        <v>0</v>
      </c>
      <c r="O602" s="67">
        <f>'FY25 Fleet Rates'!$B$3</f>
        <v>1650.1169802561767</v>
      </c>
      <c r="P602" s="67">
        <v>0</v>
      </c>
      <c r="Q602" s="67">
        <v>0</v>
      </c>
      <c r="R602" s="67">
        <v>0</v>
      </c>
      <c r="S602" s="67">
        <v>557.6755859665368</v>
      </c>
      <c r="T602" s="67">
        <f t="shared" si="42"/>
        <v>2858.5303691184467</v>
      </c>
      <c r="U602" s="63" t="s">
        <v>151</v>
      </c>
      <c r="V602" s="63">
        <v>2027</v>
      </c>
      <c r="W602" s="70" t="s">
        <v>1310</v>
      </c>
      <c r="X602" s="67">
        <v>6852</v>
      </c>
      <c r="Y602" s="67"/>
      <c r="Z602" s="67">
        <f t="shared" si="43"/>
        <v>6852</v>
      </c>
      <c r="AA602" s="67">
        <f t="shared" si="26"/>
        <v>9710.5303691184472</v>
      </c>
    </row>
    <row r="603" spans="1:27" ht="15" customHeight="1" x14ac:dyDescent="0.3">
      <c r="A603" s="73" t="s">
        <v>43</v>
      </c>
      <c r="B603" s="73">
        <v>601400</v>
      </c>
      <c r="C603" s="73" t="s">
        <v>794</v>
      </c>
      <c r="D603" s="75" t="s">
        <v>795</v>
      </c>
      <c r="E603" s="73"/>
      <c r="F603" s="73"/>
      <c r="G603" s="73">
        <v>1024</v>
      </c>
      <c r="H603" s="73" t="s">
        <v>77</v>
      </c>
      <c r="I603" s="66">
        <v>0</v>
      </c>
      <c r="J603" s="67">
        <v>3711.3261412834327</v>
      </c>
      <c r="K603" s="68">
        <f t="shared" si="39"/>
        <v>0.61855435688057214</v>
      </c>
      <c r="L603" s="67">
        <f t="shared" si="44"/>
        <v>0</v>
      </c>
      <c r="M603" s="67">
        <v>0</v>
      </c>
      <c r="N603" s="67">
        <v>0</v>
      </c>
      <c r="O603" s="67">
        <f>'FY25 Fleet Rates'!$B$3</f>
        <v>1650.1169802561767</v>
      </c>
      <c r="P603" s="67">
        <v>0</v>
      </c>
      <c r="Q603" s="67">
        <v>0</v>
      </c>
      <c r="R603" s="67">
        <v>0</v>
      </c>
      <c r="S603" s="67">
        <v>219.01707557442359</v>
      </c>
      <c r="T603" s="67">
        <f t="shared" si="42"/>
        <v>5580.4601971140328</v>
      </c>
      <c r="U603" s="63" t="s">
        <v>151</v>
      </c>
      <c r="V603" s="63">
        <v>2034</v>
      </c>
      <c r="W603" s="70" t="s">
        <v>839</v>
      </c>
      <c r="X603" s="69">
        <v>2691</v>
      </c>
      <c r="Y603" s="67"/>
      <c r="Z603" s="67">
        <f t="shared" si="43"/>
        <v>2691</v>
      </c>
      <c r="AA603" s="67">
        <f t="shared" si="26"/>
        <v>8271.4601971140328</v>
      </c>
    </row>
    <row r="604" spans="1:27" ht="15" customHeight="1" x14ac:dyDescent="0.3">
      <c r="A604" s="73" t="s">
        <v>43</v>
      </c>
      <c r="B604" s="73">
        <v>601400</v>
      </c>
      <c r="C604" s="73" t="s">
        <v>794</v>
      </c>
      <c r="D604" s="75" t="s">
        <v>795</v>
      </c>
      <c r="E604" s="73"/>
      <c r="F604" s="73"/>
      <c r="G604" s="73">
        <v>1024</v>
      </c>
      <c r="H604" s="73" t="s">
        <v>77</v>
      </c>
      <c r="I604" s="66">
        <v>0</v>
      </c>
      <c r="J604" s="67">
        <v>3711.3261412834327</v>
      </c>
      <c r="K604" s="68">
        <f t="shared" si="39"/>
        <v>0.61855435688057214</v>
      </c>
      <c r="L604" s="67">
        <f t="shared" si="44"/>
        <v>0</v>
      </c>
      <c r="M604" s="67">
        <v>0</v>
      </c>
      <c r="N604" s="67">
        <v>0</v>
      </c>
      <c r="O604" s="67">
        <f>'FY25 Fleet Rates'!$B$3</f>
        <v>1650.1169802561767</v>
      </c>
      <c r="P604" s="67">
        <v>0</v>
      </c>
      <c r="Q604" s="67">
        <v>0</v>
      </c>
      <c r="R604" s="67">
        <v>0</v>
      </c>
      <c r="S604" s="67">
        <v>219.01707557442359</v>
      </c>
      <c r="T604" s="67">
        <f t="shared" si="42"/>
        <v>5580.4601971140328</v>
      </c>
      <c r="U604" s="63" t="s">
        <v>151</v>
      </c>
      <c r="V604" s="63">
        <v>2034</v>
      </c>
      <c r="W604" s="70" t="s">
        <v>839</v>
      </c>
      <c r="X604" s="69">
        <v>2691</v>
      </c>
      <c r="Y604" s="67"/>
      <c r="Z604" s="67">
        <f t="shared" si="43"/>
        <v>2691</v>
      </c>
      <c r="AA604" s="67">
        <f t="shared" si="26"/>
        <v>8271.4601971140328</v>
      </c>
    </row>
    <row r="605" spans="1:27" ht="15" customHeight="1" x14ac:dyDescent="0.3">
      <c r="A605" s="73" t="s">
        <v>43</v>
      </c>
      <c r="B605" s="73">
        <v>601400</v>
      </c>
      <c r="C605" s="73" t="s">
        <v>794</v>
      </c>
      <c r="D605" s="75" t="s">
        <v>795</v>
      </c>
      <c r="E605" s="73"/>
      <c r="F605" s="73"/>
      <c r="G605" s="73">
        <v>1024</v>
      </c>
      <c r="H605" s="73" t="s">
        <v>77</v>
      </c>
      <c r="I605" s="66">
        <v>0</v>
      </c>
      <c r="J605" s="67">
        <v>3711.3261412834327</v>
      </c>
      <c r="K605" s="68">
        <f t="shared" si="39"/>
        <v>0.61855435688057214</v>
      </c>
      <c r="L605" s="67">
        <f t="shared" si="44"/>
        <v>0</v>
      </c>
      <c r="M605" s="67">
        <v>0</v>
      </c>
      <c r="N605" s="67">
        <v>0</v>
      </c>
      <c r="O605" s="67">
        <f>'FY25 Fleet Rates'!$B$3</f>
        <v>1650.1169802561767</v>
      </c>
      <c r="P605" s="67">
        <v>0</v>
      </c>
      <c r="Q605" s="67">
        <v>0</v>
      </c>
      <c r="R605" s="67">
        <v>0</v>
      </c>
      <c r="S605" s="67">
        <v>219.01707557442359</v>
      </c>
      <c r="T605" s="67">
        <f t="shared" si="42"/>
        <v>5580.4601971140328</v>
      </c>
      <c r="U605" s="63" t="s">
        <v>151</v>
      </c>
      <c r="V605" s="63">
        <v>2034</v>
      </c>
      <c r="W605" s="70" t="s">
        <v>839</v>
      </c>
      <c r="X605" s="69">
        <v>2691</v>
      </c>
      <c r="Y605" s="67"/>
      <c r="Z605" s="67">
        <f t="shared" si="43"/>
        <v>2691</v>
      </c>
      <c r="AA605" s="67">
        <f t="shared" si="26"/>
        <v>8271.4601971140328</v>
      </c>
    </row>
    <row r="606" spans="1:27" ht="15" customHeight="1" x14ac:dyDescent="0.3">
      <c r="A606" s="73" t="s">
        <v>43</v>
      </c>
      <c r="B606" s="73">
        <v>601400</v>
      </c>
      <c r="C606" s="73" t="s">
        <v>794</v>
      </c>
      <c r="D606" s="75" t="s">
        <v>795</v>
      </c>
      <c r="E606" s="73"/>
      <c r="F606" s="73"/>
      <c r="G606" s="73">
        <v>1024</v>
      </c>
      <c r="H606" s="73" t="s">
        <v>77</v>
      </c>
      <c r="I606" s="66">
        <v>0</v>
      </c>
      <c r="J606" s="67">
        <v>3711.3261412834327</v>
      </c>
      <c r="K606" s="68">
        <f t="shared" si="39"/>
        <v>0.61855435688057214</v>
      </c>
      <c r="L606" s="67">
        <f t="shared" si="44"/>
        <v>0</v>
      </c>
      <c r="M606" s="67">
        <v>0</v>
      </c>
      <c r="N606" s="67">
        <v>0</v>
      </c>
      <c r="O606" s="67">
        <f>'FY25 Fleet Rates'!$B$3</f>
        <v>1650.1169802561767</v>
      </c>
      <c r="P606" s="67">
        <v>0</v>
      </c>
      <c r="Q606" s="67">
        <v>0</v>
      </c>
      <c r="R606" s="67">
        <v>0</v>
      </c>
      <c r="S606" s="67">
        <v>219.01707557442359</v>
      </c>
      <c r="T606" s="67">
        <f t="shared" si="42"/>
        <v>5580.4601971140328</v>
      </c>
      <c r="U606" s="63" t="s">
        <v>151</v>
      </c>
      <c r="V606" s="63">
        <v>2034</v>
      </c>
      <c r="W606" s="70" t="s">
        <v>839</v>
      </c>
      <c r="X606" s="69">
        <v>2691</v>
      </c>
      <c r="Y606" s="67"/>
      <c r="Z606" s="67">
        <f t="shared" si="43"/>
        <v>2691</v>
      </c>
      <c r="AA606" s="67">
        <f t="shared" si="26"/>
        <v>8271.4601971140328</v>
      </c>
    </row>
    <row r="607" spans="1:27" ht="15" customHeight="1" x14ac:dyDescent="0.3">
      <c r="A607" s="73" t="s">
        <v>43</v>
      </c>
      <c r="B607" s="73">
        <v>601400</v>
      </c>
      <c r="C607" s="73" t="s">
        <v>794</v>
      </c>
      <c r="D607" s="75" t="s">
        <v>795</v>
      </c>
      <c r="E607" s="73"/>
      <c r="F607" s="73"/>
      <c r="G607" s="73">
        <v>1024</v>
      </c>
      <c r="H607" s="73" t="s">
        <v>77</v>
      </c>
      <c r="I607" s="66">
        <v>0</v>
      </c>
      <c r="J607" s="67">
        <v>3711.3261412834327</v>
      </c>
      <c r="K607" s="68">
        <f t="shared" si="39"/>
        <v>0.61855435688057214</v>
      </c>
      <c r="L607" s="67">
        <f t="shared" si="44"/>
        <v>0</v>
      </c>
      <c r="M607" s="67">
        <v>0</v>
      </c>
      <c r="N607" s="67">
        <v>0</v>
      </c>
      <c r="O607" s="67">
        <f>'FY25 Fleet Rates'!$B$3</f>
        <v>1650.1169802561767</v>
      </c>
      <c r="P607" s="67">
        <v>0</v>
      </c>
      <c r="Q607" s="67">
        <v>0</v>
      </c>
      <c r="R607" s="67">
        <v>0</v>
      </c>
      <c r="S607" s="67">
        <v>219.01707557442359</v>
      </c>
      <c r="T607" s="67">
        <f t="shared" si="42"/>
        <v>5580.4601971140328</v>
      </c>
      <c r="U607" s="63" t="s">
        <v>151</v>
      </c>
      <c r="V607" s="63">
        <v>2034</v>
      </c>
      <c r="W607" s="70" t="s">
        <v>839</v>
      </c>
      <c r="X607" s="69">
        <v>2691</v>
      </c>
      <c r="Y607" s="67"/>
      <c r="Z607" s="67">
        <f t="shared" si="43"/>
        <v>2691</v>
      </c>
      <c r="AA607" s="67">
        <f t="shared" si="26"/>
        <v>8271.4601971140328</v>
      </c>
    </row>
    <row r="608" spans="1:27" ht="14.4" x14ac:dyDescent="0.3">
      <c r="A608" s="73" t="s">
        <v>43</v>
      </c>
      <c r="B608" s="73">
        <v>601400</v>
      </c>
      <c r="C608" s="73" t="s">
        <v>794</v>
      </c>
      <c r="D608" s="75" t="s">
        <v>795</v>
      </c>
      <c r="E608" s="73"/>
      <c r="F608" s="73"/>
      <c r="G608" s="73">
        <v>1024</v>
      </c>
      <c r="H608" s="73" t="s">
        <v>77</v>
      </c>
      <c r="I608" s="66">
        <v>0</v>
      </c>
      <c r="J608" s="67">
        <v>3711.3261412834327</v>
      </c>
      <c r="K608" s="68">
        <f t="shared" si="39"/>
        <v>0.61855435688057214</v>
      </c>
      <c r="L608" s="67">
        <f t="shared" si="44"/>
        <v>0</v>
      </c>
      <c r="M608" s="67">
        <v>0</v>
      </c>
      <c r="N608" s="67">
        <v>0</v>
      </c>
      <c r="O608" s="67">
        <f>'FY25 Fleet Rates'!$B$3</f>
        <v>1650.1169802561767</v>
      </c>
      <c r="P608" s="67">
        <v>0</v>
      </c>
      <c r="Q608" s="67">
        <v>0</v>
      </c>
      <c r="R608" s="67">
        <v>0</v>
      </c>
      <c r="S608" s="67">
        <v>219.01707557442359</v>
      </c>
      <c r="T608" s="67">
        <f t="shared" si="42"/>
        <v>5580.4601971140328</v>
      </c>
      <c r="U608" s="63" t="s">
        <v>151</v>
      </c>
      <c r="V608" s="63">
        <v>2034</v>
      </c>
      <c r="W608" s="70" t="s">
        <v>839</v>
      </c>
      <c r="X608" s="69">
        <v>2691</v>
      </c>
      <c r="Y608" s="67"/>
      <c r="Z608" s="67">
        <f t="shared" si="43"/>
        <v>2691</v>
      </c>
      <c r="AA608" s="67">
        <f t="shared" si="26"/>
        <v>8271.4601971140328</v>
      </c>
    </row>
    <row r="609" spans="1:27" ht="14.4" x14ac:dyDescent="0.3">
      <c r="A609" s="73" t="s">
        <v>43</v>
      </c>
      <c r="B609" s="73">
        <v>601460</v>
      </c>
      <c r="C609" s="73" t="s">
        <v>840</v>
      </c>
      <c r="D609" s="75" t="s">
        <v>841</v>
      </c>
      <c r="E609" s="73">
        <v>151074</v>
      </c>
      <c r="F609" s="73" t="s">
        <v>842</v>
      </c>
      <c r="G609" s="73">
        <v>1335</v>
      </c>
      <c r="H609" s="73" t="s">
        <v>170</v>
      </c>
      <c r="I609" s="66">
        <v>0</v>
      </c>
      <c r="J609" s="67">
        <v>0</v>
      </c>
      <c r="K609" s="68">
        <f t="shared" si="39"/>
        <v>0</v>
      </c>
      <c r="L609" s="67">
        <f t="shared" si="44"/>
        <v>0</v>
      </c>
      <c r="M609" s="67">
        <v>853.38563124521647</v>
      </c>
      <c r="N609" s="67">
        <v>0</v>
      </c>
      <c r="O609" s="67">
        <f>'FY25 Fleet Rates'!$B$3</f>
        <v>1650.1169802561767</v>
      </c>
      <c r="P609" s="67">
        <v>0</v>
      </c>
      <c r="Q609" s="67">
        <v>0</v>
      </c>
      <c r="R609" s="67">
        <v>0</v>
      </c>
      <c r="S609" s="67">
        <v>0</v>
      </c>
      <c r="T609" s="67">
        <f t="shared" si="42"/>
        <v>2503.5026115013934</v>
      </c>
      <c r="U609" s="63" t="s">
        <v>1306</v>
      </c>
      <c r="V609" s="63">
        <v>2022</v>
      </c>
      <c r="W609" s="70">
        <v>0</v>
      </c>
      <c r="X609" s="67">
        <v>0</v>
      </c>
      <c r="Y609" s="67"/>
      <c r="Z609" s="67">
        <f t="shared" si="43"/>
        <v>0</v>
      </c>
      <c r="AA609" s="67">
        <f t="shared" si="26"/>
        <v>2503.5026115013934</v>
      </c>
    </row>
    <row r="610" spans="1:27" ht="15" customHeight="1" x14ac:dyDescent="0.3">
      <c r="A610" s="73" t="s">
        <v>43</v>
      </c>
      <c r="B610" s="73">
        <v>601460</v>
      </c>
      <c r="C610" s="73" t="s">
        <v>840</v>
      </c>
      <c r="D610" s="75" t="s">
        <v>841</v>
      </c>
      <c r="E610" s="73">
        <v>161057</v>
      </c>
      <c r="F610" s="73" t="s">
        <v>843</v>
      </c>
      <c r="G610" s="73">
        <v>1340</v>
      </c>
      <c r="H610" s="73" t="s">
        <v>170</v>
      </c>
      <c r="I610" s="66">
        <v>0</v>
      </c>
      <c r="J610" s="67">
        <v>0</v>
      </c>
      <c r="K610" s="68">
        <f t="shared" si="39"/>
        <v>0</v>
      </c>
      <c r="L610" s="67">
        <f t="shared" si="44"/>
        <v>0</v>
      </c>
      <c r="M610" s="67">
        <v>527.43792681623518</v>
      </c>
      <c r="N610" s="67">
        <v>316.73390479332841</v>
      </c>
      <c r="O610" s="67">
        <f>'FY25 Fleet Rates'!$B$3</f>
        <v>1650.1169802561767</v>
      </c>
      <c r="P610" s="67">
        <v>0</v>
      </c>
      <c r="Q610" s="67">
        <v>0</v>
      </c>
      <c r="R610" s="67">
        <v>0</v>
      </c>
      <c r="S610" s="67">
        <v>0</v>
      </c>
      <c r="T610" s="67">
        <f t="shared" si="42"/>
        <v>2494.2888118657402</v>
      </c>
      <c r="U610" s="63" t="s">
        <v>412</v>
      </c>
      <c r="V610" s="63">
        <v>1900</v>
      </c>
      <c r="W610" s="70" t="s">
        <v>1218</v>
      </c>
      <c r="X610" s="67">
        <v>0</v>
      </c>
      <c r="Y610" s="67"/>
      <c r="Z610" s="67">
        <f t="shared" si="43"/>
        <v>0</v>
      </c>
      <c r="AA610" s="67">
        <f t="shared" si="26"/>
        <v>2494.2888118657402</v>
      </c>
    </row>
    <row r="611" spans="1:27" ht="15" customHeight="1" x14ac:dyDescent="0.3">
      <c r="A611" s="73" t="s">
        <v>43</v>
      </c>
      <c r="B611" s="73">
        <v>601460</v>
      </c>
      <c r="C611" s="73" t="s">
        <v>840</v>
      </c>
      <c r="D611" s="75" t="s">
        <v>841</v>
      </c>
      <c r="E611" s="77" t="s">
        <v>844</v>
      </c>
      <c r="F611" s="73" t="s">
        <v>845</v>
      </c>
      <c r="G611" s="73">
        <v>1257</v>
      </c>
      <c r="H611" s="73" t="s">
        <v>170</v>
      </c>
      <c r="I611" s="66">
        <v>0</v>
      </c>
      <c r="J611" s="67">
        <v>0</v>
      </c>
      <c r="K611" s="68">
        <f t="shared" si="39"/>
        <v>0</v>
      </c>
      <c r="L611" s="67">
        <f t="shared" si="44"/>
        <v>0</v>
      </c>
      <c r="M611" s="67">
        <v>2249.5029449999665</v>
      </c>
      <c r="N611" s="67">
        <v>165.17029314486123</v>
      </c>
      <c r="O611" s="67">
        <f>'FY25 Fleet Rates'!$B$3</f>
        <v>1650.1169802561767</v>
      </c>
      <c r="P611" s="67">
        <v>0</v>
      </c>
      <c r="Q611" s="67">
        <v>0</v>
      </c>
      <c r="R611" s="67">
        <v>0</v>
      </c>
      <c r="S611" s="67">
        <v>0</v>
      </c>
      <c r="T611" s="67">
        <f t="shared" si="42"/>
        <v>4064.7902184010045</v>
      </c>
      <c r="U611" s="63" t="s">
        <v>412</v>
      </c>
      <c r="V611" s="63">
        <v>1900</v>
      </c>
      <c r="W611" s="70" t="s">
        <v>1218</v>
      </c>
      <c r="X611" s="67">
        <v>0</v>
      </c>
      <c r="Y611" s="67"/>
      <c r="Z611" s="67">
        <f t="shared" si="43"/>
        <v>0</v>
      </c>
      <c r="AA611" s="67">
        <f t="shared" si="26"/>
        <v>4064.7902184010045</v>
      </c>
    </row>
    <row r="612" spans="1:27" ht="15" customHeight="1" x14ac:dyDescent="0.3">
      <c r="A612" s="73" t="s">
        <v>43</v>
      </c>
      <c r="B612" s="73">
        <v>601473</v>
      </c>
      <c r="C612" s="73" t="s">
        <v>846</v>
      </c>
      <c r="D612" s="75" t="s">
        <v>847</v>
      </c>
      <c r="E612" s="73">
        <v>141019</v>
      </c>
      <c r="F612" s="73" t="s">
        <v>848</v>
      </c>
      <c r="G612" s="73">
        <v>1020</v>
      </c>
      <c r="H612" s="73" t="s">
        <v>77</v>
      </c>
      <c r="I612" s="66">
        <v>882</v>
      </c>
      <c r="J612" s="67">
        <v>3613.6596638812362</v>
      </c>
      <c r="K612" s="68">
        <f t="shared" si="39"/>
        <v>0.60227661064687266</v>
      </c>
      <c r="L612" s="67">
        <f t="shared" si="44"/>
        <v>0</v>
      </c>
      <c r="M612" s="67">
        <v>0</v>
      </c>
      <c r="N612" s="67">
        <v>0</v>
      </c>
      <c r="O612" s="67">
        <f>'FY25 Fleet Rates'!$B$3</f>
        <v>1650.1169802561767</v>
      </c>
      <c r="P612" s="67">
        <v>0</v>
      </c>
      <c r="Q612" s="67">
        <v>0</v>
      </c>
      <c r="R612" s="67">
        <v>0</v>
      </c>
      <c r="S612" s="67">
        <v>167.00967635775444</v>
      </c>
      <c r="T612" s="67">
        <f t="shared" si="42"/>
        <v>5430.7863204951682</v>
      </c>
      <c r="U612" s="63" t="s">
        <v>151</v>
      </c>
      <c r="V612" s="63">
        <v>2023</v>
      </c>
      <c r="W612" s="70" t="s">
        <v>1234</v>
      </c>
      <c r="X612" s="67">
        <v>2052</v>
      </c>
      <c r="Y612" s="67"/>
      <c r="Z612" s="67">
        <f t="shared" si="43"/>
        <v>2052</v>
      </c>
      <c r="AA612" s="67">
        <f t="shared" si="26"/>
        <v>7482.7863204951682</v>
      </c>
    </row>
    <row r="613" spans="1:27" ht="15" customHeight="1" x14ac:dyDescent="0.3">
      <c r="A613" s="73" t="s">
        <v>43</v>
      </c>
      <c r="B613" s="73">
        <v>601476</v>
      </c>
      <c r="C613" s="73" t="s">
        <v>849</v>
      </c>
      <c r="D613" s="75" t="s">
        <v>850</v>
      </c>
      <c r="E613" s="73">
        <v>151050</v>
      </c>
      <c r="F613" s="73" t="s">
        <v>851</v>
      </c>
      <c r="G613" s="73">
        <v>1035</v>
      </c>
      <c r="H613" s="73" t="s">
        <v>77</v>
      </c>
      <c r="I613" s="66">
        <v>5530</v>
      </c>
      <c r="J613" s="67">
        <v>5176.3233023163639</v>
      </c>
      <c r="K613" s="68">
        <f t="shared" si="39"/>
        <v>0.86272055038606066</v>
      </c>
      <c r="L613" s="67">
        <f t="shared" si="44"/>
        <v>0</v>
      </c>
      <c r="M613" s="67">
        <v>0</v>
      </c>
      <c r="N613" s="67">
        <v>0</v>
      </c>
      <c r="O613" s="67">
        <f>'FY25 Fleet Rates'!$B$3</f>
        <v>1650.1169802561767</v>
      </c>
      <c r="P613" s="67">
        <v>3339.4786784202565</v>
      </c>
      <c r="Q613" s="67">
        <v>1426.739704521912</v>
      </c>
      <c r="R613" s="67">
        <v>0</v>
      </c>
      <c r="S613" s="67">
        <v>0</v>
      </c>
      <c r="T613" s="67">
        <f t="shared" si="42"/>
        <v>11592.658665514709</v>
      </c>
      <c r="U613" s="63" t="s">
        <v>412</v>
      </c>
      <c r="V613" s="63">
        <v>1900</v>
      </c>
      <c r="W613" s="70" t="s">
        <v>1218</v>
      </c>
      <c r="X613" s="67">
        <v>0</v>
      </c>
      <c r="Y613" s="67"/>
      <c r="Z613" s="67">
        <f t="shared" si="43"/>
        <v>0</v>
      </c>
      <c r="AA613" s="67">
        <f t="shared" si="26"/>
        <v>11592.658665514709</v>
      </c>
    </row>
    <row r="614" spans="1:27" ht="15" customHeight="1" x14ac:dyDescent="0.3">
      <c r="A614" s="73" t="s">
        <v>43</v>
      </c>
      <c r="B614" s="73">
        <v>601476</v>
      </c>
      <c r="C614" s="73" t="s">
        <v>849</v>
      </c>
      <c r="D614" s="75" t="s">
        <v>850</v>
      </c>
      <c r="E614" s="73">
        <v>161042</v>
      </c>
      <c r="F614" s="73" t="s">
        <v>852</v>
      </c>
      <c r="G614" s="73">
        <v>1024</v>
      </c>
      <c r="H614" s="73" t="s">
        <v>77</v>
      </c>
      <c r="I614" s="66">
        <v>5623</v>
      </c>
      <c r="J614" s="67">
        <v>3711.3261412834327</v>
      </c>
      <c r="K614" s="68">
        <f t="shared" si="39"/>
        <v>0.61855435688057214</v>
      </c>
      <c r="L614" s="67">
        <f t="shared" si="44"/>
        <v>0</v>
      </c>
      <c r="M614" s="67">
        <v>0</v>
      </c>
      <c r="N614" s="67">
        <v>0</v>
      </c>
      <c r="O614" s="67">
        <f>'FY25 Fleet Rates'!$B$3</f>
        <v>1650.1169802561767</v>
      </c>
      <c r="P614" s="67">
        <v>0</v>
      </c>
      <c r="Q614" s="67">
        <v>1023.550046104374</v>
      </c>
      <c r="R614" s="67">
        <v>0</v>
      </c>
      <c r="S614" s="67">
        <v>162.77746233699264</v>
      </c>
      <c r="T614" s="67">
        <f t="shared" si="42"/>
        <v>6547.7706299809752</v>
      </c>
      <c r="U614" s="63" t="s">
        <v>1306</v>
      </c>
      <c r="V614" s="63">
        <v>2021</v>
      </c>
      <c r="W614" s="70">
        <v>0</v>
      </c>
      <c r="X614" s="67">
        <v>2000</v>
      </c>
      <c r="Y614" s="67"/>
      <c r="Z614" s="67">
        <f t="shared" si="43"/>
        <v>2000</v>
      </c>
      <c r="AA614" s="67">
        <f t="shared" si="26"/>
        <v>8547.7706299809761</v>
      </c>
    </row>
    <row r="615" spans="1:27" ht="15" customHeight="1" x14ac:dyDescent="0.3">
      <c r="A615" s="73" t="s">
        <v>43</v>
      </c>
      <c r="B615" s="73">
        <v>601476</v>
      </c>
      <c r="C615" s="73" t="s">
        <v>849</v>
      </c>
      <c r="D615" s="75" t="s">
        <v>850</v>
      </c>
      <c r="E615" s="73" t="s">
        <v>853</v>
      </c>
      <c r="F615" s="73" t="s">
        <v>854</v>
      </c>
      <c r="G615" s="73">
        <v>1024</v>
      </c>
      <c r="H615" s="73" t="s">
        <v>77</v>
      </c>
      <c r="I615" s="66">
        <v>12703</v>
      </c>
      <c r="J615" s="67">
        <v>3711.3261412834327</v>
      </c>
      <c r="K615" s="68">
        <f t="shared" si="39"/>
        <v>0.61855435688057214</v>
      </c>
      <c r="L615" s="67">
        <f t="shared" si="44"/>
        <v>4146.1698541704754</v>
      </c>
      <c r="M615" s="67">
        <v>0</v>
      </c>
      <c r="N615" s="67">
        <v>0</v>
      </c>
      <c r="O615" s="67">
        <f>'FY25 Fleet Rates'!$B$3</f>
        <v>1650.1169802561767</v>
      </c>
      <c r="P615" s="67">
        <v>0</v>
      </c>
      <c r="Q615" s="67">
        <v>1328.5276557421619</v>
      </c>
      <c r="R615" s="67">
        <v>0</v>
      </c>
      <c r="S615" s="67">
        <v>325.22936974931127</v>
      </c>
      <c r="T615" s="67">
        <f t="shared" si="42"/>
        <v>11161.370001201558</v>
      </c>
      <c r="U615" s="63" t="s">
        <v>151</v>
      </c>
      <c r="V615" s="63">
        <v>2024</v>
      </c>
      <c r="W615" s="70" t="s">
        <v>1234</v>
      </c>
      <c r="X615" s="67">
        <v>3996</v>
      </c>
      <c r="Y615" s="67"/>
      <c r="Z615" s="67">
        <f t="shared" si="43"/>
        <v>3996</v>
      </c>
      <c r="AA615" s="67">
        <f t="shared" si="26"/>
        <v>15157.370001201558</v>
      </c>
    </row>
    <row r="616" spans="1:27" ht="15" customHeight="1" x14ac:dyDescent="0.3">
      <c r="A616" s="73" t="s">
        <v>43</v>
      </c>
      <c r="B616" s="73">
        <v>601476</v>
      </c>
      <c r="C616" s="73" t="s">
        <v>849</v>
      </c>
      <c r="D616" s="75" t="s">
        <v>850</v>
      </c>
      <c r="E616" s="73" t="s">
        <v>855</v>
      </c>
      <c r="F616" s="73" t="s">
        <v>856</v>
      </c>
      <c r="G616" s="73">
        <v>1024</v>
      </c>
      <c r="H616" s="73" t="s">
        <v>77</v>
      </c>
      <c r="I616" s="66">
        <v>2279</v>
      </c>
      <c r="J616" s="67">
        <v>3711.3261412834327</v>
      </c>
      <c r="K616" s="68">
        <f t="shared" si="39"/>
        <v>0.61855435688057214</v>
      </c>
      <c r="L616" s="67">
        <f t="shared" si="44"/>
        <v>0</v>
      </c>
      <c r="M616" s="67">
        <v>0</v>
      </c>
      <c r="N616" s="67">
        <v>0</v>
      </c>
      <c r="O616" s="67">
        <f>'FY25 Fleet Rates'!$B$3</f>
        <v>1650.1169802561767</v>
      </c>
      <c r="P616" s="67">
        <v>0</v>
      </c>
      <c r="Q616" s="67">
        <v>1203.0816712737569</v>
      </c>
      <c r="R616" s="67">
        <v>0</v>
      </c>
      <c r="S616" s="67">
        <v>195.33295480439116</v>
      </c>
      <c r="T616" s="67">
        <f t="shared" si="42"/>
        <v>6759.857747617757</v>
      </c>
      <c r="U616" s="63" t="s">
        <v>151</v>
      </c>
      <c r="V616" s="63">
        <v>2030</v>
      </c>
      <c r="W616" s="70" t="s">
        <v>1234</v>
      </c>
      <c r="X616" s="67">
        <v>2400</v>
      </c>
      <c r="Y616" s="67"/>
      <c r="Z616" s="67">
        <f t="shared" si="43"/>
        <v>2400</v>
      </c>
      <c r="AA616" s="67">
        <f t="shared" ref="AA616:AA828" si="45">Z616+T616</f>
        <v>9159.8577476177561</v>
      </c>
    </row>
    <row r="617" spans="1:27" ht="15" customHeight="1" x14ac:dyDescent="0.3">
      <c r="A617" s="73" t="s">
        <v>43</v>
      </c>
      <c r="B617" s="73">
        <v>601476</v>
      </c>
      <c r="C617" s="73" t="s">
        <v>849</v>
      </c>
      <c r="D617" s="75" t="s">
        <v>850</v>
      </c>
      <c r="E617" s="73" t="s">
        <v>857</v>
      </c>
      <c r="F617" s="73" t="s">
        <v>858</v>
      </c>
      <c r="G617" s="73">
        <v>1024</v>
      </c>
      <c r="H617" s="73" t="s">
        <v>77</v>
      </c>
      <c r="I617" s="66">
        <v>6867</v>
      </c>
      <c r="J617" s="67">
        <v>3711.3261412834327</v>
      </c>
      <c r="K617" s="68">
        <f t="shared" si="39"/>
        <v>0.61855435688057214</v>
      </c>
      <c r="L617" s="67">
        <f t="shared" si="44"/>
        <v>536.286627415456</v>
      </c>
      <c r="M617" s="67">
        <v>0</v>
      </c>
      <c r="N617" s="67">
        <v>0</v>
      </c>
      <c r="O617" s="67">
        <f>'FY25 Fleet Rates'!$B$3</f>
        <v>1650.1169802561767</v>
      </c>
      <c r="P617" s="67">
        <v>0</v>
      </c>
      <c r="Q617" s="67">
        <v>2429.309533503174</v>
      </c>
      <c r="R617" s="67">
        <v>0</v>
      </c>
      <c r="S617" s="67">
        <v>195.33295480439116</v>
      </c>
      <c r="T617" s="67">
        <f t="shared" si="42"/>
        <v>8522.3722372626307</v>
      </c>
      <c r="U617" s="63" t="s">
        <v>151</v>
      </c>
      <c r="V617" s="63">
        <v>2032</v>
      </c>
      <c r="W617" s="70" t="s">
        <v>1234</v>
      </c>
      <c r="X617" s="67">
        <v>2400</v>
      </c>
      <c r="Y617" s="67"/>
      <c r="Z617" s="67">
        <f t="shared" si="43"/>
        <v>2400</v>
      </c>
      <c r="AA617" s="67">
        <f t="shared" si="45"/>
        <v>10922.372237262631</v>
      </c>
    </row>
    <row r="618" spans="1:27" ht="15" customHeight="1" x14ac:dyDescent="0.3">
      <c r="A618" s="73" t="s">
        <v>43</v>
      </c>
      <c r="B618" s="73">
        <v>601476</v>
      </c>
      <c r="C618" s="73" t="s">
        <v>849</v>
      </c>
      <c r="D618" s="75" t="s">
        <v>850</v>
      </c>
      <c r="E618" s="73" t="s">
        <v>859</v>
      </c>
      <c r="F618" s="73" t="s">
        <v>860</v>
      </c>
      <c r="G618" s="73">
        <v>1024</v>
      </c>
      <c r="H618" s="73" t="s">
        <v>77</v>
      </c>
      <c r="I618" s="66">
        <v>7520</v>
      </c>
      <c r="J618" s="67">
        <v>3711.3261412834327</v>
      </c>
      <c r="K618" s="68">
        <f t="shared" si="39"/>
        <v>0.61855435688057214</v>
      </c>
      <c r="L618" s="67">
        <f t="shared" si="44"/>
        <v>940.2026224584697</v>
      </c>
      <c r="M618" s="67">
        <v>0</v>
      </c>
      <c r="N618" s="67">
        <v>0</v>
      </c>
      <c r="O618" s="67">
        <f>'FY25 Fleet Rates'!$B$3</f>
        <v>1650.1169802561767</v>
      </c>
      <c r="P618" s="67">
        <v>0</v>
      </c>
      <c r="Q618" s="67">
        <v>1876.1155696629</v>
      </c>
      <c r="R618" s="67">
        <v>0</v>
      </c>
      <c r="S618" s="67">
        <v>195.33295480439116</v>
      </c>
      <c r="T618" s="67">
        <f t="shared" si="42"/>
        <v>8373.0942684653692</v>
      </c>
      <c r="U618" s="63" t="s">
        <v>151</v>
      </c>
      <c r="V618" s="63">
        <v>2032</v>
      </c>
      <c r="W618" s="70" t="s">
        <v>1234</v>
      </c>
      <c r="X618" s="67">
        <v>2400</v>
      </c>
      <c r="Y618" s="67"/>
      <c r="Z618" s="67">
        <f t="shared" si="43"/>
        <v>2400</v>
      </c>
      <c r="AA618" s="67">
        <f t="shared" si="45"/>
        <v>10773.094268465369</v>
      </c>
    </row>
    <row r="619" spans="1:27" ht="15" customHeight="1" x14ac:dyDescent="0.3">
      <c r="A619" s="73" t="s">
        <v>43</v>
      </c>
      <c r="B619" s="73">
        <v>601476</v>
      </c>
      <c r="C619" s="73" t="s">
        <v>849</v>
      </c>
      <c r="D619" s="75" t="s">
        <v>850</v>
      </c>
      <c r="E619" s="73" t="s">
        <v>861</v>
      </c>
      <c r="F619" s="73" t="s">
        <v>862</v>
      </c>
      <c r="G619" s="73">
        <v>1024</v>
      </c>
      <c r="H619" s="73" t="s">
        <v>77</v>
      </c>
      <c r="I619" s="66">
        <v>10349</v>
      </c>
      <c r="J619" s="67">
        <v>3711.3261412834327</v>
      </c>
      <c r="K619" s="68">
        <f t="shared" si="39"/>
        <v>0.61855435688057214</v>
      </c>
      <c r="L619" s="67">
        <f t="shared" si="44"/>
        <v>2690.0928980736085</v>
      </c>
      <c r="M619" s="67">
        <v>0</v>
      </c>
      <c r="N619" s="67">
        <v>0</v>
      </c>
      <c r="O619" s="67">
        <f>'FY25 Fleet Rates'!$B$3</f>
        <v>1650.1169802561767</v>
      </c>
      <c r="P619" s="67">
        <v>0</v>
      </c>
      <c r="Q619" s="67">
        <v>1624.2467889976863</v>
      </c>
      <c r="R619" s="67">
        <v>0</v>
      </c>
      <c r="S619" s="67">
        <v>195.33295480439116</v>
      </c>
      <c r="T619" s="67">
        <f t="shared" si="42"/>
        <v>9871.1157634152951</v>
      </c>
      <c r="U619" s="63" t="s">
        <v>151</v>
      </c>
      <c r="V619" s="63">
        <v>2032</v>
      </c>
      <c r="W619" s="70" t="s">
        <v>1234</v>
      </c>
      <c r="X619" s="67">
        <v>2400</v>
      </c>
      <c r="Y619" s="67"/>
      <c r="Z619" s="67">
        <f t="shared" si="43"/>
        <v>2400</v>
      </c>
      <c r="AA619" s="67">
        <f t="shared" si="45"/>
        <v>12271.115763415295</v>
      </c>
    </row>
    <row r="620" spans="1:27" ht="15" customHeight="1" x14ac:dyDescent="0.3">
      <c r="A620" s="73" t="s">
        <v>43</v>
      </c>
      <c r="B620" s="73">
        <v>601480</v>
      </c>
      <c r="C620" s="73" t="s">
        <v>863</v>
      </c>
      <c r="D620" s="75" t="s">
        <v>864</v>
      </c>
      <c r="E620" s="73">
        <v>141068</v>
      </c>
      <c r="F620" s="73" t="s">
        <v>865</v>
      </c>
      <c r="G620" s="73">
        <v>1035</v>
      </c>
      <c r="H620" s="73" t="s">
        <v>77</v>
      </c>
      <c r="I620" s="66">
        <v>15295</v>
      </c>
      <c r="J620" s="67">
        <v>5176.3233023163639</v>
      </c>
      <c r="K620" s="68">
        <f t="shared" si="39"/>
        <v>0.86272055038606066</v>
      </c>
      <c r="L620" s="67">
        <f t="shared" si="44"/>
        <v>8018.9875158384339</v>
      </c>
      <c r="M620" s="67">
        <v>0</v>
      </c>
      <c r="N620" s="67">
        <v>0</v>
      </c>
      <c r="O620" s="67">
        <f>'FY25 Fleet Rates'!$B$3</f>
        <v>1650.1169802561767</v>
      </c>
      <c r="P620" s="67">
        <v>0</v>
      </c>
      <c r="Q620" s="67">
        <v>0</v>
      </c>
      <c r="R620" s="67">
        <v>0</v>
      </c>
      <c r="S620" s="67">
        <v>0</v>
      </c>
      <c r="T620" s="67">
        <f t="shared" si="42"/>
        <v>14845.427798410974</v>
      </c>
      <c r="U620" s="63" t="s">
        <v>412</v>
      </c>
      <c r="V620" s="63">
        <v>1900</v>
      </c>
      <c r="W620" s="70" t="s">
        <v>1218</v>
      </c>
      <c r="X620" s="67">
        <v>0</v>
      </c>
      <c r="Y620" s="67"/>
      <c r="Z620" s="67">
        <f t="shared" si="43"/>
        <v>0</v>
      </c>
      <c r="AA620" s="67">
        <f t="shared" si="45"/>
        <v>14845.427798410974</v>
      </c>
    </row>
    <row r="621" spans="1:27" ht="15" customHeight="1" x14ac:dyDescent="0.3">
      <c r="A621" s="73" t="s">
        <v>43</v>
      </c>
      <c r="B621" s="73">
        <v>601480</v>
      </c>
      <c r="C621" s="73" t="s">
        <v>863</v>
      </c>
      <c r="D621" s="75" t="s">
        <v>864</v>
      </c>
      <c r="E621" s="73">
        <v>141069</v>
      </c>
      <c r="F621" s="73" t="s">
        <v>866</v>
      </c>
      <c r="G621" s="73">
        <v>1035</v>
      </c>
      <c r="H621" s="73" t="s">
        <v>77</v>
      </c>
      <c r="I621" s="66">
        <v>2788</v>
      </c>
      <c r="J621" s="67">
        <v>5176.3233023163639</v>
      </c>
      <c r="K621" s="68">
        <f t="shared" si="39"/>
        <v>0.86272055038606066</v>
      </c>
      <c r="L621" s="67">
        <f t="shared" si="44"/>
        <v>0</v>
      </c>
      <c r="M621" s="67">
        <v>0</v>
      </c>
      <c r="N621" s="67">
        <v>0</v>
      </c>
      <c r="O621" s="67">
        <f>'FY25 Fleet Rates'!$B$3</f>
        <v>1650.1169802561767</v>
      </c>
      <c r="P621" s="67">
        <v>0</v>
      </c>
      <c r="Q621" s="67">
        <v>121.772322968103</v>
      </c>
      <c r="R621" s="67">
        <v>0</v>
      </c>
      <c r="S621" s="67">
        <v>0</v>
      </c>
      <c r="T621" s="67">
        <f t="shared" si="42"/>
        <v>6948.2126055406443</v>
      </c>
      <c r="U621" s="63" t="s">
        <v>412</v>
      </c>
      <c r="V621" s="63">
        <v>1900</v>
      </c>
      <c r="W621" s="70" t="s">
        <v>1218</v>
      </c>
      <c r="X621" s="67">
        <v>0</v>
      </c>
      <c r="Y621" s="67"/>
      <c r="Z621" s="67">
        <f t="shared" si="43"/>
        <v>0</v>
      </c>
      <c r="AA621" s="67">
        <f t="shared" si="45"/>
        <v>6948.2126055406443</v>
      </c>
    </row>
    <row r="622" spans="1:27" ht="15" customHeight="1" x14ac:dyDescent="0.3">
      <c r="A622" s="73" t="s">
        <v>43</v>
      </c>
      <c r="B622" s="73">
        <v>601484</v>
      </c>
      <c r="C622" s="73" t="s">
        <v>867</v>
      </c>
      <c r="D622" s="75" t="s">
        <v>868</v>
      </c>
      <c r="E622" s="73" t="s">
        <v>869</v>
      </c>
      <c r="F622" s="73" t="s">
        <v>870</v>
      </c>
      <c r="G622" s="73">
        <v>1212</v>
      </c>
      <c r="H622" s="73" t="s">
        <v>77</v>
      </c>
      <c r="I622" s="66">
        <v>8373</v>
      </c>
      <c r="J622" s="67">
        <v>4394.9914830988009</v>
      </c>
      <c r="K622" s="68">
        <f t="shared" si="39"/>
        <v>0.73249858051646677</v>
      </c>
      <c r="L622" s="67">
        <f t="shared" si="44"/>
        <v>1738.2191315655757</v>
      </c>
      <c r="M622" s="67">
        <v>0</v>
      </c>
      <c r="N622" s="67">
        <v>0</v>
      </c>
      <c r="O622" s="67">
        <f>'FY25 Fleet Rates'!$B$3</f>
        <v>1650.1169802561767</v>
      </c>
      <c r="P622" s="67">
        <v>0</v>
      </c>
      <c r="Q622" s="67">
        <v>1087.9240625099551</v>
      </c>
      <c r="R622" s="67">
        <v>1281.6904416614186</v>
      </c>
      <c r="S622" s="67">
        <v>268.58281285603783</v>
      </c>
      <c r="T622" s="67">
        <f t="shared" si="42"/>
        <v>10421.524911947963</v>
      </c>
      <c r="U622" s="63" t="s">
        <v>151</v>
      </c>
      <c r="V622" s="63">
        <v>2032</v>
      </c>
      <c r="W622" s="70" t="s">
        <v>251</v>
      </c>
      <c r="X622" s="67">
        <v>3300</v>
      </c>
      <c r="Y622" s="67"/>
      <c r="Z622" s="67">
        <f t="shared" si="43"/>
        <v>3300</v>
      </c>
      <c r="AA622" s="67">
        <f t="shared" si="45"/>
        <v>13721.524911947963</v>
      </c>
    </row>
    <row r="623" spans="1:27" ht="15" customHeight="1" x14ac:dyDescent="0.3">
      <c r="A623" s="73" t="s">
        <v>43</v>
      </c>
      <c r="B623" s="73">
        <v>601486</v>
      </c>
      <c r="C623" s="73" t="s">
        <v>871</v>
      </c>
      <c r="D623" s="75" t="s">
        <v>872</v>
      </c>
      <c r="E623" s="73">
        <v>151037</v>
      </c>
      <c r="F623" s="73" t="s">
        <v>873</v>
      </c>
      <c r="G623" s="73">
        <v>1302</v>
      </c>
      <c r="H623" s="73" t="s">
        <v>170</v>
      </c>
      <c r="I623" s="66">
        <v>0</v>
      </c>
      <c r="J623" s="67">
        <v>0</v>
      </c>
      <c r="K623" s="68">
        <f t="shared" si="39"/>
        <v>0</v>
      </c>
      <c r="L623" s="67">
        <f t="shared" si="44"/>
        <v>0</v>
      </c>
      <c r="M623" s="67">
        <v>3082.9495556008883</v>
      </c>
      <c r="N623" s="67">
        <v>4920.3027527279892</v>
      </c>
      <c r="O623" s="67">
        <f>'FY25 Fleet Rates'!$B$3</f>
        <v>1650.1169802561767</v>
      </c>
      <c r="P623" s="67">
        <v>0</v>
      </c>
      <c r="Q623" s="67">
        <v>0</v>
      </c>
      <c r="R623" s="67">
        <v>0</v>
      </c>
      <c r="S623" s="67">
        <v>1628.1001782946005</v>
      </c>
      <c r="T623" s="67">
        <f t="shared" si="42"/>
        <v>11281.469466879655</v>
      </c>
      <c r="U623" s="63" t="s">
        <v>151</v>
      </c>
      <c r="V623" s="63">
        <v>2023</v>
      </c>
      <c r="W623" s="70" t="s">
        <v>1311</v>
      </c>
      <c r="X623" s="67">
        <v>20004</v>
      </c>
      <c r="Y623" s="67"/>
      <c r="Z623" s="67">
        <f t="shared" si="43"/>
        <v>20004</v>
      </c>
      <c r="AA623" s="67">
        <f t="shared" si="45"/>
        <v>31285.469466879655</v>
      </c>
    </row>
    <row r="624" spans="1:27" ht="15" customHeight="1" x14ac:dyDescent="0.3">
      <c r="A624" s="73" t="s">
        <v>43</v>
      </c>
      <c r="B624" s="73">
        <v>601486</v>
      </c>
      <c r="C624" s="73" t="s">
        <v>871</v>
      </c>
      <c r="D624" s="75" t="s">
        <v>872</v>
      </c>
      <c r="E624" s="73">
        <v>151055</v>
      </c>
      <c r="F624" s="73" t="s">
        <v>874</v>
      </c>
      <c r="G624" s="72"/>
      <c r="H624" s="73" t="s">
        <v>77</v>
      </c>
      <c r="I624" s="66">
        <v>7722</v>
      </c>
      <c r="J624" s="67">
        <v>0</v>
      </c>
      <c r="K624" s="68">
        <f t="shared" si="39"/>
        <v>0</v>
      </c>
      <c r="L624" s="67">
        <f t="shared" si="44"/>
        <v>0</v>
      </c>
      <c r="M624" s="67">
        <v>0</v>
      </c>
      <c r="N624" s="67">
        <v>0</v>
      </c>
      <c r="O624" s="67">
        <f>'FY25 Fleet Rates'!$B$3</f>
        <v>1650.1169802561767</v>
      </c>
      <c r="P624" s="67">
        <v>0</v>
      </c>
      <c r="Q624" s="67">
        <v>487.227319616643</v>
      </c>
      <c r="R624" s="67">
        <v>381.89573742976398</v>
      </c>
      <c r="S624" s="67">
        <v>0</v>
      </c>
      <c r="T624" s="67">
        <f t="shared" si="42"/>
        <v>2519.2400373025835</v>
      </c>
      <c r="U624" s="63" t="s">
        <v>412</v>
      </c>
      <c r="V624" s="63">
        <v>1900</v>
      </c>
      <c r="W624" s="70" t="s">
        <v>1218</v>
      </c>
      <c r="X624" s="67">
        <v>0</v>
      </c>
      <c r="Y624" s="67"/>
      <c r="Z624" s="67">
        <f t="shared" si="43"/>
        <v>0</v>
      </c>
      <c r="AA624" s="67">
        <f t="shared" si="45"/>
        <v>2519.2400373025835</v>
      </c>
    </row>
    <row r="625" spans="1:27" ht="15" customHeight="1" x14ac:dyDescent="0.3">
      <c r="A625" s="73" t="s">
        <v>43</v>
      </c>
      <c r="B625" s="73">
        <v>601486</v>
      </c>
      <c r="C625" s="73" t="s">
        <v>871</v>
      </c>
      <c r="D625" s="75" t="s">
        <v>872</v>
      </c>
      <c r="E625" s="73">
        <v>161010</v>
      </c>
      <c r="F625" s="73" t="s">
        <v>875</v>
      </c>
      <c r="G625" s="73">
        <v>1302</v>
      </c>
      <c r="H625" s="73" t="s">
        <v>170</v>
      </c>
      <c r="I625" s="66">
        <v>0</v>
      </c>
      <c r="J625" s="67">
        <v>0</v>
      </c>
      <c r="K625" s="68">
        <f t="shared" si="39"/>
        <v>0</v>
      </c>
      <c r="L625" s="67">
        <f t="shared" si="44"/>
        <v>0</v>
      </c>
      <c r="M625" s="67">
        <v>4560.6335663865621</v>
      </c>
      <c r="N625" s="67">
        <v>11846.189548719247</v>
      </c>
      <c r="O625" s="67">
        <f>'FY25 Fleet Rates'!$B$3</f>
        <v>1650.1169802561767</v>
      </c>
      <c r="P625" s="67">
        <v>0</v>
      </c>
      <c r="Q625" s="67">
        <v>5230.4658099646622</v>
      </c>
      <c r="R625" s="67">
        <v>0</v>
      </c>
      <c r="S625" s="67">
        <v>916.11155803259453</v>
      </c>
      <c r="T625" s="67">
        <f t="shared" si="42"/>
        <v>24203.517463359243</v>
      </c>
      <c r="U625" s="63" t="s">
        <v>151</v>
      </c>
      <c r="V625" s="63">
        <v>2024</v>
      </c>
      <c r="W625" s="70" t="s">
        <v>1311</v>
      </c>
      <c r="X625" s="67">
        <v>11256</v>
      </c>
      <c r="Y625" s="67"/>
      <c r="Z625" s="67">
        <f t="shared" si="43"/>
        <v>11256</v>
      </c>
      <c r="AA625" s="67">
        <f t="shared" si="45"/>
        <v>35459.51746335924</v>
      </c>
    </row>
    <row r="626" spans="1:27" ht="15.75" customHeight="1" x14ac:dyDescent="0.3">
      <c r="A626" s="73" t="s">
        <v>43</v>
      </c>
      <c r="B626" s="73">
        <v>601486</v>
      </c>
      <c r="C626" s="73" t="s">
        <v>871</v>
      </c>
      <c r="D626" s="75" t="s">
        <v>872</v>
      </c>
      <c r="E626" s="73" t="s">
        <v>876</v>
      </c>
      <c r="F626" s="73" t="s">
        <v>877</v>
      </c>
      <c r="G626" s="73">
        <v>1302</v>
      </c>
      <c r="H626" s="73" t="s">
        <v>170</v>
      </c>
      <c r="I626" s="66">
        <v>0</v>
      </c>
      <c r="J626" s="67">
        <v>0</v>
      </c>
      <c r="K626" s="68">
        <f t="shared" si="39"/>
        <v>0</v>
      </c>
      <c r="L626" s="67">
        <f t="shared" si="44"/>
        <v>0</v>
      </c>
      <c r="M626" s="67">
        <v>12484.06792974294</v>
      </c>
      <c r="N626" s="67">
        <v>8976.5973393712247</v>
      </c>
      <c r="O626" s="67">
        <f>'FY25 Fleet Rates'!$B$3</f>
        <v>1650.1169802561767</v>
      </c>
      <c r="P626" s="67">
        <v>0</v>
      </c>
      <c r="Q626" s="67">
        <v>7302.0711355338062</v>
      </c>
      <c r="R626" s="67">
        <v>0</v>
      </c>
      <c r="S626" s="67">
        <v>1220.8309675274447</v>
      </c>
      <c r="T626" s="67">
        <f t="shared" si="42"/>
        <v>31633.684352431592</v>
      </c>
      <c r="U626" s="63" t="s">
        <v>151</v>
      </c>
      <c r="V626" s="63">
        <v>2026</v>
      </c>
      <c r="W626" s="70" t="s">
        <v>1311</v>
      </c>
      <c r="X626" s="67">
        <v>15000</v>
      </c>
      <c r="Y626" s="67"/>
      <c r="Z626" s="67">
        <f t="shared" si="43"/>
        <v>15000</v>
      </c>
      <c r="AA626" s="67">
        <f t="shared" si="45"/>
        <v>46633.684352431592</v>
      </c>
    </row>
    <row r="627" spans="1:27" ht="15" customHeight="1" x14ac:dyDescent="0.3">
      <c r="A627" s="73" t="s">
        <v>43</v>
      </c>
      <c r="B627" s="73">
        <v>601486</v>
      </c>
      <c r="C627" s="73" t="s">
        <v>871</v>
      </c>
      <c r="D627" s="75" t="s">
        <v>872</v>
      </c>
      <c r="E627" s="73" t="s">
        <v>878</v>
      </c>
      <c r="F627" s="73" t="s">
        <v>879</v>
      </c>
      <c r="G627" s="73">
        <v>1302</v>
      </c>
      <c r="H627" s="73" t="s">
        <v>170</v>
      </c>
      <c r="I627" s="66">
        <v>0</v>
      </c>
      <c r="J627" s="67">
        <v>0</v>
      </c>
      <c r="K627" s="68">
        <f t="shared" si="39"/>
        <v>0</v>
      </c>
      <c r="L627" s="67">
        <f t="shared" si="44"/>
        <v>0</v>
      </c>
      <c r="M627" s="67">
        <v>9381.1719329467178</v>
      </c>
      <c r="N627" s="67">
        <v>22139.917952657743</v>
      </c>
      <c r="O627" s="67">
        <f>'FY25 Fleet Rates'!$B$3</f>
        <v>1650.1169802561767</v>
      </c>
      <c r="P627" s="67">
        <v>0</v>
      </c>
      <c r="Q627" s="67">
        <v>0</v>
      </c>
      <c r="R627" s="67">
        <v>0</v>
      </c>
      <c r="S627" s="67">
        <v>2695.5947763005979</v>
      </c>
      <c r="T627" s="67">
        <f t="shared" si="42"/>
        <v>35866.801642161234</v>
      </c>
      <c r="U627" s="63" t="s">
        <v>151</v>
      </c>
      <c r="V627" s="63">
        <v>2026</v>
      </c>
      <c r="W627" s="70" t="s">
        <v>1311</v>
      </c>
      <c r="X627" s="67">
        <v>33120</v>
      </c>
      <c r="Y627" s="67"/>
      <c r="Z627" s="67">
        <f t="shared" si="43"/>
        <v>33120</v>
      </c>
      <c r="AA627" s="67">
        <f t="shared" si="45"/>
        <v>68986.801642161241</v>
      </c>
    </row>
    <row r="628" spans="1:27" ht="15" customHeight="1" x14ac:dyDescent="0.3">
      <c r="A628" s="73" t="s">
        <v>43</v>
      </c>
      <c r="B628" s="73">
        <v>601486</v>
      </c>
      <c r="C628" s="73" t="s">
        <v>871</v>
      </c>
      <c r="D628" s="75" t="s">
        <v>872</v>
      </c>
      <c r="E628" s="73" t="s">
        <v>880</v>
      </c>
      <c r="F628" s="73" t="s">
        <v>881</v>
      </c>
      <c r="G628" s="73">
        <v>1248</v>
      </c>
      <c r="H628" s="73" t="s">
        <v>77</v>
      </c>
      <c r="I628" s="66">
        <v>8947</v>
      </c>
      <c r="J628" s="67">
        <v>4492.6579605009974</v>
      </c>
      <c r="K628" s="68">
        <f t="shared" si="39"/>
        <v>0.74877632675016625</v>
      </c>
      <c r="L628" s="67">
        <f t="shared" si="44"/>
        <v>2206.64383493274</v>
      </c>
      <c r="M628" s="67">
        <v>0</v>
      </c>
      <c r="N628" s="67">
        <v>0</v>
      </c>
      <c r="O628" s="67">
        <f>'FY25 Fleet Rates'!$B$3</f>
        <v>1650.1169802561767</v>
      </c>
      <c r="P628" s="67">
        <v>0</v>
      </c>
      <c r="Q628" s="67">
        <v>1684.4587380387629</v>
      </c>
      <c r="R628" s="67">
        <v>0</v>
      </c>
      <c r="S628" s="67">
        <v>553.76892687044892</v>
      </c>
      <c r="T628" s="67">
        <f t="shared" si="42"/>
        <v>10587.646440599125</v>
      </c>
      <c r="U628" s="63" t="s">
        <v>151</v>
      </c>
      <c r="V628" s="63">
        <v>2024</v>
      </c>
      <c r="W628" s="70" t="s">
        <v>694</v>
      </c>
      <c r="X628" s="67">
        <v>6804</v>
      </c>
      <c r="Y628" s="67"/>
      <c r="Z628" s="67">
        <f t="shared" si="43"/>
        <v>6804</v>
      </c>
      <c r="AA628" s="67">
        <f t="shared" si="45"/>
        <v>17391.646440599125</v>
      </c>
    </row>
    <row r="629" spans="1:27" ht="15" customHeight="1" x14ac:dyDescent="0.3">
      <c r="A629" s="73" t="s">
        <v>43</v>
      </c>
      <c r="B629" s="73">
        <v>601486</v>
      </c>
      <c r="C629" s="73" t="s">
        <v>871</v>
      </c>
      <c r="D629" s="75" t="s">
        <v>872</v>
      </c>
      <c r="E629" s="73" t="s">
        <v>882</v>
      </c>
      <c r="F629" s="73" t="s">
        <v>883</v>
      </c>
      <c r="G629" s="73">
        <v>1035</v>
      </c>
      <c r="H629" s="73" t="s">
        <v>77</v>
      </c>
      <c r="I629" s="66">
        <v>16724</v>
      </c>
      <c r="J629" s="67">
        <v>5176.3233023163639</v>
      </c>
      <c r="K629" s="68">
        <f t="shared" si="39"/>
        <v>0.86272055038606066</v>
      </c>
      <c r="L629" s="67">
        <f t="shared" si="44"/>
        <v>9251.8151823401149</v>
      </c>
      <c r="M629" s="67">
        <v>0</v>
      </c>
      <c r="N629" s="67">
        <v>0</v>
      </c>
      <c r="O629" s="67">
        <f>'FY25 Fleet Rates'!$B$3</f>
        <v>1650.1169802561767</v>
      </c>
      <c r="P629" s="67">
        <v>0</v>
      </c>
      <c r="Q629" s="67">
        <v>0</v>
      </c>
      <c r="R629" s="67">
        <v>2712.9567138161619</v>
      </c>
      <c r="S629" s="67">
        <v>488.33238701097793</v>
      </c>
      <c r="T629" s="67">
        <f t="shared" si="42"/>
        <v>19279.544565739798</v>
      </c>
      <c r="U629" s="63" t="s">
        <v>151</v>
      </c>
      <c r="V629" s="63">
        <v>2028</v>
      </c>
      <c r="W629" s="70" t="s">
        <v>251</v>
      </c>
      <c r="X629" s="67">
        <v>6000</v>
      </c>
      <c r="Y629" s="67"/>
      <c r="Z629" s="67">
        <f t="shared" si="43"/>
        <v>6000</v>
      </c>
      <c r="AA629" s="67">
        <f t="shared" si="45"/>
        <v>25279.544565739798</v>
      </c>
    </row>
    <row r="630" spans="1:27" ht="15" customHeight="1" x14ac:dyDescent="0.3">
      <c r="A630" s="73" t="s">
        <v>43</v>
      </c>
      <c r="B630" s="73">
        <v>601486</v>
      </c>
      <c r="C630" s="73" t="s">
        <v>871</v>
      </c>
      <c r="D630" s="75" t="s">
        <v>872</v>
      </c>
      <c r="E630" s="73" t="s">
        <v>884</v>
      </c>
      <c r="F630" s="73" t="s">
        <v>885</v>
      </c>
      <c r="G630" s="73">
        <v>1302</v>
      </c>
      <c r="H630" s="73" t="s">
        <v>170</v>
      </c>
      <c r="I630" s="66">
        <v>0</v>
      </c>
      <c r="J630" s="67">
        <v>0</v>
      </c>
      <c r="K630" s="68">
        <f t="shared" si="39"/>
        <v>0</v>
      </c>
      <c r="L630" s="67">
        <f t="shared" si="44"/>
        <v>0</v>
      </c>
      <c r="M630" s="67">
        <v>4917.8219350548889</v>
      </c>
      <c r="N630" s="67">
        <v>0</v>
      </c>
      <c r="O630" s="67">
        <f>'FY25 Fleet Rates'!$B$3</f>
        <v>1650.1169802561767</v>
      </c>
      <c r="P630" s="67">
        <v>0</v>
      </c>
      <c r="Q630" s="67">
        <v>0</v>
      </c>
      <c r="R630" s="67">
        <v>0</v>
      </c>
      <c r="S630" s="67">
        <v>2443.6152646029336</v>
      </c>
      <c r="T630" s="67">
        <f t="shared" si="42"/>
        <v>9011.5541799139992</v>
      </c>
      <c r="U630" s="63" t="s">
        <v>151</v>
      </c>
      <c r="V630" s="63">
        <v>2031</v>
      </c>
      <c r="W630" s="70" t="s">
        <v>1311</v>
      </c>
      <c r="X630" s="69">
        <v>30024</v>
      </c>
      <c r="Y630" s="67"/>
      <c r="Z630" s="67">
        <f t="shared" si="43"/>
        <v>30024</v>
      </c>
      <c r="AA630" s="67">
        <f t="shared" si="45"/>
        <v>39035.554179913997</v>
      </c>
    </row>
    <row r="631" spans="1:27" ht="15" customHeight="1" x14ac:dyDescent="0.3">
      <c r="A631" s="73" t="s">
        <v>43</v>
      </c>
      <c r="B631" s="73">
        <v>601486</v>
      </c>
      <c r="C631" s="73" t="s">
        <v>871</v>
      </c>
      <c r="D631" s="75" t="s">
        <v>872</v>
      </c>
      <c r="E631" s="73" t="s">
        <v>886</v>
      </c>
      <c r="F631" s="73" t="s">
        <v>887</v>
      </c>
      <c r="G631" s="73">
        <v>1302</v>
      </c>
      <c r="H631" s="73" t="s">
        <v>170</v>
      </c>
      <c r="I631" s="66">
        <v>0</v>
      </c>
      <c r="J631" s="67">
        <v>0</v>
      </c>
      <c r="K631" s="68">
        <f t="shared" si="39"/>
        <v>0</v>
      </c>
      <c r="L631" s="67">
        <f t="shared" si="44"/>
        <v>0</v>
      </c>
      <c r="M631" s="67">
        <v>4917.8219350548889</v>
      </c>
      <c r="N631" s="67">
        <v>0</v>
      </c>
      <c r="O631" s="67">
        <f>'FY25 Fleet Rates'!$B$3</f>
        <v>1650.1169802561767</v>
      </c>
      <c r="P631" s="67">
        <v>0</v>
      </c>
      <c r="Q631" s="67">
        <v>0</v>
      </c>
      <c r="R631" s="67">
        <v>0</v>
      </c>
      <c r="S631" s="67">
        <v>2443.6152646029336</v>
      </c>
      <c r="T631" s="67">
        <f t="shared" si="42"/>
        <v>9011.5541799139992</v>
      </c>
      <c r="U631" s="63" t="s">
        <v>151</v>
      </c>
      <c r="V631" s="63">
        <v>2031</v>
      </c>
      <c r="W631" s="70" t="s">
        <v>1311</v>
      </c>
      <c r="X631" s="69">
        <v>30024</v>
      </c>
      <c r="Y631" s="67"/>
      <c r="Z631" s="67">
        <f t="shared" si="43"/>
        <v>30024</v>
      </c>
      <c r="AA631" s="67">
        <f t="shared" si="45"/>
        <v>39035.554179913997</v>
      </c>
    </row>
    <row r="632" spans="1:27" ht="48.75" customHeight="1" x14ac:dyDescent="0.3">
      <c r="A632" s="73" t="s">
        <v>43</v>
      </c>
      <c r="B632" s="73">
        <v>601600</v>
      </c>
      <c r="C632" s="73" t="s">
        <v>888</v>
      </c>
      <c r="D632" s="75" t="s">
        <v>889</v>
      </c>
      <c r="E632" s="73">
        <v>51022</v>
      </c>
      <c r="F632" s="73"/>
      <c r="G632" s="73">
        <v>3007</v>
      </c>
      <c r="H632" s="73" t="s">
        <v>170</v>
      </c>
      <c r="I632" s="66">
        <v>0</v>
      </c>
      <c r="J632" s="67">
        <v>0</v>
      </c>
      <c r="K632" s="68">
        <v>0</v>
      </c>
      <c r="L632" s="67">
        <v>0</v>
      </c>
      <c r="M632" s="67">
        <v>0</v>
      </c>
      <c r="N632" s="67">
        <v>0</v>
      </c>
      <c r="O632" s="67">
        <f>'FY25 Fleet Rates'!$B$4</f>
        <v>506.26975014729345</v>
      </c>
      <c r="P632" s="67">
        <v>0</v>
      </c>
      <c r="Q632" s="67">
        <v>0</v>
      </c>
      <c r="R632" s="67">
        <v>0</v>
      </c>
      <c r="S632" s="67">
        <v>0</v>
      </c>
      <c r="T632" s="67">
        <f t="shared" si="42"/>
        <v>506.26975014729345</v>
      </c>
      <c r="U632" s="63" t="s">
        <v>412</v>
      </c>
      <c r="V632" s="63"/>
      <c r="W632" s="70"/>
      <c r="X632" s="69">
        <v>0</v>
      </c>
      <c r="Y632" s="67"/>
      <c r="Z632" s="67">
        <f t="shared" si="43"/>
        <v>0</v>
      </c>
      <c r="AA632" s="67">
        <f t="shared" si="45"/>
        <v>506.26975014729345</v>
      </c>
    </row>
    <row r="633" spans="1:27" ht="15" customHeight="1" x14ac:dyDescent="0.3">
      <c r="A633" s="73" t="s">
        <v>43</v>
      </c>
      <c r="B633" s="73">
        <v>601600</v>
      </c>
      <c r="C633" s="73" t="s">
        <v>888</v>
      </c>
      <c r="D633" s="75" t="s">
        <v>889</v>
      </c>
      <c r="E633" s="73" t="s">
        <v>890</v>
      </c>
      <c r="F633" s="73" t="s">
        <v>891</v>
      </c>
      <c r="G633" s="73">
        <v>1301</v>
      </c>
      <c r="H633" s="73" t="s">
        <v>170</v>
      </c>
      <c r="I633" s="66">
        <v>0</v>
      </c>
      <c r="J633" s="67">
        <v>0</v>
      </c>
      <c r="K633" s="68">
        <f t="shared" ref="K633:K742" si="46">J633/(500*12)</f>
        <v>0</v>
      </c>
      <c r="L633" s="67">
        <f t="shared" ref="L633:L664" si="47">IF(H633="N",IF(I633&gt;6000,K633,0)*(I633-(500*12)),0)</f>
        <v>0</v>
      </c>
      <c r="M633" s="67">
        <v>0</v>
      </c>
      <c r="N633" s="67">
        <v>94.033230609649209</v>
      </c>
      <c r="O633" s="67">
        <f>'FY25 Fleet Rates'!$B$3</f>
        <v>1650.1169802561767</v>
      </c>
      <c r="P633" s="67">
        <v>0</v>
      </c>
      <c r="Q633" s="67">
        <v>0</v>
      </c>
      <c r="R633" s="67">
        <v>0</v>
      </c>
      <c r="S633" s="67">
        <v>0</v>
      </c>
      <c r="T633" s="67">
        <f t="shared" si="42"/>
        <v>1744.150210865826</v>
      </c>
      <c r="U633" s="63" t="s">
        <v>412</v>
      </c>
      <c r="V633" s="63">
        <v>1900</v>
      </c>
      <c r="W633" s="70" t="s">
        <v>1218</v>
      </c>
      <c r="X633" s="67">
        <v>0</v>
      </c>
      <c r="Y633" s="67"/>
      <c r="Z633" s="67">
        <f t="shared" si="43"/>
        <v>0</v>
      </c>
      <c r="AA633" s="67">
        <f t="shared" si="45"/>
        <v>1744.150210865826</v>
      </c>
    </row>
    <row r="634" spans="1:27" ht="15" customHeight="1" x14ac:dyDescent="0.3">
      <c r="A634" s="73" t="s">
        <v>43</v>
      </c>
      <c r="B634" s="73">
        <v>601615</v>
      </c>
      <c r="C634" s="73" t="s">
        <v>892</v>
      </c>
      <c r="D634" s="75" t="s">
        <v>893</v>
      </c>
      <c r="E634" s="73">
        <v>51040</v>
      </c>
      <c r="F634" s="73"/>
      <c r="G634" s="73">
        <v>3007</v>
      </c>
      <c r="H634" s="73" t="s">
        <v>170</v>
      </c>
      <c r="I634" s="66">
        <v>0</v>
      </c>
      <c r="J634" s="67">
        <v>0</v>
      </c>
      <c r="K634" s="68">
        <f t="shared" si="46"/>
        <v>0</v>
      </c>
      <c r="L634" s="67">
        <f t="shared" si="47"/>
        <v>0</v>
      </c>
      <c r="M634" s="67">
        <v>0</v>
      </c>
      <c r="N634" s="67">
        <v>0</v>
      </c>
      <c r="O634" s="67">
        <f>'FY25 Fleet Rates'!$B$4</f>
        <v>506.26975014729345</v>
      </c>
      <c r="P634" s="67">
        <v>0</v>
      </c>
      <c r="Q634" s="67">
        <v>0</v>
      </c>
      <c r="R634" s="67">
        <v>0</v>
      </c>
      <c r="S634" s="67">
        <v>0</v>
      </c>
      <c r="T634" s="67">
        <f t="shared" si="42"/>
        <v>506.26975014729345</v>
      </c>
      <c r="U634" s="63" t="s">
        <v>412</v>
      </c>
      <c r="V634" s="63">
        <v>1900</v>
      </c>
      <c r="W634" s="70" t="s">
        <v>1218</v>
      </c>
      <c r="X634" s="67">
        <v>0</v>
      </c>
      <c r="Y634" s="67"/>
      <c r="Z634" s="67">
        <f t="shared" si="43"/>
        <v>0</v>
      </c>
      <c r="AA634" s="67">
        <f t="shared" si="45"/>
        <v>506.26975014729345</v>
      </c>
    </row>
    <row r="635" spans="1:27" ht="15.75" customHeight="1" x14ac:dyDescent="0.3">
      <c r="A635" s="73" t="s">
        <v>43</v>
      </c>
      <c r="B635" s="73">
        <v>601615</v>
      </c>
      <c r="C635" s="73" t="s">
        <v>892</v>
      </c>
      <c r="D635" s="75" t="s">
        <v>893</v>
      </c>
      <c r="E635" s="73">
        <v>111054</v>
      </c>
      <c r="F635" s="73"/>
      <c r="G635" s="73">
        <v>3007</v>
      </c>
      <c r="H635" s="73" t="s">
        <v>170</v>
      </c>
      <c r="I635" s="66">
        <v>0</v>
      </c>
      <c r="J635" s="67">
        <v>0</v>
      </c>
      <c r="K635" s="68">
        <f t="shared" si="46"/>
        <v>0</v>
      </c>
      <c r="L635" s="67">
        <f t="shared" si="47"/>
        <v>0</v>
      </c>
      <c r="M635" s="67">
        <v>0</v>
      </c>
      <c r="N635" s="67">
        <v>0</v>
      </c>
      <c r="O635" s="67">
        <f>'FY25 Fleet Rates'!$B$4</f>
        <v>506.26975014729345</v>
      </c>
      <c r="P635" s="67">
        <v>0</v>
      </c>
      <c r="Q635" s="67">
        <v>0</v>
      </c>
      <c r="R635" s="67">
        <v>0</v>
      </c>
      <c r="S635" s="67">
        <v>0</v>
      </c>
      <c r="T635" s="67">
        <f t="shared" si="42"/>
        <v>506.26975014729345</v>
      </c>
      <c r="U635" s="63" t="s">
        <v>412</v>
      </c>
      <c r="V635" s="63">
        <v>1900</v>
      </c>
      <c r="W635" s="70" t="s">
        <v>1218</v>
      </c>
      <c r="X635" s="67">
        <v>0</v>
      </c>
      <c r="Y635" s="67"/>
      <c r="Z635" s="67">
        <f t="shared" si="43"/>
        <v>0</v>
      </c>
      <c r="AA635" s="67">
        <f t="shared" si="45"/>
        <v>506.26975014729345</v>
      </c>
    </row>
    <row r="636" spans="1:27" ht="15" customHeight="1" x14ac:dyDescent="0.3">
      <c r="A636" s="73" t="s">
        <v>43</v>
      </c>
      <c r="B636" s="73">
        <v>601615</v>
      </c>
      <c r="C636" s="73" t="s">
        <v>892</v>
      </c>
      <c r="D636" s="75" t="s">
        <v>893</v>
      </c>
      <c r="E636" s="73">
        <v>121000</v>
      </c>
      <c r="F636" s="73" t="s">
        <v>894</v>
      </c>
      <c r="G636" s="73">
        <v>1034</v>
      </c>
      <c r="H636" s="73" t="s">
        <v>77</v>
      </c>
      <c r="I636" s="66">
        <v>3164</v>
      </c>
      <c r="J636" s="67">
        <v>4687.9909153053886</v>
      </c>
      <c r="K636" s="68">
        <f t="shared" si="46"/>
        <v>0.78133181921756478</v>
      </c>
      <c r="L636" s="67">
        <f t="shared" si="47"/>
        <v>0</v>
      </c>
      <c r="M636" s="67">
        <v>0</v>
      </c>
      <c r="N636" s="67">
        <v>0</v>
      </c>
      <c r="O636" s="67">
        <f>'FY25 Fleet Rates'!$B$3</f>
        <v>1650.1169802561767</v>
      </c>
      <c r="P636" s="67">
        <v>0</v>
      </c>
      <c r="Q636" s="67">
        <v>0</v>
      </c>
      <c r="R636" s="67">
        <v>0</v>
      </c>
      <c r="S636" s="67">
        <v>0</v>
      </c>
      <c r="T636" s="67">
        <f t="shared" si="42"/>
        <v>6338.1078955615649</v>
      </c>
      <c r="U636" s="63" t="s">
        <v>412</v>
      </c>
      <c r="V636" s="63">
        <v>1900</v>
      </c>
      <c r="W636" s="70" t="s">
        <v>1218</v>
      </c>
      <c r="X636" s="67">
        <v>0</v>
      </c>
      <c r="Y636" s="67"/>
      <c r="Z636" s="67">
        <f t="shared" si="43"/>
        <v>0</v>
      </c>
      <c r="AA636" s="67">
        <f t="shared" si="45"/>
        <v>6338.1078955615649</v>
      </c>
    </row>
    <row r="637" spans="1:27" ht="15" customHeight="1" x14ac:dyDescent="0.3">
      <c r="A637" s="73" t="s">
        <v>43</v>
      </c>
      <c r="B637" s="73">
        <v>601615</v>
      </c>
      <c r="C637" s="73" t="s">
        <v>892</v>
      </c>
      <c r="D637" s="75" t="s">
        <v>893</v>
      </c>
      <c r="E637" s="73">
        <v>121004</v>
      </c>
      <c r="F637" s="73" t="s">
        <v>895</v>
      </c>
      <c r="G637" s="73">
        <v>1035</v>
      </c>
      <c r="H637" s="73" t="s">
        <v>77</v>
      </c>
      <c r="I637" s="66">
        <v>2706</v>
      </c>
      <c r="J637" s="67">
        <v>5176.3233023163639</v>
      </c>
      <c r="K637" s="68">
        <f t="shared" si="46"/>
        <v>0.86272055038606066</v>
      </c>
      <c r="L637" s="67">
        <f t="shared" si="47"/>
        <v>0</v>
      </c>
      <c r="M637" s="67">
        <v>0</v>
      </c>
      <c r="N637" s="67">
        <v>0</v>
      </c>
      <c r="O637" s="67">
        <f>'FY25 Fleet Rates'!$B$3</f>
        <v>1650.1169802561767</v>
      </c>
      <c r="P637" s="67">
        <v>0</v>
      </c>
      <c r="Q637" s="67">
        <v>0</v>
      </c>
      <c r="R637" s="67">
        <v>0</v>
      </c>
      <c r="S637" s="67">
        <v>0</v>
      </c>
      <c r="T637" s="67">
        <f t="shared" si="42"/>
        <v>6826.440282572541</v>
      </c>
      <c r="U637" s="63" t="s">
        <v>925</v>
      </c>
      <c r="V637" s="63">
        <v>2013</v>
      </c>
      <c r="W637" s="70" t="s">
        <v>1218</v>
      </c>
      <c r="X637" s="67">
        <v>0</v>
      </c>
      <c r="Y637" s="67"/>
      <c r="Z637" s="67">
        <f t="shared" si="43"/>
        <v>0</v>
      </c>
      <c r="AA637" s="67">
        <f t="shared" si="45"/>
        <v>6826.440282572541</v>
      </c>
    </row>
    <row r="638" spans="1:27" ht="15" customHeight="1" x14ac:dyDescent="0.3">
      <c r="A638" s="73" t="s">
        <v>43</v>
      </c>
      <c r="B638" s="73">
        <v>601615</v>
      </c>
      <c r="C638" s="73" t="s">
        <v>892</v>
      </c>
      <c r="D638" s="75" t="s">
        <v>893</v>
      </c>
      <c r="E638" s="73">
        <v>131036</v>
      </c>
      <c r="F638" s="73" t="s">
        <v>896</v>
      </c>
      <c r="G638" s="73">
        <v>1034</v>
      </c>
      <c r="H638" s="73" t="s">
        <v>77</v>
      </c>
      <c r="I638" s="66">
        <v>2583</v>
      </c>
      <c r="J638" s="67">
        <v>4687.9909153053886</v>
      </c>
      <c r="K638" s="68">
        <f t="shared" si="46"/>
        <v>0.78133181921756478</v>
      </c>
      <c r="L638" s="67">
        <f t="shared" si="47"/>
        <v>0</v>
      </c>
      <c r="M638" s="67">
        <v>0</v>
      </c>
      <c r="N638" s="67">
        <v>0</v>
      </c>
      <c r="O638" s="67">
        <f>'FY25 Fleet Rates'!$B$3</f>
        <v>1650.1169802561767</v>
      </c>
      <c r="P638" s="67">
        <v>0</v>
      </c>
      <c r="Q638" s="67">
        <v>0</v>
      </c>
      <c r="R638" s="67">
        <v>0</v>
      </c>
      <c r="S638" s="67">
        <v>0</v>
      </c>
      <c r="T638" s="67">
        <f t="shared" si="42"/>
        <v>6338.1078955615649</v>
      </c>
      <c r="U638" s="63" t="s">
        <v>925</v>
      </c>
      <c r="V638" s="63">
        <v>2014</v>
      </c>
      <c r="W638" s="70" t="s">
        <v>1218</v>
      </c>
      <c r="X638" s="67">
        <v>0</v>
      </c>
      <c r="Y638" s="67"/>
      <c r="Z638" s="67">
        <f t="shared" si="43"/>
        <v>0</v>
      </c>
      <c r="AA638" s="67">
        <f t="shared" si="45"/>
        <v>6338.1078955615649</v>
      </c>
    </row>
    <row r="639" spans="1:27" ht="15" customHeight="1" x14ac:dyDescent="0.3">
      <c r="A639" s="73" t="s">
        <v>43</v>
      </c>
      <c r="B639" s="73">
        <v>601615</v>
      </c>
      <c r="C639" s="73" t="s">
        <v>892</v>
      </c>
      <c r="D639" s="75" t="s">
        <v>893</v>
      </c>
      <c r="E639" s="73">
        <v>131045</v>
      </c>
      <c r="F639" s="73" t="s">
        <v>897</v>
      </c>
      <c r="G639" s="73">
        <v>1034</v>
      </c>
      <c r="H639" s="73" t="s">
        <v>77</v>
      </c>
      <c r="I639" s="66">
        <v>6367</v>
      </c>
      <c r="J639" s="67">
        <v>4687.9909153053886</v>
      </c>
      <c r="K639" s="68">
        <f t="shared" si="46"/>
        <v>0.78133181921756478</v>
      </c>
      <c r="L639" s="67">
        <f t="shared" si="47"/>
        <v>286.74877765284629</v>
      </c>
      <c r="M639" s="67">
        <v>0</v>
      </c>
      <c r="N639" s="67">
        <v>0</v>
      </c>
      <c r="O639" s="67">
        <f>'FY25 Fleet Rates'!$B$3</f>
        <v>1650.1169802561767</v>
      </c>
      <c r="P639" s="67">
        <v>0</v>
      </c>
      <c r="Q639" s="67">
        <v>0</v>
      </c>
      <c r="R639" s="67">
        <v>0</v>
      </c>
      <c r="S639" s="67">
        <v>0</v>
      </c>
      <c r="T639" s="67">
        <f t="shared" si="42"/>
        <v>6624.8566732144118</v>
      </c>
      <c r="U639" s="63" t="s">
        <v>412</v>
      </c>
      <c r="V639" s="63">
        <v>1900</v>
      </c>
      <c r="W639" s="70" t="s">
        <v>1218</v>
      </c>
      <c r="X639" s="67">
        <v>0</v>
      </c>
      <c r="Y639" s="67"/>
      <c r="Z639" s="67">
        <f t="shared" si="43"/>
        <v>0</v>
      </c>
      <c r="AA639" s="67">
        <f t="shared" si="45"/>
        <v>6624.8566732144118</v>
      </c>
    </row>
    <row r="640" spans="1:27" ht="15" customHeight="1" x14ac:dyDescent="0.3">
      <c r="A640" s="73" t="s">
        <v>43</v>
      </c>
      <c r="B640" s="73">
        <v>601615</v>
      </c>
      <c r="C640" s="73" t="s">
        <v>892</v>
      </c>
      <c r="D640" s="75" t="s">
        <v>893</v>
      </c>
      <c r="E640" s="73">
        <v>141006</v>
      </c>
      <c r="F640" s="73" t="s">
        <v>898</v>
      </c>
      <c r="G640" s="73">
        <v>1035</v>
      </c>
      <c r="H640" s="73" t="s">
        <v>77</v>
      </c>
      <c r="I640" s="66">
        <v>6903</v>
      </c>
      <c r="J640" s="67">
        <v>5176.3233023163639</v>
      </c>
      <c r="K640" s="68">
        <f t="shared" si="46"/>
        <v>0.86272055038606066</v>
      </c>
      <c r="L640" s="67">
        <f t="shared" si="47"/>
        <v>779.03665699861278</v>
      </c>
      <c r="M640" s="67">
        <v>0</v>
      </c>
      <c r="N640" s="67">
        <v>0</v>
      </c>
      <c r="O640" s="67">
        <f>'FY25 Fleet Rates'!$B$3</f>
        <v>1650.1169802561767</v>
      </c>
      <c r="P640" s="67">
        <v>0</v>
      </c>
      <c r="Q640" s="67">
        <v>1762.338238341408</v>
      </c>
      <c r="R640" s="67">
        <v>0</v>
      </c>
      <c r="S640" s="67">
        <v>0</v>
      </c>
      <c r="T640" s="67">
        <f t="shared" si="42"/>
        <v>9367.8151779125619</v>
      </c>
      <c r="U640" s="63" t="s">
        <v>412</v>
      </c>
      <c r="V640" s="63">
        <v>1900</v>
      </c>
      <c r="W640" s="70" t="s">
        <v>1218</v>
      </c>
      <c r="X640" s="67">
        <v>0</v>
      </c>
      <c r="Y640" s="67"/>
      <c r="Z640" s="67">
        <f t="shared" si="43"/>
        <v>0</v>
      </c>
      <c r="AA640" s="67">
        <f t="shared" si="45"/>
        <v>9367.8151779125619</v>
      </c>
    </row>
    <row r="641" spans="1:27" ht="15" customHeight="1" x14ac:dyDescent="0.3">
      <c r="A641" s="73" t="s">
        <v>43</v>
      </c>
      <c r="B641" s="73">
        <v>601615</v>
      </c>
      <c r="C641" s="73" t="s">
        <v>892</v>
      </c>
      <c r="D641" s="74" t="s">
        <v>893</v>
      </c>
      <c r="E641" s="73">
        <v>151025</v>
      </c>
      <c r="F641" s="73" t="s">
        <v>899</v>
      </c>
      <c r="G641" s="73">
        <v>1035</v>
      </c>
      <c r="H641" s="73" t="s">
        <v>77</v>
      </c>
      <c r="I641" s="66">
        <v>11258</v>
      </c>
      <c r="J641" s="67">
        <v>5176.3233023163639</v>
      </c>
      <c r="K641" s="68">
        <f t="shared" si="46"/>
        <v>0.86272055038606066</v>
      </c>
      <c r="L641" s="67">
        <f t="shared" si="47"/>
        <v>4536.1846539299067</v>
      </c>
      <c r="M641" s="67">
        <v>0</v>
      </c>
      <c r="N641" s="67">
        <v>0</v>
      </c>
      <c r="O641" s="67">
        <f>'FY25 Fleet Rates'!$B$3</f>
        <v>1650.1169802561767</v>
      </c>
      <c r="P641" s="67">
        <v>0</v>
      </c>
      <c r="Q641" s="67">
        <v>0</v>
      </c>
      <c r="R641" s="67">
        <v>0</v>
      </c>
      <c r="S641" s="67">
        <v>0</v>
      </c>
      <c r="T641" s="67">
        <f t="shared" ref="T641:T704" si="48">J641+L641+M641+N641+O641+P641+Q641+R641+S641</f>
        <v>11362.624936502447</v>
      </c>
      <c r="U641" s="63" t="s">
        <v>925</v>
      </c>
      <c r="V641" s="63">
        <v>2015</v>
      </c>
      <c r="W641" s="70" t="s">
        <v>1218</v>
      </c>
      <c r="X641" s="67">
        <v>0</v>
      </c>
      <c r="Y641" s="67"/>
      <c r="Z641" s="67">
        <f t="shared" ref="Z641:Z704" si="49">SUM(X641:Y641)</f>
        <v>0</v>
      </c>
      <c r="AA641" s="67">
        <f t="shared" si="45"/>
        <v>11362.624936502447</v>
      </c>
    </row>
    <row r="642" spans="1:27" ht="13.5" customHeight="1" x14ac:dyDescent="0.3">
      <c r="A642" s="73" t="s">
        <v>43</v>
      </c>
      <c r="B642" s="73">
        <v>601615</v>
      </c>
      <c r="C642" s="73" t="s">
        <v>892</v>
      </c>
      <c r="D642" s="75" t="s">
        <v>893</v>
      </c>
      <c r="E642" s="73">
        <v>151034</v>
      </c>
      <c r="F642" s="73" t="s">
        <v>900</v>
      </c>
      <c r="G642" s="73">
        <v>1035</v>
      </c>
      <c r="H642" s="73" t="s">
        <v>77</v>
      </c>
      <c r="I642" s="66">
        <v>8311</v>
      </c>
      <c r="J642" s="67">
        <v>5176.3233023163639</v>
      </c>
      <c r="K642" s="68">
        <f t="shared" si="46"/>
        <v>0.86272055038606066</v>
      </c>
      <c r="L642" s="67">
        <f t="shared" si="47"/>
        <v>1993.7471919421862</v>
      </c>
      <c r="M642" s="67">
        <v>0</v>
      </c>
      <c r="N642" s="67">
        <v>0</v>
      </c>
      <c r="O642" s="67">
        <f>'FY25 Fleet Rates'!$B$3</f>
        <v>1650.1169802561767</v>
      </c>
      <c r="P642" s="67">
        <v>0</v>
      </c>
      <c r="Q642" s="67">
        <v>0</v>
      </c>
      <c r="R642" s="67">
        <v>0</v>
      </c>
      <c r="S642" s="67">
        <v>0</v>
      </c>
      <c r="T642" s="67">
        <f t="shared" si="48"/>
        <v>8820.187474514727</v>
      </c>
      <c r="U642" s="63" t="s">
        <v>925</v>
      </c>
      <c r="V642" s="63">
        <v>2015</v>
      </c>
      <c r="W642" s="70" t="s">
        <v>1218</v>
      </c>
      <c r="X642" s="67">
        <v>0</v>
      </c>
      <c r="Y642" s="67"/>
      <c r="Z642" s="67">
        <f t="shared" si="49"/>
        <v>0</v>
      </c>
      <c r="AA642" s="67">
        <f t="shared" si="45"/>
        <v>8820.187474514727</v>
      </c>
    </row>
    <row r="643" spans="1:27" ht="15" customHeight="1" x14ac:dyDescent="0.3">
      <c r="A643" s="73" t="s">
        <v>43</v>
      </c>
      <c r="B643" s="73">
        <v>601615</v>
      </c>
      <c r="C643" s="73" t="s">
        <v>892</v>
      </c>
      <c r="D643" s="75" t="s">
        <v>893</v>
      </c>
      <c r="E643" s="73">
        <v>151035</v>
      </c>
      <c r="F643" s="73" t="s">
        <v>901</v>
      </c>
      <c r="G643" s="73">
        <v>1035</v>
      </c>
      <c r="H643" s="73" t="s">
        <v>77</v>
      </c>
      <c r="I643" s="66">
        <v>14400</v>
      </c>
      <c r="J643" s="67">
        <v>5176.3233023163639</v>
      </c>
      <c r="K643" s="68">
        <f t="shared" si="46"/>
        <v>0.86272055038606066</v>
      </c>
      <c r="L643" s="67">
        <f t="shared" si="47"/>
        <v>7246.8526232429094</v>
      </c>
      <c r="M643" s="67">
        <v>0</v>
      </c>
      <c r="N643" s="67">
        <v>0</v>
      </c>
      <c r="O643" s="67">
        <f>'FY25 Fleet Rates'!$B$3</f>
        <v>1650.1169802561767</v>
      </c>
      <c r="P643" s="67">
        <v>0</v>
      </c>
      <c r="Q643" s="67">
        <v>0</v>
      </c>
      <c r="R643" s="67">
        <v>0</v>
      </c>
      <c r="S643" s="67">
        <v>0</v>
      </c>
      <c r="T643" s="67">
        <f t="shared" si="48"/>
        <v>14073.29290581545</v>
      </c>
      <c r="U643" s="63" t="s">
        <v>925</v>
      </c>
      <c r="V643" s="63">
        <v>2015</v>
      </c>
      <c r="W643" s="70" t="s">
        <v>1218</v>
      </c>
      <c r="X643" s="67">
        <v>0</v>
      </c>
      <c r="Y643" s="67"/>
      <c r="Z643" s="67">
        <f t="shared" si="49"/>
        <v>0</v>
      </c>
      <c r="AA643" s="67">
        <f t="shared" si="45"/>
        <v>14073.29290581545</v>
      </c>
    </row>
    <row r="644" spans="1:27" ht="51.75" customHeight="1" x14ac:dyDescent="0.3">
      <c r="A644" s="73" t="s">
        <v>43</v>
      </c>
      <c r="B644" s="73">
        <v>601615</v>
      </c>
      <c r="C644" s="73" t="s">
        <v>892</v>
      </c>
      <c r="D644" s="75" t="s">
        <v>893</v>
      </c>
      <c r="E644" s="73">
        <v>151049</v>
      </c>
      <c r="F644" s="73" t="s">
        <v>902</v>
      </c>
      <c r="G644" s="73">
        <v>1035</v>
      </c>
      <c r="H644" s="73" t="s">
        <v>77</v>
      </c>
      <c r="I644" s="66">
        <v>12182</v>
      </c>
      <c r="J644" s="67">
        <v>5176.3233023163639</v>
      </c>
      <c r="K644" s="68">
        <f t="shared" si="46"/>
        <v>0.86272055038606066</v>
      </c>
      <c r="L644" s="67">
        <f t="shared" si="47"/>
        <v>5333.3384424866272</v>
      </c>
      <c r="M644" s="67">
        <v>0</v>
      </c>
      <c r="N644" s="67">
        <v>0</v>
      </c>
      <c r="O644" s="67">
        <f>'FY25 Fleet Rates'!$B$3</f>
        <v>1650.1169802561767</v>
      </c>
      <c r="P644" s="67">
        <v>0</v>
      </c>
      <c r="Q644" s="67">
        <v>0</v>
      </c>
      <c r="R644" s="67">
        <v>0</v>
      </c>
      <c r="S644" s="67">
        <v>0</v>
      </c>
      <c r="T644" s="67">
        <f t="shared" si="48"/>
        <v>12159.778725059166</v>
      </c>
      <c r="U644" s="63" t="s">
        <v>412</v>
      </c>
      <c r="V644" s="63">
        <v>1900</v>
      </c>
      <c r="W644" s="70" t="s">
        <v>1218</v>
      </c>
      <c r="X644" s="67">
        <v>0</v>
      </c>
      <c r="Y644" s="67"/>
      <c r="Z644" s="67">
        <f t="shared" si="49"/>
        <v>0</v>
      </c>
      <c r="AA644" s="67">
        <f t="shared" si="45"/>
        <v>12159.778725059166</v>
      </c>
    </row>
    <row r="645" spans="1:27" ht="14.4" x14ac:dyDescent="0.3">
      <c r="A645" s="73" t="s">
        <v>43</v>
      </c>
      <c r="B645" s="73">
        <v>601615</v>
      </c>
      <c r="C645" s="73" t="s">
        <v>892</v>
      </c>
      <c r="D645" s="75" t="s">
        <v>893</v>
      </c>
      <c r="E645" s="73">
        <v>151054</v>
      </c>
      <c r="F645" s="73" t="s">
        <v>903</v>
      </c>
      <c r="G645" s="73">
        <v>1257</v>
      </c>
      <c r="H645" s="73" t="s">
        <v>170</v>
      </c>
      <c r="I645" s="66">
        <v>0</v>
      </c>
      <c r="J645" s="67">
        <v>0</v>
      </c>
      <c r="K645" s="68">
        <f t="shared" si="46"/>
        <v>0</v>
      </c>
      <c r="L645" s="67">
        <f t="shared" si="47"/>
        <v>0</v>
      </c>
      <c r="M645" s="67">
        <v>2275.7271723750837</v>
      </c>
      <c r="N645" s="67">
        <v>302.05329421276775</v>
      </c>
      <c r="O645" s="67">
        <f>'FY25 Fleet Rates'!$B$3</f>
        <v>1650.1169802561767</v>
      </c>
      <c r="P645" s="67">
        <v>0</v>
      </c>
      <c r="Q645" s="67">
        <v>0</v>
      </c>
      <c r="R645" s="67">
        <v>0</v>
      </c>
      <c r="S645" s="67">
        <v>0</v>
      </c>
      <c r="T645" s="67">
        <f t="shared" si="48"/>
        <v>4227.8974468440283</v>
      </c>
      <c r="U645" s="63" t="s">
        <v>1306</v>
      </c>
      <c r="V645" s="63">
        <v>2022</v>
      </c>
      <c r="W645" s="70">
        <v>0</v>
      </c>
      <c r="X645" s="67">
        <v>0</v>
      </c>
      <c r="Y645" s="67"/>
      <c r="Z645" s="67">
        <f t="shared" si="49"/>
        <v>0</v>
      </c>
      <c r="AA645" s="67">
        <f t="shared" si="45"/>
        <v>4227.8974468440283</v>
      </c>
    </row>
    <row r="646" spans="1:27" ht="15" customHeight="1" x14ac:dyDescent="0.3">
      <c r="A646" s="73" t="s">
        <v>43</v>
      </c>
      <c r="B646" s="73">
        <v>601615</v>
      </c>
      <c r="C646" s="73" t="s">
        <v>892</v>
      </c>
      <c r="D646" s="75" t="s">
        <v>893</v>
      </c>
      <c r="E646" s="73">
        <v>151058</v>
      </c>
      <c r="F646" s="73" t="s">
        <v>904</v>
      </c>
      <c r="G646" s="73">
        <v>1035</v>
      </c>
      <c r="H646" s="73" t="s">
        <v>77</v>
      </c>
      <c r="I646" s="66">
        <v>14888</v>
      </c>
      <c r="J646" s="67">
        <v>5176.3233023163639</v>
      </c>
      <c r="K646" s="68">
        <f t="shared" si="46"/>
        <v>0.86272055038606066</v>
      </c>
      <c r="L646" s="67">
        <f t="shared" si="47"/>
        <v>7667.8602518313073</v>
      </c>
      <c r="M646" s="67">
        <v>0</v>
      </c>
      <c r="N646" s="67">
        <v>0</v>
      </c>
      <c r="O646" s="67">
        <f>'FY25 Fleet Rates'!$B$3</f>
        <v>1650.1169802561767</v>
      </c>
      <c r="P646" s="67">
        <v>0</v>
      </c>
      <c r="Q646" s="67">
        <v>1024.8135308400269</v>
      </c>
      <c r="R646" s="67">
        <v>0</v>
      </c>
      <c r="S646" s="67">
        <v>0</v>
      </c>
      <c r="T646" s="67">
        <f t="shared" si="48"/>
        <v>15519.114065243875</v>
      </c>
      <c r="U646" s="63" t="s">
        <v>925</v>
      </c>
      <c r="V646" s="63">
        <v>2016</v>
      </c>
      <c r="W646" s="70" t="s">
        <v>1218</v>
      </c>
      <c r="X646" s="67">
        <v>0</v>
      </c>
      <c r="Y646" s="67"/>
      <c r="Z646" s="67">
        <f t="shared" si="49"/>
        <v>0</v>
      </c>
      <c r="AA646" s="67">
        <f t="shared" si="45"/>
        <v>15519.114065243875</v>
      </c>
    </row>
    <row r="647" spans="1:27" ht="15" customHeight="1" x14ac:dyDescent="0.3">
      <c r="A647" s="73" t="s">
        <v>43</v>
      </c>
      <c r="B647" s="73">
        <v>601615</v>
      </c>
      <c r="C647" s="73" t="s">
        <v>892</v>
      </c>
      <c r="D647" s="75" t="s">
        <v>893</v>
      </c>
      <c r="E647" s="73">
        <v>151060</v>
      </c>
      <c r="F647" s="73" t="s">
        <v>905</v>
      </c>
      <c r="G647" s="73">
        <v>1035</v>
      </c>
      <c r="H647" s="73" t="s">
        <v>77</v>
      </c>
      <c r="I647" s="66">
        <v>11127</v>
      </c>
      <c r="J647" s="67">
        <v>5176.3233023163639</v>
      </c>
      <c r="K647" s="68">
        <f t="shared" si="46"/>
        <v>0.86272055038606066</v>
      </c>
      <c r="L647" s="67">
        <f t="shared" si="47"/>
        <v>4423.1682618293326</v>
      </c>
      <c r="M647" s="67">
        <v>0</v>
      </c>
      <c r="N647" s="67">
        <v>0</v>
      </c>
      <c r="O647" s="67">
        <f>'FY25 Fleet Rates'!$B$3</f>
        <v>1650.1169802561767</v>
      </c>
      <c r="P647" s="67">
        <v>0</v>
      </c>
      <c r="Q647" s="67">
        <v>0</v>
      </c>
      <c r="R647" s="67">
        <v>0</v>
      </c>
      <c r="S647" s="67">
        <v>0</v>
      </c>
      <c r="T647" s="67">
        <f t="shared" si="48"/>
        <v>11249.608544401874</v>
      </c>
      <c r="U647" s="63" t="s">
        <v>925</v>
      </c>
      <c r="V647" s="63">
        <v>2016</v>
      </c>
      <c r="W647" s="70" t="s">
        <v>1218</v>
      </c>
      <c r="X647" s="67">
        <v>0</v>
      </c>
      <c r="Y647" s="67"/>
      <c r="Z647" s="67">
        <f t="shared" si="49"/>
        <v>0</v>
      </c>
      <c r="AA647" s="67">
        <f t="shared" si="45"/>
        <v>11249.608544401874</v>
      </c>
    </row>
    <row r="648" spans="1:27" ht="15" customHeight="1" x14ac:dyDescent="0.3">
      <c r="A648" s="73" t="s">
        <v>43</v>
      </c>
      <c r="B648" s="73">
        <v>601615</v>
      </c>
      <c r="C648" s="73" t="s">
        <v>892</v>
      </c>
      <c r="D648" s="75" t="s">
        <v>893</v>
      </c>
      <c r="E648" s="73">
        <v>151061</v>
      </c>
      <c r="F648" s="73" t="s">
        <v>906</v>
      </c>
      <c r="G648" s="73">
        <v>1035</v>
      </c>
      <c r="H648" s="73" t="s">
        <v>77</v>
      </c>
      <c r="I648" s="66">
        <v>10648</v>
      </c>
      <c r="J648" s="67">
        <v>5176.3233023163639</v>
      </c>
      <c r="K648" s="68">
        <f t="shared" si="46"/>
        <v>0.86272055038606066</v>
      </c>
      <c r="L648" s="67">
        <f t="shared" si="47"/>
        <v>4009.9251181944101</v>
      </c>
      <c r="M648" s="67">
        <v>0</v>
      </c>
      <c r="N648" s="67">
        <v>0</v>
      </c>
      <c r="O648" s="67">
        <f>'FY25 Fleet Rates'!$B$3</f>
        <v>1650.1169802561767</v>
      </c>
      <c r="P648" s="67">
        <v>0</v>
      </c>
      <c r="Q648" s="67">
        <v>0</v>
      </c>
      <c r="R648" s="67">
        <v>0</v>
      </c>
      <c r="S648" s="67">
        <v>0</v>
      </c>
      <c r="T648" s="67">
        <f t="shared" si="48"/>
        <v>10836.36540076695</v>
      </c>
      <c r="U648" s="63" t="s">
        <v>925</v>
      </c>
      <c r="V648" s="63">
        <v>2016</v>
      </c>
      <c r="W648" s="70" t="s">
        <v>1218</v>
      </c>
      <c r="X648" s="67">
        <v>0</v>
      </c>
      <c r="Y648" s="67"/>
      <c r="Z648" s="67">
        <f t="shared" si="49"/>
        <v>0</v>
      </c>
      <c r="AA648" s="67">
        <f t="shared" si="45"/>
        <v>10836.36540076695</v>
      </c>
    </row>
    <row r="649" spans="1:27" ht="15" customHeight="1" x14ac:dyDescent="0.3">
      <c r="A649" s="73" t="s">
        <v>43</v>
      </c>
      <c r="B649" s="73">
        <v>601615</v>
      </c>
      <c r="C649" s="73" t="s">
        <v>892</v>
      </c>
      <c r="D649" s="85" t="s">
        <v>893</v>
      </c>
      <c r="E649" s="73">
        <v>151062</v>
      </c>
      <c r="F649" s="73" t="s">
        <v>907</v>
      </c>
      <c r="G649" s="73">
        <v>1035</v>
      </c>
      <c r="H649" s="73" t="s">
        <v>77</v>
      </c>
      <c r="I649" s="66">
        <v>17067</v>
      </c>
      <c r="J649" s="67">
        <v>5176.3233023163639</v>
      </c>
      <c r="K649" s="68">
        <f t="shared" si="46"/>
        <v>0.86272055038606066</v>
      </c>
      <c r="L649" s="67">
        <f t="shared" si="47"/>
        <v>9547.7283311225328</v>
      </c>
      <c r="M649" s="67">
        <v>0</v>
      </c>
      <c r="N649" s="67">
        <v>0</v>
      </c>
      <c r="O649" s="67">
        <f>'FY25 Fleet Rates'!$B$3</f>
        <v>1650.1169802561767</v>
      </c>
      <c r="P649" s="67">
        <v>0</v>
      </c>
      <c r="Q649" s="67">
        <v>0</v>
      </c>
      <c r="R649" s="67">
        <v>0</v>
      </c>
      <c r="S649" s="67">
        <v>0</v>
      </c>
      <c r="T649" s="67">
        <f t="shared" si="48"/>
        <v>16374.168613695072</v>
      </c>
      <c r="U649" s="63" t="s">
        <v>925</v>
      </c>
      <c r="V649" s="63">
        <v>2016</v>
      </c>
      <c r="W649" s="70" t="s">
        <v>1218</v>
      </c>
      <c r="X649" s="67">
        <v>0</v>
      </c>
      <c r="Y649" s="67"/>
      <c r="Z649" s="67">
        <f t="shared" si="49"/>
        <v>0</v>
      </c>
      <c r="AA649" s="67">
        <f t="shared" si="45"/>
        <v>16374.168613695072</v>
      </c>
    </row>
    <row r="650" spans="1:27" ht="15" customHeight="1" x14ac:dyDescent="0.3">
      <c r="A650" s="73" t="s">
        <v>43</v>
      </c>
      <c r="B650" s="73">
        <v>601615</v>
      </c>
      <c r="C650" s="73" t="s">
        <v>892</v>
      </c>
      <c r="D650" s="75" t="s">
        <v>893</v>
      </c>
      <c r="E650" s="73">
        <v>151063</v>
      </c>
      <c r="F650" s="73" t="s">
        <v>908</v>
      </c>
      <c r="G650" s="73">
        <v>1035</v>
      </c>
      <c r="H650" s="73" t="s">
        <v>77</v>
      </c>
      <c r="I650" s="66">
        <v>3255</v>
      </c>
      <c r="J650" s="67">
        <v>5176.3233023163639</v>
      </c>
      <c r="K650" s="68">
        <f t="shared" si="46"/>
        <v>0.86272055038606066</v>
      </c>
      <c r="L650" s="67">
        <f t="shared" si="47"/>
        <v>0</v>
      </c>
      <c r="M650" s="67">
        <v>0</v>
      </c>
      <c r="N650" s="67">
        <v>0</v>
      </c>
      <c r="O650" s="67">
        <f>'FY25 Fleet Rates'!$B$3</f>
        <v>1650.1169802561767</v>
      </c>
      <c r="P650" s="67">
        <v>0</v>
      </c>
      <c r="Q650" s="67">
        <v>0</v>
      </c>
      <c r="R650" s="67">
        <v>0</v>
      </c>
      <c r="S650" s="67">
        <v>0</v>
      </c>
      <c r="T650" s="67">
        <f t="shared" si="48"/>
        <v>6826.440282572541</v>
      </c>
      <c r="U650" s="63" t="s">
        <v>412</v>
      </c>
      <c r="V650" s="63">
        <v>1900</v>
      </c>
      <c r="W650" s="70" t="s">
        <v>1218</v>
      </c>
      <c r="X650" s="67">
        <v>0</v>
      </c>
      <c r="Y650" s="67"/>
      <c r="Z650" s="67">
        <f t="shared" si="49"/>
        <v>0</v>
      </c>
      <c r="AA650" s="67">
        <f t="shared" si="45"/>
        <v>6826.440282572541</v>
      </c>
    </row>
    <row r="651" spans="1:27" ht="15" customHeight="1" x14ac:dyDescent="0.3">
      <c r="A651" s="73" t="s">
        <v>43</v>
      </c>
      <c r="B651" s="73">
        <v>601615</v>
      </c>
      <c r="C651" s="73" t="s">
        <v>892</v>
      </c>
      <c r="D651" s="75" t="s">
        <v>893</v>
      </c>
      <c r="E651" s="73">
        <v>151064</v>
      </c>
      <c r="F651" s="73" t="s">
        <v>909</v>
      </c>
      <c r="G651" s="73">
        <v>1035</v>
      </c>
      <c r="H651" s="73" t="s">
        <v>77</v>
      </c>
      <c r="I651" s="66">
        <v>2439</v>
      </c>
      <c r="J651" s="67">
        <v>5176.3233023163639</v>
      </c>
      <c r="K651" s="68">
        <f t="shared" si="46"/>
        <v>0.86272055038606066</v>
      </c>
      <c r="L651" s="67">
        <f t="shared" si="47"/>
        <v>0</v>
      </c>
      <c r="M651" s="67">
        <v>0</v>
      </c>
      <c r="N651" s="67">
        <v>0</v>
      </c>
      <c r="O651" s="67">
        <f>'FY25 Fleet Rates'!$B$3</f>
        <v>1650.1169802561767</v>
      </c>
      <c r="P651" s="67">
        <v>0</v>
      </c>
      <c r="Q651" s="67">
        <v>0</v>
      </c>
      <c r="R651" s="67">
        <v>0</v>
      </c>
      <c r="S651" s="67">
        <v>0</v>
      </c>
      <c r="T651" s="67">
        <f t="shared" si="48"/>
        <v>6826.440282572541</v>
      </c>
      <c r="U651" s="63" t="s">
        <v>412</v>
      </c>
      <c r="V651" s="63">
        <v>1900</v>
      </c>
      <c r="W651" s="70" t="s">
        <v>1218</v>
      </c>
      <c r="X651" s="67">
        <v>0</v>
      </c>
      <c r="Y651" s="67"/>
      <c r="Z651" s="67">
        <f t="shared" si="49"/>
        <v>0</v>
      </c>
      <c r="AA651" s="67">
        <f t="shared" si="45"/>
        <v>6826.440282572541</v>
      </c>
    </row>
    <row r="652" spans="1:27" ht="15.75" customHeight="1" x14ac:dyDescent="0.3">
      <c r="A652" s="73" t="s">
        <v>43</v>
      </c>
      <c r="B652" s="73">
        <v>601615</v>
      </c>
      <c r="C652" s="73" t="s">
        <v>892</v>
      </c>
      <c r="D652" s="75" t="s">
        <v>893</v>
      </c>
      <c r="E652" s="73">
        <v>151073</v>
      </c>
      <c r="F652" s="73" t="s">
        <v>910</v>
      </c>
      <c r="G652" s="73">
        <v>1035</v>
      </c>
      <c r="H652" s="73" t="s">
        <v>77</v>
      </c>
      <c r="I652" s="66">
        <v>12472</v>
      </c>
      <c r="J652" s="67">
        <v>5176.3233023163639</v>
      </c>
      <c r="K652" s="68">
        <f t="shared" si="46"/>
        <v>0.86272055038606066</v>
      </c>
      <c r="L652" s="67">
        <f t="shared" si="47"/>
        <v>5583.5274020985844</v>
      </c>
      <c r="M652" s="67">
        <v>0</v>
      </c>
      <c r="N652" s="67">
        <v>0</v>
      </c>
      <c r="O652" s="67">
        <f>'FY25 Fleet Rates'!$B$3</f>
        <v>1650.1169802561767</v>
      </c>
      <c r="P652" s="67">
        <v>2030.9596162592532</v>
      </c>
      <c r="Q652" s="67">
        <v>770.42839822229405</v>
      </c>
      <c r="R652" s="67">
        <v>0</v>
      </c>
      <c r="S652" s="67">
        <v>0</v>
      </c>
      <c r="T652" s="67">
        <f t="shared" si="48"/>
        <v>15211.355699152671</v>
      </c>
      <c r="U652" s="63" t="s">
        <v>925</v>
      </c>
      <c r="V652" s="63">
        <v>2016</v>
      </c>
      <c r="W652" s="70" t="s">
        <v>1218</v>
      </c>
      <c r="X652" s="67">
        <v>0</v>
      </c>
      <c r="Y652" s="67"/>
      <c r="Z652" s="67">
        <f t="shared" si="49"/>
        <v>0</v>
      </c>
      <c r="AA652" s="67">
        <f t="shared" si="45"/>
        <v>15211.355699152671</v>
      </c>
    </row>
    <row r="653" spans="1:27" ht="15.75" customHeight="1" x14ac:dyDescent="0.3">
      <c r="A653" s="73" t="s">
        <v>43</v>
      </c>
      <c r="B653" s="73">
        <v>601615</v>
      </c>
      <c r="C653" s="73" t="s">
        <v>892</v>
      </c>
      <c r="D653" s="75" t="s">
        <v>893</v>
      </c>
      <c r="E653" s="73">
        <v>151079</v>
      </c>
      <c r="F653" s="73" t="s">
        <v>911</v>
      </c>
      <c r="G653" s="73">
        <v>1035</v>
      </c>
      <c r="H653" s="73" t="s">
        <v>77</v>
      </c>
      <c r="I653" s="66">
        <v>3688</v>
      </c>
      <c r="J653" s="67">
        <v>5176.3233023163639</v>
      </c>
      <c r="K653" s="68">
        <f t="shared" si="46"/>
        <v>0.86272055038606066</v>
      </c>
      <c r="L653" s="67">
        <f t="shared" si="47"/>
        <v>0</v>
      </c>
      <c r="M653" s="67">
        <v>0</v>
      </c>
      <c r="N653" s="67">
        <v>0</v>
      </c>
      <c r="O653" s="67">
        <f>'FY25 Fleet Rates'!$B$3</f>
        <v>1650.1169802561767</v>
      </c>
      <c r="P653" s="67">
        <v>0</v>
      </c>
      <c r="Q653" s="67">
        <v>0</v>
      </c>
      <c r="R653" s="67">
        <v>0</v>
      </c>
      <c r="S653" s="67">
        <v>0</v>
      </c>
      <c r="T653" s="67">
        <f t="shared" si="48"/>
        <v>6826.440282572541</v>
      </c>
      <c r="U653" s="63" t="s">
        <v>412</v>
      </c>
      <c r="V653" s="63">
        <v>1900</v>
      </c>
      <c r="W653" s="70" t="s">
        <v>1218</v>
      </c>
      <c r="X653" s="67">
        <v>0</v>
      </c>
      <c r="Y653" s="67"/>
      <c r="Z653" s="67">
        <f t="shared" si="49"/>
        <v>0</v>
      </c>
      <c r="AA653" s="67">
        <f t="shared" si="45"/>
        <v>6826.440282572541</v>
      </c>
    </row>
    <row r="654" spans="1:27" ht="15" customHeight="1" x14ac:dyDescent="0.3">
      <c r="A654" s="73" t="s">
        <v>43</v>
      </c>
      <c r="B654" s="73">
        <v>601615</v>
      </c>
      <c r="C654" s="73" t="s">
        <v>892</v>
      </c>
      <c r="D654" s="75" t="s">
        <v>893</v>
      </c>
      <c r="E654" s="73">
        <v>161030</v>
      </c>
      <c r="F654" s="73" t="s">
        <v>912</v>
      </c>
      <c r="G654" s="73">
        <v>1035</v>
      </c>
      <c r="H654" s="73" t="s">
        <v>77</v>
      </c>
      <c r="I654" s="66">
        <v>18059</v>
      </c>
      <c r="J654" s="67">
        <v>5176.3233023163639</v>
      </c>
      <c r="K654" s="68">
        <f t="shared" si="46"/>
        <v>0.86272055038606066</v>
      </c>
      <c r="L654" s="67">
        <f t="shared" si="47"/>
        <v>10403.547117105505</v>
      </c>
      <c r="M654" s="67">
        <v>0</v>
      </c>
      <c r="N654" s="67">
        <v>0</v>
      </c>
      <c r="O654" s="67">
        <f>'FY25 Fleet Rates'!$B$3</f>
        <v>1650.1169802561767</v>
      </c>
      <c r="P654" s="67">
        <v>0</v>
      </c>
      <c r="Q654" s="67">
        <v>0</v>
      </c>
      <c r="R654" s="67">
        <v>0</v>
      </c>
      <c r="S654" s="67">
        <v>0</v>
      </c>
      <c r="T654" s="67">
        <f t="shared" si="48"/>
        <v>17229.987399678048</v>
      </c>
      <c r="U654" s="63" t="s">
        <v>925</v>
      </c>
      <c r="V654" s="63">
        <v>2017</v>
      </c>
      <c r="W654" s="70" t="s">
        <v>1218</v>
      </c>
      <c r="X654" s="67">
        <v>0</v>
      </c>
      <c r="Y654" s="67"/>
      <c r="Z654" s="67">
        <f t="shared" si="49"/>
        <v>0</v>
      </c>
      <c r="AA654" s="67">
        <f t="shared" si="45"/>
        <v>17229.987399678048</v>
      </c>
    </row>
    <row r="655" spans="1:27" ht="15" customHeight="1" x14ac:dyDescent="0.3">
      <c r="A655" s="73" t="s">
        <v>43</v>
      </c>
      <c r="B655" s="73">
        <v>601615</v>
      </c>
      <c r="C655" s="73" t="s">
        <v>892</v>
      </c>
      <c r="D655" s="75" t="s">
        <v>893</v>
      </c>
      <c r="E655" s="73">
        <v>161031</v>
      </c>
      <c r="F655" s="73" t="s">
        <v>913</v>
      </c>
      <c r="G655" s="73">
        <v>1035</v>
      </c>
      <c r="H655" s="73" t="s">
        <v>77</v>
      </c>
      <c r="I655" s="66">
        <v>8354</v>
      </c>
      <c r="J655" s="67">
        <v>5176.3233023163639</v>
      </c>
      <c r="K655" s="68">
        <f t="shared" si="46"/>
        <v>0.86272055038606066</v>
      </c>
      <c r="L655" s="67">
        <f t="shared" si="47"/>
        <v>2030.8441756087868</v>
      </c>
      <c r="M655" s="67">
        <v>0</v>
      </c>
      <c r="N655" s="67">
        <v>0</v>
      </c>
      <c r="O655" s="67">
        <f>'FY25 Fleet Rates'!$B$3</f>
        <v>1650.1169802561767</v>
      </c>
      <c r="P655" s="67">
        <v>0</v>
      </c>
      <c r="Q655" s="67">
        <v>2128.472756192316</v>
      </c>
      <c r="R655" s="67">
        <v>0</v>
      </c>
      <c r="S655" s="67">
        <v>0</v>
      </c>
      <c r="T655" s="67">
        <f t="shared" si="48"/>
        <v>10985.757214373643</v>
      </c>
      <c r="U655" s="63" t="s">
        <v>1306</v>
      </c>
      <c r="V655" s="63">
        <v>2022</v>
      </c>
      <c r="W655" s="70">
        <v>0</v>
      </c>
      <c r="X655" s="67">
        <v>0</v>
      </c>
      <c r="Y655" s="67"/>
      <c r="Z655" s="67">
        <f t="shared" si="49"/>
        <v>0</v>
      </c>
      <c r="AA655" s="67">
        <f t="shared" si="45"/>
        <v>10985.757214373643</v>
      </c>
    </row>
    <row r="656" spans="1:27" ht="15" customHeight="1" x14ac:dyDescent="0.3">
      <c r="A656" s="73" t="s">
        <v>43</v>
      </c>
      <c r="B656" s="73">
        <v>601615</v>
      </c>
      <c r="C656" s="73" t="s">
        <v>892</v>
      </c>
      <c r="D656" s="75" t="s">
        <v>893</v>
      </c>
      <c r="E656" s="73">
        <v>161032</v>
      </c>
      <c r="F656" s="73" t="s">
        <v>914</v>
      </c>
      <c r="G656" s="73">
        <v>1035</v>
      </c>
      <c r="H656" s="73" t="s">
        <v>77</v>
      </c>
      <c r="I656" s="66">
        <v>12688</v>
      </c>
      <c r="J656" s="67">
        <v>5176.3233023163639</v>
      </c>
      <c r="K656" s="68">
        <f t="shared" si="46"/>
        <v>0.86272055038606066</v>
      </c>
      <c r="L656" s="67">
        <f t="shared" si="47"/>
        <v>5769.8750409819741</v>
      </c>
      <c r="M656" s="67">
        <v>0</v>
      </c>
      <c r="N656" s="67">
        <v>0</v>
      </c>
      <c r="O656" s="67">
        <f>'FY25 Fleet Rates'!$B$3</f>
        <v>1650.1169802561767</v>
      </c>
      <c r="P656" s="67">
        <v>0</v>
      </c>
      <c r="Q656" s="67">
        <v>1723.5842947688579</v>
      </c>
      <c r="R656" s="67">
        <v>0</v>
      </c>
      <c r="S656" s="67">
        <v>0</v>
      </c>
      <c r="T656" s="67">
        <f t="shared" si="48"/>
        <v>14319.899618323372</v>
      </c>
      <c r="U656" s="63" t="s">
        <v>1306</v>
      </c>
      <c r="V656" s="63">
        <v>2022</v>
      </c>
      <c r="W656" s="70">
        <v>0</v>
      </c>
      <c r="X656" s="67">
        <v>0</v>
      </c>
      <c r="Y656" s="67"/>
      <c r="Z656" s="67">
        <f t="shared" si="49"/>
        <v>0</v>
      </c>
      <c r="AA656" s="67">
        <f t="shared" si="45"/>
        <v>14319.899618323372</v>
      </c>
    </row>
    <row r="657" spans="1:27" ht="15" customHeight="1" x14ac:dyDescent="0.3">
      <c r="A657" s="73" t="s">
        <v>43</v>
      </c>
      <c r="B657" s="73">
        <v>601615</v>
      </c>
      <c r="C657" s="73" t="s">
        <v>892</v>
      </c>
      <c r="D657" s="75" t="s">
        <v>893</v>
      </c>
      <c r="E657" s="73">
        <v>161043</v>
      </c>
      <c r="F657" s="73" t="s">
        <v>915</v>
      </c>
      <c r="G657" s="73">
        <v>1035</v>
      </c>
      <c r="H657" s="73" t="s">
        <v>77</v>
      </c>
      <c r="I657" s="66">
        <v>8351</v>
      </c>
      <c r="J657" s="67">
        <v>5176.3233023163639</v>
      </c>
      <c r="K657" s="68">
        <f t="shared" si="46"/>
        <v>0.86272055038606066</v>
      </c>
      <c r="L657" s="67">
        <f t="shared" si="47"/>
        <v>2028.2560139576285</v>
      </c>
      <c r="M657" s="67">
        <v>0</v>
      </c>
      <c r="N657" s="67">
        <v>0</v>
      </c>
      <c r="O657" s="67">
        <f>'FY25 Fleet Rates'!$B$3</f>
        <v>1650.1169802561767</v>
      </c>
      <c r="P657" s="67">
        <v>0</v>
      </c>
      <c r="Q657" s="67">
        <v>0</v>
      </c>
      <c r="R657" s="67">
        <v>0</v>
      </c>
      <c r="S657" s="67">
        <v>0</v>
      </c>
      <c r="T657" s="67">
        <f t="shared" si="48"/>
        <v>8854.6962965301682</v>
      </c>
      <c r="U657" s="63" t="s">
        <v>925</v>
      </c>
      <c r="V657" s="63">
        <v>2017</v>
      </c>
      <c r="W657" s="70" t="s">
        <v>1218</v>
      </c>
      <c r="X657" s="67">
        <v>0</v>
      </c>
      <c r="Y657" s="67"/>
      <c r="Z657" s="67">
        <f t="shared" si="49"/>
        <v>0</v>
      </c>
      <c r="AA657" s="67">
        <f t="shared" si="45"/>
        <v>8854.6962965301682</v>
      </c>
    </row>
    <row r="658" spans="1:27" ht="15" customHeight="1" x14ac:dyDescent="0.3">
      <c r="A658" s="73" t="s">
        <v>43</v>
      </c>
      <c r="B658" s="73">
        <v>601615</v>
      </c>
      <c r="C658" s="73" t="s">
        <v>892</v>
      </c>
      <c r="D658" s="75" t="s">
        <v>893</v>
      </c>
      <c r="E658" s="73">
        <v>161044</v>
      </c>
      <c r="F658" s="73" t="s">
        <v>916</v>
      </c>
      <c r="G658" s="73">
        <v>1035</v>
      </c>
      <c r="H658" s="73" t="s">
        <v>77</v>
      </c>
      <c r="I658" s="66">
        <v>9617</v>
      </c>
      <c r="J658" s="67">
        <v>5176.3233023163639</v>
      </c>
      <c r="K658" s="68">
        <f t="shared" si="46"/>
        <v>0.86272055038606066</v>
      </c>
      <c r="L658" s="67">
        <f t="shared" si="47"/>
        <v>3120.4602307463815</v>
      </c>
      <c r="M658" s="67">
        <v>0</v>
      </c>
      <c r="N658" s="67">
        <v>0</v>
      </c>
      <c r="O658" s="67">
        <f>'FY25 Fleet Rates'!$B$3</f>
        <v>1650.1169802561767</v>
      </c>
      <c r="P658" s="67">
        <v>3339.478678420257</v>
      </c>
      <c r="Q658" s="67">
        <v>0</v>
      </c>
      <c r="R658" s="67">
        <v>0</v>
      </c>
      <c r="S658" s="67">
        <v>0</v>
      </c>
      <c r="T658" s="67">
        <f t="shared" si="48"/>
        <v>13286.379191739179</v>
      </c>
      <c r="U658" s="63" t="s">
        <v>925</v>
      </c>
      <c r="V658" s="63">
        <v>2017</v>
      </c>
      <c r="W658" s="70" t="s">
        <v>1218</v>
      </c>
      <c r="X658" s="67">
        <v>0</v>
      </c>
      <c r="Y658" s="67"/>
      <c r="Z658" s="67">
        <f t="shared" si="49"/>
        <v>0</v>
      </c>
      <c r="AA658" s="67">
        <f t="shared" si="45"/>
        <v>13286.379191739179</v>
      </c>
    </row>
    <row r="659" spans="1:27" ht="15" customHeight="1" x14ac:dyDescent="0.3">
      <c r="A659" s="73" t="s">
        <v>43</v>
      </c>
      <c r="B659" s="73">
        <v>601615</v>
      </c>
      <c r="C659" s="73" t="s">
        <v>892</v>
      </c>
      <c r="D659" s="75" t="s">
        <v>893</v>
      </c>
      <c r="E659" s="73">
        <v>161045</v>
      </c>
      <c r="F659" s="73" t="s">
        <v>917</v>
      </c>
      <c r="G659" s="73">
        <v>1035</v>
      </c>
      <c r="H659" s="73" t="s">
        <v>77</v>
      </c>
      <c r="I659" s="66">
        <v>5701</v>
      </c>
      <c r="J659" s="67">
        <v>5176.3233023163639</v>
      </c>
      <c r="K659" s="68">
        <f t="shared" si="46"/>
        <v>0.86272055038606066</v>
      </c>
      <c r="L659" s="67">
        <f t="shared" si="47"/>
        <v>0</v>
      </c>
      <c r="M659" s="67">
        <v>0</v>
      </c>
      <c r="N659" s="67">
        <v>0</v>
      </c>
      <c r="O659" s="67">
        <f>'FY25 Fleet Rates'!$B$3</f>
        <v>1650.1169802561767</v>
      </c>
      <c r="P659" s="67">
        <v>11072.509085317344</v>
      </c>
      <c r="Q659" s="67">
        <v>2183.9811444107522</v>
      </c>
      <c r="R659" s="67">
        <v>0</v>
      </c>
      <c r="S659" s="67">
        <v>0</v>
      </c>
      <c r="T659" s="67">
        <f t="shared" si="48"/>
        <v>20082.930512300638</v>
      </c>
      <c r="U659" s="63" t="s">
        <v>925</v>
      </c>
      <c r="V659" s="63">
        <v>2017</v>
      </c>
      <c r="W659" s="70" t="s">
        <v>1218</v>
      </c>
      <c r="X659" s="67">
        <v>0</v>
      </c>
      <c r="Y659" s="67"/>
      <c r="Z659" s="67">
        <f t="shared" si="49"/>
        <v>0</v>
      </c>
      <c r="AA659" s="67">
        <f t="shared" si="45"/>
        <v>20082.930512300638</v>
      </c>
    </row>
    <row r="660" spans="1:27" ht="15" customHeight="1" x14ac:dyDescent="0.3">
      <c r="A660" s="73" t="s">
        <v>43</v>
      </c>
      <c r="B660" s="73">
        <v>601615</v>
      </c>
      <c r="C660" s="73" t="s">
        <v>892</v>
      </c>
      <c r="D660" s="75" t="s">
        <v>893</v>
      </c>
      <c r="E660" s="73">
        <v>161046</v>
      </c>
      <c r="F660" s="73" t="s">
        <v>918</v>
      </c>
      <c r="G660" s="73">
        <v>1035</v>
      </c>
      <c r="H660" s="73" t="s">
        <v>77</v>
      </c>
      <c r="I660" s="66">
        <v>18923</v>
      </c>
      <c r="J660" s="67">
        <v>5176.3233023163639</v>
      </c>
      <c r="K660" s="68">
        <f t="shared" si="46"/>
        <v>0.86272055038606066</v>
      </c>
      <c r="L660" s="67">
        <f t="shared" si="47"/>
        <v>11148.937672639062</v>
      </c>
      <c r="M660" s="67">
        <v>0</v>
      </c>
      <c r="N660" s="67">
        <v>0</v>
      </c>
      <c r="O660" s="67">
        <f>'FY25 Fleet Rates'!$B$3</f>
        <v>1650.1169802561767</v>
      </c>
      <c r="P660" s="67">
        <v>0</v>
      </c>
      <c r="Q660" s="67">
        <v>0</v>
      </c>
      <c r="R660" s="67">
        <v>0</v>
      </c>
      <c r="S660" s="67">
        <v>0</v>
      </c>
      <c r="T660" s="67">
        <f t="shared" si="48"/>
        <v>17975.377955211603</v>
      </c>
      <c r="U660" s="63" t="s">
        <v>925</v>
      </c>
      <c r="V660" s="63">
        <v>2017</v>
      </c>
      <c r="W660" s="70" t="s">
        <v>1218</v>
      </c>
      <c r="X660" s="67">
        <v>0</v>
      </c>
      <c r="Y660" s="67"/>
      <c r="Z660" s="67">
        <f t="shared" si="49"/>
        <v>0</v>
      </c>
      <c r="AA660" s="67">
        <f t="shared" si="45"/>
        <v>17975.377955211603</v>
      </c>
    </row>
    <row r="661" spans="1:27" ht="15" customHeight="1" x14ac:dyDescent="0.3">
      <c r="A661" s="73" t="s">
        <v>43</v>
      </c>
      <c r="B661" s="73">
        <v>601615</v>
      </c>
      <c r="C661" s="73" t="s">
        <v>892</v>
      </c>
      <c r="D661" s="75" t="s">
        <v>893</v>
      </c>
      <c r="E661" s="73">
        <v>161050</v>
      </c>
      <c r="F661" s="73" t="s">
        <v>919</v>
      </c>
      <c r="G661" s="73">
        <v>1035</v>
      </c>
      <c r="H661" s="73" t="s">
        <v>77</v>
      </c>
      <c r="I661" s="66">
        <v>11194</v>
      </c>
      <c r="J661" s="67">
        <v>5176.3233023163639</v>
      </c>
      <c r="K661" s="68">
        <f t="shared" si="46"/>
        <v>0.86272055038606066</v>
      </c>
      <c r="L661" s="67">
        <f t="shared" si="47"/>
        <v>4480.970538705199</v>
      </c>
      <c r="M661" s="67">
        <v>0</v>
      </c>
      <c r="N661" s="67">
        <v>0</v>
      </c>
      <c r="O661" s="67">
        <f>'FY25 Fleet Rates'!$B$3</f>
        <v>1650.1169802561767</v>
      </c>
      <c r="P661" s="67">
        <v>0</v>
      </c>
      <c r="Q661" s="67">
        <v>0</v>
      </c>
      <c r="R661" s="67">
        <v>0</v>
      </c>
      <c r="S661" s="67">
        <v>0</v>
      </c>
      <c r="T661" s="67">
        <f t="shared" si="48"/>
        <v>11307.410821277739</v>
      </c>
      <c r="U661" s="63" t="s">
        <v>925</v>
      </c>
      <c r="V661" s="63">
        <v>2016</v>
      </c>
      <c r="W661" s="70" t="s">
        <v>1218</v>
      </c>
      <c r="X661" s="67">
        <v>0</v>
      </c>
      <c r="Y661" s="67"/>
      <c r="Z661" s="67">
        <f t="shared" si="49"/>
        <v>0</v>
      </c>
      <c r="AA661" s="67">
        <f t="shared" si="45"/>
        <v>11307.410821277739</v>
      </c>
    </row>
    <row r="662" spans="1:27" ht="15.75" customHeight="1" x14ac:dyDescent="0.3">
      <c r="A662" s="73" t="s">
        <v>43</v>
      </c>
      <c r="B662" s="73">
        <v>601615</v>
      </c>
      <c r="C662" s="73" t="s">
        <v>892</v>
      </c>
      <c r="D662" s="75" t="s">
        <v>893</v>
      </c>
      <c r="E662" s="73">
        <v>161051</v>
      </c>
      <c r="F662" s="73" t="s">
        <v>920</v>
      </c>
      <c r="G662" s="73">
        <v>1035</v>
      </c>
      <c r="H662" s="73" t="s">
        <v>77</v>
      </c>
      <c r="I662" s="66">
        <v>11187</v>
      </c>
      <c r="J662" s="67">
        <v>5176.3233023163639</v>
      </c>
      <c r="K662" s="68">
        <f t="shared" si="46"/>
        <v>0.86272055038606066</v>
      </c>
      <c r="L662" s="67">
        <f t="shared" si="47"/>
        <v>4474.9314948524971</v>
      </c>
      <c r="M662" s="67">
        <v>0</v>
      </c>
      <c r="N662" s="67">
        <v>0</v>
      </c>
      <c r="O662" s="67">
        <f>'FY25 Fleet Rates'!$B$3</f>
        <v>1650.1169802561767</v>
      </c>
      <c r="P662" s="67">
        <v>0</v>
      </c>
      <c r="Q662" s="67">
        <v>2237.886287292351</v>
      </c>
      <c r="R662" s="67">
        <v>0</v>
      </c>
      <c r="S662" s="67">
        <v>0</v>
      </c>
      <c r="T662" s="67">
        <f t="shared" si="48"/>
        <v>13539.258064717389</v>
      </c>
      <c r="U662" s="63" t="s">
        <v>925</v>
      </c>
      <c r="V662" s="63">
        <v>2017</v>
      </c>
      <c r="W662" s="70" t="s">
        <v>1218</v>
      </c>
      <c r="X662" s="67">
        <v>0</v>
      </c>
      <c r="Y662" s="67"/>
      <c r="Z662" s="67">
        <f t="shared" si="49"/>
        <v>0</v>
      </c>
      <c r="AA662" s="67">
        <f t="shared" si="45"/>
        <v>13539.258064717389</v>
      </c>
    </row>
    <row r="663" spans="1:27" ht="15" customHeight="1" x14ac:dyDescent="0.3">
      <c r="A663" s="73" t="s">
        <v>43</v>
      </c>
      <c r="B663" s="73">
        <v>601615</v>
      </c>
      <c r="C663" s="73" t="s">
        <v>892</v>
      </c>
      <c r="D663" s="75" t="s">
        <v>893</v>
      </c>
      <c r="E663" s="73">
        <v>161053</v>
      </c>
      <c r="F663" s="73" t="s">
        <v>921</v>
      </c>
      <c r="G663" s="73">
        <v>1035</v>
      </c>
      <c r="H663" s="73" t="s">
        <v>77</v>
      </c>
      <c r="I663" s="66">
        <v>9576</v>
      </c>
      <c r="J663" s="67">
        <v>5176.3233023163639</v>
      </c>
      <c r="K663" s="68">
        <f t="shared" si="46"/>
        <v>0.86272055038606066</v>
      </c>
      <c r="L663" s="67">
        <f t="shared" si="47"/>
        <v>3085.0886881805527</v>
      </c>
      <c r="M663" s="67">
        <v>0</v>
      </c>
      <c r="N663" s="67">
        <v>0</v>
      </c>
      <c r="O663" s="67">
        <f>'FY25 Fleet Rates'!$B$3</f>
        <v>1650.1169802561767</v>
      </c>
      <c r="P663" s="67">
        <v>1682.0954103202835</v>
      </c>
      <c r="Q663" s="67">
        <v>0</v>
      </c>
      <c r="R663" s="67">
        <v>0</v>
      </c>
      <c r="S663" s="67">
        <v>0</v>
      </c>
      <c r="T663" s="67">
        <f t="shared" si="48"/>
        <v>11593.624381073376</v>
      </c>
      <c r="U663" s="63" t="s">
        <v>925</v>
      </c>
      <c r="V663" s="63">
        <v>2017</v>
      </c>
      <c r="W663" s="70" t="s">
        <v>1218</v>
      </c>
      <c r="X663" s="67">
        <v>0</v>
      </c>
      <c r="Y663" s="67"/>
      <c r="Z663" s="67">
        <f t="shared" si="49"/>
        <v>0</v>
      </c>
      <c r="AA663" s="67">
        <f t="shared" si="45"/>
        <v>11593.624381073376</v>
      </c>
    </row>
    <row r="664" spans="1:27" ht="15" customHeight="1" x14ac:dyDescent="0.3">
      <c r="A664" s="73" t="s">
        <v>43</v>
      </c>
      <c r="B664" s="73">
        <v>601615</v>
      </c>
      <c r="C664" s="73" t="s">
        <v>892</v>
      </c>
      <c r="D664" s="75" t="s">
        <v>893</v>
      </c>
      <c r="E664" s="73">
        <v>161075</v>
      </c>
      <c r="F664" s="73" t="s">
        <v>922</v>
      </c>
      <c r="G664" s="73">
        <v>1035</v>
      </c>
      <c r="H664" s="73" t="s">
        <v>77</v>
      </c>
      <c r="I664" s="66">
        <v>20697</v>
      </c>
      <c r="J664" s="67">
        <v>5176.3233023163639</v>
      </c>
      <c r="K664" s="68">
        <f t="shared" si="46"/>
        <v>0.86272055038606066</v>
      </c>
      <c r="L664" s="67">
        <f t="shared" si="47"/>
        <v>12679.403929023934</v>
      </c>
      <c r="M664" s="67">
        <v>0</v>
      </c>
      <c r="N664" s="67">
        <v>0</v>
      </c>
      <c r="O664" s="67">
        <f>'FY25 Fleet Rates'!$B$3</f>
        <v>1650.1169802561767</v>
      </c>
      <c r="P664" s="67">
        <v>0</v>
      </c>
      <c r="Q664" s="67">
        <v>0</v>
      </c>
      <c r="R664" s="67">
        <v>0</v>
      </c>
      <c r="S664" s="67">
        <v>0</v>
      </c>
      <c r="T664" s="67">
        <f t="shared" si="48"/>
        <v>19505.844211596475</v>
      </c>
      <c r="U664" s="63" t="s">
        <v>412</v>
      </c>
      <c r="V664" s="63">
        <v>1900</v>
      </c>
      <c r="W664" s="70" t="s">
        <v>1218</v>
      </c>
      <c r="X664" s="67">
        <v>0</v>
      </c>
      <c r="Y664" s="67"/>
      <c r="Z664" s="67">
        <f t="shared" si="49"/>
        <v>0</v>
      </c>
      <c r="AA664" s="67">
        <f t="shared" si="45"/>
        <v>19505.844211596475</v>
      </c>
    </row>
    <row r="665" spans="1:27" ht="15" customHeight="1" x14ac:dyDescent="0.3">
      <c r="A665" s="73" t="s">
        <v>43</v>
      </c>
      <c r="B665" s="73">
        <v>601615</v>
      </c>
      <c r="C665" s="73" t="s">
        <v>892</v>
      </c>
      <c r="D665" s="75" t="s">
        <v>893</v>
      </c>
      <c r="E665" s="73">
        <v>161077</v>
      </c>
      <c r="F665" s="73" t="s">
        <v>923</v>
      </c>
      <c r="G665" s="73">
        <v>1035</v>
      </c>
      <c r="H665" s="73" t="s">
        <v>77</v>
      </c>
      <c r="I665" s="66">
        <v>22602</v>
      </c>
      <c r="J665" s="67">
        <v>5176.3233023163639</v>
      </c>
      <c r="K665" s="68">
        <f t="shared" si="46"/>
        <v>0.86272055038606066</v>
      </c>
      <c r="L665" s="67">
        <f t="shared" ref="L665:L696" si="50">IF(H665="N",IF(I665&gt;6000,K665,0)*(I665-(500*12)),0)</f>
        <v>14322.886577509378</v>
      </c>
      <c r="M665" s="67">
        <v>0</v>
      </c>
      <c r="N665" s="67">
        <v>0</v>
      </c>
      <c r="O665" s="67">
        <f>'FY25 Fleet Rates'!$B$3</f>
        <v>1650.1169802561767</v>
      </c>
      <c r="P665" s="67">
        <v>1527.9450745244044</v>
      </c>
      <c r="Q665" s="67">
        <v>0</v>
      </c>
      <c r="R665" s="67">
        <v>0</v>
      </c>
      <c r="S665" s="67">
        <v>0</v>
      </c>
      <c r="T665" s="67">
        <f t="shared" si="48"/>
        <v>22677.271934606324</v>
      </c>
      <c r="U665" s="63" t="s">
        <v>412</v>
      </c>
      <c r="V665" s="63">
        <v>1900</v>
      </c>
      <c r="W665" s="70" t="s">
        <v>1218</v>
      </c>
      <c r="X665" s="67">
        <v>0</v>
      </c>
      <c r="Y665" s="67"/>
      <c r="Z665" s="67">
        <f t="shared" si="49"/>
        <v>0</v>
      </c>
      <c r="AA665" s="67">
        <f t="shared" si="45"/>
        <v>22677.271934606324</v>
      </c>
    </row>
    <row r="666" spans="1:27" ht="15" customHeight="1" x14ac:dyDescent="0.3">
      <c r="A666" s="73" t="s">
        <v>43</v>
      </c>
      <c r="B666" s="73">
        <v>601615</v>
      </c>
      <c r="C666" s="73" t="s">
        <v>892</v>
      </c>
      <c r="D666" s="74" t="s">
        <v>893</v>
      </c>
      <c r="E666" s="73">
        <v>241002</v>
      </c>
      <c r="F666" s="73" t="s">
        <v>924</v>
      </c>
      <c r="G666" s="73">
        <v>1035</v>
      </c>
      <c r="H666" s="73" t="s">
        <v>77</v>
      </c>
      <c r="I666" s="66">
        <v>0</v>
      </c>
      <c r="J666" s="67">
        <v>5176.3233023163639</v>
      </c>
      <c r="K666" s="68">
        <f t="shared" si="46"/>
        <v>0.86272055038606066</v>
      </c>
      <c r="L666" s="67">
        <f t="shared" si="50"/>
        <v>0</v>
      </c>
      <c r="M666" s="67">
        <v>0</v>
      </c>
      <c r="N666" s="67"/>
      <c r="O666" s="67">
        <f>'FY25 Fleet Rates'!$B$3</f>
        <v>1650.1169802561767</v>
      </c>
      <c r="P666" s="67">
        <v>0</v>
      </c>
      <c r="Q666" s="67">
        <v>0</v>
      </c>
      <c r="R666" s="67">
        <v>0</v>
      </c>
      <c r="S666" s="67">
        <v>0</v>
      </c>
      <c r="T666" s="67">
        <f t="shared" si="48"/>
        <v>6826.440282572541</v>
      </c>
      <c r="U666" s="63" t="s">
        <v>925</v>
      </c>
      <c r="V666" s="63"/>
      <c r="W666" s="70"/>
      <c r="X666" s="69">
        <v>0</v>
      </c>
      <c r="Y666" s="67"/>
      <c r="Z666" s="67">
        <f t="shared" si="49"/>
        <v>0</v>
      </c>
      <c r="AA666" s="67">
        <f t="shared" si="45"/>
        <v>6826.440282572541</v>
      </c>
    </row>
    <row r="667" spans="1:27" ht="15" customHeight="1" x14ac:dyDescent="0.3">
      <c r="A667" s="73" t="s">
        <v>43</v>
      </c>
      <c r="B667" s="73">
        <v>601615</v>
      </c>
      <c r="C667" s="73" t="s">
        <v>892</v>
      </c>
      <c r="D667" s="74" t="s">
        <v>893</v>
      </c>
      <c r="E667" s="73">
        <v>241003</v>
      </c>
      <c r="F667" s="73" t="s">
        <v>926</v>
      </c>
      <c r="G667" s="73">
        <v>1035</v>
      </c>
      <c r="H667" s="73" t="s">
        <v>77</v>
      </c>
      <c r="I667" s="66">
        <v>0</v>
      </c>
      <c r="J667" s="67">
        <v>5176.3233023163639</v>
      </c>
      <c r="K667" s="68">
        <f t="shared" si="46"/>
        <v>0.86272055038606066</v>
      </c>
      <c r="L667" s="67">
        <f t="shared" si="50"/>
        <v>0</v>
      </c>
      <c r="M667" s="67">
        <v>0</v>
      </c>
      <c r="N667" s="67"/>
      <c r="O667" s="67">
        <f>'FY25 Fleet Rates'!$B$3</f>
        <v>1650.1169802561767</v>
      </c>
      <c r="P667" s="67">
        <v>0</v>
      </c>
      <c r="Q667" s="67">
        <v>0</v>
      </c>
      <c r="R667" s="67">
        <v>0</v>
      </c>
      <c r="S667" s="67">
        <v>0</v>
      </c>
      <c r="T667" s="67">
        <f t="shared" si="48"/>
        <v>6826.440282572541</v>
      </c>
      <c r="U667" s="63" t="s">
        <v>925</v>
      </c>
      <c r="V667" s="63"/>
      <c r="W667" s="70"/>
      <c r="X667" s="69">
        <v>0</v>
      </c>
      <c r="Y667" s="67"/>
      <c r="Z667" s="67">
        <f t="shared" si="49"/>
        <v>0</v>
      </c>
      <c r="AA667" s="67">
        <f t="shared" si="45"/>
        <v>6826.440282572541</v>
      </c>
    </row>
    <row r="668" spans="1:27" ht="15" customHeight="1" x14ac:dyDescent="0.3">
      <c r="A668" s="73" t="s">
        <v>43</v>
      </c>
      <c r="B668" s="73">
        <v>601615</v>
      </c>
      <c r="C668" s="73" t="s">
        <v>892</v>
      </c>
      <c r="D668" s="74" t="s">
        <v>893</v>
      </c>
      <c r="E668" s="73">
        <v>241004</v>
      </c>
      <c r="F668" s="73" t="s">
        <v>927</v>
      </c>
      <c r="G668" s="73">
        <v>1035</v>
      </c>
      <c r="H668" s="73" t="s">
        <v>77</v>
      </c>
      <c r="I668" s="66">
        <v>0</v>
      </c>
      <c r="J668" s="67">
        <v>5176.3233023163639</v>
      </c>
      <c r="K668" s="68">
        <f t="shared" si="46"/>
        <v>0.86272055038606066</v>
      </c>
      <c r="L668" s="67">
        <f t="shared" si="50"/>
        <v>0</v>
      </c>
      <c r="M668" s="67">
        <v>0</v>
      </c>
      <c r="N668" s="67"/>
      <c r="O668" s="67">
        <f>'FY25 Fleet Rates'!$B$3</f>
        <v>1650.1169802561767</v>
      </c>
      <c r="P668" s="67">
        <v>0</v>
      </c>
      <c r="Q668" s="67">
        <v>0</v>
      </c>
      <c r="R668" s="67">
        <v>0</v>
      </c>
      <c r="S668" s="67">
        <v>0</v>
      </c>
      <c r="T668" s="67">
        <f t="shared" si="48"/>
        <v>6826.440282572541</v>
      </c>
      <c r="U668" s="63" t="s">
        <v>925</v>
      </c>
      <c r="V668" s="63"/>
      <c r="W668" s="70"/>
      <c r="X668" s="69">
        <v>0</v>
      </c>
      <c r="Y668" s="67"/>
      <c r="Z668" s="67">
        <f t="shared" si="49"/>
        <v>0</v>
      </c>
      <c r="AA668" s="67">
        <f t="shared" si="45"/>
        <v>6826.440282572541</v>
      </c>
    </row>
    <row r="669" spans="1:27" ht="15" customHeight="1" x14ac:dyDescent="0.3">
      <c r="A669" s="73" t="s">
        <v>43</v>
      </c>
      <c r="B669" s="73">
        <v>601615</v>
      </c>
      <c r="C669" s="73" t="s">
        <v>892</v>
      </c>
      <c r="D669" s="74" t="s">
        <v>893</v>
      </c>
      <c r="E669" s="73">
        <v>241005</v>
      </c>
      <c r="F669" s="73" t="s">
        <v>928</v>
      </c>
      <c r="G669" s="73">
        <v>1035</v>
      </c>
      <c r="H669" s="73" t="s">
        <v>77</v>
      </c>
      <c r="I669" s="66">
        <v>0</v>
      </c>
      <c r="J669" s="67">
        <v>5176.3233023163639</v>
      </c>
      <c r="K669" s="68">
        <f t="shared" si="46"/>
        <v>0.86272055038606066</v>
      </c>
      <c r="L669" s="67">
        <f t="shared" si="50"/>
        <v>0</v>
      </c>
      <c r="M669" s="67">
        <v>0</v>
      </c>
      <c r="N669" s="67"/>
      <c r="O669" s="67">
        <f>'FY25 Fleet Rates'!$B$3</f>
        <v>1650.1169802561767</v>
      </c>
      <c r="P669" s="67">
        <v>0</v>
      </c>
      <c r="Q669" s="67">
        <v>0</v>
      </c>
      <c r="R669" s="67">
        <v>0</v>
      </c>
      <c r="S669" s="67">
        <v>0</v>
      </c>
      <c r="T669" s="67">
        <f t="shared" si="48"/>
        <v>6826.440282572541</v>
      </c>
      <c r="U669" s="63" t="s">
        <v>925</v>
      </c>
      <c r="V669" s="63"/>
      <c r="W669" s="70"/>
      <c r="X669" s="69">
        <v>0</v>
      </c>
      <c r="Y669" s="67"/>
      <c r="Z669" s="67">
        <f t="shared" si="49"/>
        <v>0</v>
      </c>
      <c r="AA669" s="67">
        <f t="shared" si="45"/>
        <v>6826.440282572541</v>
      </c>
    </row>
    <row r="670" spans="1:27" ht="15" customHeight="1" x14ac:dyDescent="0.3">
      <c r="A670" s="73" t="s">
        <v>43</v>
      </c>
      <c r="B670" s="73">
        <v>601615</v>
      </c>
      <c r="C670" s="73" t="s">
        <v>892</v>
      </c>
      <c r="D670" s="74" t="s">
        <v>893</v>
      </c>
      <c r="E670" s="73">
        <v>241006</v>
      </c>
      <c r="F670" s="73" t="s">
        <v>929</v>
      </c>
      <c r="G670" s="73">
        <v>1035</v>
      </c>
      <c r="H670" s="73" t="s">
        <v>77</v>
      </c>
      <c r="I670" s="66">
        <v>0</v>
      </c>
      <c r="J670" s="67">
        <v>5176.3233023163639</v>
      </c>
      <c r="K670" s="68">
        <f t="shared" si="46"/>
        <v>0.86272055038606066</v>
      </c>
      <c r="L670" s="67">
        <f t="shared" si="50"/>
        <v>0</v>
      </c>
      <c r="M670" s="67">
        <v>0</v>
      </c>
      <c r="N670" s="67"/>
      <c r="O670" s="67">
        <f>'FY25 Fleet Rates'!$B$3</f>
        <v>1650.1169802561767</v>
      </c>
      <c r="P670" s="67">
        <v>0</v>
      </c>
      <c r="Q670" s="67">
        <v>0</v>
      </c>
      <c r="R670" s="67">
        <v>0</v>
      </c>
      <c r="S670" s="67">
        <v>0</v>
      </c>
      <c r="T670" s="67">
        <f t="shared" si="48"/>
        <v>6826.440282572541</v>
      </c>
      <c r="U670" s="63" t="s">
        <v>925</v>
      </c>
      <c r="V670" s="63"/>
      <c r="W670" s="70"/>
      <c r="X670" s="69">
        <v>0</v>
      </c>
      <c r="Y670" s="67"/>
      <c r="Z670" s="67">
        <f t="shared" si="49"/>
        <v>0</v>
      </c>
      <c r="AA670" s="67">
        <f t="shared" si="45"/>
        <v>6826.440282572541</v>
      </c>
    </row>
    <row r="671" spans="1:27" ht="15" customHeight="1" x14ac:dyDescent="0.3">
      <c r="A671" s="73" t="s">
        <v>43</v>
      </c>
      <c r="B671" s="73">
        <v>601615</v>
      </c>
      <c r="C671" s="73" t="s">
        <v>892</v>
      </c>
      <c r="D671" s="75" t="s">
        <v>893</v>
      </c>
      <c r="E671" s="73">
        <v>671005</v>
      </c>
      <c r="F671" s="73" t="s">
        <v>930</v>
      </c>
      <c r="G671" s="73">
        <v>1195</v>
      </c>
      <c r="H671" s="73" t="s">
        <v>170</v>
      </c>
      <c r="I671" s="66">
        <v>0</v>
      </c>
      <c r="J671" s="67">
        <v>0</v>
      </c>
      <c r="K671" s="68">
        <f t="shared" si="46"/>
        <v>0</v>
      </c>
      <c r="L671" s="67">
        <f t="shared" si="50"/>
        <v>0</v>
      </c>
      <c r="M671" s="67">
        <v>0</v>
      </c>
      <c r="N671" s="67"/>
      <c r="O671" s="67">
        <f>'FY25 Fleet Rates'!$B$3</f>
        <v>1650.1169802561767</v>
      </c>
      <c r="P671" s="67">
        <v>0</v>
      </c>
      <c r="Q671" s="67">
        <v>0</v>
      </c>
      <c r="R671" s="67">
        <v>0</v>
      </c>
      <c r="S671" s="67">
        <v>0</v>
      </c>
      <c r="T671" s="67">
        <f t="shared" si="48"/>
        <v>1650.1169802561767</v>
      </c>
      <c r="U671" s="63" t="s">
        <v>412</v>
      </c>
      <c r="V671" s="63"/>
      <c r="W671" s="70"/>
      <c r="X671" s="69">
        <v>0</v>
      </c>
      <c r="Y671" s="67"/>
      <c r="Z671" s="67">
        <f t="shared" si="49"/>
        <v>0</v>
      </c>
      <c r="AA671" s="67">
        <f t="shared" si="45"/>
        <v>1650.1169802561767</v>
      </c>
    </row>
    <row r="672" spans="1:27" ht="15" customHeight="1" x14ac:dyDescent="0.3">
      <c r="A672" s="73" t="s">
        <v>43</v>
      </c>
      <c r="B672" s="73">
        <v>601615</v>
      </c>
      <c r="C672" s="73" t="s">
        <v>892</v>
      </c>
      <c r="D672" s="75" t="s">
        <v>893</v>
      </c>
      <c r="E672" s="73" t="s">
        <v>931</v>
      </c>
      <c r="F672" s="73" t="s">
        <v>932</v>
      </c>
      <c r="G672" s="73">
        <v>1210</v>
      </c>
      <c r="H672" s="73" t="s">
        <v>77</v>
      </c>
      <c r="I672" s="66">
        <v>0</v>
      </c>
      <c r="J672" s="67">
        <v>5273.9897797185613</v>
      </c>
      <c r="K672" s="68">
        <f t="shared" si="46"/>
        <v>0.87899829661976026</v>
      </c>
      <c r="L672" s="67">
        <f t="shared" si="50"/>
        <v>0</v>
      </c>
      <c r="M672" s="67">
        <v>0</v>
      </c>
      <c r="N672" s="67">
        <v>0</v>
      </c>
      <c r="O672" s="67">
        <f>'FY25 Fleet Rates'!$B$3</f>
        <v>1650.1169802561767</v>
      </c>
      <c r="P672" s="67">
        <v>0</v>
      </c>
      <c r="Q672" s="67">
        <v>0</v>
      </c>
      <c r="R672" s="67">
        <v>0</v>
      </c>
      <c r="S672" s="67">
        <v>0</v>
      </c>
      <c r="T672" s="67">
        <f t="shared" si="48"/>
        <v>6924.1067599747385</v>
      </c>
      <c r="U672" s="63" t="s">
        <v>1306</v>
      </c>
      <c r="V672" s="63">
        <v>2015</v>
      </c>
      <c r="W672" s="70" t="s">
        <v>1218</v>
      </c>
      <c r="X672" s="67">
        <v>0</v>
      </c>
      <c r="Y672" s="67"/>
      <c r="Z672" s="67">
        <f t="shared" si="49"/>
        <v>0</v>
      </c>
      <c r="AA672" s="67">
        <f t="shared" si="45"/>
        <v>6924.1067599747385</v>
      </c>
    </row>
    <row r="673" spans="1:27" ht="15" customHeight="1" x14ac:dyDescent="0.3">
      <c r="A673" s="73" t="s">
        <v>43</v>
      </c>
      <c r="B673" s="73">
        <v>601615</v>
      </c>
      <c r="C673" s="73" t="s">
        <v>892</v>
      </c>
      <c r="D673" s="75" t="s">
        <v>893</v>
      </c>
      <c r="E673" s="73" t="s">
        <v>933</v>
      </c>
      <c r="F673" s="73" t="s">
        <v>934</v>
      </c>
      <c r="G673" s="73">
        <v>1035</v>
      </c>
      <c r="H673" s="73" t="s">
        <v>77</v>
      </c>
      <c r="I673" s="66">
        <v>21051</v>
      </c>
      <c r="J673" s="67">
        <v>5176.3233023163639</v>
      </c>
      <c r="K673" s="68">
        <f t="shared" si="46"/>
        <v>0.86272055038606066</v>
      </c>
      <c r="L673" s="67">
        <f t="shared" si="50"/>
        <v>12984.807003860598</v>
      </c>
      <c r="M673" s="67">
        <v>0</v>
      </c>
      <c r="N673" s="67">
        <v>0</v>
      </c>
      <c r="O673" s="67">
        <f>'FY25 Fleet Rates'!$B$3</f>
        <v>1650.1169802561767</v>
      </c>
      <c r="P673" s="67">
        <v>0</v>
      </c>
      <c r="Q673" s="67">
        <v>0</v>
      </c>
      <c r="R673" s="67">
        <v>0</v>
      </c>
      <c r="S673" s="67">
        <v>0</v>
      </c>
      <c r="T673" s="67">
        <f t="shared" si="48"/>
        <v>19811.247286433139</v>
      </c>
      <c r="U673" s="63" t="s">
        <v>925</v>
      </c>
      <c r="V673" s="63">
        <v>2018</v>
      </c>
      <c r="W673" s="70" t="s">
        <v>1218</v>
      </c>
      <c r="X673" s="67">
        <v>0</v>
      </c>
      <c r="Y673" s="67"/>
      <c r="Z673" s="67">
        <f t="shared" si="49"/>
        <v>0</v>
      </c>
      <c r="AA673" s="67">
        <f t="shared" si="45"/>
        <v>19811.247286433139</v>
      </c>
    </row>
    <row r="674" spans="1:27" ht="15" customHeight="1" x14ac:dyDescent="0.3">
      <c r="A674" s="73" t="s">
        <v>43</v>
      </c>
      <c r="B674" s="73">
        <v>601615</v>
      </c>
      <c r="C674" s="73" t="s">
        <v>892</v>
      </c>
      <c r="D674" s="75" t="s">
        <v>893</v>
      </c>
      <c r="E674" s="73" t="s">
        <v>935</v>
      </c>
      <c r="F674" s="73" t="s">
        <v>936</v>
      </c>
      <c r="G674" s="73">
        <v>1035</v>
      </c>
      <c r="H674" s="73" t="s">
        <v>77</v>
      </c>
      <c r="I674" s="66">
        <v>17730</v>
      </c>
      <c r="J674" s="67">
        <v>5176.3233023163639</v>
      </c>
      <c r="K674" s="68">
        <f t="shared" si="46"/>
        <v>0.86272055038606066</v>
      </c>
      <c r="L674" s="67">
        <f t="shared" si="50"/>
        <v>10119.712056028491</v>
      </c>
      <c r="M674" s="67">
        <v>0</v>
      </c>
      <c r="N674" s="67">
        <v>0</v>
      </c>
      <c r="O674" s="67">
        <f>'FY25 Fleet Rates'!$B$3</f>
        <v>1650.1169802561767</v>
      </c>
      <c r="P674" s="67">
        <v>0</v>
      </c>
      <c r="Q674" s="67">
        <v>0</v>
      </c>
      <c r="R674" s="67">
        <v>0</v>
      </c>
      <c r="S674" s="67">
        <v>0</v>
      </c>
      <c r="T674" s="67">
        <f t="shared" si="48"/>
        <v>16946.152338601034</v>
      </c>
      <c r="U674" s="63" t="s">
        <v>925</v>
      </c>
      <c r="V674" s="63">
        <v>2018</v>
      </c>
      <c r="W674" s="70" t="s">
        <v>1218</v>
      </c>
      <c r="X674" s="67">
        <v>0</v>
      </c>
      <c r="Y674" s="67"/>
      <c r="Z674" s="67">
        <f t="shared" si="49"/>
        <v>0</v>
      </c>
      <c r="AA674" s="67">
        <f t="shared" si="45"/>
        <v>16946.152338601034</v>
      </c>
    </row>
    <row r="675" spans="1:27" ht="15" customHeight="1" x14ac:dyDescent="0.3">
      <c r="A675" s="73" t="s">
        <v>43</v>
      </c>
      <c r="B675" s="73">
        <v>601615</v>
      </c>
      <c r="C675" s="73" t="s">
        <v>892</v>
      </c>
      <c r="D675" s="75" t="s">
        <v>893</v>
      </c>
      <c r="E675" s="73" t="s">
        <v>937</v>
      </c>
      <c r="F675" s="73" t="s">
        <v>938</v>
      </c>
      <c r="G675" s="73">
        <v>1035</v>
      </c>
      <c r="H675" s="73" t="s">
        <v>77</v>
      </c>
      <c r="I675" s="66">
        <v>17632</v>
      </c>
      <c r="J675" s="67">
        <v>5176.3233023163639</v>
      </c>
      <c r="K675" s="68">
        <f t="shared" si="46"/>
        <v>0.86272055038606066</v>
      </c>
      <c r="L675" s="67">
        <f t="shared" si="50"/>
        <v>10035.165442090658</v>
      </c>
      <c r="M675" s="67">
        <v>0</v>
      </c>
      <c r="N675" s="67">
        <v>0</v>
      </c>
      <c r="O675" s="67">
        <f>'FY25 Fleet Rates'!$B$3</f>
        <v>1650.1169802561767</v>
      </c>
      <c r="P675" s="67">
        <v>0</v>
      </c>
      <c r="Q675" s="67">
        <v>0</v>
      </c>
      <c r="R675" s="67">
        <v>0</v>
      </c>
      <c r="S675" s="67">
        <v>0</v>
      </c>
      <c r="T675" s="67">
        <f t="shared" si="48"/>
        <v>16861.605724663201</v>
      </c>
      <c r="U675" s="63" t="s">
        <v>925</v>
      </c>
      <c r="V675" s="63">
        <v>2018</v>
      </c>
      <c r="W675" s="70" t="s">
        <v>1218</v>
      </c>
      <c r="X675" s="67">
        <v>0</v>
      </c>
      <c r="Y675" s="67"/>
      <c r="Z675" s="67">
        <f t="shared" si="49"/>
        <v>0</v>
      </c>
      <c r="AA675" s="67">
        <f t="shared" si="45"/>
        <v>16861.605724663201</v>
      </c>
    </row>
    <row r="676" spans="1:27" ht="15" customHeight="1" x14ac:dyDescent="0.3">
      <c r="A676" s="73" t="s">
        <v>43</v>
      </c>
      <c r="B676" s="73">
        <v>601615</v>
      </c>
      <c r="C676" s="73" t="s">
        <v>892</v>
      </c>
      <c r="D676" s="75" t="s">
        <v>893</v>
      </c>
      <c r="E676" s="73" t="s">
        <v>939</v>
      </c>
      <c r="F676" s="73" t="s">
        <v>940</v>
      </c>
      <c r="G676" s="73">
        <v>1035</v>
      </c>
      <c r="H676" s="73" t="s">
        <v>77</v>
      </c>
      <c r="I676" s="66">
        <v>17074</v>
      </c>
      <c r="J676" s="67">
        <v>5176.3233023163639</v>
      </c>
      <c r="K676" s="68">
        <f t="shared" si="46"/>
        <v>0.86272055038606066</v>
      </c>
      <c r="L676" s="67">
        <f t="shared" si="50"/>
        <v>9553.7673749752357</v>
      </c>
      <c r="M676" s="67">
        <v>0</v>
      </c>
      <c r="N676" s="67">
        <v>0</v>
      </c>
      <c r="O676" s="67">
        <f>'FY25 Fleet Rates'!$B$3</f>
        <v>1650.1169802561767</v>
      </c>
      <c r="P676" s="67">
        <v>0</v>
      </c>
      <c r="Q676" s="67">
        <v>0</v>
      </c>
      <c r="R676" s="67">
        <v>0</v>
      </c>
      <c r="S676" s="67">
        <v>0</v>
      </c>
      <c r="T676" s="67">
        <f t="shared" si="48"/>
        <v>16380.207657547775</v>
      </c>
      <c r="U676" s="63" t="s">
        <v>925</v>
      </c>
      <c r="V676" s="63">
        <v>2018</v>
      </c>
      <c r="W676" s="70" t="s">
        <v>1218</v>
      </c>
      <c r="X676" s="67">
        <v>0</v>
      </c>
      <c r="Y676" s="67"/>
      <c r="Z676" s="67">
        <f t="shared" si="49"/>
        <v>0</v>
      </c>
      <c r="AA676" s="67">
        <f t="shared" si="45"/>
        <v>16380.207657547775</v>
      </c>
    </row>
    <row r="677" spans="1:27" ht="15" customHeight="1" x14ac:dyDescent="0.3">
      <c r="A677" s="73" t="s">
        <v>43</v>
      </c>
      <c r="B677" s="73">
        <v>601615</v>
      </c>
      <c r="C677" s="73" t="s">
        <v>892</v>
      </c>
      <c r="D677" s="74" t="s">
        <v>893</v>
      </c>
      <c r="E677" s="73" t="s">
        <v>941</v>
      </c>
      <c r="F677" s="73" t="s">
        <v>942</v>
      </c>
      <c r="G677" s="73">
        <v>1035</v>
      </c>
      <c r="H677" s="73" t="s">
        <v>77</v>
      </c>
      <c r="I677" s="66">
        <v>15716</v>
      </c>
      <c r="J677" s="67">
        <v>5176.3233023163639</v>
      </c>
      <c r="K677" s="68">
        <f t="shared" si="46"/>
        <v>0.86272055038606066</v>
      </c>
      <c r="L677" s="67">
        <f t="shared" si="50"/>
        <v>8382.1928675509662</v>
      </c>
      <c r="M677" s="67">
        <v>0</v>
      </c>
      <c r="N677" s="67">
        <v>0</v>
      </c>
      <c r="O677" s="67">
        <f>'FY25 Fleet Rates'!$B$3</f>
        <v>1650.1169802561767</v>
      </c>
      <c r="P677" s="67">
        <v>0</v>
      </c>
      <c r="Q677" s="67">
        <v>0</v>
      </c>
      <c r="R677" s="67">
        <v>0</v>
      </c>
      <c r="S677" s="67">
        <v>0</v>
      </c>
      <c r="T677" s="67">
        <f t="shared" si="48"/>
        <v>15208.633150123505</v>
      </c>
      <c r="U677" s="63" t="s">
        <v>925</v>
      </c>
      <c r="V677" s="63">
        <v>2018</v>
      </c>
      <c r="W677" s="70" t="s">
        <v>1218</v>
      </c>
      <c r="X677" s="67">
        <v>0</v>
      </c>
      <c r="Y677" s="67"/>
      <c r="Z677" s="67">
        <f t="shared" si="49"/>
        <v>0</v>
      </c>
      <c r="AA677" s="67">
        <f t="shared" si="45"/>
        <v>15208.633150123505</v>
      </c>
    </row>
    <row r="678" spans="1:27" ht="15" customHeight="1" x14ac:dyDescent="0.3">
      <c r="A678" s="73" t="s">
        <v>43</v>
      </c>
      <c r="B678" s="73">
        <v>601615</v>
      </c>
      <c r="C678" s="73" t="s">
        <v>892</v>
      </c>
      <c r="D678" s="74" t="s">
        <v>893</v>
      </c>
      <c r="E678" s="73" t="s">
        <v>943</v>
      </c>
      <c r="F678" s="73" t="s">
        <v>944</v>
      </c>
      <c r="G678" s="73">
        <v>1035</v>
      </c>
      <c r="H678" s="73" t="s">
        <v>77</v>
      </c>
      <c r="I678" s="66">
        <v>12750</v>
      </c>
      <c r="J678" s="67">
        <v>5176.3233023163639</v>
      </c>
      <c r="K678" s="68">
        <f t="shared" si="46"/>
        <v>0.86272055038606066</v>
      </c>
      <c r="L678" s="67">
        <f t="shared" si="50"/>
        <v>5823.3637151059093</v>
      </c>
      <c r="M678" s="67">
        <v>0</v>
      </c>
      <c r="N678" s="67">
        <v>0</v>
      </c>
      <c r="O678" s="67">
        <f>'FY25 Fleet Rates'!$B$3</f>
        <v>1650.1169802561767</v>
      </c>
      <c r="P678" s="67">
        <v>0</v>
      </c>
      <c r="Q678" s="67">
        <v>0</v>
      </c>
      <c r="R678" s="67">
        <v>0</v>
      </c>
      <c r="S678" s="67">
        <v>0</v>
      </c>
      <c r="T678" s="67">
        <f t="shared" si="48"/>
        <v>12649.803997678449</v>
      </c>
      <c r="U678" s="63" t="s">
        <v>925</v>
      </c>
      <c r="V678" s="63">
        <v>2018</v>
      </c>
      <c r="W678" s="70" t="s">
        <v>1218</v>
      </c>
      <c r="X678" s="67">
        <v>0</v>
      </c>
      <c r="Y678" s="67"/>
      <c r="Z678" s="67">
        <f t="shared" si="49"/>
        <v>0</v>
      </c>
      <c r="AA678" s="67">
        <f t="shared" si="45"/>
        <v>12649.803997678449</v>
      </c>
    </row>
    <row r="679" spans="1:27" ht="15" customHeight="1" x14ac:dyDescent="0.3">
      <c r="A679" s="73" t="s">
        <v>43</v>
      </c>
      <c r="B679" s="73">
        <v>601615</v>
      </c>
      <c r="C679" s="73" t="s">
        <v>892</v>
      </c>
      <c r="D679" s="75" t="s">
        <v>893</v>
      </c>
      <c r="E679" s="73" t="s">
        <v>945</v>
      </c>
      <c r="F679" s="73" t="s">
        <v>946</v>
      </c>
      <c r="G679" s="73">
        <v>1035</v>
      </c>
      <c r="H679" s="73" t="s">
        <v>77</v>
      </c>
      <c r="I679" s="66">
        <v>16962</v>
      </c>
      <c r="J679" s="67">
        <v>5176.3233023163639</v>
      </c>
      <c r="K679" s="68">
        <f t="shared" si="46"/>
        <v>0.86272055038606066</v>
      </c>
      <c r="L679" s="67">
        <f t="shared" si="50"/>
        <v>9457.1426733319968</v>
      </c>
      <c r="M679" s="67">
        <v>0</v>
      </c>
      <c r="N679" s="67">
        <v>0</v>
      </c>
      <c r="O679" s="67">
        <f>'FY25 Fleet Rates'!$B$3</f>
        <v>1650.1169802561767</v>
      </c>
      <c r="P679" s="67">
        <v>4554.5257323722781</v>
      </c>
      <c r="Q679" s="67">
        <v>0</v>
      </c>
      <c r="R679" s="67">
        <v>0</v>
      </c>
      <c r="S679" s="67">
        <v>0</v>
      </c>
      <c r="T679" s="67">
        <f t="shared" si="48"/>
        <v>20838.108688276814</v>
      </c>
      <c r="U679" s="63" t="s">
        <v>925</v>
      </c>
      <c r="V679" s="63">
        <v>2018</v>
      </c>
      <c r="W679" s="70" t="s">
        <v>1218</v>
      </c>
      <c r="X679" s="67">
        <v>0</v>
      </c>
      <c r="Y679" s="67"/>
      <c r="Z679" s="67">
        <f t="shared" si="49"/>
        <v>0</v>
      </c>
      <c r="AA679" s="67">
        <f t="shared" si="45"/>
        <v>20838.108688276814</v>
      </c>
    </row>
    <row r="680" spans="1:27" ht="15" customHeight="1" x14ac:dyDescent="0.3">
      <c r="A680" s="73" t="s">
        <v>43</v>
      </c>
      <c r="B680" s="73">
        <v>601615</v>
      </c>
      <c r="C680" s="73" t="s">
        <v>892</v>
      </c>
      <c r="D680" s="75" t="s">
        <v>893</v>
      </c>
      <c r="E680" s="73" t="s">
        <v>947</v>
      </c>
      <c r="F680" s="73" t="s">
        <v>948</v>
      </c>
      <c r="G680" s="73">
        <v>1035</v>
      </c>
      <c r="H680" s="73" t="s">
        <v>77</v>
      </c>
      <c r="I680" s="66">
        <v>11499</v>
      </c>
      <c r="J680" s="67">
        <v>5176.3233023163639</v>
      </c>
      <c r="K680" s="68">
        <f t="shared" si="46"/>
        <v>0.86272055038606066</v>
      </c>
      <c r="L680" s="67">
        <f t="shared" si="50"/>
        <v>4744.1003065729474</v>
      </c>
      <c r="M680" s="67">
        <v>0</v>
      </c>
      <c r="N680" s="67">
        <v>0</v>
      </c>
      <c r="O680" s="67">
        <f>'FY25 Fleet Rates'!$B$3</f>
        <v>1650.1169802561767</v>
      </c>
      <c r="P680" s="67">
        <v>0</v>
      </c>
      <c r="Q680" s="67">
        <v>1307.897816739021</v>
      </c>
      <c r="R680" s="67">
        <v>0</v>
      </c>
      <c r="S680" s="67">
        <v>0</v>
      </c>
      <c r="T680" s="67">
        <f t="shared" si="48"/>
        <v>12878.43840588451</v>
      </c>
      <c r="U680" s="63" t="s">
        <v>925</v>
      </c>
      <c r="V680" s="63">
        <v>2018</v>
      </c>
      <c r="W680" s="70" t="s">
        <v>1218</v>
      </c>
      <c r="X680" s="67">
        <v>0</v>
      </c>
      <c r="Y680" s="67"/>
      <c r="Z680" s="67">
        <f t="shared" si="49"/>
        <v>0</v>
      </c>
      <c r="AA680" s="67">
        <f t="shared" si="45"/>
        <v>12878.43840588451</v>
      </c>
    </row>
    <row r="681" spans="1:27" ht="15" customHeight="1" x14ac:dyDescent="0.3">
      <c r="A681" s="73" t="s">
        <v>43</v>
      </c>
      <c r="B681" s="73">
        <v>601615</v>
      </c>
      <c r="C681" s="73" t="s">
        <v>892</v>
      </c>
      <c r="D681" s="75" t="s">
        <v>893</v>
      </c>
      <c r="E681" s="73" t="s">
        <v>949</v>
      </c>
      <c r="F681" s="73" t="s">
        <v>950</v>
      </c>
      <c r="G681" s="73">
        <v>1212</v>
      </c>
      <c r="H681" s="73" t="s">
        <v>77</v>
      </c>
      <c r="I681" s="66">
        <v>10941</v>
      </c>
      <c r="J681" s="67">
        <v>4394.9914830988009</v>
      </c>
      <c r="K681" s="68">
        <f t="shared" si="46"/>
        <v>0.73249858051646677</v>
      </c>
      <c r="L681" s="67">
        <f t="shared" si="50"/>
        <v>3619.2754863318623</v>
      </c>
      <c r="M681" s="67">
        <v>0</v>
      </c>
      <c r="N681" s="67">
        <v>0</v>
      </c>
      <c r="O681" s="67">
        <f>'FY25 Fleet Rates'!$B$3</f>
        <v>1650.1169802561767</v>
      </c>
      <c r="P681" s="67">
        <v>0</v>
      </c>
      <c r="Q681" s="67">
        <v>0</v>
      </c>
      <c r="R681" s="67">
        <v>0</v>
      </c>
      <c r="S681" s="67">
        <v>0</v>
      </c>
      <c r="T681" s="67">
        <f t="shared" si="48"/>
        <v>9664.3839496868404</v>
      </c>
      <c r="U681" s="63" t="s">
        <v>412</v>
      </c>
      <c r="V681" s="63">
        <v>1900</v>
      </c>
      <c r="W681" s="70" t="s">
        <v>1218</v>
      </c>
      <c r="X681" s="67">
        <v>0</v>
      </c>
      <c r="Y681" s="67"/>
      <c r="Z681" s="67">
        <f t="shared" si="49"/>
        <v>0</v>
      </c>
      <c r="AA681" s="67">
        <f t="shared" si="45"/>
        <v>9664.3839496868404</v>
      </c>
    </row>
    <row r="682" spans="1:27" ht="15" customHeight="1" x14ac:dyDescent="0.3">
      <c r="A682" s="73" t="s">
        <v>43</v>
      </c>
      <c r="B682" s="73">
        <v>601615</v>
      </c>
      <c r="C682" s="73" t="s">
        <v>892</v>
      </c>
      <c r="D682" s="75" t="s">
        <v>893</v>
      </c>
      <c r="E682" s="73" t="s">
        <v>951</v>
      </c>
      <c r="F682" s="73" t="s">
        <v>952</v>
      </c>
      <c r="G682" s="73">
        <v>1035</v>
      </c>
      <c r="H682" s="73" t="s">
        <v>77</v>
      </c>
      <c r="I682" s="66">
        <v>9225</v>
      </c>
      <c r="J682" s="67">
        <v>5176.3233023163639</v>
      </c>
      <c r="K682" s="68">
        <f t="shared" si="46"/>
        <v>0.86272055038606066</v>
      </c>
      <c r="L682" s="67">
        <f t="shared" si="50"/>
        <v>2782.2737749950456</v>
      </c>
      <c r="M682" s="67">
        <v>0</v>
      </c>
      <c r="N682" s="67">
        <v>0</v>
      </c>
      <c r="O682" s="67">
        <f>'FY25 Fleet Rates'!$B$3</f>
        <v>1650.1169802561767</v>
      </c>
      <c r="P682" s="67">
        <v>792.13547411687978</v>
      </c>
      <c r="Q682" s="67">
        <v>0</v>
      </c>
      <c r="R682" s="67">
        <v>0</v>
      </c>
      <c r="S682" s="67">
        <v>0</v>
      </c>
      <c r="T682" s="67">
        <f t="shared" si="48"/>
        <v>10400.849531684466</v>
      </c>
      <c r="U682" s="63" t="s">
        <v>925</v>
      </c>
      <c r="V682" s="63">
        <v>2018</v>
      </c>
      <c r="W682" s="70" t="s">
        <v>1218</v>
      </c>
      <c r="X682" s="67">
        <v>0</v>
      </c>
      <c r="Y682" s="67"/>
      <c r="Z682" s="67">
        <f t="shared" si="49"/>
        <v>0</v>
      </c>
      <c r="AA682" s="67">
        <f t="shared" si="45"/>
        <v>10400.849531684466</v>
      </c>
    </row>
    <row r="683" spans="1:27" ht="15" customHeight="1" x14ac:dyDescent="0.3">
      <c r="A683" s="73" t="s">
        <v>43</v>
      </c>
      <c r="B683" s="73">
        <v>601615</v>
      </c>
      <c r="C683" s="73" t="s">
        <v>892</v>
      </c>
      <c r="D683" s="75" t="s">
        <v>893</v>
      </c>
      <c r="E683" s="73" t="s">
        <v>953</v>
      </c>
      <c r="F683" s="73" t="s">
        <v>954</v>
      </c>
      <c r="G683" s="73">
        <v>1035</v>
      </c>
      <c r="H683" s="73" t="s">
        <v>77</v>
      </c>
      <c r="I683" s="66">
        <v>8916</v>
      </c>
      <c r="J683" s="67">
        <v>5176.3233023163639</v>
      </c>
      <c r="K683" s="68">
        <f t="shared" si="46"/>
        <v>0.86272055038606066</v>
      </c>
      <c r="L683" s="67">
        <f t="shared" si="50"/>
        <v>2515.6931249257527</v>
      </c>
      <c r="M683" s="67">
        <v>0</v>
      </c>
      <c r="N683" s="67">
        <v>0</v>
      </c>
      <c r="O683" s="67">
        <f>'FY25 Fleet Rates'!$B$3</f>
        <v>1650.1169802561767</v>
      </c>
      <c r="P683" s="67">
        <v>1606.1000071950334</v>
      </c>
      <c r="Q683" s="67">
        <v>0</v>
      </c>
      <c r="R683" s="67">
        <v>0</v>
      </c>
      <c r="S683" s="67">
        <v>0</v>
      </c>
      <c r="T683" s="67">
        <f t="shared" si="48"/>
        <v>10948.233414693326</v>
      </c>
      <c r="U683" s="63" t="s">
        <v>925</v>
      </c>
      <c r="V683" s="63">
        <v>2019</v>
      </c>
      <c r="W683" s="70" t="s">
        <v>1218</v>
      </c>
      <c r="X683" s="67">
        <v>0</v>
      </c>
      <c r="Y683" s="67"/>
      <c r="Z683" s="67">
        <f t="shared" si="49"/>
        <v>0</v>
      </c>
      <c r="AA683" s="67">
        <f t="shared" si="45"/>
        <v>10948.233414693326</v>
      </c>
    </row>
    <row r="684" spans="1:27" ht="15" customHeight="1" x14ac:dyDescent="0.3">
      <c r="A684" s="73" t="s">
        <v>43</v>
      </c>
      <c r="B684" s="73">
        <v>601615</v>
      </c>
      <c r="C684" s="73" t="s">
        <v>892</v>
      </c>
      <c r="D684" s="75" t="s">
        <v>893</v>
      </c>
      <c r="E684" s="73" t="s">
        <v>955</v>
      </c>
      <c r="F684" s="73" t="s">
        <v>956</v>
      </c>
      <c r="G684" s="73">
        <v>1035</v>
      </c>
      <c r="H684" s="73" t="s">
        <v>77</v>
      </c>
      <c r="I684" s="66">
        <v>11608</v>
      </c>
      <c r="J684" s="67">
        <v>5176.3233023163639</v>
      </c>
      <c r="K684" s="68">
        <f t="shared" si="46"/>
        <v>0.86272055038606066</v>
      </c>
      <c r="L684" s="67">
        <f t="shared" si="50"/>
        <v>4838.1368465650285</v>
      </c>
      <c r="M684" s="67">
        <v>0</v>
      </c>
      <c r="N684" s="67">
        <v>0</v>
      </c>
      <c r="O684" s="67">
        <f>'FY25 Fleet Rates'!$B$3</f>
        <v>1650.1169802561767</v>
      </c>
      <c r="P684" s="67">
        <v>0</v>
      </c>
      <c r="Q684" s="67">
        <v>0</v>
      </c>
      <c r="R684" s="67">
        <v>0</v>
      </c>
      <c r="S684" s="67">
        <v>0</v>
      </c>
      <c r="T684" s="67">
        <f t="shared" si="48"/>
        <v>11664.57712913757</v>
      </c>
      <c r="U684" s="63" t="s">
        <v>925</v>
      </c>
      <c r="V684" s="63">
        <v>2019</v>
      </c>
      <c r="W684" s="70" t="s">
        <v>1218</v>
      </c>
      <c r="X684" s="67">
        <v>0</v>
      </c>
      <c r="Y684" s="67"/>
      <c r="Z684" s="67">
        <f t="shared" si="49"/>
        <v>0</v>
      </c>
      <c r="AA684" s="67">
        <f t="shared" si="45"/>
        <v>11664.57712913757</v>
      </c>
    </row>
    <row r="685" spans="1:27" ht="15" customHeight="1" x14ac:dyDescent="0.3">
      <c r="A685" s="73" t="s">
        <v>43</v>
      </c>
      <c r="B685" s="73">
        <v>601615</v>
      </c>
      <c r="C685" s="73" t="s">
        <v>892</v>
      </c>
      <c r="D685" s="75" t="s">
        <v>893</v>
      </c>
      <c r="E685" s="73" t="s">
        <v>957</v>
      </c>
      <c r="F685" s="73" t="s">
        <v>958</v>
      </c>
      <c r="G685" s="73">
        <v>1035</v>
      </c>
      <c r="H685" s="73" t="s">
        <v>77</v>
      </c>
      <c r="I685" s="66">
        <v>13981</v>
      </c>
      <c r="J685" s="67">
        <v>5176.3233023163639</v>
      </c>
      <c r="K685" s="68">
        <f t="shared" si="46"/>
        <v>0.86272055038606066</v>
      </c>
      <c r="L685" s="67">
        <f t="shared" si="50"/>
        <v>6885.3727126311505</v>
      </c>
      <c r="M685" s="67">
        <v>0</v>
      </c>
      <c r="N685" s="67">
        <v>0</v>
      </c>
      <c r="O685" s="67">
        <f>'FY25 Fleet Rates'!$B$3</f>
        <v>1650.1169802561767</v>
      </c>
      <c r="P685" s="67">
        <v>0</v>
      </c>
      <c r="Q685" s="67">
        <v>0</v>
      </c>
      <c r="R685" s="67">
        <v>0</v>
      </c>
      <c r="S685" s="67">
        <v>0</v>
      </c>
      <c r="T685" s="67">
        <f t="shared" si="48"/>
        <v>13711.812995203691</v>
      </c>
      <c r="U685" s="63" t="s">
        <v>925</v>
      </c>
      <c r="V685" s="63">
        <v>2019</v>
      </c>
      <c r="W685" s="70" t="s">
        <v>1218</v>
      </c>
      <c r="X685" s="67">
        <v>0</v>
      </c>
      <c r="Y685" s="67"/>
      <c r="Z685" s="67">
        <f t="shared" si="49"/>
        <v>0</v>
      </c>
      <c r="AA685" s="67">
        <f t="shared" si="45"/>
        <v>13711.812995203691</v>
      </c>
    </row>
    <row r="686" spans="1:27" ht="15" customHeight="1" x14ac:dyDescent="0.3">
      <c r="A686" s="73" t="s">
        <v>43</v>
      </c>
      <c r="B686" s="73">
        <v>601615</v>
      </c>
      <c r="C686" s="73" t="s">
        <v>892</v>
      </c>
      <c r="D686" s="75" t="s">
        <v>893</v>
      </c>
      <c r="E686" s="73" t="s">
        <v>959</v>
      </c>
      <c r="F686" s="73" t="s">
        <v>960</v>
      </c>
      <c r="G686" s="73">
        <v>1035</v>
      </c>
      <c r="H686" s="73" t="s">
        <v>77</v>
      </c>
      <c r="I686" s="66">
        <v>15814</v>
      </c>
      <c r="J686" s="67">
        <v>5176.3233023163639</v>
      </c>
      <c r="K686" s="68">
        <f t="shared" si="46"/>
        <v>0.86272055038606066</v>
      </c>
      <c r="L686" s="67">
        <f t="shared" si="50"/>
        <v>8466.7394814887994</v>
      </c>
      <c r="M686" s="67">
        <v>0</v>
      </c>
      <c r="N686" s="67">
        <v>0</v>
      </c>
      <c r="O686" s="67">
        <f>'FY25 Fleet Rates'!$B$3</f>
        <v>1650.1169802561767</v>
      </c>
      <c r="P686" s="67">
        <v>0</v>
      </c>
      <c r="Q686" s="67">
        <v>0</v>
      </c>
      <c r="R686" s="67">
        <v>0</v>
      </c>
      <c r="S686" s="67">
        <v>0</v>
      </c>
      <c r="T686" s="67">
        <f t="shared" si="48"/>
        <v>15293.179764061339</v>
      </c>
      <c r="U686" s="63" t="s">
        <v>925</v>
      </c>
      <c r="V686" s="63">
        <v>2019</v>
      </c>
      <c r="W686" s="70" t="s">
        <v>1218</v>
      </c>
      <c r="X686" s="67">
        <v>0</v>
      </c>
      <c r="Y686" s="67"/>
      <c r="Z686" s="67">
        <f t="shared" si="49"/>
        <v>0</v>
      </c>
      <c r="AA686" s="67">
        <f t="shared" si="45"/>
        <v>15293.179764061339</v>
      </c>
    </row>
    <row r="687" spans="1:27" ht="15" customHeight="1" x14ac:dyDescent="0.3">
      <c r="A687" s="73" t="s">
        <v>43</v>
      </c>
      <c r="B687" s="73">
        <v>601615</v>
      </c>
      <c r="C687" s="73" t="s">
        <v>892</v>
      </c>
      <c r="D687" s="75" t="s">
        <v>893</v>
      </c>
      <c r="E687" s="73" t="s">
        <v>961</v>
      </c>
      <c r="F687" s="73" t="s">
        <v>962</v>
      </c>
      <c r="G687" s="73">
        <v>1035</v>
      </c>
      <c r="H687" s="73" t="s">
        <v>77</v>
      </c>
      <c r="I687" s="66">
        <v>14409</v>
      </c>
      <c r="J687" s="67">
        <v>5176.3233023163639</v>
      </c>
      <c r="K687" s="68">
        <f t="shared" si="46"/>
        <v>0.86272055038606066</v>
      </c>
      <c r="L687" s="67">
        <f t="shared" si="50"/>
        <v>7254.6171081963839</v>
      </c>
      <c r="M687" s="67">
        <v>0</v>
      </c>
      <c r="N687" s="67">
        <v>0</v>
      </c>
      <c r="O687" s="67">
        <f>'FY25 Fleet Rates'!$B$3</f>
        <v>1650.1169802561767</v>
      </c>
      <c r="P687" s="67">
        <v>0</v>
      </c>
      <c r="Q687" s="67">
        <v>1604.222148565404</v>
      </c>
      <c r="R687" s="67">
        <v>0</v>
      </c>
      <c r="S687" s="67">
        <v>0</v>
      </c>
      <c r="T687" s="67">
        <f t="shared" si="48"/>
        <v>15685.279539334328</v>
      </c>
      <c r="U687" s="63" t="s">
        <v>925</v>
      </c>
      <c r="V687" s="63">
        <v>2019</v>
      </c>
      <c r="W687" s="70" t="s">
        <v>1218</v>
      </c>
      <c r="X687" s="67">
        <v>0</v>
      </c>
      <c r="Y687" s="67"/>
      <c r="Z687" s="67">
        <f t="shared" si="49"/>
        <v>0</v>
      </c>
      <c r="AA687" s="67">
        <f t="shared" si="45"/>
        <v>15685.279539334328</v>
      </c>
    </row>
    <row r="688" spans="1:27" ht="15" customHeight="1" x14ac:dyDescent="0.3">
      <c r="A688" s="73" t="s">
        <v>43</v>
      </c>
      <c r="B688" s="73">
        <v>601615</v>
      </c>
      <c r="C688" s="73" t="s">
        <v>892</v>
      </c>
      <c r="D688" s="75" t="s">
        <v>893</v>
      </c>
      <c r="E688" s="73" t="s">
        <v>963</v>
      </c>
      <c r="F688" s="73" t="s">
        <v>964</v>
      </c>
      <c r="G688" s="73">
        <v>1035</v>
      </c>
      <c r="H688" s="73" t="s">
        <v>77</v>
      </c>
      <c r="I688" s="66">
        <v>0</v>
      </c>
      <c r="J688" s="67">
        <v>5176.3233023163639</v>
      </c>
      <c r="K688" s="68">
        <f t="shared" si="46"/>
        <v>0.86272055038606066</v>
      </c>
      <c r="L688" s="67">
        <f t="shared" si="50"/>
        <v>0</v>
      </c>
      <c r="M688" s="67">
        <v>0</v>
      </c>
      <c r="N688" s="67">
        <v>0</v>
      </c>
      <c r="O688" s="67">
        <f>'FY25 Fleet Rates'!$B$3</f>
        <v>1650.1169802561767</v>
      </c>
      <c r="P688" s="67">
        <v>0</v>
      </c>
      <c r="Q688" s="67">
        <v>0</v>
      </c>
      <c r="R688" s="67">
        <v>0</v>
      </c>
      <c r="S688" s="67">
        <v>0</v>
      </c>
      <c r="T688" s="67">
        <f t="shared" si="48"/>
        <v>6826.440282572541</v>
      </c>
      <c r="U688" s="63" t="s">
        <v>925</v>
      </c>
      <c r="V688" s="63">
        <v>2019</v>
      </c>
      <c r="W688" s="70" t="s">
        <v>1218</v>
      </c>
      <c r="X688" s="67">
        <v>0</v>
      </c>
      <c r="Y688" s="67"/>
      <c r="Z688" s="67">
        <f t="shared" si="49"/>
        <v>0</v>
      </c>
      <c r="AA688" s="67">
        <f t="shared" si="45"/>
        <v>6826.440282572541</v>
      </c>
    </row>
    <row r="689" spans="1:27" ht="15" customHeight="1" x14ac:dyDescent="0.3">
      <c r="A689" s="73" t="s">
        <v>43</v>
      </c>
      <c r="B689" s="73">
        <v>601615</v>
      </c>
      <c r="C689" s="73" t="s">
        <v>892</v>
      </c>
      <c r="D689" s="75" t="s">
        <v>893</v>
      </c>
      <c r="E689" s="73" t="s">
        <v>965</v>
      </c>
      <c r="F689" s="73" t="s">
        <v>966</v>
      </c>
      <c r="G689" s="73">
        <v>1035</v>
      </c>
      <c r="H689" s="73" t="s">
        <v>77</v>
      </c>
      <c r="I689" s="66">
        <v>10036</v>
      </c>
      <c r="J689" s="67">
        <v>5176.3233023163639</v>
      </c>
      <c r="K689" s="68">
        <f t="shared" si="46"/>
        <v>0.86272055038606066</v>
      </c>
      <c r="L689" s="67">
        <f t="shared" si="50"/>
        <v>3481.9401413581409</v>
      </c>
      <c r="M689" s="67">
        <v>0</v>
      </c>
      <c r="N689" s="67">
        <v>0</v>
      </c>
      <c r="O689" s="67">
        <f>'FY25 Fleet Rates'!$B$3</f>
        <v>1650.1169802561767</v>
      </c>
      <c r="P689" s="67">
        <v>0</v>
      </c>
      <c r="Q689" s="67">
        <v>0</v>
      </c>
      <c r="R689" s="67">
        <v>0</v>
      </c>
      <c r="S689" s="67">
        <v>0</v>
      </c>
      <c r="T689" s="67">
        <f t="shared" si="48"/>
        <v>10308.380423930681</v>
      </c>
      <c r="U689" s="63" t="s">
        <v>925</v>
      </c>
      <c r="V689" s="63">
        <v>2019</v>
      </c>
      <c r="W689" s="70" t="s">
        <v>1218</v>
      </c>
      <c r="X689" s="67">
        <v>0</v>
      </c>
      <c r="Y689" s="67"/>
      <c r="Z689" s="67">
        <f t="shared" si="49"/>
        <v>0</v>
      </c>
      <c r="AA689" s="67">
        <f t="shared" si="45"/>
        <v>10308.380423930681</v>
      </c>
    </row>
    <row r="690" spans="1:27" ht="15" customHeight="1" x14ac:dyDescent="0.3">
      <c r="A690" s="73" t="s">
        <v>43</v>
      </c>
      <c r="B690" s="73">
        <v>601615</v>
      </c>
      <c r="C690" s="73" t="s">
        <v>892</v>
      </c>
      <c r="D690" s="75" t="s">
        <v>893</v>
      </c>
      <c r="E690" s="73" t="s">
        <v>967</v>
      </c>
      <c r="F690" s="73" t="s">
        <v>968</v>
      </c>
      <c r="G690" s="73">
        <v>1035</v>
      </c>
      <c r="H690" s="73" t="s">
        <v>77</v>
      </c>
      <c r="I690" s="66">
        <v>9662</v>
      </c>
      <c r="J690" s="67">
        <v>5176.3233023163639</v>
      </c>
      <c r="K690" s="68">
        <f t="shared" si="46"/>
        <v>0.86272055038606066</v>
      </c>
      <c r="L690" s="67">
        <f t="shared" si="50"/>
        <v>3159.282655513754</v>
      </c>
      <c r="M690" s="67">
        <v>0</v>
      </c>
      <c r="N690" s="67">
        <v>0</v>
      </c>
      <c r="O690" s="67">
        <f>'FY25 Fleet Rates'!$B$3</f>
        <v>1650.1169802561767</v>
      </c>
      <c r="P690" s="67">
        <v>0</v>
      </c>
      <c r="Q690" s="67">
        <v>1932.6750922412489</v>
      </c>
      <c r="R690" s="67">
        <v>0</v>
      </c>
      <c r="S690" s="67">
        <v>0</v>
      </c>
      <c r="T690" s="67">
        <f t="shared" si="48"/>
        <v>11918.398030327542</v>
      </c>
      <c r="U690" s="63" t="s">
        <v>925</v>
      </c>
      <c r="V690" s="63">
        <v>2019</v>
      </c>
      <c r="W690" s="70" t="s">
        <v>1218</v>
      </c>
      <c r="X690" s="67">
        <v>0</v>
      </c>
      <c r="Y690" s="67"/>
      <c r="Z690" s="67">
        <f t="shared" si="49"/>
        <v>0</v>
      </c>
      <c r="AA690" s="67">
        <f t="shared" si="45"/>
        <v>11918.398030327542</v>
      </c>
    </row>
    <row r="691" spans="1:27" ht="15" customHeight="1" x14ac:dyDescent="0.3">
      <c r="A691" s="73" t="s">
        <v>43</v>
      </c>
      <c r="B691" s="73">
        <v>601615</v>
      </c>
      <c r="C691" s="73" t="s">
        <v>892</v>
      </c>
      <c r="D691" s="75" t="s">
        <v>893</v>
      </c>
      <c r="E691" s="73" t="s">
        <v>969</v>
      </c>
      <c r="F691" s="73" t="s">
        <v>970</v>
      </c>
      <c r="G691" s="73">
        <v>1035</v>
      </c>
      <c r="H691" s="73" t="s">
        <v>77</v>
      </c>
      <c r="I691" s="66">
        <v>20969</v>
      </c>
      <c r="J691" s="67">
        <v>5176.3233023163639</v>
      </c>
      <c r="K691" s="68">
        <f t="shared" si="46"/>
        <v>0.86272055038606066</v>
      </c>
      <c r="L691" s="67">
        <f t="shared" si="50"/>
        <v>12914.063918728942</v>
      </c>
      <c r="M691" s="67">
        <v>0</v>
      </c>
      <c r="N691" s="67">
        <v>0</v>
      </c>
      <c r="O691" s="67">
        <f>'FY25 Fleet Rates'!$B$3</f>
        <v>1650.1169802561767</v>
      </c>
      <c r="P691" s="67">
        <v>0</v>
      </c>
      <c r="Q691" s="67">
        <v>0</v>
      </c>
      <c r="R691" s="67">
        <v>0</v>
      </c>
      <c r="S691" s="67">
        <v>0</v>
      </c>
      <c r="T691" s="67">
        <f t="shared" si="48"/>
        <v>19740.504201301483</v>
      </c>
      <c r="U691" s="63" t="s">
        <v>925</v>
      </c>
      <c r="V691" s="63">
        <v>2019</v>
      </c>
      <c r="W691" s="70" t="s">
        <v>1218</v>
      </c>
      <c r="X691" s="67">
        <v>0</v>
      </c>
      <c r="Y691" s="67"/>
      <c r="Z691" s="67">
        <f t="shared" si="49"/>
        <v>0</v>
      </c>
      <c r="AA691" s="67">
        <f t="shared" si="45"/>
        <v>19740.504201301483</v>
      </c>
    </row>
    <row r="692" spans="1:27" ht="15" customHeight="1" x14ac:dyDescent="0.3">
      <c r="A692" s="73" t="s">
        <v>43</v>
      </c>
      <c r="B692" s="73">
        <v>601615</v>
      </c>
      <c r="C692" s="73" t="s">
        <v>892</v>
      </c>
      <c r="D692" s="74" t="s">
        <v>893</v>
      </c>
      <c r="E692" s="73" t="s">
        <v>971</v>
      </c>
      <c r="F692" s="73" t="s">
        <v>972</v>
      </c>
      <c r="G692" s="73">
        <v>1035</v>
      </c>
      <c r="H692" s="73" t="s">
        <v>77</v>
      </c>
      <c r="I692" s="66">
        <v>14874</v>
      </c>
      <c r="J692" s="67">
        <v>5176.3233023163639</v>
      </c>
      <c r="K692" s="68">
        <f t="shared" si="46"/>
        <v>0.86272055038606066</v>
      </c>
      <c r="L692" s="67">
        <f t="shared" si="50"/>
        <v>7655.7821641259025</v>
      </c>
      <c r="M692" s="67">
        <v>0</v>
      </c>
      <c r="N692" s="67">
        <v>0</v>
      </c>
      <c r="O692" s="67">
        <f>'FY25 Fleet Rates'!$B$3</f>
        <v>1650.1169802561767</v>
      </c>
      <c r="P692" s="67">
        <v>0</v>
      </c>
      <c r="Q692" s="67">
        <v>0</v>
      </c>
      <c r="R692" s="67">
        <v>0</v>
      </c>
      <c r="S692" s="67">
        <v>0</v>
      </c>
      <c r="T692" s="67">
        <f t="shared" si="48"/>
        <v>14482.222446698443</v>
      </c>
      <c r="U692" s="63" t="s">
        <v>925</v>
      </c>
      <c r="V692" s="63">
        <v>2019</v>
      </c>
      <c r="W692" s="70" t="s">
        <v>1218</v>
      </c>
      <c r="X692" s="67">
        <v>0</v>
      </c>
      <c r="Y692" s="67"/>
      <c r="Z692" s="67">
        <f t="shared" si="49"/>
        <v>0</v>
      </c>
      <c r="AA692" s="67">
        <f t="shared" si="45"/>
        <v>14482.222446698443</v>
      </c>
    </row>
    <row r="693" spans="1:27" ht="15" customHeight="1" x14ac:dyDescent="0.3">
      <c r="A693" s="73" t="s">
        <v>43</v>
      </c>
      <c r="B693" s="73">
        <v>601615</v>
      </c>
      <c r="C693" s="73" t="s">
        <v>892</v>
      </c>
      <c r="D693" s="74" t="s">
        <v>893</v>
      </c>
      <c r="E693" s="73" t="s">
        <v>973</v>
      </c>
      <c r="F693" s="73" t="s">
        <v>974</v>
      </c>
      <c r="G693" s="73">
        <v>1035</v>
      </c>
      <c r="H693" s="73" t="s">
        <v>77</v>
      </c>
      <c r="I693" s="66">
        <v>10980</v>
      </c>
      <c r="J693" s="67">
        <v>5176.3233023163639</v>
      </c>
      <c r="K693" s="68">
        <f t="shared" si="46"/>
        <v>0.86272055038606066</v>
      </c>
      <c r="L693" s="67">
        <f t="shared" si="50"/>
        <v>4296.3483409225819</v>
      </c>
      <c r="M693" s="67">
        <v>0</v>
      </c>
      <c r="N693" s="67">
        <v>0</v>
      </c>
      <c r="O693" s="67">
        <f>'FY25 Fleet Rates'!$B$3</f>
        <v>1650.1169802561767</v>
      </c>
      <c r="P693" s="67">
        <v>0</v>
      </c>
      <c r="Q693" s="67">
        <v>0</v>
      </c>
      <c r="R693" s="67">
        <v>0</v>
      </c>
      <c r="S693" s="67">
        <v>0</v>
      </c>
      <c r="T693" s="67">
        <f t="shared" si="48"/>
        <v>11122.788623495122</v>
      </c>
      <c r="U693" s="63" t="s">
        <v>925</v>
      </c>
      <c r="V693" s="63">
        <v>2019</v>
      </c>
      <c r="W693" s="70" t="s">
        <v>1218</v>
      </c>
      <c r="X693" s="67">
        <v>0</v>
      </c>
      <c r="Y693" s="67"/>
      <c r="Z693" s="67">
        <f t="shared" si="49"/>
        <v>0</v>
      </c>
      <c r="AA693" s="67">
        <f t="shared" si="45"/>
        <v>11122.788623495122</v>
      </c>
    </row>
    <row r="694" spans="1:27" ht="15" customHeight="1" x14ac:dyDescent="0.3">
      <c r="A694" s="73" t="s">
        <v>43</v>
      </c>
      <c r="B694" s="73">
        <v>601615</v>
      </c>
      <c r="C694" s="73" t="s">
        <v>892</v>
      </c>
      <c r="D694" s="74" t="s">
        <v>893</v>
      </c>
      <c r="E694" s="73" t="s">
        <v>975</v>
      </c>
      <c r="F694" s="73" t="s">
        <v>976</v>
      </c>
      <c r="G694" s="73">
        <v>1035</v>
      </c>
      <c r="H694" s="73" t="s">
        <v>77</v>
      </c>
      <c r="I694" s="66">
        <v>13490</v>
      </c>
      <c r="J694" s="67">
        <v>5176.3233023163639</v>
      </c>
      <c r="K694" s="68">
        <f t="shared" si="46"/>
        <v>0.86272055038606066</v>
      </c>
      <c r="L694" s="67">
        <f t="shared" si="50"/>
        <v>6461.7769223915948</v>
      </c>
      <c r="M694" s="67">
        <v>0</v>
      </c>
      <c r="N694" s="67">
        <v>0</v>
      </c>
      <c r="O694" s="67">
        <f>'FY25 Fleet Rates'!$B$3</f>
        <v>1650.1169802561767</v>
      </c>
      <c r="P694" s="67">
        <v>0</v>
      </c>
      <c r="Q694" s="67">
        <v>0</v>
      </c>
      <c r="R694" s="67">
        <v>0</v>
      </c>
      <c r="S694" s="67">
        <v>0</v>
      </c>
      <c r="T694" s="67">
        <f t="shared" si="48"/>
        <v>13288.217204964136</v>
      </c>
      <c r="U694" s="63" t="s">
        <v>925</v>
      </c>
      <c r="V694" s="63">
        <v>2020</v>
      </c>
      <c r="W694" s="70" t="s">
        <v>1218</v>
      </c>
      <c r="X694" s="67">
        <v>0</v>
      </c>
      <c r="Y694" s="67"/>
      <c r="Z694" s="67">
        <f t="shared" si="49"/>
        <v>0</v>
      </c>
      <c r="AA694" s="67">
        <f t="shared" si="45"/>
        <v>13288.217204964136</v>
      </c>
    </row>
    <row r="695" spans="1:27" ht="15" customHeight="1" x14ac:dyDescent="0.3">
      <c r="A695" s="73" t="s">
        <v>43</v>
      </c>
      <c r="B695" s="73">
        <v>601615</v>
      </c>
      <c r="C695" s="73" t="s">
        <v>892</v>
      </c>
      <c r="D695" s="74" t="s">
        <v>893</v>
      </c>
      <c r="E695" s="73" t="s">
        <v>977</v>
      </c>
      <c r="F695" s="73" t="s">
        <v>978</v>
      </c>
      <c r="G695" s="73">
        <v>1035</v>
      </c>
      <c r="H695" s="73" t="s">
        <v>77</v>
      </c>
      <c r="I695" s="66">
        <v>10447</v>
      </c>
      <c r="J695" s="67">
        <v>5176.3233023163639</v>
      </c>
      <c r="K695" s="68">
        <f t="shared" si="46"/>
        <v>0.86272055038606066</v>
      </c>
      <c r="L695" s="67">
        <f t="shared" si="50"/>
        <v>3836.5182875668115</v>
      </c>
      <c r="M695" s="67">
        <v>0</v>
      </c>
      <c r="N695" s="67">
        <v>0</v>
      </c>
      <c r="O695" s="67">
        <f>'FY25 Fleet Rates'!$B$3</f>
        <v>1650.1169802561767</v>
      </c>
      <c r="P695" s="67">
        <v>3339.478678420257</v>
      </c>
      <c r="Q695" s="67">
        <v>0</v>
      </c>
      <c r="R695" s="67">
        <v>0</v>
      </c>
      <c r="S695" s="67">
        <v>0</v>
      </c>
      <c r="T695" s="67">
        <f t="shared" si="48"/>
        <v>14002.437248559609</v>
      </c>
      <c r="U695" s="63" t="s">
        <v>925</v>
      </c>
      <c r="V695" s="63">
        <v>2020</v>
      </c>
      <c r="W695" s="70" t="s">
        <v>1218</v>
      </c>
      <c r="X695" s="67">
        <v>0</v>
      </c>
      <c r="Y695" s="67"/>
      <c r="Z695" s="67">
        <f t="shared" si="49"/>
        <v>0</v>
      </c>
      <c r="AA695" s="67">
        <f t="shared" si="45"/>
        <v>14002.437248559609</v>
      </c>
    </row>
    <row r="696" spans="1:27" ht="15" customHeight="1" x14ac:dyDescent="0.3">
      <c r="A696" s="73" t="s">
        <v>43</v>
      </c>
      <c r="B696" s="73">
        <v>601615</v>
      </c>
      <c r="C696" s="73" t="s">
        <v>892</v>
      </c>
      <c r="D696" s="74" t="s">
        <v>893</v>
      </c>
      <c r="E696" s="73" t="s">
        <v>979</v>
      </c>
      <c r="F696" s="73" t="s">
        <v>980</v>
      </c>
      <c r="G696" s="73">
        <v>1035</v>
      </c>
      <c r="H696" s="73" t="s">
        <v>77</v>
      </c>
      <c r="I696" s="66">
        <v>7845</v>
      </c>
      <c r="J696" s="67">
        <v>5176.3233023163639</v>
      </c>
      <c r="K696" s="68">
        <f t="shared" si="46"/>
        <v>0.86272055038606066</v>
      </c>
      <c r="L696" s="67">
        <f t="shared" si="50"/>
        <v>1591.7194154622819</v>
      </c>
      <c r="M696" s="67">
        <v>0</v>
      </c>
      <c r="N696" s="67">
        <v>0</v>
      </c>
      <c r="O696" s="67">
        <f>'FY25 Fleet Rates'!$B$3</f>
        <v>1650.1169802561767</v>
      </c>
      <c r="P696" s="67">
        <v>0</v>
      </c>
      <c r="Q696" s="67">
        <v>860.33754731060992</v>
      </c>
      <c r="R696" s="67">
        <v>0</v>
      </c>
      <c r="S696" s="67">
        <v>697.33864865167652</v>
      </c>
      <c r="T696" s="67">
        <f t="shared" si="48"/>
        <v>9975.8358939971076</v>
      </c>
      <c r="U696" s="63" t="s">
        <v>151</v>
      </c>
      <c r="V696" s="63">
        <v>2026</v>
      </c>
      <c r="W696" s="70" t="s">
        <v>251</v>
      </c>
      <c r="X696" s="67">
        <v>8568</v>
      </c>
      <c r="Y696" s="67"/>
      <c r="Z696" s="67">
        <f t="shared" si="49"/>
        <v>8568</v>
      </c>
      <c r="AA696" s="67">
        <f t="shared" si="45"/>
        <v>18543.835893997108</v>
      </c>
    </row>
    <row r="697" spans="1:27" ht="15" customHeight="1" x14ac:dyDescent="0.3">
      <c r="A697" s="73" t="s">
        <v>43</v>
      </c>
      <c r="B697" s="73">
        <v>601615</v>
      </c>
      <c r="C697" s="73" t="s">
        <v>892</v>
      </c>
      <c r="D697" s="74" t="s">
        <v>893</v>
      </c>
      <c r="E697" s="73" t="s">
        <v>981</v>
      </c>
      <c r="F697" s="73" t="s">
        <v>982</v>
      </c>
      <c r="G697" s="73">
        <v>1035</v>
      </c>
      <c r="H697" s="73" t="s">
        <v>77</v>
      </c>
      <c r="I697" s="66">
        <v>9104</v>
      </c>
      <c r="J697" s="67">
        <v>5176.3233023163639</v>
      </c>
      <c r="K697" s="68">
        <f t="shared" si="46"/>
        <v>0.86272055038606066</v>
      </c>
      <c r="L697" s="67">
        <f t="shared" ref="L697:L728" si="51">IF(H697="N",IF(I697&gt;6000,K697,0)*(I697-(500*12)),0)</f>
        <v>2677.8845883983322</v>
      </c>
      <c r="M697" s="67">
        <v>0</v>
      </c>
      <c r="N697" s="67">
        <v>0</v>
      </c>
      <c r="O697" s="67">
        <f>'FY25 Fleet Rates'!$B$3</f>
        <v>1650.1169802561767</v>
      </c>
      <c r="P697" s="67">
        <v>0</v>
      </c>
      <c r="Q697" s="67">
        <v>0</v>
      </c>
      <c r="R697" s="67">
        <v>0</v>
      </c>
      <c r="S697" s="67">
        <v>697.33864865167652</v>
      </c>
      <c r="T697" s="67">
        <f t="shared" si="48"/>
        <v>10201.663519622551</v>
      </c>
      <c r="U697" s="63" t="s">
        <v>151</v>
      </c>
      <c r="V697" s="63">
        <v>2026</v>
      </c>
      <c r="W697" s="70" t="s">
        <v>251</v>
      </c>
      <c r="X697" s="67">
        <v>8568</v>
      </c>
      <c r="Y697" s="67"/>
      <c r="Z697" s="67">
        <f t="shared" si="49"/>
        <v>8568</v>
      </c>
      <c r="AA697" s="67">
        <f t="shared" si="45"/>
        <v>18769.663519622551</v>
      </c>
    </row>
    <row r="698" spans="1:27" ht="15" customHeight="1" x14ac:dyDescent="0.3">
      <c r="A698" s="73" t="s">
        <v>43</v>
      </c>
      <c r="B698" s="73">
        <v>601615</v>
      </c>
      <c r="C698" s="73" t="s">
        <v>892</v>
      </c>
      <c r="D698" s="74" t="s">
        <v>893</v>
      </c>
      <c r="E698" s="73" t="s">
        <v>983</v>
      </c>
      <c r="F698" s="73" t="s">
        <v>984</v>
      </c>
      <c r="G698" s="73">
        <v>1035</v>
      </c>
      <c r="H698" s="73" t="s">
        <v>77</v>
      </c>
      <c r="I698" s="66">
        <v>13567</v>
      </c>
      <c r="J698" s="67">
        <v>5176.3233023163639</v>
      </c>
      <c r="K698" s="68">
        <f t="shared" si="46"/>
        <v>0.86272055038606066</v>
      </c>
      <c r="L698" s="67">
        <f t="shared" si="51"/>
        <v>6528.2064047713211</v>
      </c>
      <c r="M698" s="67">
        <v>0</v>
      </c>
      <c r="N698" s="67">
        <v>0</v>
      </c>
      <c r="O698" s="67">
        <f>'FY25 Fleet Rates'!$B$3</f>
        <v>1650.1169802561767</v>
      </c>
      <c r="P698" s="67">
        <v>0</v>
      </c>
      <c r="Q698" s="67">
        <v>0</v>
      </c>
      <c r="R698" s="67">
        <v>0</v>
      </c>
      <c r="S698" s="67">
        <v>0</v>
      </c>
      <c r="T698" s="67">
        <f t="shared" si="48"/>
        <v>13354.64668734386</v>
      </c>
      <c r="U698" s="63" t="s">
        <v>925</v>
      </c>
      <c r="V698" s="63">
        <v>2020</v>
      </c>
      <c r="W698" s="70" t="s">
        <v>1218</v>
      </c>
      <c r="X698" s="67">
        <v>0</v>
      </c>
      <c r="Y698" s="67"/>
      <c r="Z698" s="67">
        <f t="shared" si="49"/>
        <v>0</v>
      </c>
      <c r="AA698" s="67">
        <f t="shared" si="45"/>
        <v>13354.64668734386</v>
      </c>
    </row>
    <row r="699" spans="1:27" ht="15" customHeight="1" x14ac:dyDescent="0.3">
      <c r="A699" s="73" t="s">
        <v>43</v>
      </c>
      <c r="B699" s="73">
        <v>601615</v>
      </c>
      <c r="C699" s="73" t="s">
        <v>892</v>
      </c>
      <c r="D699" s="74" t="s">
        <v>893</v>
      </c>
      <c r="E699" s="73" t="s">
        <v>985</v>
      </c>
      <c r="F699" s="73" t="s">
        <v>986</v>
      </c>
      <c r="G699" s="73">
        <v>1035</v>
      </c>
      <c r="H699" s="73" t="s">
        <v>77</v>
      </c>
      <c r="I699" s="66">
        <v>16922</v>
      </c>
      <c r="J699" s="67">
        <v>5176.3233023163639</v>
      </c>
      <c r="K699" s="68">
        <f t="shared" si="46"/>
        <v>0.86272055038606066</v>
      </c>
      <c r="L699" s="67">
        <f t="shared" si="51"/>
        <v>9422.6338513165538</v>
      </c>
      <c r="M699" s="67">
        <v>0</v>
      </c>
      <c r="N699" s="67">
        <v>0</v>
      </c>
      <c r="O699" s="67">
        <f>'FY25 Fleet Rates'!$B$3</f>
        <v>1650.1169802561767</v>
      </c>
      <c r="P699" s="67">
        <v>0</v>
      </c>
      <c r="Q699" s="67">
        <v>0</v>
      </c>
      <c r="R699" s="67">
        <v>0</v>
      </c>
      <c r="S699" s="67">
        <v>0</v>
      </c>
      <c r="T699" s="67">
        <f t="shared" si="48"/>
        <v>16249.074133889093</v>
      </c>
      <c r="U699" s="63" t="s">
        <v>925</v>
      </c>
      <c r="V699" s="63">
        <v>2020</v>
      </c>
      <c r="W699" s="70" t="s">
        <v>1218</v>
      </c>
      <c r="X699" s="67">
        <v>0</v>
      </c>
      <c r="Y699" s="67"/>
      <c r="Z699" s="67">
        <f t="shared" si="49"/>
        <v>0</v>
      </c>
      <c r="AA699" s="67">
        <f t="shared" si="45"/>
        <v>16249.074133889093</v>
      </c>
    </row>
    <row r="700" spans="1:27" ht="15" customHeight="1" x14ac:dyDescent="0.3">
      <c r="A700" s="73" t="s">
        <v>43</v>
      </c>
      <c r="B700" s="73">
        <v>601615</v>
      </c>
      <c r="C700" s="73" t="s">
        <v>892</v>
      </c>
      <c r="D700" s="74" t="s">
        <v>893</v>
      </c>
      <c r="E700" s="73" t="s">
        <v>987</v>
      </c>
      <c r="F700" s="73" t="s">
        <v>988</v>
      </c>
      <c r="G700" s="73">
        <v>1035</v>
      </c>
      <c r="H700" s="73" t="s">
        <v>77</v>
      </c>
      <c r="I700" s="66">
        <v>18876</v>
      </c>
      <c r="J700" s="67">
        <v>5176.3233023163639</v>
      </c>
      <c r="K700" s="68">
        <f t="shared" si="46"/>
        <v>0.86272055038606066</v>
      </c>
      <c r="L700" s="67">
        <f t="shared" si="51"/>
        <v>11108.389806770918</v>
      </c>
      <c r="M700" s="67">
        <v>0</v>
      </c>
      <c r="N700" s="67">
        <v>0</v>
      </c>
      <c r="O700" s="67">
        <f>'FY25 Fleet Rates'!$B$3</f>
        <v>1650.1169802561767</v>
      </c>
      <c r="P700" s="67">
        <v>3339.478678420257</v>
      </c>
      <c r="Q700" s="67">
        <v>0</v>
      </c>
      <c r="R700" s="67">
        <v>0</v>
      </c>
      <c r="S700" s="67">
        <v>0</v>
      </c>
      <c r="T700" s="67">
        <f t="shared" si="48"/>
        <v>21274.308767763716</v>
      </c>
      <c r="U700" s="63" t="s">
        <v>925</v>
      </c>
      <c r="V700" s="63">
        <v>2020</v>
      </c>
      <c r="W700" s="70" t="s">
        <v>1218</v>
      </c>
      <c r="X700" s="67">
        <v>0</v>
      </c>
      <c r="Y700" s="67"/>
      <c r="Z700" s="67">
        <f t="shared" si="49"/>
        <v>0</v>
      </c>
      <c r="AA700" s="67">
        <f t="shared" si="45"/>
        <v>21274.308767763716</v>
      </c>
    </row>
    <row r="701" spans="1:27" ht="15" customHeight="1" x14ac:dyDescent="0.3">
      <c r="A701" s="73" t="s">
        <v>43</v>
      </c>
      <c r="B701" s="73">
        <v>601615</v>
      </c>
      <c r="C701" s="73" t="s">
        <v>892</v>
      </c>
      <c r="D701" s="74" t="s">
        <v>893</v>
      </c>
      <c r="E701" s="73" t="s">
        <v>989</v>
      </c>
      <c r="F701" s="73" t="s">
        <v>990</v>
      </c>
      <c r="G701" s="73">
        <v>1035</v>
      </c>
      <c r="H701" s="73" t="s">
        <v>77</v>
      </c>
      <c r="I701" s="66">
        <v>17219</v>
      </c>
      <c r="J701" s="67">
        <v>5176.3233023163639</v>
      </c>
      <c r="K701" s="68">
        <f t="shared" si="46"/>
        <v>0.86272055038606066</v>
      </c>
      <c r="L701" s="67">
        <f t="shared" si="51"/>
        <v>9678.8618547812148</v>
      </c>
      <c r="M701" s="67">
        <v>0</v>
      </c>
      <c r="N701" s="67">
        <v>0</v>
      </c>
      <c r="O701" s="67">
        <f>'FY25 Fleet Rates'!$B$3</f>
        <v>1650.1169802561767</v>
      </c>
      <c r="P701" s="67">
        <v>0</v>
      </c>
      <c r="Q701" s="67">
        <v>0</v>
      </c>
      <c r="R701" s="67">
        <v>0</v>
      </c>
      <c r="S701" s="67">
        <v>0</v>
      </c>
      <c r="T701" s="67">
        <f t="shared" si="48"/>
        <v>16505.302137353756</v>
      </c>
      <c r="U701" s="63" t="s">
        <v>925</v>
      </c>
      <c r="V701" s="63">
        <v>2021</v>
      </c>
      <c r="W701" s="70" t="s">
        <v>1218</v>
      </c>
      <c r="X701" s="67">
        <v>0</v>
      </c>
      <c r="Y701" s="67"/>
      <c r="Z701" s="67">
        <f t="shared" si="49"/>
        <v>0</v>
      </c>
      <c r="AA701" s="67">
        <f t="shared" si="45"/>
        <v>16505.302137353756</v>
      </c>
    </row>
    <row r="702" spans="1:27" ht="15" customHeight="1" x14ac:dyDescent="0.3">
      <c r="A702" s="73" t="s">
        <v>43</v>
      </c>
      <c r="B702" s="73">
        <v>601615</v>
      </c>
      <c r="C702" s="73" t="s">
        <v>892</v>
      </c>
      <c r="D702" s="74" t="s">
        <v>893</v>
      </c>
      <c r="E702" s="73" t="s">
        <v>991</v>
      </c>
      <c r="F702" s="73" t="s">
        <v>992</v>
      </c>
      <c r="G702" s="73">
        <v>1035</v>
      </c>
      <c r="H702" s="73" t="s">
        <v>77</v>
      </c>
      <c r="I702" s="66">
        <v>22152</v>
      </c>
      <c r="J702" s="67">
        <v>5176.3233023163639</v>
      </c>
      <c r="K702" s="68">
        <f t="shared" si="46"/>
        <v>0.86272055038606066</v>
      </c>
      <c r="L702" s="67">
        <f t="shared" si="51"/>
        <v>13934.662329835652</v>
      </c>
      <c r="M702" s="67">
        <v>0</v>
      </c>
      <c r="N702" s="67">
        <v>0</v>
      </c>
      <c r="O702" s="67">
        <f>'FY25 Fleet Rates'!$B$3</f>
        <v>1650.1169802561767</v>
      </c>
      <c r="P702" s="67">
        <v>0</v>
      </c>
      <c r="Q702" s="67">
        <v>0</v>
      </c>
      <c r="R702" s="67">
        <v>0</v>
      </c>
      <c r="S702" s="67">
        <v>0</v>
      </c>
      <c r="T702" s="67">
        <f t="shared" si="48"/>
        <v>20761.102612408195</v>
      </c>
      <c r="U702" s="63" t="s">
        <v>925</v>
      </c>
      <c r="V702" s="63">
        <v>2021</v>
      </c>
      <c r="W702" s="70" t="s">
        <v>1218</v>
      </c>
      <c r="X702" s="67">
        <v>0</v>
      </c>
      <c r="Y702" s="67"/>
      <c r="Z702" s="67">
        <f t="shared" si="49"/>
        <v>0</v>
      </c>
      <c r="AA702" s="67">
        <f t="shared" si="45"/>
        <v>20761.102612408195</v>
      </c>
    </row>
    <row r="703" spans="1:27" ht="15" customHeight="1" x14ac:dyDescent="0.3">
      <c r="A703" s="73" t="s">
        <v>43</v>
      </c>
      <c r="B703" s="73">
        <v>601615</v>
      </c>
      <c r="C703" s="73" t="s">
        <v>892</v>
      </c>
      <c r="D703" s="74" t="s">
        <v>893</v>
      </c>
      <c r="E703" s="73" t="s">
        <v>993</v>
      </c>
      <c r="F703" s="73" t="s">
        <v>994</v>
      </c>
      <c r="G703" s="73">
        <v>1035</v>
      </c>
      <c r="H703" s="73" t="s">
        <v>77</v>
      </c>
      <c r="I703" s="66">
        <v>19909</v>
      </c>
      <c r="J703" s="67">
        <v>5176.3233023163639</v>
      </c>
      <c r="K703" s="68">
        <f t="shared" si="46"/>
        <v>0.86272055038606066</v>
      </c>
      <c r="L703" s="67">
        <f t="shared" si="51"/>
        <v>11999.580135319718</v>
      </c>
      <c r="M703" s="67">
        <v>0</v>
      </c>
      <c r="N703" s="67">
        <v>0</v>
      </c>
      <c r="O703" s="67">
        <f>'FY25 Fleet Rates'!$B$3</f>
        <v>1650.1169802561767</v>
      </c>
      <c r="P703" s="67">
        <v>0</v>
      </c>
      <c r="Q703" s="67">
        <v>0</v>
      </c>
      <c r="R703" s="67">
        <v>0</v>
      </c>
      <c r="S703" s="67">
        <v>0</v>
      </c>
      <c r="T703" s="67">
        <f t="shared" si="48"/>
        <v>18826.020417892261</v>
      </c>
      <c r="U703" s="63" t="s">
        <v>925</v>
      </c>
      <c r="V703" s="63">
        <v>2021</v>
      </c>
      <c r="W703" s="70" t="s">
        <v>1218</v>
      </c>
      <c r="X703" s="67">
        <v>0</v>
      </c>
      <c r="Y703" s="67"/>
      <c r="Z703" s="67">
        <f t="shared" si="49"/>
        <v>0</v>
      </c>
      <c r="AA703" s="67">
        <f t="shared" si="45"/>
        <v>18826.020417892261</v>
      </c>
    </row>
    <row r="704" spans="1:27" ht="15" customHeight="1" x14ac:dyDescent="0.3">
      <c r="A704" s="73" t="s">
        <v>43</v>
      </c>
      <c r="B704" s="73">
        <v>601615</v>
      </c>
      <c r="C704" s="73" t="s">
        <v>892</v>
      </c>
      <c r="D704" s="74" t="s">
        <v>893</v>
      </c>
      <c r="E704" s="73" t="s">
        <v>995</v>
      </c>
      <c r="F704" s="73" t="s">
        <v>996</v>
      </c>
      <c r="G704" s="73">
        <v>1035</v>
      </c>
      <c r="H704" s="73" t="s">
        <v>77</v>
      </c>
      <c r="I704" s="66">
        <v>22269</v>
      </c>
      <c r="J704" s="67">
        <v>5176.3233023163639</v>
      </c>
      <c r="K704" s="68">
        <f t="shared" si="46"/>
        <v>0.86272055038606066</v>
      </c>
      <c r="L704" s="67">
        <f t="shared" si="51"/>
        <v>14035.600634230821</v>
      </c>
      <c r="M704" s="67">
        <v>0</v>
      </c>
      <c r="N704" s="67">
        <v>0</v>
      </c>
      <c r="O704" s="67">
        <f>'FY25 Fleet Rates'!$B$3</f>
        <v>1650.1169802561767</v>
      </c>
      <c r="P704" s="67">
        <v>0</v>
      </c>
      <c r="Q704" s="67">
        <v>1214.5592090825041</v>
      </c>
      <c r="R704" s="67">
        <v>0</v>
      </c>
      <c r="S704" s="67">
        <v>0</v>
      </c>
      <c r="T704" s="67">
        <f t="shared" si="48"/>
        <v>22076.600125885867</v>
      </c>
      <c r="U704" s="63" t="s">
        <v>925</v>
      </c>
      <c r="V704" s="63">
        <v>2021</v>
      </c>
      <c r="W704" s="70" t="s">
        <v>1218</v>
      </c>
      <c r="X704" s="67">
        <v>0</v>
      </c>
      <c r="Y704" s="67"/>
      <c r="Z704" s="67">
        <f t="shared" si="49"/>
        <v>0</v>
      </c>
      <c r="AA704" s="67">
        <f t="shared" si="45"/>
        <v>22076.600125885867</v>
      </c>
    </row>
    <row r="705" spans="1:27" ht="15" customHeight="1" x14ac:dyDescent="0.3">
      <c r="A705" s="73" t="s">
        <v>43</v>
      </c>
      <c r="B705" s="73">
        <v>601615</v>
      </c>
      <c r="C705" s="73" t="s">
        <v>892</v>
      </c>
      <c r="D705" s="74" t="s">
        <v>893</v>
      </c>
      <c r="E705" s="73" t="s">
        <v>997</v>
      </c>
      <c r="F705" s="73" t="s">
        <v>998</v>
      </c>
      <c r="G705" s="73">
        <v>3007</v>
      </c>
      <c r="H705" s="73" t="s">
        <v>170</v>
      </c>
      <c r="I705" s="66">
        <v>0</v>
      </c>
      <c r="J705" s="67">
        <v>0</v>
      </c>
      <c r="K705" s="68">
        <f t="shared" si="46"/>
        <v>0</v>
      </c>
      <c r="L705" s="67">
        <f t="shared" si="51"/>
        <v>0</v>
      </c>
      <c r="M705" s="67">
        <v>0</v>
      </c>
      <c r="N705" s="67">
        <v>0</v>
      </c>
      <c r="O705" s="67">
        <f>'FY25 Fleet Rates'!$B$4</f>
        <v>506.26975014729345</v>
      </c>
      <c r="P705" s="67">
        <v>0</v>
      </c>
      <c r="Q705" s="67">
        <v>0</v>
      </c>
      <c r="R705" s="67">
        <v>0</v>
      </c>
      <c r="S705" s="67">
        <v>0</v>
      </c>
      <c r="T705" s="67">
        <f t="shared" ref="T705:T768" si="52">J705+L705+M705+N705+O705+P705+Q705+R705+S705</f>
        <v>506.26975014729345</v>
      </c>
      <c r="U705" s="63" t="s">
        <v>412</v>
      </c>
      <c r="V705" s="63">
        <v>1900</v>
      </c>
      <c r="W705" s="70" t="s">
        <v>1218</v>
      </c>
      <c r="X705" s="67">
        <v>0</v>
      </c>
      <c r="Y705" s="67"/>
      <c r="Z705" s="67">
        <f t="shared" ref="Z705:Z768" si="53">SUM(X705:Y705)</f>
        <v>0</v>
      </c>
      <c r="AA705" s="67">
        <f t="shared" si="45"/>
        <v>506.26975014729345</v>
      </c>
    </row>
    <row r="706" spans="1:27" ht="15" customHeight="1" x14ac:dyDescent="0.3">
      <c r="A706" s="73" t="s">
        <v>43</v>
      </c>
      <c r="B706" s="73">
        <v>601615</v>
      </c>
      <c r="C706" s="73" t="s">
        <v>892</v>
      </c>
      <c r="D706" s="74" t="s">
        <v>893</v>
      </c>
      <c r="E706" s="73" t="s">
        <v>999</v>
      </c>
      <c r="F706" s="73" t="s">
        <v>1000</v>
      </c>
      <c r="G706" s="73">
        <v>1035</v>
      </c>
      <c r="H706" s="73" t="s">
        <v>77</v>
      </c>
      <c r="I706" s="66">
        <v>22625</v>
      </c>
      <c r="J706" s="67">
        <v>5176.3233023163639</v>
      </c>
      <c r="K706" s="68">
        <f t="shared" si="46"/>
        <v>0.86272055038606066</v>
      </c>
      <c r="L706" s="67">
        <f t="shared" si="51"/>
        <v>14342.729150168258</v>
      </c>
      <c r="M706" s="67">
        <v>0</v>
      </c>
      <c r="N706" s="67">
        <v>0</v>
      </c>
      <c r="O706" s="67">
        <f>'FY25 Fleet Rates'!$B$3</f>
        <v>1650.1169802561767</v>
      </c>
      <c r="P706" s="67">
        <v>3339.4786784202579</v>
      </c>
      <c r="Q706" s="67">
        <v>0</v>
      </c>
      <c r="R706" s="67">
        <v>0</v>
      </c>
      <c r="S706" s="67">
        <v>0</v>
      </c>
      <c r="T706" s="67">
        <f t="shared" si="52"/>
        <v>24508.648111161059</v>
      </c>
      <c r="U706" s="63" t="s">
        <v>925</v>
      </c>
      <c r="V706" s="63">
        <v>2021</v>
      </c>
      <c r="W706" s="70" t="s">
        <v>1218</v>
      </c>
      <c r="X706" s="67">
        <v>0</v>
      </c>
      <c r="Y706" s="67"/>
      <c r="Z706" s="67">
        <f t="shared" si="53"/>
        <v>0</v>
      </c>
      <c r="AA706" s="67">
        <f t="shared" si="45"/>
        <v>24508.648111161059</v>
      </c>
    </row>
    <row r="707" spans="1:27" ht="15" customHeight="1" x14ac:dyDescent="0.3">
      <c r="A707" s="73" t="s">
        <v>43</v>
      </c>
      <c r="B707" s="73">
        <v>601615</v>
      </c>
      <c r="C707" s="73" t="s">
        <v>892</v>
      </c>
      <c r="D707" s="74" t="s">
        <v>893</v>
      </c>
      <c r="E707" s="73" t="s">
        <v>1001</v>
      </c>
      <c r="F707" s="73" t="s">
        <v>1002</v>
      </c>
      <c r="G707" s="73">
        <v>1035</v>
      </c>
      <c r="H707" s="73" t="s">
        <v>77</v>
      </c>
      <c r="I707" s="66">
        <v>13653</v>
      </c>
      <c r="J707" s="67">
        <v>5176.3233023163639</v>
      </c>
      <c r="K707" s="68">
        <f t="shared" si="46"/>
        <v>0.86272055038606066</v>
      </c>
      <c r="L707" s="67">
        <f t="shared" si="51"/>
        <v>6602.4003721045219</v>
      </c>
      <c r="M707" s="67">
        <v>0</v>
      </c>
      <c r="N707" s="67">
        <v>0</v>
      </c>
      <c r="O707" s="67">
        <f>'FY25 Fleet Rates'!$B$3</f>
        <v>1650.1169802561767</v>
      </c>
      <c r="P707" s="67">
        <v>0</v>
      </c>
      <c r="Q707" s="67">
        <v>0</v>
      </c>
      <c r="R707" s="67">
        <v>0</v>
      </c>
      <c r="S707" s="67">
        <v>0</v>
      </c>
      <c r="T707" s="67">
        <f t="shared" si="52"/>
        <v>13428.840654677062</v>
      </c>
      <c r="U707" s="63" t="s">
        <v>925</v>
      </c>
      <c r="V707" s="63">
        <v>2021</v>
      </c>
      <c r="W707" s="70" t="s">
        <v>1218</v>
      </c>
      <c r="X707" s="67">
        <v>0</v>
      </c>
      <c r="Y707" s="67"/>
      <c r="Z707" s="67">
        <f t="shared" si="53"/>
        <v>0</v>
      </c>
      <c r="AA707" s="67">
        <f t="shared" si="45"/>
        <v>13428.840654677062</v>
      </c>
    </row>
    <row r="708" spans="1:27" ht="15" customHeight="1" x14ac:dyDescent="0.3">
      <c r="A708" s="73" t="s">
        <v>43</v>
      </c>
      <c r="B708" s="73">
        <v>601615</v>
      </c>
      <c r="C708" s="73" t="s">
        <v>892</v>
      </c>
      <c r="D708" s="74" t="s">
        <v>893</v>
      </c>
      <c r="E708" s="73" t="s">
        <v>1003</v>
      </c>
      <c r="F708" s="73" t="s">
        <v>1004</v>
      </c>
      <c r="G708" s="73">
        <v>1035</v>
      </c>
      <c r="H708" s="73" t="s">
        <v>77</v>
      </c>
      <c r="I708" s="66">
        <v>13927</v>
      </c>
      <c r="J708" s="67">
        <v>5176.3233023163639</v>
      </c>
      <c r="K708" s="68">
        <f t="shared" si="46"/>
        <v>0.86272055038606066</v>
      </c>
      <c r="L708" s="67">
        <f t="shared" si="51"/>
        <v>6838.7858029103027</v>
      </c>
      <c r="M708" s="67">
        <v>0</v>
      </c>
      <c r="N708" s="67">
        <v>0</v>
      </c>
      <c r="O708" s="67">
        <f>'FY25 Fleet Rates'!$B$3</f>
        <v>1650.1169802561767</v>
      </c>
      <c r="P708" s="67">
        <v>0</v>
      </c>
      <c r="Q708" s="67">
        <v>582.47708065482004</v>
      </c>
      <c r="R708" s="67">
        <v>0</v>
      </c>
      <c r="S708" s="67">
        <v>0</v>
      </c>
      <c r="T708" s="67">
        <f t="shared" si="52"/>
        <v>14247.703166137664</v>
      </c>
      <c r="U708" s="63" t="s">
        <v>925</v>
      </c>
      <c r="V708" s="63">
        <v>2021</v>
      </c>
      <c r="W708" s="70" t="s">
        <v>1218</v>
      </c>
      <c r="X708" s="67">
        <v>0</v>
      </c>
      <c r="Y708" s="67"/>
      <c r="Z708" s="67">
        <f t="shared" si="53"/>
        <v>0</v>
      </c>
      <c r="AA708" s="67">
        <f t="shared" si="45"/>
        <v>14247.703166137664</v>
      </c>
    </row>
    <row r="709" spans="1:27" ht="15" customHeight="1" x14ac:dyDescent="0.3">
      <c r="A709" s="73" t="s">
        <v>43</v>
      </c>
      <c r="B709" s="73">
        <v>601615</v>
      </c>
      <c r="C709" s="73" t="s">
        <v>892</v>
      </c>
      <c r="D709" s="74" t="s">
        <v>893</v>
      </c>
      <c r="E709" s="73" t="s">
        <v>1005</v>
      </c>
      <c r="F709" s="73" t="s">
        <v>1006</v>
      </c>
      <c r="G709" s="73">
        <v>1035</v>
      </c>
      <c r="H709" s="73" t="s">
        <v>77</v>
      </c>
      <c r="I709" s="66">
        <v>14718</v>
      </c>
      <c r="J709" s="67">
        <v>5176.3233023163639</v>
      </c>
      <c r="K709" s="68">
        <f t="shared" si="46"/>
        <v>0.86272055038606066</v>
      </c>
      <c r="L709" s="67">
        <f t="shared" si="51"/>
        <v>7521.1977582656764</v>
      </c>
      <c r="M709" s="67">
        <v>0</v>
      </c>
      <c r="N709" s="67">
        <v>0</v>
      </c>
      <c r="O709" s="67">
        <f>'FY25 Fleet Rates'!$B$3</f>
        <v>1650.1169802561767</v>
      </c>
      <c r="P709" s="67">
        <v>0</v>
      </c>
      <c r="Q709" s="67">
        <v>0</v>
      </c>
      <c r="R709" s="67">
        <v>0</v>
      </c>
      <c r="S709" s="67">
        <v>0</v>
      </c>
      <c r="T709" s="67">
        <f t="shared" si="52"/>
        <v>14347.638040838216</v>
      </c>
      <c r="U709" s="63" t="s">
        <v>925</v>
      </c>
      <c r="V709" s="63">
        <v>2021</v>
      </c>
      <c r="W709" s="70" t="s">
        <v>1218</v>
      </c>
      <c r="X709" s="67">
        <v>0</v>
      </c>
      <c r="Y709" s="67"/>
      <c r="Z709" s="67">
        <f t="shared" si="53"/>
        <v>0</v>
      </c>
      <c r="AA709" s="67">
        <f t="shared" si="45"/>
        <v>14347.638040838216</v>
      </c>
    </row>
    <row r="710" spans="1:27" ht="15" customHeight="1" x14ac:dyDescent="0.3">
      <c r="A710" s="73" t="s">
        <v>43</v>
      </c>
      <c r="B710" s="73">
        <v>601615</v>
      </c>
      <c r="C710" s="73" t="s">
        <v>892</v>
      </c>
      <c r="D710" s="74" t="s">
        <v>893</v>
      </c>
      <c r="E710" s="73" t="s">
        <v>1007</v>
      </c>
      <c r="F710" s="73" t="s">
        <v>1008</v>
      </c>
      <c r="G710" s="73">
        <v>1035</v>
      </c>
      <c r="H710" s="73" t="s">
        <v>77</v>
      </c>
      <c r="I710" s="66">
        <v>8102</v>
      </c>
      <c r="J710" s="67">
        <v>5176.3233023163639</v>
      </c>
      <c r="K710" s="68">
        <f t="shared" si="46"/>
        <v>0.86272055038606066</v>
      </c>
      <c r="L710" s="67">
        <f t="shared" si="51"/>
        <v>1813.4385969114994</v>
      </c>
      <c r="M710" s="67">
        <v>0</v>
      </c>
      <c r="N710" s="67">
        <v>0</v>
      </c>
      <c r="O710" s="67">
        <f>'FY25 Fleet Rates'!$B$3</f>
        <v>1650.1169802561767</v>
      </c>
      <c r="P710" s="67">
        <v>3339.478678420257</v>
      </c>
      <c r="Q710" s="67">
        <v>0</v>
      </c>
      <c r="R710" s="67">
        <v>0</v>
      </c>
      <c r="S710" s="67">
        <v>0</v>
      </c>
      <c r="T710" s="67">
        <f t="shared" si="52"/>
        <v>11979.357557904297</v>
      </c>
      <c r="U710" s="63" t="s">
        <v>925</v>
      </c>
      <c r="V710" s="63">
        <v>2021</v>
      </c>
      <c r="W710" s="70" t="s">
        <v>1218</v>
      </c>
      <c r="X710" s="67">
        <v>0</v>
      </c>
      <c r="Y710" s="67"/>
      <c r="Z710" s="67">
        <f t="shared" si="53"/>
        <v>0</v>
      </c>
      <c r="AA710" s="67">
        <f t="shared" si="45"/>
        <v>11979.357557904297</v>
      </c>
    </row>
    <row r="711" spans="1:27" ht="15" customHeight="1" x14ac:dyDescent="0.3">
      <c r="A711" s="73" t="s">
        <v>43</v>
      </c>
      <c r="B711" s="73">
        <v>601615</v>
      </c>
      <c r="C711" s="73" t="s">
        <v>892</v>
      </c>
      <c r="D711" s="74" t="s">
        <v>893</v>
      </c>
      <c r="E711" s="73" t="s">
        <v>1009</v>
      </c>
      <c r="F711" s="73" t="s">
        <v>1010</v>
      </c>
      <c r="G711" s="73">
        <v>1035</v>
      </c>
      <c r="H711" s="73" t="s">
        <v>77</v>
      </c>
      <c r="I711" s="66">
        <v>8539</v>
      </c>
      <c r="J711" s="67">
        <v>5176.3233023163639</v>
      </c>
      <c r="K711" s="68">
        <f t="shared" si="46"/>
        <v>0.86272055038606066</v>
      </c>
      <c r="L711" s="67">
        <f t="shared" si="51"/>
        <v>2190.447477430208</v>
      </c>
      <c r="M711" s="67">
        <v>0</v>
      </c>
      <c r="N711" s="67">
        <v>0</v>
      </c>
      <c r="O711" s="67">
        <f>'FY25 Fleet Rates'!$B$3</f>
        <v>1650.1169802561767</v>
      </c>
      <c r="P711" s="67">
        <v>0</v>
      </c>
      <c r="Q711" s="67">
        <v>0</v>
      </c>
      <c r="R711" s="67">
        <v>0</v>
      </c>
      <c r="S711" s="67">
        <v>0</v>
      </c>
      <c r="T711" s="67">
        <f t="shared" si="52"/>
        <v>9016.8877600027481</v>
      </c>
      <c r="U711" s="63" t="s">
        <v>925</v>
      </c>
      <c r="V711" s="63">
        <v>2022</v>
      </c>
      <c r="W711" s="70" t="s">
        <v>1218</v>
      </c>
      <c r="X711" s="67">
        <v>0</v>
      </c>
      <c r="Y711" s="67"/>
      <c r="Z711" s="67">
        <f t="shared" si="53"/>
        <v>0</v>
      </c>
      <c r="AA711" s="67">
        <f t="shared" si="45"/>
        <v>9016.8877600027481</v>
      </c>
    </row>
    <row r="712" spans="1:27" ht="15" customHeight="1" x14ac:dyDescent="0.3">
      <c r="A712" s="73" t="s">
        <v>43</v>
      </c>
      <c r="B712" s="73">
        <v>601615</v>
      </c>
      <c r="C712" s="73" t="s">
        <v>892</v>
      </c>
      <c r="D712" s="74" t="s">
        <v>893</v>
      </c>
      <c r="E712" s="73" t="s">
        <v>1011</v>
      </c>
      <c r="F712" s="73" t="s">
        <v>1012</v>
      </c>
      <c r="G712" s="73">
        <v>1035</v>
      </c>
      <c r="H712" s="73" t="s">
        <v>77</v>
      </c>
      <c r="I712" s="66">
        <v>16174</v>
      </c>
      <c r="J712" s="67">
        <v>5176.3233023163639</v>
      </c>
      <c r="K712" s="68">
        <f t="shared" si="46"/>
        <v>0.86272055038606066</v>
      </c>
      <c r="L712" s="67">
        <f t="shared" si="51"/>
        <v>8777.3188796277809</v>
      </c>
      <c r="M712" s="67">
        <v>0</v>
      </c>
      <c r="N712" s="67">
        <v>0</v>
      </c>
      <c r="O712" s="67">
        <f>'FY25 Fleet Rates'!$B$3</f>
        <v>1650.1169802561767</v>
      </c>
      <c r="P712" s="67">
        <v>0</v>
      </c>
      <c r="Q712" s="67">
        <v>0</v>
      </c>
      <c r="R712" s="67">
        <v>0</v>
      </c>
      <c r="S712" s="67">
        <v>0</v>
      </c>
      <c r="T712" s="67">
        <f t="shared" si="52"/>
        <v>15603.759162200322</v>
      </c>
      <c r="U712" s="63" t="s">
        <v>925</v>
      </c>
      <c r="V712" s="63">
        <v>2022</v>
      </c>
      <c r="W712" s="70" t="s">
        <v>1218</v>
      </c>
      <c r="X712" s="67">
        <v>0</v>
      </c>
      <c r="Y712" s="67"/>
      <c r="Z712" s="67">
        <f t="shared" si="53"/>
        <v>0</v>
      </c>
      <c r="AA712" s="67">
        <f t="shared" si="45"/>
        <v>15603.759162200322</v>
      </c>
    </row>
    <row r="713" spans="1:27" ht="15" customHeight="1" x14ac:dyDescent="0.3">
      <c r="A713" s="73" t="s">
        <v>43</v>
      </c>
      <c r="B713" s="73">
        <v>601615</v>
      </c>
      <c r="C713" s="73" t="s">
        <v>892</v>
      </c>
      <c r="D713" s="74" t="s">
        <v>893</v>
      </c>
      <c r="E713" s="73" t="s">
        <v>1013</v>
      </c>
      <c r="F713" s="73" t="s">
        <v>1014</v>
      </c>
      <c r="G713" s="73">
        <v>1035</v>
      </c>
      <c r="H713" s="73" t="s">
        <v>77</v>
      </c>
      <c r="I713" s="66">
        <v>13066</v>
      </c>
      <c r="J713" s="67">
        <v>5176.3233023163639</v>
      </c>
      <c r="K713" s="68">
        <f t="shared" si="46"/>
        <v>0.86272055038606066</v>
      </c>
      <c r="L713" s="67">
        <f t="shared" si="51"/>
        <v>6095.9834090279046</v>
      </c>
      <c r="M713" s="67">
        <v>0</v>
      </c>
      <c r="N713" s="67">
        <v>0</v>
      </c>
      <c r="O713" s="67">
        <f>'FY25 Fleet Rates'!$B$3</f>
        <v>1650.1169802561767</v>
      </c>
      <c r="P713" s="67">
        <v>5949.8378453854266</v>
      </c>
      <c r="Q713" s="67">
        <v>2192.984800342128</v>
      </c>
      <c r="R713" s="67">
        <v>0</v>
      </c>
      <c r="S713" s="67">
        <v>0</v>
      </c>
      <c r="T713" s="67">
        <f t="shared" si="52"/>
        <v>21065.246337328001</v>
      </c>
      <c r="U713" s="63" t="s">
        <v>925</v>
      </c>
      <c r="V713" s="63">
        <v>2022</v>
      </c>
      <c r="W713" s="70" t="s">
        <v>1218</v>
      </c>
      <c r="X713" s="67">
        <v>0</v>
      </c>
      <c r="Y713" s="67"/>
      <c r="Z713" s="67">
        <f t="shared" si="53"/>
        <v>0</v>
      </c>
      <c r="AA713" s="67">
        <f t="shared" si="45"/>
        <v>21065.246337328001</v>
      </c>
    </row>
    <row r="714" spans="1:27" ht="15" customHeight="1" x14ac:dyDescent="0.3">
      <c r="A714" s="73" t="s">
        <v>43</v>
      </c>
      <c r="B714" s="73">
        <v>601615</v>
      </c>
      <c r="C714" s="73" t="s">
        <v>892</v>
      </c>
      <c r="D714" s="74" t="s">
        <v>893</v>
      </c>
      <c r="E714" s="73" t="s">
        <v>1015</v>
      </c>
      <c r="F714" s="73" t="s">
        <v>1016</v>
      </c>
      <c r="G714" s="73">
        <v>1035</v>
      </c>
      <c r="H714" s="73" t="s">
        <v>77</v>
      </c>
      <c r="I714" s="66">
        <v>9421</v>
      </c>
      <c r="J714" s="67">
        <v>5176.3233023163639</v>
      </c>
      <c r="K714" s="68">
        <f t="shared" si="46"/>
        <v>0.86272055038606066</v>
      </c>
      <c r="L714" s="67">
        <f t="shared" si="51"/>
        <v>2951.3670028707133</v>
      </c>
      <c r="M714" s="67">
        <v>0</v>
      </c>
      <c r="N714" s="67">
        <v>0</v>
      </c>
      <c r="O714" s="67">
        <f>'FY25 Fleet Rates'!$B$3</f>
        <v>1650.1169802561767</v>
      </c>
      <c r="P714" s="67">
        <v>0</v>
      </c>
      <c r="Q714" s="67">
        <v>0</v>
      </c>
      <c r="R714" s="67">
        <v>0</v>
      </c>
      <c r="S714" s="67">
        <v>0</v>
      </c>
      <c r="T714" s="67">
        <f t="shared" si="52"/>
        <v>9777.8072854432539</v>
      </c>
      <c r="U714" s="63" t="s">
        <v>925</v>
      </c>
      <c r="V714" s="63">
        <v>2022</v>
      </c>
      <c r="W714" s="70" t="s">
        <v>1218</v>
      </c>
      <c r="X714" s="67">
        <v>0</v>
      </c>
      <c r="Y714" s="67"/>
      <c r="Z714" s="67">
        <f t="shared" si="53"/>
        <v>0</v>
      </c>
      <c r="AA714" s="67">
        <f t="shared" si="45"/>
        <v>9777.8072854432539</v>
      </c>
    </row>
    <row r="715" spans="1:27" ht="15" customHeight="1" x14ac:dyDescent="0.3">
      <c r="A715" s="73" t="s">
        <v>43</v>
      </c>
      <c r="B715" s="73">
        <v>601615</v>
      </c>
      <c r="C715" s="73" t="s">
        <v>892</v>
      </c>
      <c r="D715" s="74" t="s">
        <v>893</v>
      </c>
      <c r="E715" s="73" t="s">
        <v>1017</v>
      </c>
      <c r="F715" s="73" t="s">
        <v>1018</v>
      </c>
      <c r="G715" s="73">
        <v>1035</v>
      </c>
      <c r="H715" s="73" t="s">
        <v>77</v>
      </c>
      <c r="I715" s="66">
        <v>12379</v>
      </c>
      <c r="J715" s="67">
        <v>5176.3233023163639</v>
      </c>
      <c r="K715" s="68">
        <f t="shared" si="46"/>
        <v>0.86272055038606066</v>
      </c>
      <c r="L715" s="67">
        <f t="shared" si="51"/>
        <v>5503.2943909126807</v>
      </c>
      <c r="M715" s="67">
        <v>0</v>
      </c>
      <c r="N715" s="67">
        <v>0</v>
      </c>
      <c r="O715" s="67">
        <f>'FY25 Fleet Rates'!$B$3</f>
        <v>1650.1169802561767</v>
      </c>
      <c r="P715" s="67">
        <v>0</v>
      </c>
      <c r="Q715" s="67">
        <v>0</v>
      </c>
      <c r="R715" s="67">
        <v>0</v>
      </c>
      <c r="S715" s="67">
        <v>0</v>
      </c>
      <c r="T715" s="67">
        <f t="shared" si="52"/>
        <v>12329.73467348522</v>
      </c>
      <c r="U715" s="63" t="s">
        <v>925</v>
      </c>
      <c r="V715" s="63">
        <v>2022</v>
      </c>
      <c r="W715" s="70" t="s">
        <v>1218</v>
      </c>
      <c r="X715" s="67">
        <v>0</v>
      </c>
      <c r="Y715" s="67"/>
      <c r="Z715" s="67">
        <f t="shared" si="53"/>
        <v>0</v>
      </c>
      <c r="AA715" s="67">
        <f t="shared" si="45"/>
        <v>12329.73467348522</v>
      </c>
    </row>
    <row r="716" spans="1:27" ht="15" customHeight="1" x14ac:dyDescent="0.3">
      <c r="A716" s="73" t="s">
        <v>43</v>
      </c>
      <c r="B716" s="73">
        <v>601615</v>
      </c>
      <c r="C716" s="73" t="s">
        <v>892</v>
      </c>
      <c r="D716" s="74" t="s">
        <v>893</v>
      </c>
      <c r="E716" s="73" t="s">
        <v>1019</v>
      </c>
      <c r="F716" s="73" t="s">
        <v>1020</v>
      </c>
      <c r="G716" s="73">
        <v>1035</v>
      </c>
      <c r="H716" s="73" t="s">
        <v>77</v>
      </c>
      <c r="I716" s="66">
        <v>4043</v>
      </c>
      <c r="J716" s="67">
        <v>5176.3233023163639</v>
      </c>
      <c r="K716" s="68">
        <f t="shared" si="46"/>
        <v>0.86272055038606066</v>
      </c>
      <c r="L716" s="67">
        <f t="shared" si="51"/>
        <v>0</v>
      </c>
      <c r="M716" s="67">
        <v>0</v>
      </c>
      <c r="N716" s="67">
        <v>0</v>
      </c>
      <c r="O716" s="67">
        <f>'FY25 Fleet Rates'!$B$3</f>
        <v>1650.1169802561767</v>
      </c>
      <c r="P716" s="67">
        <v>0</v>
      </c>
      <c r="Q716" s="67">
        <v>0</v>
      </c>
      <c r="R716" s="67">
        <v>0</v>
      </c>
      <c r="S716" s="67">
        <v>0</v>
      </c>
      <c r="T716" s="67">
        <f t="shared" si="52"/>
        <v>6826.440282572541</v>
      </c>
      <c r="U716" s="63" t="s">
        <v>925</v>
      </c>
      <c r="V716" s="63">
        <v>2022</v>
      </c>
      <c r="W716" s="70" t="s">
        <v>1218</v>
      </c>
      <c r="X716" s="67">
        <v>0</v>
      </c>
      <c r="Y716" s="67"/>
      <c r="Z716" s="67">
        <f t="shared" si="53"/>
        <v>0</v>
      </c>
      <c r="AA716" s="67">
        <f t="shared" si="45"/>
        <v>6826.440282572541</v>
      </c>
    </row>
    <row r="717" spans="1:27" ht="15" customHeight="1" x14ac:dyDescent="0.3">
      <c r="A717" s="73" t="s">
        <v>43</v>
      </c>
      <c r="B717" s="73">
        <v>601615</v>
      </c>
      <c r="C717" s="73" t="s">
        <v>892</v>
      </c>
      <c r="D717" s="74" t="s">
        <v>893</v>
      </c>
      <c r="E717" s="73" t="s">
        <v>1021</v>
      </c>
      <c r="F717" s="73" t="s">
        <v>1022</v>
      </c>
      <c r="G717" s="73">
        <v>1035</v>
      </c>
      <c r="H717" s="73" t="s">
        <v>77</v>
      </c>
      <c r="I717" s="66">
        <v>19371</v>
      </c>
      <c r="J717" s="67">
        <v>5176.3233023163639</v>
      </c>
      <c r="K717" s="68">
        <f t="shared" si="46"/>
        <v>0.86272055038606066</v>
      </c>
      <c r="L717" s="67">
        <f t="shared" si="51"/>
        <v>11535.436479212018</v>
      </c>
      <c r="M717" s="67">
        <v>0</v>
      </c>
      <c r="N717" s="67">
        <v>0</v>
      </c>
      <c r="O717" s="67">
        <f>'FY25 Fleet Rates'!$B$3</f>
        <v>1650.1169802561767</v>
      </c>
      <c r="P717" s="67">
        <v>0</v>
      </c>
      <c r="Q717" s="67">
        <v>0</v>
      </c>
      <c r="R717" s="67">
        <v>0</v>
      </c>
      <c r="S717" s="67">
        <v>0</v>
      </c>
      <c r="T717" s="67">
        <f t="shared" si="52"/>
        <v>18361.876761784559</v>
      </c>
      <c r="U717" s="63" t="s">
        <v>925</v>
      </c>
      <c r="V717" s="63">
        <v>2022</v>
      </c>
      <c r="W717" s="70" t="s">
        <v>1218</v>
      </c>
      <c r="X717" s="67">
        <v>0</v>
      </c>
      <c r="Y717" s="67"/>
      <c r="Z717" s="67">
        <f t="shared" si="53"/>
        <v>0</v>
      </c>
      <c r="AA717" s="67">
        <f t="shared" si="45"/>
        <v>18361.876761784559</v>
      </c>
    </row>
    <row r="718" spans="1:27" ht="15" customHeight="1" x14ac:dyDescent="0.3">
      <c r="A718" s="73" t="s">
        <v>43</v>
      </c>
      <c r="B718" s="73">
        <v>601615</v>
      </c>
      <c r="C718" s="73" t="s">
        <v>892</v>
      </c>
      <c r="D718" s="74" t="s">
        <v>893</v>
      </c>
      <c r="E718" s="73" t="s">
        <v>1023</v>
      </c>
      <c r="F718" s="73" t="s">
        <v>1024</v>
      </c>
      <c r="G718" s="73">
        <v>1035</v>
      </c>
      <c r="H718" s="73" t="s">
        <v>77</v>
      </c>
      <c r="I718" s="66">
        <v>10498</v>
      </c>
      <c r="J718" s="67">
        <v>5176.3233023163639</v>
      </c>
      <c r="K718" s="68">
        <f t="shared" si="46"/>
        <v>0.86272055038606066</v>
      </c>
      <c r="L718" s="67">
        <f t="shared" si="51"/>
        <v>3880.5170356365006</v>
      </c>
      <c r="M718" s="67">
        <v>0</v>
      </c>
      <c r="N718" s="67">
        <v>0</v>
      </c>
      <c r="O718" s="67">
        <f>'FY25 Fleet Rates'!$B$3</f>
        <v>1650.1169802561767</v>
      </c>
      <c r="P718" s="67">
        <v>15080.306500054252</v>
      </c>
      <c r="Q718" s="67">
        <v>0</v>
      </c>
      <c r="R718" s="67">
        <v>0</v>
      </c>
      <c r="S718" s="67">
        <v>0</v>
      </c>
      <c r="T718" s="67">
        <f t="shared" si="52"/>
        <v>25787.263818263295</v>
      </c>
      <c r="U718" s="63" t="s">
        <v>925</v>
      </c>
      <c r="V718" s="63">
        <v>2022</v>
      </c>
      <c r="W718" s="70" t="s">
        <v>1218</v>
      </c>
      <c r="X718" s="67">
        <v>0</v>
      </c>
      <c r="Y718" s="67"/>
      <c r="Z718" s="67">
        <f t="shared" si="53"/>
        <v>0</v>
      </c>
      <c r="AA718" s="67">
        <f t="shared" si="45"/>
        <v>25787.263818263295</v>
      </c>
    </row>
    <row r="719" spans="1:27" ht="15" customHeight="1" x14ac:dyDescent="0.3">
      <c r="A719" s="73" t="s">
        <v>43</v>
      </c>
      <c r="B719" s="73">
        <v>601615</v>
      </c>
      <c r="C719" s="73" t="s">
        <v>892</v>
      </c>
      <c r="D719" s="75" t="s">
        <v>893</v>
      </c>
      <c r="E719" s="73" t="s">
        <v>1025</v>
      </c>
      <c r="F719" s="73" t="s">
        <v>1026</v>
      </c>
      <c r="G719" s="73">
        <v>1035</v>
      </c>
      <c r="H719" s="73" t="s">
        <v>77</v>
      </c>
      <c r="I719" s="66">
        <v>10463</v>
      </c>
      <c r="J719" s="67">
        <v>5176.3233023163639</v>
      </c>
      <c r="K719" s="68">
        <f t="shared" si="46"/>
        <v>0.86272055038606066</v>
      </c>
      <c r="L719" s="67">
        <f t="shared" si="51"/>
        <v>3850.3218163729889</v>
      </c>
      <c r="M719" s="67">
        <v>0</v>
      </c>
      <c r="N719" s="67">
        <v>0</v>
      </c>
      <c r="O719" s="67">
        <f>'FY25 Fleet Rates'!$B$3</f>
        <v>1650.1169802561767</v>
      </c>
      <c r="P719" s="67">
        <v>0</v>
      </c>
      <c r="Q719" s="67">
        <v>0</v>
      </c>
      <c r="R719" s="67">
        <v>0</v>
      </c>
      <c r="S719" s="67">
        <v>0</v>
      </c>
      <c r="T719" s="67">
        <f t="shared" si="52"/>
        <v>10676.76209894553</v>
      </c>
      <c r="U719" s="63" t="s">
        <v>925</v>
      </c>
      <c r="V719" s="63">
        <v>2022</v>
      </c>
      <c r="W719" s="70" t="s">
        <v>1218</v>
      </c>
      <c r="X719" s="67">
        <v>0</v>
      </c>
      <c r="Y719" s="67"/>
      <c r="Z719" s="67">
        <f t="shared" si="53"/>
        <v>0</v>
      </c>
      <c r="AA719" s="67">
        <f t="shared" si="45"/>
        <v>10676.76209894553</v>
      </c>
    </row>
    <row r="720" spans="1:27" ht="15" customHeight="1" x14ac:dyDescent="0.3">
      <c r="A720" s="73" t="s">
        <v>43</v>
      </c>
      <c r="B720" s="73">
        <v>601615</v>
      </c>
      <c r="C720" s="73" t="s">
        <v>892</v>
      </c>
      <c r="D720" s="74" t="s">
        <v>893</v>
      </c>
      <c r="E720" s="73" t="s">
        <v>1027</v>
      </c>
      <c r="F720" s="73" t="s">
        <v>1028</v>
      </c>
      <c r="G720" s="73">
        <v>1035</v>
      </c>
      <c r="H720" s="73" t="s">
        <v>77</v>
      </c>
      <c r="I720" s="66">
        <v>5618</v>
      </c>
      <c r="J720" s="67">
        <v>5176.3233023163639</v>
      </c>
      <c r="K720" s="68">
        <f t="shared" si="46"/>
        <v>0.86272055038606066</v>
      </c>
      <c r="L720" s="67">
        <f t="shared" si="51"/>
        <v>0</v>
      </c>
      <c r="M720" s="67">
        <v>0</v>
      </c>
      <c r="N720" s="67">
        <v>0</v>
      </c>
      <c r="O720" s="67">
        <f>'FY25 Fleet Rates'!$B$3</f>
        <v>1650.1169802561767</v>
      </c>
      <c r="P720" s="67">
        <v>3542.6302980241567</v>
      </c>
      <c r="Q720" s="67">
        <v>0</v>
      </c>
      <c r="R720" s="67">
        <v>0</v>
      </c>
      <c r="S720" s="67">
        <v>0</v>
      </c>
      <c r="T720" s="67">
        <f t="shared" si="52"/>
        <v>10369.070580596697</v>
      </c>
      <c r="U720" s="63" t="s">
        <v>925</v>
      </c>
      <c r="V720" s="63">
        <v>2022</v>
      </c>
      <c r="W720" s="70" t="s">
        <v>1218</v>
      </c>
      <c r="X720" s="67">
        <v>0</v>
      </c>
      <c r="Y720" s="67"/>
      <c r="Z720" s="67">
        <f t="shared" si="53"/>
        <v>0</v>
      </c>
      <c r="AA720" s="67">
        <f t="shared" si="45"/>
        <v>10369.070580596697</v>
      </c>
    </row>
    <row r="721" spans="1:27" ht="15" customHeight="1" x14ac:dyDescent="0.3">
      <c r="A721" s="73" t="s">
        <v>43</v>
      </c>
      <c r="B721" s="73">
        <v>601615</v>
      </c>
      <c r="C721" s="73" t="s">
        <v>892</v>
      </c>
      <c r="D721" s="75" t="s">
        <v>893</v>
      </c>
      <c r="E721" s="73" t="s">
        <v>1029</v>
      </c>
      <c r="F721" s="73" t="s">
        <v>1030</v>
      </c>
      <c r="G721" s="73">
        <v>1035</v>
      </c>
      <c r="H721" s="73" t="s">
        <v>77</v>
      </c>
      <c r="I721" s="66">
        <v>11708</v>
      </c>
      <c r="J721" s="67">
        <v>5176.3233023163639</v>
      </c>
      <c r="K721" s="68">
        <f t="shared" si="46"/>
        <v>0.86272055038606066</v>
      </c>
      <c r="L721" s="67">
        <f t="shared" si="51"/>
        <v>4924.4089016036341</v>
      </c>
      <c r="M721" s="67">
        <v>0</v>
      </c>
      <c r="N721" s="67">
        <v>0</v>
      </c>
      <c r="O721" s="67">
        <f>'FY25 Fleet Rates'!$B$3</f>
        <v>1650.1169802561767</v>
      </c>
      <c r="P721" s="67">
        <v>0</v>
      </c>
      <c r="Q721" s="67">
        <v>0</v>
      </c>
      <c r="R721" s="67">
        <v>0</v>
      </c>
      <c r="S721" s="67">
        <v>0</v>
      </c>
      <c r="T721" s="67">
        <f t="shared" si="52"/>
        <v>11750.849184176173</v>
      </c>
      <c r="U721" s="63" t="s">
        <v>925</v>
      </c>
      <c r="V721" s="63">
        <v>2023</v>
      </c>
      <c r="W721" s="70" t="s">
        <v>1218</v>
      </c>
      <c r="X721" s="67">
        <v>0</v>
      </c>
      <c r="Y721" s="67"/>
      <c r="Z721" s="67">
        <f t="shared" si="53"/>
        <v>0</v>
      </c>
      <c r="AA721" s="67">
        <f t="shared" si="45"/>
        <v>11750.849184176173</v>
      </c>
    </row>
    <row r="722" spans="1:27" ht="15" customHeight="1" x14ac:dyDescent="0.3">
      <c r="A722" s="73" t="s">
        <v>43</v>
      </c>
      <c r="B722" s="73">
        <v>601615</v>
      </c>
      <c r="C722" s="73" t="s">
        <v>892</v>
      </c>
      <c r="D722" s="74" t="s">
        <v>893</v>
      </c>
      <c r="E722" s="73" t="s">
        <v>1031</v>
      </c>
      <c r="F722" s="73" t="s">
        <v>1032</v>
      </c>
      <c r="G722" s="73">
        <v>1035</v>
      </c>
      <c r="H722" s="73" t="s">
        <v>77</v>
      </c>
      <c r="I722" s="66">
        <v>13226</v>
      </c>
      <c r="J722" s="67">
        <v>5176.3233023163639</v>
      </c>
      <c r="K722" s="68">
        <f t="shared" si="46"/>
        <v>0.86272055038606066</v>
      </c>
      <c r="L722" s="67">
        <f t="shared" si="51"/>
        <v>6234.0186970896739</v>
      </c>
      <c r="M722" s="67">
        <v>0</v>
      </c>
      <c r="N722" s="67">
        <v>0</v>
      </c>
      <c r="O722" s="67">
        <f>'FY25 Fleet Rates'!$B$3</f>
        <v>1650.1169802561767</v>
      </c>
      <c r="P722" s="67">
        <v>0</v>
      </c>
      <c r="Q722" s="67">
        <v>0</v>
      </c>
      <c r="R722" s="67">
        <v>0</v>
      </c>
      <c r="S722" s="67">
        <v>0</v>
      </c>
      <c r="T722" s="67">
        <f t="shared" si="52"/>
        <v>13060.458979662215</v>
      </c>
      <c r="U722" s="63" t="s">
        <v>925</v>
      </c>
      <c r="V722" s="63">
        <v>2023</v>
      </c>
      <c r="W722" s="70" t="s">
        <v>1218</v>
      </c>
      <c r="X722" s="67">
        <v>0</v>
      </c>
      <c r="Y722" s="67"/>
      <c r="Z722" s="67">
        <f t="shared" si="53"/>
        <v>0</v>
      </c>
      <c r="AA722" s="67">
        <f t="shared" si="45"/>
        <v>13060.458979662215</v>
      </c>
    </row>
    <row r="723" spans="1:27" ht="15" customHeight="1" x14ac:dyDescent="0.3">
      <c r="A723" s="73" t="s">
        <v>43</v>
      </c>
      <c r="B723" s="73">
        <v>601615</v>
      </c>
      <c r="C723" s="73" t="s">
        <v>892</v>
      </c>
      <c r="D723" s="74" t="s">
        <v>893</v>
      </c>
      <c r="E723" s="73" t="s">
        <v>1033</v>
      </c>
      <c r="F723" s="73" t="s">
        <v>1034</v>
      </c>
      <c r="G723" s="73">
        <v>1035</v>
      </c>
      <c r="H723" s="73" t="s">
        <v>77</v>
      </c>
      <c r="I723" s="66">
        <v>11474</v>
      </c>
      <c r="J723" s="67">
        <v>5176.3233023163639</v>
      </c>
      <c r="K723" s="68">
        <f t="shared" si="46"/>
        <v>0.86272055038606066</v>
      </c>
      <c r="L723" s="67">
        <f t="shared" si="51"/>
        <v>4722.5322928132964</v>
      </c>
      <c r="M723" s="67">
        <v>0</v>
      </c>
      <c r="N723" s="67">
        <v>0</v>
      </c>
      <c r="O723" s="67">
        <f>'FY25 Fleet Rates'!$B$3</f>
        <v>1650.1169802561767</v>
      </c>
      <c r="P723" s="67">
        <v>1488.628278883803</v>
      </c>
      <c r="Q723" s="67">
        <v>0</v>
      </c>
      <c r="R723" s="67">
        <v>0</v>
      </c>
      <c r="S723" s="67">
        <v>0</v>
      </c>
      <c r="T723" s="67">
        <f t="shared" si="52"/>
        <v>13037.60085426964</v>
      </c>
      <c r="U723" s="63" t="s">
        <v>925</v>
      </c>
      <c r="V723" s="63">
        <v>2023</v>
      </c>
      <c r="W723" s="70" t="s">
        <v>1218</v>
      </c>
      <c r="X723" s="67">
        <v>0</v>
      </c>
      <c r="Y723" s="67"/>
      <c r="Z723" s="67">
        <f t="shared" si="53"/>
        <v>0</v>
      </c>
      <c r="AA723" s="67">
        <f t="shared" si="45"/>
        <v>13037.60085426964</v>
      </c>
    </row>
    <row r="724" spans="1:27" ht="15" customHeight="1" x14ac:dyDescent="0.3">
      <c r="A724" s="73" t="s">
        <v>43</v>
      </c>
      <c r="B724" s="73">
        <v>601615</v>
      </c>
      <c r="C724" s="73" t="s">
        <v>892</v>
      </c>
      <c r="D724" s="74" t="s">
        <v>893</v>
      </c>
      <c r="E724" s="73" t="s">
        <v>1035</v>
      </c>
      <c r="F724" s="73" t="s">
        <v>1036</v>
      </c>
      <c r="G724" s="73">
        <v>1035</v>
      </c>
      <c r="H724" s="73" t="s">
        <v>77</v>
      </c>
      <c r="I724" s="66">
        <v>14575</v>
      </c>
      <c r="J724" s="67">
        <v>5176.3233023163639</v>
      </c>
      <c r="K724" s="68">
        <f t="shared" si="46"/>
        <v>0.86272055038606066</v>
      </c>
      <c r="L724" s="67">
        <f t="shared" si="51"/>
        <v>7397.8287195604698</v>
      </c>
      <c r="M724" s="67">
        <v>0</v>
      </c>
      <c r="N724" s="67">
        <v>0</v>
      </c>
      <c r="O724" s="67">
        <f>'FY25 Fleet Rates'!$B$3</f>
        <v>1650.1169802561767</v>
      </c>
      <c r="P724" s="67">
        <v>0</v>
      </c>
      <c r="Q724" s="67">
        <v>0</v>
      </c>
      <c r="R724" s="67">
        <v>0</v>
      </c>
      <c r="S724" s="67">
        <v>0</v>
      </c>
      <c r="T724" s="67">
        <f t="shared" si="52"/>
        <v>14224.269002133011</v>
      </c>
      <c r="U724" s="63" t="s">
        <v>925</v>
      </c>
      <c r="V724" s="63">
        <v>2023</v>
      </c>
      <c r="W724" s="70" t="s">
        <v>1218</v>
      </c>
      <c r="X724" s="67">
        <v>0</v>
      </c>
      <c r="Y724" s="67"/>
      <c r="Z724" s="67">
        <f t="shared" si="53"/>
        <v>0</v>
      </c>
      <c r="AA724" s="67">
        <f t="shared" si="45"/>
        <v>14224.269002133011</v>
      </c>
    </row>
    <row r="725" spans="1:27" ht="15" customHeight="1" x14ac:dyDescent="0.3">
      <c r="A725" s="73" t="s">
        <v>43</v>
      </c>
      <c r="B725" s="73">
        <v>601615</v>
      </c>
      <c r="C725" s="73" t="s">
        <v>892</v>
      </c>
      <c r="D725" s="74" t="s">
        <v>893</v>
      </c>
      <c r="E725" s="73" t="s">
        <v>1037</v>
      </c>
      <c r="F725" s="73" t="s">
        <v>1038</v>
      </c>
      <c r="G725" s="73">
        <v>1035</v>
      </c>
      <c r="H725" s="73" t="s">
        <v>77</v>
      </c>
      <c r="I725" s="66">
        <v>13404</v>
      </c>
      <c r="J725" s="67">
        <v>5176.3233023163639</v>
      </c>
      <c r="K725" s="68">
        <f t="shared" si="46"/>
        <v>0.86272055038606066</v>
      </c>
      <c r="L725" s="67">
        <f t="shared" si="51"/>
        <v>6387.5829550583931</v>
      </c>
      <c r="M725" s="67">
        <v>0</v>
      </c>
      <c r="N725" s="67">
        <v>0</v>
      </c>
      <c r="O725" s="67">
        <f>'FY25 Fleet Rates'!$B$3</f>
        <v>1650.1169802561767</v>
      </c>
      <c r="P725" s="67">
        <v>0</v>
      </c>
      <c r="Q725" s="67">
        <v>2673.9902539495893</v>
      </c>
      <c r="R725" s="67">
        <v>0</v>
      </c>
      <c r="S725" s="67">
        <v>0</v>
      </c>
      <c r="T725" s="67">
        <f t="shared" si="52"/>
        <v>15888.013491580523</v>
      </c>
      <c r="U725" s="63" t="s">
        <v>925</v>
      </c>
      <c r="V725" s="63">
        <v>2023</v>
      </c>
      <c r="W725" s="70" t="s">
        <v>1218</v>
      </c>
      <c r="X725" s="67">
        <v>0</v>
      </c>
      <c r="Y725" s="67"/>
      <c r="Z725" s="67">
        <f t="shared" si="53"/>
        <v>0</v>
      </c>
      <c r="AA725" s="67">
        <f t="shared" si="45"/>
        <v>15888.013491580523</v>
      </c>
    </row>
    <row r="726" spans="1:27" ht="15" customHeight="1" x14ac:dyDescent="0.3">
      <c r="A726" s="73" t="s">
        <v>43</v>
      </c>
      <c r="B726" s="73">
        <v>601615</v>
      </c>
      <c r="C726" s="73" t="s">
        <v>892</v>
      </c>
      <c r="D726" s="74" t="s">
        <v>893</v>
      </c>
      <c r="E726" s="73" t="s">
        <v>1039</v>
      </c>
      <c r="F726" s="73" t="s">
        <v>1040</v>
      </c>
      <c r="G726" s="73">
        <v>1035</v>
      </c>
      <c r="H726" s="73" t="s">
        <v>77</v>
      </c>
      <c r="I726" s="66">
        <v>12126</v>
      </c>
      <c r="J726" s="67">
        <v>5176.3233023163639</v>
      </c>
      <c r="K726" s="68">
        <f t="shared" si="46"/>
        <v>0.86272055038606066</v>
      </c>
      <c r="L726" s="67">
        <f t="shared" si="51"/>
        <v>5285.0260916650077</v>
      </c>
      <c r="M726" s="67">
        <v>0</v>
      </c>
      <c r="N726" s="67">
        <v>0</v>
      </c>
      <c r="O726" s="67">
        <f>'FY25 Fleet Rates'!$B$3</f>
        <v>1650.1169802561767</v>
      </c>
      <c r="P726" s="67">
        <v>0</v>
      </c>
      <c r="Q726" s="67">
        <v>2354.6577589117769</v>
      </c>
      <c r="R726" s="67">
        <v>0</v>
      </c>
      <c r="S726" s="67">
        <v>0</v>
      </c>
      <c r="T726" s="67">
        <f t="shared" si="52"/>
        <v>14466.124133149324</v>
      </c>
      <c r="U726" s="63" t="s">
        <v>925</v>
      </c>
      <c r="V726" s="63">
        <v>2023</v>
      </c>
      <c r="W726" s="70" t="s">
        <v>1218</v>
      </c>
      <c r="X726" s="67">
        <v>0</v>
      </c>
      <c r="Y726" s="67"/>
      <c r="Z726" s="67">
        <f t="shared" si="53"/>
        <v>0</v>
      </c>
      <c r="AA726" s="67">
        <f t="shared" si="45"/>
        <v>14466.124133149324</v>
      </c>
    </row>
    <row r="727" spans="1:27" ht="15" customHeight="1" x14ac:dyDescent="0.3">
      <c r="A727" s="73" t="s">
        <v>43</v>
      </c>
      <c r="B727" s="73">
        <v>601615</v>
      </c>
      <c r="C727" s="73" t="s">
        <v>892</v>
      </c>
      <c r="D727" s="74" t="s">
        <v>893</v>
      </c>
      <c r="E727" s="73" t="s">
        <v>1041</v>
      </c>
      <c r="F727" s="73" t="s">
        <v>1042</v>
      </c>
      <c r="G727" s="73">
        <v>1035</v>
      </c>
      <c r="H727" s="73" t="s">
        <v>77</v>
      </c>
      <c r="I727" s="66">
        <v>6310</v>
      </c>
      <c r="J727" s="67">
        <v>5176.3233023163639</v>
      </c>
      <c r="K727" s="68">
        <f t="shared" si="46"/>
        <v>0.86272055038606066</v>
      </c>
      <c r="L727" s="67">
        <f t="shared" si="51"/>
        <v>267.44337061967883</v>
      </c>
      <c r="M727" s="67">
        <v>0</v>
      </c>
      <c r="N727" s="67">
        <v>0</v>
      </c>
      <c r="O727" s="67">
        <f>'FY25 Fleet Rates'!$B$3</f>
        <v>1650.1169802561767</v>
      </c>
      <c r="P727" s="67">
        <v>0</v>
      </c>
      <c r="Q727" s="67">
        <v>0</v>
      </c>
      <c r="R727" s="67">
        <v>0</v>
      </c>
      <c r="S727" s="67">
        <v>0</v>
      </c>
      <c r="T727" s="67">
        <f t="shared" si="52"/>
        <v>7093.8836531922188</v>
      </c>
      <c r="U727" s="63" t="s">
        <v>925</v>
      </c>
      <c r="V727" s="63">
        <v>2023</v>
      </c>
      <c r="W727" s="70" t="s">
        <v>1218</v>
      </c>
      <c r="X727" s="67">
        <v>0</v>
      </c>
      <c r="Y727" s="67"/>
      <c r="Z727" s="67">
        <f t="shared" si="53"/>
        <v>0</v>
      </c>
      <c r="AA727" s="67">
        <f t="shared" si="45"/>
        <v>7093.8836531922188</v>
      </c>
    </row>
    <row r="728" spans="1:27" ht="15" customHeight="1" x14ac:dyDescent="0.3">
      <c r="A728" s="73" t="s">
        <v>43</v>
      </c>
      <c r="B728" s="73">
        <v>601615</v>
      </c>
      <c r="C728" s="73" t="s">
        <v>892</v>
      </c>
      <c r="D728" s="74" t="s">
        <v>893</v>
      </c>
      <c r="E728" s="73" t="s">
        <v>1043</v>
      </c>
      <c r="F728" s="73" t="s">
        <v>1044</v>
      </c>
      <c r="G728" s="73">
        <v>1035</v>
      </c>
      <c r="H728" s="73" t="s">
        <v>77</v>
      </c>
      <c r="I728" s="66">
        <v>5481</v>
      </c>
      <c r="J728" s="67">
        <v>5176.3233023163639</v>
      </c>
      <c r="K728" s="68">
        <f t="shared" si="46"/>
        <v>0.86272055038606066</v>
      </c>
      <c r="L728" s="67">
        <f t="shared" si="51"/>
        <v>0</v>
      </c>
      <c r="M728" s="67">
        <v>0</v>
      </c>
      <c r="N728" s="67">
        <v>0</v>
      </c>
      <c r="O728" s="67">
        <f>'FY25 Fleet Rates'!$B$3</f>
        <v>1650.1169802561767</v>
      </c>
      <c r="P728" s="67">
        <v>0</v>
      </c>
      <c r="Q728" s="67">
        <v>0</v>
      </c>
      <c r="R728" s="67">
        <v>0</v>
      </c>
      <c r="S728" s="67">
        <v>0</v>
      </c>
      <c r="T728" s="67">
        <f t="shared" si="52"/>
        <v>6826.440282572541</v>
      </c>
      <c r="U728" s="63" t="s">
        <v>925</v>
      </c>
      <c r="V728" s="63">
        <v>2023</v>
      </c>
      <c r="W728" s="70" t="s">
        <v>1218</v>
      </c>
      <c r="X728" s="67">
        <v>0</v>
      </c>
      <c r="Y728" s="67"/>
      <c r="Z728" s="67">
        <f t="shared" si="53"/>
        <v>0</v>
      </c>
      <c r="AA728" s="67">
        <f t="shared" si="45"/>
        <v>6826.440282572541</v>
      </c>
    </row>
    <row r="729" spans="1:27" ht="15" customHeight="1" x14ac:dyDescent="0.3">
      <c r="A729" s="73" t="s">
        <v>43</v>
      </c>
      <c r="B729" s="73">
        <v>601615</v>
      </c>
      <c r="C729" s="73" t="s">
        <v>892</v>
      </c>
      <c r="D729" s="74" t="s">
        <v>893</v>
      </c>
      <c r="E729" s="73" t="s">
        <v>1045</v>
      </c>
      <c r="F729" s="73" t="s">
        <v>1046</v>
      </c>
      <c r="G729" s="73">
        <v>1035</v>
      </c>
      <c r="H729" s="73" t="s">
        <v>77</v>
      </c>
      <c r="I729" s="66">
        <v>5123</v>
      </c>
      <c r="J729" s="67">
        <v>5176.3233023163639</v>
      </c>
      <c r="K729" s="68">
        <f t="shared" si="46"/>
        <v>0.86272055038606066</v>
      </c>
      <c r="L729" s="67">
        <f t="shared" ref="L729:L742" si="54">IF(H729="N",IF(I729&gt;6000,K729,0)*(I729-(500*12)),0)</f>
        <v>0</v>
      </c>
      <c r="M729" s="67">
        <v>0</v>
      </c>
      <c r="N729" s="67">
        <v>0</v>
      </c>
      <c r="O729" s="67">
        <f>'FY25 Fleet Rates'!$B$3</f>
        <v>1650.1169802561767</v>
      </c>
      <c r="P729" s="67">
        <v>0</v>
      </c>
      <c r="Q729" s="67">
        <v>4265.4076748578709</v>
      </c>
      <c r="R729" s="67">
        <v>0</v>
      </c>
      <c r="S729" s="67">
        <v>0</v>
      </c>
      <c r="T729" s="67">
        <f t="shared" si="52"/>
        <v>11091.847957430411</v>
      </c>
      <c r="U729" s="63" t="s">
        <v>925</v>
      </c>
      <c r="V729" s="63">
        <v>2023</v>
      </c>
      <c r="W729" s="70" t="s">
        <v>1218</v>
      </c>
      <c r="X729" s="67">
        <v>0</v>
      </c>
      <c r="Y729" s="67"/>
      <c r="Z729" s="67">
        <f t="shared" si="53"/>
        <v>0</v>
      </c>
      <c r="AA729" s="67">
        <f t="shared" si="45"/>
        <v>11091.847957430411</v>
      </c>
    </row>
    <row r="730" spans="1:27" ht="15" customHeight="1" x14ac:dyDescent="0.3">
      <c r="A730" s="73" t="s">
        <v>43</v>
      </c>
      <c r="B730" s="73">
        <v>601615</v>
      </c>
      <c r="C730" s="73" t="s">
        <v>892</v>
      </c>
      <c r="D730" s="74" t="s">
        <v>893</v>
      </c>
      <c r="E730" s="73" t="s">
        <v>1047</v>
      </c>
      <c r="F730" s="73" t="s">
        <v>1048</v>
      </c>
      <c r="G730" s="73">
        <v>1035</v>
      </c>
      <c r="H730" s="73" t="s">
        <v>77</v>
      </c>
      <c r="I730" s="66">
        <v>0</v>
      </c>
      <c r="J730" s="67">
        <v>5176.3233023163639</v>
      </c>
      <c r="K730" s="68">
        <f t="shared" si="46"/>
        <v>0.86272055038606066</v>
      </c>
      <c r="L730" s="67">
        <f t="shared" si="54"/>
        <v>0</v>
      </c>
      <c r="M730" s="67">
        <v>0</v>
      </c>
      <c r="N730" s="67">
        <v>0</v>
      </c>
      <c r="O730" s="67">
        <f>'FY25 Fleet Rates'!$B$3</f>
        <v>1650.1169802561767</v>
      </c>
      <c r="P730" s="67">
        <v>0</v>
      </c>
      <c r="Q730" s="67">
        <v>0</v>
      </c>
      <c r="R730" s="67">
        <v>0</v>
      </c>
      <c r="S730" s="67">
        <v>0</v>
      </c>
      <c r="T730" s="67">
        <f t="shared" si="52"/>
        <v>6826.440282572541</v>
      </c>
      <c r="U730" s="63" t="s">
        <v>925</v>
      </c>
      <c r="V730" s="63">
        <v>2023</v>
      </c>
      <c r="W730" s="70" t="s">
        <v>1218</v>
      </c>
      <c r="X730" s="67">
        <v>0</v>
      </c>
      <c r="Y730" s="67"/>
      <c r="Z730" s="67">
        <f t="shared" si="53"/>
        <v>0</v>
      </c>
      <c r="AA730" s="67">
        <f t="shared" si="45"/>
        <v>6826.440282572541</v>
      </c>
    </row>
    <row r="731" spans="1:27" ht="15" customHeight="1" x14ac:dyDescent="0.3">
      <c r="A731" s="73" t="s">
        <v>43</v>
      </c>
      <c r="B731" s="73">
        <v>601615</v>
      </c>
      <c r="C731" s="73" t="s">
        <v>892</v>
      </c>
      <c r="D731" s="74" t="s">
        <v>893</v>
      </c>
      <c r="E731" s="73" t="s">
        <v>1049</v>
      </c>
      <c r="F731" s="73" t="s">
        <v>1050</v>
      </c>
      <c r="G731" s="73">
        <v>1035</v>
      </c>
      <c r="H731" s="73" t="s">
        <v>77</v>
      </c>
      <c r="I731" s="66">
        <v>0</v>
      </c>
      <c r="J731" s="67">
        <v>5176.3233023163639</v>
      </c>
      <c r="K731" s="68">
        <f t="shared" si="46"/>
        <v>0.86272055038606066</v>
      </c>
      <c r="L731" s="67">
        <f t="shared" si="54"/>
        <v>0</v>
      </c>
      <c r="M731" s="67">
        <v>0</v>
      </c>
      <c r="N731" s="67">
        <v>0</v>
      </c>
      <c r="O731" s="67">
        <f>'FY25 Fleet Rates'!$B$3</f>
        <v>1650.1169802561767</v>
      </c>
      <c r="P731" s="67">
        <v>0</v>
      </c>
      <c r="Q731" s="67">
        <v>0</v>
      </c>
      <c r="R731" s="67">
        <v>0</v>
      </c>
      <c r="S731" s="67">
        <v>0</v>
      </c>
      <c r="T731" s="67">
        <f t="shared" si="52"/>
        <v>6826.440282572541</v>
      </c>
      <c r="U731" s="63" t="s">
        <v>925</v>
      </c>
      <c r="V731" s="63">
        <v>2023</v>
      </c>
      <c r="W731" s="70" t="s">
        <v>1218</v>
      </c>
      <c r="X731" s="67">
        <v>0</v>
      </c>
      <c r="Y731" s="67"/>
      <c r="Z731" s="67">
        <f t="shared" si="53"/>
        <v>0</v>
      </c>
      <c r="AA731" s="67">
        <f t="shared" si="45"/>
        <v>6826.440282572541</v>
      </c>
    </row>
    <row r="732" spans="1:27" ht="15" customHeight="1" x14ac:dyDescent="0.3">
      <c r="A732" s="73" t="s">
        <v>43</v>
      </c>
      <c r="B732" s="73">
        <v>601631</v>
      </c>
      <c r="C732" s="73" t="s">
        <v>1051</v>
      </c>
      <c r="D732" s="75" t="s">
        <v>1052</v>
      </c>
      <c r="E732" s="73">
        <v>51026</v>
      </c>
      <c r="F732" s="73"/>
      <c r="G732" s="73">
        <v>3007</v>
      </c>
      <c r="H732" s="73" t="s">
        <v>170</v>
      </c>
      <c r="I732" s="66">
        <v>0</v>
      </c>
      <c r="J732" s="67">
        <v>0</v>
      </c>
      <c r="K732" s="68">
        <f t="shared" si="46"/>
        <v>0</v>
      </c>
      <c r="L732" s="67">
        <f t="shared" si="54"/>
        <v>0</v>
      </c>
      <c r="M732" s="67">
        <v>0</v>
      </c>
      <c r="N732" s="67"/>
      <c r="O732" s="67">
        <f>'FY25 Fleet Rates'!$B$4</f>
        <v>506.26975014729345</v>
      </c>
      <c r="P732" s="67">
        <v>0</v>
      </c>
      <c r="Q732" s="67">
        <v>0</v>
      </c>
      <c r="R732" s="67">
        <v>0</v>
      </c>
      <c r="S732" s="67">
        <v>0</v>
      </c>
      <c r="T732" s="67">
        <f t="shared" si="52"/>
        <v>506.26975014729345</v>
      </c>
      <c r="U732" s="63" t="s">
        <v>412</v>
      </c>
      <c r="V732" s="63"/>
      <c r="W732" s="70"/>
      <c r="X732" s="69">
        <v>0</v>
      </c>
      <c r="Y732" s="67"/>
      <c r="Z732" s="67">
        <f t="shared" si="53"/>
        <v>0</v>
      </c>
      <c r="AA732" s="67">
        <f t="shared" si="45"/>
        <v>506.26975014729345</v>
      </c>
    </row>
    <row r="733" spans="1:27" ht="15" customHeight="1" x14ac:dyDescent="0.3">
      <c r="A733" s="73" t="s">
        <v>43</v>
      </c>
      <c r="B733" s="73">
        <v>601631</v>
      </c>
      <c r="C733" s="73" t="s">
        <v>1051</v>
      </c>
      <c r="D733" s="75" t="s">
        <v>1052</v>
      </c>
      <c r="E733" s="73">
        <v>151018</v>
      </c>
      <c r="F733" s="73" t="s">
        <v>1053</v>
      </c>
      <c r="G733" s="73">
        <v>1335</v>
      </c>
      <c r="H733" s="73" t="s">
        <v>170</v>
      </c>
      <c r="I733" s="66">
        <v>0</v>
      </c>
      <c r="J733" s="67">
        <v>0</v>
      </c>
      <c r="K733" s="68">
        <f t="shared" si="46"/>
        <v>0</v>
      </c>
      <c r="L733" s="67">
        <f t="shared" si="54"/>
        <v>0</v>
      </c>
      <c r="M733" s="67">
        <v>0</v>
      </c>
      <c r="N733" s="67">
        <v>650.049274646193</v>
      </c>
      <c r="O733" s="67">
        <f>'FY25 Fleet Rates'!$B$3</f>
        <v>1650.1169802561767</v>
      </c>
      <c r="P733" s="67">
        <v>0</v>
      </c>
      <c r="Q733" s="67">
        <v>0</v>
      </c>
      <c r="R733" s="67">
        <v>0</v>
      </c>
      <c r="S733" s="67">
        <v>0</v>
      </c>
      <c r="T733" s="67">
        <f t="shared" si="52"/>
        <v>2300.1662549023695</v>
      </c>
      <c r="U733" s="63" t="s">
        <v>412</v>
      </c>
      <c r="V733" s="63">
        <v>1900</v>
      </c>
      <c r="W733" s="70" t="s">
        <v>1218</v>
      </c>
      <c r="X733" s="67">
        <v>0</v>
      </c>
      <c r="Y733" s="67"/>
      <c r="Z733" s="67">
        <f t="shared" si="53"/>
        <v>0</v>
      </c>
      <c r="AA733" s="67">
        <f t="shared" si="45"/>
        <v>2300.1662549023695</v>
      </c>
    </row>
    <row r="734" spans="1:27" ht="15" customHeight="1" x14ac:dyDescent="0.3">
      <c r="A734" s="73" t="s">
        <v>43</v>
      </c>
      <c r="B734" s="73">
        <v>601631</v>
      </c>
      <c r="C734" s="73" t="s">
        <v>1051</v>
      </c>
      <c r="D734" s="75" t="s">
        <v>1052</v>
      </c>
      <c r="E734" s="73" t="s">
        <v>1054</v>
      </c>
      <c r="F734" s="73" t="s">
        <v>1055</v>
      </c>
      <c r="G734" s="73">
        <v>1212</v>
      </c>
      <c r="H734" s="73" t="s">
        <v>77</v>
      </c>
      <c r="I734" s="66">
        <v>851</v>
      </c>
      <c r="J734" s="67">
        <v>4394.9914830988009</v>
      </c>
      <c r="K734" s="68">
        <f t="shared" si="46"/>
        <v>0.73249858051646677</v>
      </c>
      <c r="L734" s="67">
        <f t="shared" si="54"/>
        <v>0</v>
      </c>
      <c r="M734" s="67">
        <v>0</v>
      </c>
      <c r="N734" s="67">
        <v>0</v>
      </c>
      <c r="O734" s="67">
        <f>'FY25 Fleet Rates'!$B$3</f>
        <v>1650.1169802561767</v>
      </c>
      <c r="P734" s="67">
        <v>0</v>
      </c>
      <c r="Q734" s="67">
        <v>0</v>
      </c>
      <c r="R734" s="67">
        <v>3419.907377117474</v>
      </c>
      <c r="S734" s="67">
        <v>0</v>
      </c>
      <c r="T734" s="67">
        <f t="shared" si="52"/>
        <v>9465.0158404724516</v>
      </c>
      <c r="U734" s="63" t="s">
        <v>412</v>
      </c>
      <c r="V734" s="63">
        <v>1900</v>
      </c>
      <c r="W734" s="70">
        <v>0</v>
      </c>
      <c r="X734" s="67">
        <v>0</v>
      </c>
      <c r="Y734" s="67"/>
      <c r="Z734" s="67">
        <f t="shared" si="53"/>
        <v>0</v>
      </c>
      <c r="AA734" s="67">
        <f t="shared" si="45"/>
        <v>9465.0158404724516</v>
      </c>
    </row>
    <row r="735" spans="1:27" ht="15" customHeight="1" x14ac:dyDescent="0.3">
      <c r="A735" s="73" t="s">
        <v>43</v>
      </c>
      <c r="B735" s="73">
        <v>601633</v>
      </c>
      <c r="C735" s="73" t="s">
        <v>1056</v>
      </c>
      <c r="D735" s="75" t="s">
        <v>1057</v>
      </c>
      <c r="E735" s="73">
        <v>121017</v>
      </c>
      <c r="F735" s="73" t="s">
        <v>1058</v>
      </c>
      <c r="G735" s="73">
        <v>1210</v>
      </c>
      <c r="H735" s="73" t="s">
        <v>77</v>
      </c>
      <c r="I735" s="66">
        <v>4719</v>
      </c>
      <c r="J735" s="67">
        <v>5273.9897797185613</v>
      </c>
      <c r="K735" s="68">
        <f t="shared" si="46"/>
        <v>0.87899829661976026</v>
      </c>
      <c r="L735" s="67">
        <f t="shared" si="54"/>
        <v>0</v>
      </c>
      <c r="M735" s="67">
        <v>0</v>
      </c>
      <c r="N735" s="67">
        <v>0</v>
      </c>
      <c r="O735" s="67">
        <f>'FY25 Fleet Rates'!$B$3</f>
        <v>1650.1169802561767</v>
      </c>
      <c r="P735" s="67">
        <v>0</v>
      </c>
      <c r="Q735" s="67">
        <v>0</v>
      </c>
      <c r="R735" s="67">
        <v>0</v>
      </c>
      <c r="S735" s="67">
        <v>0</v>
      </c>
      <c r="T735" s="67">
        <f t="shared" si="52"/>
        <v>6924.1067599747385</v>
      </c>
      <c r="U735" s="63" t="s">
        <v>412</v>
      </c>
      <c r="V735" s="63">
        <v>1900</v>
      </c>
      <c r="W735" s="70" t="s">
        <v>1218</v>
      </c>
      <c r="X735" s="67">
        <v>0</v>
      </c>
      <c r="Y735" s="67"/>
      <c r="Z735" s="67">
        <f t="shared" si="53"/>
        <v>0</v>
      </c>
      <c r="AA735" s="67">
        <f t="shared" si="45"/>
        <v>6924.1067599747385</v>
      </c>
    </row>
    <row r="736" spans="1:27" ht="15" customHeight="1" x14ac:dyDescent="0.3">
      <c r="A736" s="73" t="s">
        <v>43</v>
      </c>
      <c r="B736" s="73">
        <v>601633</v>
      </c>
      <c r="C736" s="73" t="s">
        <v>1056</v>
      </c>
      <c r="D736" s="75" t="s">
        <v>1057</v>
      </c>
      <c r="E736" s="73">
        <v>121049</v>
      </c>
      <c r="F736" s="73" t="s">
        <v>1059</v>
      </c>
      <c r="G736" s="73">
        <v>1212</v>
      </c>
      <c r="H736" s="73" t="s">
        <v>77</v>
      </c>
      <c r="I736" s="66">
        <v>5236</v>
      </c>
      <c r="J736" s="67">
        <v>4394.9914830988009</v>
      </c>
      <c r="K736" s="68">
        <f t="shared" si="46"/>
        <v>0.73249858051646677</v>
      </c>
      <c r="L736" s="67">
        <f t="shared" si="54"/>
        <v>0</v>
      </c>
      <c r="M736" s="67">
        <v>0</v>
      </c>
      <c r="N736" s="67">
        <v>0</v>
      </c>
      <c r="O736" s="67">
        <f>'FY25 Fleet Rates'!$B$3</f>
        <v>1650.1169802561767</v>
      </c>
      <c r="P736" s="67">
        <v>0</v>
      </c>
      <c r="Q736" s="67">
        <v>0</v>
      </c>
      <c r="R736" s="67">
        <v>0</v>
      </c>
      <c r="S736" s="67">
        <v>0</v>
      </c>
      <c r="T736" s="67">
        <f t="shared" si="52"/>
        <v>6045.1084633549781</v>
      </c>
      <c r="U736" s="63" t="s">
        <v>133</v>
      </c>
      <c r="V736" s="63">
        <v>2018</v>
      </c>
      <c r="W736" s="70">
        <v>0</v>
      </c>
      <c r="X736" s="67">
        <v>0</v>
      </c>
      <c r="Y736" s="67"/>
      <c r="Z736" s="67">
        <f t="shared" si="53"/>
        <v>0</v>
      </c>
      <c r="AA736" s="67">
        <f t="shared" si="45"/>
        <v>6045.1084633549781</v>
      </c>
    </row>
    <row r="737" spans="1:27" ht="15" customHeight="1" x14ac:dyDescent="0.3">
      <c r="A737" s="73" t="s">
        <v>43</v>
      </c>
      <c r="B737" s="73">
        <v>601633</v>
      </c>
      <c r="C737" s="73" t="s">
        <v>1056</v>
      </c>
      <c r="D737" s="74" t="s">
        <v>1057</v>
      </c>
      <c r="E737" s="73">
        <v>121050</v>
      </c>
      <c r="F737" s="73" t="s">
        <v>1060</v>
      </c>
      <c r="G737" s="73">
        <v>1212</v>
      </c>
      <c r="H737" s="73" t="s">
        <v>77</v>
      </c>
      <c r="I737" s="66">
        <v>12680</v>
      </c>
      <c r="J737" s="67">
        <v>4394.9914830988009</v>
      </c>
      <c r="K737" s="68">
        <f t="shared" si="46"/>
        <v>0.73249858051646677</v>
      </c>
      <c r="L737" s="67">
        <f t="shared" si="54"/>
        <v>4893.0905178499979</v>
      </c>
      <c r="M737" s="67">
        <v>0</v>
      </c>
      <c r="N737" s="67">
        <v>0</v>
      </c>
      <c r="O737" s="67">
        <f>'FY25 Fleet Rates'!$B$3</f>
        <v>1650.1169802561767</v>
      </c>
      <c r="P737" s="67">
        <v>0</v>
      </c>
      <c r="Q737" s="67">
        <v>0</v>
      </c>
      <c r="R737" s="67">
        <v>0</v>
      </c>
      <c r="S737" s="67">
        <v>0</v>
      </c>
      <c r="T737" s="67">
        <f t="shared" si="52"/>
        <v>10938.198981204974</v>
      </c>
      <c r="U737" s="63" t="s">
        <v>133</v>
      </c>
      <c r="V737" s="63">
        <v>2018</v>
      </c>
      <c r="W737" s="70">
        <v>0</v>
      </c>
      <c r="X737" s="67">
        <v>0</v>
      </c>
      <c r="Y737" s="67"/>
      <c r="Z737" s="67">
        <f t="shared" si="53"/>
        <v>0</v>
      </c>
      <c r="AA737" s="67">
        <f t="shared" si="45"/>
        <v>10938.198981204974</v>
      </c>
    </row>
    <row r="738" spans="1:27" ht="15" customHeight="1" x14ac:dyDescent="0.3">
      <c r="A738" s="73" t="s">
        <v>43</v>
      </c>
      <c r="B738" s="73">
        <v>601633</v>
      </c>
      <c r="C738" s="73" t="s">
        <v>1056</v>
      </c>
      <c r="D738" s="74" t="s">
        <v>1057</v>
      </c>
      <c r="E738" s="73">
        <v>151033</v>
      </c>
      <c r="F738" s="73" t="s">
        <v>1061</v>
      </c>
      <c r="G738" s="73">
        <v>1035</v>
      </c>
      <c r="H738" s="73" t="s">
        <v>77</v>
      </c>
      <c r="I738" s="66">
        <v>7382</v>
      </c>
      <c r="J738" s="67">
        <v>5176.3233023163639</v>
      </c>
      <c r="K738" s="68">
        <f t="shared" si="46"/>
        <v>0.86272055038606066</v>
      </c>
      <c r="L738" s="67">
        <f t="shared" si="54"/>
        <v>1192.2798006335358</v>
      </c>
      <c r="M738" s="67">
        <v>0</v>
      </c>
      <c r="N738" s="67">
        <v>0</v>
      </c>
      <c r="O738" s="67">
        <f>'FY25 Fleet Rates'!$B$3</f>
        <v>1650.1169802561767</v>
      </c>
      <c r="P738" s="67">
        <v>0</v>
      </c>
      <c r="Q738" s="67">
        <v>0</v>
      </c>
      <c r="R738" s="67">
        <v>0</v>
      </c>
      <c r="S738" s="67">
        <v>0</v>
      </c>
      <c r="T738" s="67">
        <f t="shared" si="52"/>
        <v>8018.7200832060771</v>
      </c>
      <c r="U738" s="63" t="s">
        <v>925</v>
      </c>
      <c r="V738" s="63">
        <v>2015</v>
      </c>
      <c r="W738" s="70" t="s">
        <v>1218</v>
      </c>
      <c r="X738" s="67">
        <v>0</v>
      </c>
      <c r="Y738" s="67"/>
      <c r="Z738" s="67">
        <f t="shared" si="53"/>
        <v>0</v>
      </c>
      <c r="AA738" s="67">
        <f t="shared" si="45"/>
        <v>8018.7200832060771</v>
      </c>
    </row>
    <row r="739" spans="1:27" ht="15" customHeight="1" x14ac:dyDescent="0.3">
      <c r="A739" s="73" t="s">
        <v>43</v>
      </c>
      <c r="B739" s="73">
        <v>601633</v>
      </c>
      <c r="C739" s="73" t="s">
        <v>1056</v>
      </c>
      <c r="D739" s="74" t="s">
        <v>1057</v>
      </c>
      <c r="E739" s="73">
        <v>151077</v>
      </c>
      <c r="F739" s="73" t="s">
        <v>1062</v>
      </c>
      <c r="G739" s="73">
        <v>1210</v>
      </c>
      <c r="H739" s="73" t="s">
        <v>77</v>
      </c>
      <c r="I739" s="66">
        <v>15178</v>
      </c>
      <c r="J739" s="67">
        <v>5273.9897797185613</v>
      </c>
      <c r="K739" s="68">
        <f t="shared" si="46"/>
        <v>0.87899829661976026</v>
      </c>
      <c r="L739" s="67">
        <f t="shared" si="54"/>
        <v>8067.4463663761599</v>
      </c>
      <c r="M739" s="67">
        <v>0</v>
      </c>
      <c r="N739" s="67">
        <v>0</v>
      </c>
      <c r="O739" s="67">
        <f>'FY25 Fleet Rates'!$B$3</f>
        <v>1650.1169802561767</v>
      </c>
      <c r="P739" s="67">
        <v>0</v>
      </c>
      <c r="Q739" s="67">
        <v>0</v>
      </c>
      <c r="R739" s="67">
        <v>0</v>
      </c>
      <c r="S739" s="67">
        <v>0</v>
      </c>
      <c r="T739" s="67">
        <f t="shared" si="52"/>
        <v>14991.553126350898</v>
      </c>
      <c r="U739" s="63" t="s">
        <v>1306</v>
      </c>
      <c r="V739" s="63">
        <v>2021</v>
      </c>
      <c r="W739" s="70">
        <v>0</v>
      </c>
      <c r="X739" s="67">
        <v>0</v>
      </c>
      <c r="Y739" s="67"/>
      <c r="Z739" s="67">
        <f t="shared" si="53"/>
        <v>0</v>
      </c>
      <c r="AA739" s="67">
        <f t="shared" si="45"/>
        <v>14991.553126350898</v>
      </c>
    </row>
    <row r="740" spans="1:27" ht="15" customHeight="1" x14ac:dyDescent="0.3">
      <c r="A740" s="73" t="s">
        <v>43</v>
      </c>
      <c r="B740" s="73">
        <v>601633</v>
      </c>
      <c r="C740" s="73" t="s">
        <v>1056</v>
      </c>
      <c r="D740" s="75" t="s">
        <v>1057</v>
      </c>
      <c r="E740" s="73">
        <v>901087</v>
      </c>
      <c r="F740" s="73"/>
      <c r="G740" s="73">
        <v>3007</v>
      </c>
      <c r="H740" s="73" t="s">
        <v>170</v>
      </c>
      <c r="I740" s="66">
        <v>0</v>
      </c>
      <c r="J740" s="67">
        <v>0</v>
      </c>
      <c r="K740" s="68">
        <f t="shared" si="46"/>
        <v>0</v>
      </c>
      <c r="L740" s="67">
        <f t="shared" si="54"/>
        <v>0</v>
      </c>
      <c r="M740" s="67">
        <v>0</v>
      </c>
      <c r="N740" s="67">
        <v>0</v>
      </c>
      <c r="O740" s="67">
        <f>'FY25 Fleet Rates'!$B$4</f>
        <v>506.26975014729345</v>
      </c>
      <c r="P740" s="67">
        <v>0</v>
      </c>
      <c r="Q740" s="67">
        <v>0</v>
      </c>
      <c r="R740" s="67">
        <v>0</v>
      </c>
      <c r="S740" s="67">
        <v>0</v>
      </c>
      <c r="T740" s="67">
        <f t="shared" si="52"/>
        <v>506.26975014729345</v>
      </c>
      <c r="U740" s="63" t="s">
        <v>412</v>
      </c>
      <c r="V740" s="63">
        <v>1900</v>
      </c>
      <c r="W740" s="70" t="s">
        <v>1218</v>
      </c>
      <c r="X740" s="67">
        <v>0</v>
      </c>
      <c r="Y740" s="67"/>
      <c r="Z740" s="67">
        <f t="shared" si="53"/>
        <v>0</v>
      </c>
      <c r="AA740" s="67">
        <f t="shared" si="45"/>
        <v>506.26975014729345</v>
      </c>
    </row>
    <row r="741" spans="1:27" ht="15" customHeight="1" x14ac:dyDescent="0.3">
      <c r="A741" s="73" t="s">
        <v>43</v>
      </c>
      <c r="B741" s="73">
        <v>601633</v>
      </c>
      <c r="C741" s="73" t="s">
        <v>1056</v>
      </c>
      <c r="D741" s="75" t="s">
        <v>1057</v>
      </c>
      <c r="E741" s="73">
        <v>951049</v>
      </c>
      <c r="F741" s="73"/>
      <c r="G741" s="73">
        <v>3007</v>
      </c>
      <c r="H741" s="73" t="s">
        <v>170</v>
      </c>
      <c r="I741" s="66">
        <v>0</v>
      </c>
      <c r="J741" s="67">
        <v>0</v>
      </c>
      <c r="K741" s="68">
        <f t="shared" si="46"/>
        <v>0</v>
      </c>
      <c r="L741" s="67">
        <f t="shared" si="54"/>
        <v>0</v>
      </c>
      <c r="M741" s="67">
        <v>0</v>
      </c>
      <c r="N741" s="67">
        <v>0</v>
      </c>
      <c r="O741" s="67">
        <f>'FY25 Fleet Rates'!$B$4</f>
        <v>506.26975014729345</v>
      </c>
      <c r="P741" s="67">
        <v>0</v>
      </c>
      <c r="Q741" s="67">
        <v>0</v>
      </c>
      <c r="R741" s="67">
        <v>0</v>
      </c>
      <c r="S741" s="67">
        <v>0</v>
      </c>
      <c r="T741" s="67">
        <f t="shared" si="52"/>
        <v>506.26975014729345</v>
      </c>
      <c r="U741" s="63" t="s">
        <v>412</v>
      </c>
      <c r="V741" s="63">
        <v>1900</v>
      </c>
      <c r="W741" s="70" t="s">
        <v>1218</v>
      </c>
      <c r="X741" s="67">
        <v>0</v>
      </c>
      <c r="Y741" s="67"/>
      <c r="Z741" s="67">
        <f t="shared" si="53"/>
        <v>0</v>
      </c>
      <c r="AA741" s="67">
        <f t="shared" si="45"/>
        <v>506.26975014729345</v>
      </c>
    </row>
    <row r="742" spans="1:27" ht="15" customHeight="1" x14ac:dyDescent="0.3">
      <c r="A742" s="73" t="s">
        <v>43</v>
      </c>
      <c r="B742" s="73">
        <v>601633</v>
      </c>
      <c r="C742" s="73" t="s">
        <v>1056</v>
      </c>
      <c r="D742" s="75" t="s">
        <v>1057</v>
      </c>
      <c r="E742" s="73">
        <v>951070</v>
      </c>
      <c r="F742" s="73"/>
      <c r="G742" s="73">
        <v>3007</v>
      </c>
      <c r="H742" s="73" t="s">
        <v>170</v>
      </c>
      <c r="I742" s="66">
        <v>0</v>
      </c>
      <c r="J742" s="67">
        <v>0</v>
      </c>
      <c r="K742" s="68">
        <f t="shared" si="46"/>
        <v>0</v>
      </c>
      <c r="L742" s="67">
        <f t="shared" si="54"/>
        <v>0</v>
      </c>
      <c r="M742" s="67">
        <v>0</v>
      </c>
      <c r="N742" s="67">
        <v>0</v>
      </c>
      <c r="O742" s="67">
        <f>'FY25 Fleet Rates'!$B$4</f>
        <v>506.26975014729345</v>
      </c>
      <c r="P742" s="67">
        <v>0</v>
      </c>
      <c r="Q742" s="67">
        <v>0</v>
      </c>
      <c r="R742" s="67">
        <v>0</v>
      </c>
      <c r="S742" s="67">
        <v>0</v>
      </c>
      <c r="T742" s="67">
        <f t="shared" si="52"/>
        <v>506.26975014729345</v>
      </c>
      <c r="U742" s="63" t="s">
        <v>412</v>
      </c>
      <c r="V742" s="63">
        <v>1900</v>
      </c>
      <c r="W742" s="70" t="s">
        <v>1218</v>
      </c>
      <c r="X742" s="67">
        <v>0</v>
      </c>
      <c r="Y742" s="67"/>
      <c r="Z742" s="67">
        <f t="shared" si="53"/>
        <v>0</v>
      </c>
      <c r="AA742" s="67">
        <f t="shared" si="45"/>
        <v>506.26975014729345</v>
      </c>
    </row>
    <row r="743" spans="1:27" ht="15" customHeight="1" x14ac:dyDescent="0.3">
      <c r="A743" s="73" t="s">
        <v>43</v>
      </c>
      <c r="B743" s="73">
        <v>601633</v>
      </c>
      <c r="C743" s="73" t="s">
        <v>1056</v>
      </c>
      <c r="D743" s="75" t="s">
        <v>1057</v>
      </c>
      <c r="E743" s="77" t="s">
        <v>1063</v>
      </c>
      <c r="F743" s="73" t="s">
        <v>1064</v>
      </c>
      <c r="G743" s="73">
        <v>1505</v>
      </c>
      <c r="H743" s="73" t="s">
        <v>170</v>
      </c>
      <c r="I743" s="66">
        <v>0</v>
      </c>
      <c r="J743" s="67">
        <v>0</v>
      </c>
      <c r="K743" s="68">
        <v>0</v>
      </c>
      <c r="L743" s="67">
        <v>0</v>
      </c>
      <c r="M743" s="67">
        <v>0</v>
      </c>
      <c r="N743" s="67">
        <v>0</v>
      </c>
      <c r="O743" s="67">
        <f>'FY25 Fleet Rates'!$B$3</f>
        <v>1650.1169802561767</v>
      </c>
      <c r="P743" s="67">
        <v>0</v>
      </c>
      <c r="Q743" s="67">
        <v>0</v>
      </c>
      <c r="R743" s="67">
        <v>0</v>
      </c>
      <c r="S743" s="67">
        <v>0</v>
      </c>
      <c r="T743" s="67">
        <f t="shared" si="52"/>
        <v>1650.1169802561767</v>
      </c>
      <c r="U743" s="63" t="s">
        <v>412</v>
      </c>
      <c r="V743" s="63">
        <v>1900</v>
      </c>
      <c r="W743" s="70" t="s">
        <v>1218</v>
      </c>
      <c r="X743" s="67">
        <v>0</v>
      </c>
      <c r="Y743" s="67"/>
      <c r="Z743" s="67">
        <f t="shared" si="53"/>
        <v>0</v>
      </c>
      <c r="AA743" s="67">
        <f t="shared" si="45"/>
        <v>1650.1169802561767</v>
      </c>
    </row>
    <row r="744" spans="1:27" ht="15" customHeight="1" x14ac:dyDescent="0.3">
      <c r="A744" s="73" t="s">
        <v>43</v>
      </c>
      <c r="B744" s="73">
        <v>601633</v>
      </c>
      <c r="C744" s="73" t="s">
        <v>1056</v>
      </c>
      <c r="D744" s="75" t="s">
        <v>1057</v>
      </c>
      <c r="E744" s="77" t="s">
        <v>1065</v>
      </c>
      <c r="F744" s="73" t="s">
        <v>1066</v>
      </c>
      <c r="G744" s="73">
        <v>1505</v>
      </c>
      <c r="H744" s="73" t="s">
        <v>170</v>
      </c>
      <c r="I744" s="66">
        <v>0</v>
      </c>
      <c r="J744" s="67">
        <v>0</v>
      </c>
      <c r="K744" s="68">
        <f t="shared" ref="K744:K828" si="55">J744/(500*12)</f>
        <v>0</v>
      </c>
      <c r="L744" s="67">
        <f t="shared" ref="L744:L775" si="56">IF(H744="N",IF(I744&gt;6000,K744,0)*(I744-(500*12)),0)</f>
        <v>0</v>
      </c>
      <c r="M744" s="67">
        <v>0</v>
      </c>
      <c r="N744" s="67">
        <v>0</v>
      </c>
      <c r="O744" s="67">
        <f>'FY25 Fleet Rates'!$B$3</f>
        <v>1650.1169802561767</v>
      </c>
      <c r="P744" s="67">
        <v>0</v>
      </c>
      <c r="Q744" s="67">
        <v>0</v>
      </c>
      <c r="R744" s="67">
        <v>0</v>
      </c>
      <c r="S744" s="67">
        <v>0</v>
      </c>
      <c r="T744" s="67">
        <f t="shared" si="52"/>
        <v>1650.1169802561767</v>
      </c>
      <c r="U744" s="63" t="s">
        <v>412</v>
      </c>
      <c r="V744" s="63">
        <v>1900</v>
      </c>
      <c r="W744" s="70" t="s">
        <v>1218</v>
      </c>
      <c r="X744" s="67">
        <v>0</v>
      </c>
      <c r="Y744" s="67"/>
      <c r="Z744" s="67">
        <f t="shared" si="53"/>
        <v>0</v>
      </c>
      <c r="AA744" s="67">
        <f t="shared" si="45"/>
        <v>1650.1169802561767</v>
      </c>
    </row>
    <row r="745" spans="1:27" ht="15" customHeight="1" x14ac:dyDescent="0.3">
      <c r="A745" s="73" t="s">
        <v>43</v>
      </c>
      <c r="B745" s="73">
        <v>601633</v>
      </c>
      <c r="C745" s="73" t="s">
        <v>1056</v>
      </c>
      <c r="D745" s="75" t="s">
        <v>1057</v>
      </c>
      <c r="E745" s="73" t="s">
        <v>1067</v>
      </c>
      <c r="F745" s="73" t="s">
        <v>1068</v>
      </c>
      <c r="G745" s="73">
        <v>1210</v>
      </c>
      <c r="H745" s="73" t="s">
        <v>77</v>
      </c>
      <c r="I745" s="66">
        <v>3298</v>
      </c>
      <c r="J745" s="67">
        <v>5273.9897797185613</v>
      </c>
      <c r="K745" s="68">
        <f t="shared" si="55"/>
        <v>0.87899829661976026</v>
      </c>
      <c r="L745" s="67">
        <f t="shared" si="56"/>
        <v>0</v>
      </c>
      <c r="M745" s="67">
        <v>0</v>
      </c>
      <c r="N745" s="67">
        <v>0</v>
      </c>
      <c r="O745" s="67">
        <f>'FY25 Fleet Rates'!$B$3</f>
        <v>1650.1169802561767</v>
      </c>
      <c r="P745" s="67">
        <v>0</v>
      </c>
      <c r="Q745" s="67">
        <v>0</v>
      </c>
      <c r="R745" s="67">
        <v>0</v>
      </c>
      <c r="S745" s="67">
        <v>0</v>
      </c>
      <c r="T745" s="67">
        <f t="shared" si="52"/>
        <v>6924.1067599747385</v>
      </c>
      <c r="U745" s="63" t="s">
        <v>133</v>
      </c>
      <c r="V745" s="63">
        <v>2015</v>
      </c>
      <c r="W745" s="70">
        <v>0</v>
      </c>
      <c r="X745" s="67">
        <v>0</v>
      </c>
      <c r="Y745" s="67"/>
      <c r="Z745" s="67">
        <f t="shared" si="53"/>
        <v>0</v>
      </c>
      <c r="AA745" s="67">
        <f t="shared" si="45"/>
        <v>6924.1067599747385</v>
      </c>
    </row>
    <row r="746" spans="1:27" ht="15" customHeight="1" x14ac:dyDescent="0.3">
      <c r="A746" s="73" t="s">
        <v>43</v>
      </c>
      <c r="B746" s="73">
        <v>601633</v>
      </c>
      <c r="C746" s="73" t="s">
        <v>1056</v>
      </c>
      <c r="D746" s="74" t="s">
        <v>1057</v>
      </c>
      <c r="E746" s="73" t="s">
        <v>1069</v>
      </c>
      <c r="F746" s="73"/>
      <c r="G746" s="73">
        <v>4030</v>
      </c>
      <c r="H746" s="73" t="s">
        <v>170</v>
      </c>
      <c r="I746" s="66">
        <v>0</v>
      </c>
      <c r="J746" s="67">
        <v>0</v>
      </c>
      <c r="K746" s="68">
        <f t="shared" si="55"/>
        <v>0</v>
      </c>
      <c r="L746" s="67">
        <f t="shared" si="56"/>
        <v>0</v>
      </c>
      <c r="M746" s="67">
        <v>0</v>
      </c>
      <c r="N746" s="67">
        <v>14.723567743927488</v>
      </c>
      <c r="O746" s="67">
        <f>'FY25 Fleet Rates'!$B$3</f>
        <v>1650.1169802561767</v>
      </c>
      <c r="P746" s="67">
        <v>0</v>
      </c>
      <c r="Q746" s="67">
        <v>0</v>
      </c>
      <c r="R746" s="67">
        <v>0</v>
      </c>
      <c r="S746" s="67">
        <v>0</v>
      </c>
      <c r="T746" s="67">
        <f t="shared" si="52"/>
        <v>1664.8405480001043</v>
      </c>
      <c r="U746" s="63" t="s">
        <v>412</v>
      </c>
      <c r="V746" s="63">
        <v>1900</v>
      </c>
      <c r="W746" s="70" t="s">
        <v>1218</v>
      </c>
      <c r="X746" s="67">
        <v>0</v>
      </c>
      <c r="Y746" s="67"/>
      <c r="Z746" s="67">
        <f t="shared" si="53"/>
        <v>0</v>
      </c>
      <c r="AA746" s="67">
        <f t="shared" si="45"/>
        <v>1664.8405480001043</v>
      </c>
    </row>
    <row r="747" spans="1:27" ht="15" customHeight="1" x14ac:dyDescent="0.3">
      <c r="A747" s="73" t="s">
        <v>43</v>
      </c>
      <c r="B747" s="73">
        <v>601633</v>
      </c>
      <c r="C747" s="73" t="s">
        <v>1056</v>
      </c>
      <c r="D747" s="75" t="s">
        <v>1057</v>
      </c>
      <c r="E747" s="73" t="s">
        <v>1070</v>
      </c>
      <c r="F747" s="73"/>
      <c r="G747" s="73">
        <v>4030</v>
      </c>
      <c r="H747" s="73" t="s">
        <v>170</v>
      </c>
      <c r="I747" s="66">
        <v>0</v>
      </c>
      <c r="J747" s="67">
        <v>0</v>
      </c>
      <c r="K747" s="68">
        <f t="shared" si="55"/>
        <v>0</v>
      </c>
      <c r="L747" s="67">
        <f t="shared" si="56"/>
        <v>0</v>
      </c>
      <c r="M747" s="67">
        <v>0</v>
      </c>
      <c r="N747" s="67">
        <v>0</v>
      </c>
      <c r="O747" s="67">
        <f>'FY25 Fleet Rates'!$B$3</f>
        <v>1650.1169802561767</v>
      </c>
      <c r="P747" s="67">
        <v>0</v>
      </c>
      <c r="Q747" s="67">
        <v>0</v>
      </c>
      <c r="R747" s="67">
        <v>0</v>
      </c>
      <c r="S747" s="67">
        <v>0</v>
      </c>
      <c r="T747" s="67">
        <f t="shared" si="52"/>
        <v>1650.1169802561767</v>
      </c>
      <c r="U747" s="63" t="s">
        <v>412</v>
      </c>
      <c r="V747" s="63">
        <v>1900</v>
      </c>
      <c r="W747" s="70" t="s">
        <v>1218</v>
      </c>
      <c r="X747" s="67">
        <v>0</v>
      </c>
      <c r="Y747" s="67"/>
      <c r="Z747" s="67">
        <f t="shared" si="53"/>
        <v>0</v>
      </c>
      <c r="AA747" s="67">
        <f t="shared" si="45"/>
        <v>1650.1169802561767</v>
      </c>
    </row>
    <row r="748" spans="1:27" ht="15" customHeight="1" x14ac:dyDescent="0.3">
      <c r="A748" s="73" t="s">
        <v>43</v>
      </c>
      <c r="B748" s="73">
        <v>601633</v>
      </c>
      <c r="C748" s="73" t="s">
        <v>1056</v>
      </c>
      <c r="D748" s="74" t="s">
        <v>1057</v>
      </c>
      <c r="E748" s="73" t="s">
        <v>1071</v>
      </c>
      <c r="F748" s="73" t="s">
        <v>1072</v>
      </c>
      <c r="G748" s="73">
        <v>1035</v>
      </c>
      <c r="H748" s="73" t="s">
        <v>77</v>
      </c>
      <c r="I748" s="66">
        <v>12527</v>
      </c>
      <c r="J748" s="67">
        <v>5176.3233023163639</v>
      </c>
      <c r="K748" s="68">
        <f t="shared" si="55"/>
        <v>0.86272055038606066</v>
      </c>
      <c r="L748" s="67">
        <f t="shared" si="56"/>
        <v>5630.9770323698176</v>
      </c>
      <c r="M748" s="67">
        <v>0</v>
      </c>
      <c r="N748" s="67">
        <v>0</v>
      </c>
      <c r="O748" s="67">
        <f>'FY25 Fleet Rates'!$B$3</f>
        <v>1650.1169802561767</v>
      </c>
      <c r="P748" s="67">
        <v>0</v>
      </c>
      <c r="Q748" s="67">
        <v>0</v>
      </c>
      <c r="R748" s="67">
        <v>0</v>
      </c>
      <c r="S748" s="67">
        <v>0</v>
      </c>
      <c r="T748" s="67">
        <f t="shared" si="52"/>
        <v>12457.417314942357</v>
      </c>
      <c r="U748" s="63" t="s">
        <v>925</v>
      </c>
      <c r="V748" s="63">
        <v>2020</v>
      </c>
      <c r="W748" s="70" t="s">
        <v>1218</v>
      </c>
      <c r="X748" s="67">
        <v>0</v>
      </c>
      <c r="Y748" s="67"/>
      <c r="Z748" s="67">
        <f t="shared" si="53"/>
        <v>0</v>
      </c>
      <c r="AA748" s="67">
        <f t="shared" si="45"/>
        <v>12457.417314942357</v>
      </c>
    </row>
    <row r="749" spans="1:27" ht="15" customHeight="1" x14ac:dyDescent="0.3">
      <c r="A749" s="73" t="s">
        <v>43</v>
      </c>
      <c r="B749" s="73">
        <v>601633</v>
      </c>
      <c r="C749" s="73" t="s">
        <v>1056</v>
      </c>
      <c r="D749" s="75" t="s">
        <v>1057</v>
      </c>
      <c r="E749" s="73" t="s">
        <v>1073</v>
      </c>
      <c r="F749" s="73" t="s">
        <v>1074</v>
      </c>
      <c r="G749" s="73">
        <v>1035</v>
      </c>
      <c r="H749" s="73" t="s">
        <v>77</v>
      </c>
      <c r="I749" s="66">
        <v>12357</v>
      </c>
      <c r="J749" s="67">
        <v>5176.3233023163639</v>
      </c>
      <c r="K749" s="68">
        <f t="shared" si="55"/>
        <v>0.86272055038606066</v>
      </c>
      <c r="L749" s="67">
        <f t="shared" si="56"/>
        <v>5484.3145388041876</v>
      </c>
      <c r="M749" s="67">
        <v>0</v>
      </c>
      <c r="N749" s="67">
        <v>0</v>
      </c>
      <c r="O749" s="67">
        <f>'FY25 Fleet Rates'!$B$3</f>
        <v>1650.1169802561767</v>
      </c>
      <c r="P749" s="67">
        <v>0</v>
      </c>
      <c r="Q749" s="67">
        <v>0</v>
      </c>
      <c r="R749" s="67">
        <v>0</v>
      </c>
      <c r="S749" s="67">
        <v>0</v>
      </c>
      <c r="T749" s="67">
        <f t="shared" si="52"/>
        <v>12310.754821376728</v>
      </c>
      <c r="U749" s="63" t="s">
        <v>925</v>
      </c>
      <c r="V749" s="63">
        <v>2020</v>
      </c>
      <c r="W749" s="70" t="s">
        <v>1218</v>
      </c>
      <c r="X749" s="67">
        <v>0</v>
      </c>
      <c r="Y749" s="67"/>
      <c r="Z749" s="67">
        <f t="shared" si="53"/>
        <v>0</v>
      </c>
      <c r="AA749" s="67">
        <f t="shared" si="45"/>
        <v>12310.754821376728</v>
      </c>
    </row>
    <row r="750" spans="1:27" ht="15" customHeight="1" x14ac:dyDescent="0.3">
      <c r="A750" s="73" t="s">
        <v>43</v>
      </c>
      <c r="B750" s="73">
        <v>601633</v>
      </c>
      <c r="C750" s="73" t="s">
        <v>1056</v>
      </c>
      <c r="D750" s="75" t="s">
        <v>1057</v>
      </c>
      <c r="E750" s="73" t="s">
        <v>1075</v>
      </c>
      <c r="F750" s="73" t="s">
        <v>1076</v>
      </c>
      <c r="G750" s="73">
        <v>1204</v>
      </c>
      <c r="H750" s="73" t="s">
        <v>77</v>
      </c>
      <c r="I750" s="66">
        <v>20585</v>
      </c>
      <c r="J750" s="67">
        <v>6543.653985947104</v>
      </c>
      <c r="K750" s="68">
        <f t="shared" si="55"/>
        <v>1.0906089976578506</v>
      </c>
      <c r="L750" s="67">
        <f t="shared" si="56"/>
        <v>15906.53223083975</v>
      </c>
      <c r="M750" s="67">
        <v>0</v>
      </c>
      <c r="N750" s="67">
        <v>0</v>
      </c>
      <c r="O750" s="67">
        <f>'FY25 Fleet Rates'!$B$3</f>
        <v>1650.1169802561767</v>
      </c>
      <c r="P750" s="67">
        <v>0</v>
      </c>
      <c r="Q750" s="67">
        <v>0</v>
      </c>
      <c r="R750" s="67">
        <v>0</v>
      </c>
      <c r="S750" s="67">
        <v>787.19180786169636</v>
      </c>
      <c r="T750" s="67">
        <f t="shared" si="52"/>
        <v>24887.495004904726</v>
      </c>
      <c r="U750" s="63" t="s">
        <v>151</v>
      </c>
      <c r="V750" s="63">
        <v>2026</v>
      </c>
      <c r="W750" s="70" t="s">
        <v>400</v>
      </c>
      <c r="X750" s="67">
        <v>9672</v>
      </c>
      <c r="Y750" s="67"/>
      <c r="Z750" s="67">
        <f t="shared" si="53"/>
        <v>9672</v>
      </c>
      <c r="AA750" s="67">
        <f t="shared" si="45"/>
        <v>34559.495004904726</v>
      </c>
    </row>
    <row r="751" spans="1:27" ht="15" customHeight="1" x14ac:dyDescent="0.3">
      <c r="A751" s="73" t="s">
        <v>43</v>
      </c>
      <c r="B751" s="73">
        <v>601633</v>
      </c>
      <c r="C751" s="73" t="s">
        <v>1056</v>
      </c>
      <c r="D751" s="75" t="s">
        <v>1057</v>
      </c>
      <c r="E751" s="73" t="s">
        <v>1077</v>
      </c>
      <c r="F751" s="73" t="s">
        <v>1078</v>
      </c>
      <c r="G751" s="73">
        <v>1204</v>
      </c>
      <c r="H751" s="73" t="s">
        <v>77</v>
      </c>
      <c r="I751" s="66">
        <v>17408</v>
      </c>
      <c r="J751" s="67">
        <v>6543.653985947104</v>
      </c>
      <c r="K751" s="68">
        <f t="shared" si="55"/>
        <v>1.0906089976578506</v>
      </c>
      <c r="L751" s="67">
        <f t="shared" si="56"/>
        <v>12441.66744528076</v>
      </c>
      <c r="M751" s="67">
        <v>0</v>
      </c>
      <c r="N751" s="67">
        <v>0</v>
      </c>
      <c r="O751" s="67">
        <f>'FY25 Fleet Rates'!$B$3</f>
        <v>1650.1169802561767</v>
      </c>
      <c r="P751" s="67">
        <v>0</v>
      </c>
      <c r="Q751" s="67">
        <v>0</v>
      </c>
      <c r="R751" s="67">
        <v>0</v>
      </c>
      <c r="S751" s="67">
        <v>0</v>
      </c>
      <c r="T751" s="67">
        <f t="shared" si="52"/>
        <v>20635.438411484043</v>
      </c>
      <c r="U751" s="63" t="s">
        <v>925</v>
      </c>
      <c r="V751" s="63">
        <v>2021</v>
      </c>
      <c r="W751" s="70">
        <v>0</v>
      </c>
      <c r="X751" s="67">
        <v>0</v>
      </c>
      <c r="Y751" s="67"/>
      <c r="Z751" s="67">
        <f t="shared" si="53"/>
        <v>0</v>
      </c>
      <c r="AA751" s="67">
        <f t="shared" si="45"/>
        <v>20635.438411484043</v>
      </c>
    </row>
    <row r="752" spans="1:27" ht="15" customHeight="1" x14ac:dyDescent="0.3">
      <c r="A752" s="73" t="s">
        <v>43</v>
      </c>
      <c r="B752" s="73">
        <v>601640</v>
      </c>
      <c r="C752" s="73" t="s">
        <v>1079</v>
      </c>
      <c r="D752" s="75" t="s">
        <v>1080</v>
      </c>
      <c r="E752" s="73">
        <v>121030</v>
      </c>
      <c r="F752" s="73" t="s">
        <v>1081</v>
      </c>
      <c r="G752" s="73">
        <v>3000</v>
      </c>
      <c r="H752" s="73" t="s">
        <v>170</v>
      </c>
      <c r="I752" s="66">
        <v>0</v>
      </c>
      <c r="J752" s="67">
        <v>0</v>
      </c>
      <c r="K752" s="68">
        <f t="shared" si="55"/>
        <v>0</v>
      </c>
      <c r="L752" s="67">
        <f t="shared" si="56"/>
        <v>0</v>
      </c>
      <c r="M752" s="67">
        <v>3900.827850120033</v>
      </c>
      <c r="N752" s="67">
        <v>3847.2650297010009</v>
      </c>
      <c r="O752" s="67">
        <f>'FY25 Fleet Rates'!$B$3</f>
        <v>1650.1169802561767</v>
      </c>
      <c r="P752" s="67">
        <v>0</v>
      </c>
      <c r="Q752" s="67">
        <v>963.09389413119607</v>
      </c>
      <c r="R752" s="67">
        <v>0</v>
      </c>
      <c r="S752" s="67">
        <v>0</v>
      </c>
      <c r="T752" s="67">
        <f t="shared" si="52"/>
        <v>10361.303754208406</v>
      </c>
      <c r="U752" s="63" t="s">
        <v>412</v>
      </c>
      <c r="V752" s="63">
        <v>1900</v>
      </c>
      <c r="W752" s="70" t="s">
        <v>1218</v>
      </c>
      <c r="X752" s="67">
        <v>0</v>
      </c>
      <c r="Y752" s="67"/>
      <c r="Z752" s="67">
        <f t="shared" si="53"/>
        <v>0</v>
      </c>
      <c r="AA752" s="67">
        <f t="shared" si="45"/>
        <v>10361.303754208406</v>
      </c>
    </row>
    <row r="753" spans="1:27" ht="15" customHeight="1" x14ac:dyDescent="0.3">
      <c r="A753" s="73" t="s">
        <v>43</v>
      </c>
      <c r="B753" s="73">
        <v>601640</v>
      </c>
      <c r="C753" s="73" t="s">
        <v>1079</v>
      </c>
      <c r="D753" s="75" t="s">
        <v>1080</v>
      </c>
      <c r="E753" s="73">
        <v>131047</v>
      </c>
      <c r="F753" s="73" t="s">
        <v>1082</v>
      </c>
      <c r="G753" s="73">
        <v>1024</v>
      </c>
      <c r="H753" s="73" t="s">
        <v>77</v>
      </c>
      <c r="I753" s="66">
        <v>2522</v>
      </c>
      <c r="J753" s="67">
        <v>3711.3261412834327</v>
      </c>
      <c r="K753" s="68">
        <f t="shared" si="55"/>
        <v>0.61855435688057214</v>
      </c>
      <c r="L753" s="67">
        <f t="shared" si="56"/>
        <v>0</v>
      </c>
      <c r="M753" s="67">
        <v>0</v>
      </c>
      <c r="N753" s="67">
        <v>0</v>
      </c>
      <c r="O753" s="67">
        <f>'FY25 Fleet Rates'!$B$3</f>
        <v>1650.1169802561767</v>
      </c>
      <c r="P753" s="67">
        <v>0</v>
      </c>
      <c r="Q753" s="67">
        <v>0</v>
      </c>
      <c r="R753" s="67">
        <v>0</v>
      </c>
      <c r="S753" s="67">
        <v>0</v>
      </c>
      <c r="T753" s="67">
        <f t="shared" si="52"/>
        <v>5361.4431215396089</v>
      </c>
      <c r="U753" s="63" t="s">
        <v>412</v>
      </c>
      <c r="V753" s="63">
        <v>1900</v>
      </c>
      <c r="W753" s="70" t="s">
        <v>1218</v>
      </c>
      <c r="X753" s="67">
        <v>0</v>
      </c>
      <c r="Y753" s="67"/>
      <c r="Z753" s="67">
        <f t="shared" si="53"/>
        <v>0</v>
      </c>
      <c r="AA753" s="67">
        <f t="shared" si="45"/>
        <v>5361.4431215396089</v>
      </c>
    </row>
    <row r="754" spans="1:27" ht="15" customHeight="1" x14ac:dyDescent="0.3">
      <c r="A754" s="73" t="s">
        <v>43</v>
      </c>
      <c r="B754" s="73">
        <v>601640</v>
      </c>
      <c r="C754" s="73" t="s">
        <v>1079</v>
      </c>
      <c r="D754" s="74" t="s">
        <v>1080</v>
      </c>
      <c r="E754" s="73">
        <v>141054</v>
      </c>
      <c r="F754" s="73" t="s">
        <v>1083</v>
      </c>
      <c r="G754" s="73">
        <v>1031</v>
      </c>
      <c r="H754" s="73" t="s">
        <v>77</v>
      </c>
      <c r="I754" s="66">
        <v>9379</v>
      </c>
      <c r="J754" s="67">
        <v>3906.6590960878229</v>
      </c>
      <c r="K754" s="68">
        <f t="shared" si="55"/>
        <v>0.65110984934797045</v>
      </c>
      <c r="L754" s="67">
        <f t="shared" si="56"/>
        <v>2200.1001809467921</v>
      </c>
      <c r="M754" s="67">
        <v>0</v>
      </c>
      <c r="N754" s="67">
        <v>0</v>
      </c>
      <c r="O754" s="67">
        <f>'FY25 Fleet Rates'!$B$3</f>
        <v>1650.1169802561767</v>
      </c>
      <c r="P754" s="67">
        <v>0</v>
      </c>
      <c r="Q754" s="67">
        <v>0</v>
      </c>
      <c r="R754" s="67">
        <v>723.07367149593631</v>
      </c>
      <c r="S754" s="67">
        <v>0</v>
      </c>
      <c r="T754" s="67">
        <f t="shared" si="52"/>
        <v>8479.9499287867275</v>
      </c>
      <c r="U754" s="63" t="s">
        <v>412</v>
      </c>
      <c r="V754" s="63">
        <v>1900</v>
      </c>
      <c r="W754" s="70" t="s">
        <v>1218</v>
      </c>
      <c r="X754" s="67">
        <v>0</v>
      </c>
      <c r="Y754" s="67"/>
      <c r="Z754" s="67">
        <f t="shared" si="53"/>
        <v>0</v>
      </c>
      <c r="AA754" s="67">
        <f t="shared" si="45"/>
        <v>8479.9499287867275</v>
      </c>
    </row>
    <row r="755" spans="1:27" ht="15" customHeight="1" x14ac:dyDescent="0.3">
      <c r="A755" s="73" t="s">
        <v>43</v>
      </c>
      <c r="B755" s="73">
        <v>601640</v>
      </c>
      <c r="C755" s="73" t="s">
        <v>1079</v>
      </c>
      <c r="D755" s="75" t="s">
        <v>1080</v>
      </c>
      <c r="E755" s="73">
        <v>151007</v>
      </c>
      <c r="F755" s="73" t="s">
        <v>1084</v>
      </c>
      <c r="G755" s="73">
        <v>1031</v>
      </c>
      <c r="H755" s="73" t="s">
        <v>77</v>
      </c>
      <c r="I755" s="66">
        <v>6352</v>
      </c>
      <c r="J755" s="67">
        <v>3906.6590960878229</v>
      </c>
      <c r="K755" s="68">
        <f t="shared" si="55"/>
        <v>0.65110984934797045</v>
      </c>
      <c r="L755" s="67">
        <f t="shared" si="56"/>
        <v>229.19066697048561</v>
      </c>
      <c r="M755" s="67">
        <v>0</v>
      </c>
      <c r="N755" s="67">
        <v>0</v>
      </c>
      <c r="O755" s="67">
        <f>'FY25 Fleet Rates'!$B$3</f>
        <v>1650.1169802561767</v>
      </c>
      <c r="P755" s="67">
        <v>0</v>
      </c>
      <c r="Q755" s="67">
        <v>0</v>
      </c>
      <c r="R755" s="67">
        <v>0</v>
      </c>
      <c r="S755" s="67">
        <v>244.16619350548896</v>
      </c>
      <c r="T755" s="67">
        <f t="shared" si="52"/>
        <v>6030.1329368199749</v>
      </c>
      <c r="U755" s="63" t="s">
        <v>151</v>
      </c>
      <c r="V755" s="63">
        <v>2026</v>
      </c>
      <c r="W755" s="70" t="s">
        <v>1234</v>
      </c>
      <c r="X755" s="67">
        <v>3000</v>
      </c>
      <c r="Y755" s="67"/>
      <c r="Z755" s="67">
        <f t="shared" si="53"/>
        <v>3000</v>
      </c>
      <c r="AA755" s="67">
        <f t="shared" si="45"/>
        <v>9030.1329368199749</v>
      </c>
    </row>
    <row r="756" spans="1:27" ht="15" customHeight="1" x14ac:dyDescent="0.3">
      <c r="A756" s="73" t="s">
        <v>43</v>
      </c>
      <c r="B756" s="73">
        <v>601640</v>
      </c>
      <c r="C756" s="73" t="s">
        <v>1079</v>
      </c>
      <c r="D756" s="75" t="s">
        <v>1080</v>
      </c>
      <c r="E756" s="73">
        <v>151011</v>
      </c>
      <c r="F756" s="73" t="s">
        <v>1085</v>
      </c>
      <c r="G756" s="73">
        <v>1212</v>
      </c>
      <c r="H756" s="73" t="s">
        <v>77</v>
      </c>
      <c r="I756" s="66">
        <v>12159</v>
      </c>
      <c r="J756" s="67">
        <v>4394.9914830988009</v>
      </c>
      <c r="K756" s="68">
        <f t="shared" si="55"/>
        <v>0.73249858051646677</v>
      </c>
      <c r="L756" s="67">
        <f t="shared" si="56"/>
        <v>4511.4587574009192</v>
      </c>
      <c r="M756" s="67">
        <v>0</v>
      </c>
      <c r="N756" s="67">
        <v>0</v>
      </c>
      <c r="O756" s="67">
        <f>'FY25 Fleet Rates'!$B$3</f>
        <v>1650.1169802561767</v>
      </c>
      <c r="P756" s="67">
        <v>0</v>
      </c>
      <c r="Q756" s="67">
        <v>0</v>
      </c>
      <c r="R756" s="67">
        <v>0</v>
      </c>
      <c r="S756" s="67">
        <v>0</v>
      </c>
      <c r="T756" s="67">
        <f t="shared" si="52"/>
        <v>10556.567220755896</v>
      </c>
      <c r="U756" s="63" t="s">
        <v>1306</v>
      </c>
      <c r="V756" s="63">
        <v>2022</v>
      </c>
      <c r="W756" s="70">
        <v>0</v>
      </c>
      <c r="X756" s="67">
        <v>0</v>
      </c>
      <c r="Y756" s="67"/>
      <c r="Z756" s="67">
        <f t="shared" si="53"/>
        <v>0</v>
      </c>
      <c r="AA756" s="67">
        <f t="shared" si="45"/>
        <v>10556.567220755896</v>
      </c>
    </row>
    <row r="757" spans="1:27" ht="15" customHeight="1" x14ac:dyDescent="0.3">
      <c r="A757" s="73" t="s">
        <v>43</v>
      </c>
      <c r="B757" s="73">
        <v>601640</v>
      </c>
      <c r="C757" s="73" t="s">
        <v>1079</v>
      </c>
      <c r="D757" s="74" t="s">
        <v>1080</v>
      </c>
      <c r="E757" s="73">
        <v>161078</v>
      </c>
      <c r="F757" s="73" t="s">
        <v>1086</v>
      </c>
      <c r="G757" s="73">
        <v>1212</v>
      </c>
      <c r="H757" s="73" t="s">
        <v>77</v>
      </c>
      <c r="I757" s="66">
        <v>11228</v>
      </c>
      <c r="J757" s="67">
        <v>4394.9914830988009</v>
      </c>
      <c r="K757" s="68">
        <f t="shared" si="55"/>
        <v>0.73249858051646677</v>
      </c>
      <c r="L757" s="67">
        <f t="shared" si="56"/>
        <v>3829.5025789400884</v>
      </c>
      <c r="M757" s="67">
        <v>0</v>
      </c>
      <c r="N757" s="67">
        <v>0</v>
      </c>
      <c r="O757" s="67">
        <f>'FY25 Fleet Rates'!$B$3</f>
        <v>1650.1169802561767</v>
      </c>
      <c r="P757" s="67">
        <v>0</v>
      </c>
      <c r="Q757" s="67">
        <v>214.84549265494499</v>
      </c>
      <c r="R757" s="67">
        <v>0</v>
      </c>
      <c r="S757" s="67">
        <v>447.31246650205577</v>
      </c>
      <c r="T757" s="67">
        <f t="shared" si="52"/>
        <v>10536.769001452067</v>
      </c>
      <c r="U757" s="63" t="s">
        <v>151</v>
      </c>
      <c r="V757" s="63">
        <v>2023</v>
      </c>
      <c r="W757" s="70" t="s">
        <v>251</v>
      </c>
      <c r="X757" s="67">
        <v>5496</v>
      </c>
      <c r="Y757" s="67"/>
      <c r="Z757" s="67">
        <f t="shared" si="53"/>
        <v>5496</v>
      </c>
      <c r="AA757" s="67">
        <f t="shared" si="45"/>
        <v>16032.769001452067</v>
      </c>
    </row>
    <row r="758" spans="1:27" ht="15" customHeight="1" x14ac:dyDescent="0.3">
      <c r="A758" s="73" t="s">
        <v>43</v>
      </c>
      <c r="B758" s="73">
        <v>601640</v>
      </c>
      <c r="C758" s="73" t="s">
        <v>1079</v>
      </c>
      <c r="D758" s="74" t="s">
        <v>1080</v>
      </c>
      <c r="E758" s="73">
        <v>171029</v>
      </c>
      <c r="F758" s="73" t="s">
        <v>1087</v>
      </c>
      <c r="G758" s="73">
        <v>1212</v>
      </c>
      <c r="H758" s="73" t="s">
        <v>77</v>
      </c>
      <c r="I758" s="66">
        <v>10707</v>
      </c>
      <c r="J758" s="67">
        <v>4394.9914830988009</v>
      </c>
      <c r="K758" s="68">
        <f t="shared" si="55"/>
        <v>0.73249858051646677</v>
      </c>
      <c r="L758" s="67">
        <f t="shared" si="56"/>
        <v>3447.8708184910092</v>
      </c>
      <c r="M758" s="67">
        <v>0</v>
      </c>
      <c r="N758" s="67">
        <v>0</v>
      </c>
      <c r="O758" s="67">
        <f>'FY25 Fleet Rates'!$B$3</f>
        <v>1650.1169802561767</v>
      </c>
      <c r="P758" s="67">
        <v>0</v>
      </c>
      <c r="Q758" s="67">
        <v>288.77527596882601</v>
      </c>
      <c r="R758" s="67">
        <v>0</v>
      </c>
      <c r="S758" s="67">
        <v>325.22936974931127</v>
      </c>
      <c r="T758" s="67">
        <f t="shared" si="52"/>
        <v>10106.983927564124</v>
      </c>
      <c r="U758" s="63" t="s">
        <v>151</v>
      </c>
      <c r="V758" s="63">
        <v>2023</v>
      </c>
      <c r="W758" s="70" t="s">
        <v>251</v>
      </c>
      <c r="X758" s="67">
        <v>3996</v>
      </c>
      <c r="Y758" s="67"/>
      <c r="Z758" s="67">
        <f t="shared" si="53"/>
        <v>3996</v>
      </c>
      <c r="AA758" s="67">
        <f t="shared" si="45"/>
        <v>14102.983927564124</v>
      </c>
    </row>
    <row r="759" spans="1:27" ht="15" customHeight="1" x14ac:dyDescent="0.3">
      <c r="A759" s="73" t="s">
        <v>43</v>
      </c>
      <c r="B759" s="73">
        <v>601640</v>
      </c>
      <c r="C759" s="73" t="s">
        <v>1079</v>
      </c>
      <c r="D759" s="75" t="s">
        <v>1080</v>
      </c>
      <c r="E759" s="73">
        <v>181000</v>
      </c>
      <c r="F759" s="73" t="s">
        <v>1088</v>
      </c>
      <c r="G759" s="73">
        <v>1212</v>
      </c>
      <c r="H759" s="73" t="s">
        <v>77</v>
      </c>
      <c r="I759" s="66">
        <v>18172</v>
      </c>
      <c r="J759" s="67">
        <v>4394.9914830988009</v>
      </c>
      <c r="K759" s="68">
        <f t="shared" si="55"/>
        <v>0.73249858051646677</v>
      </c>
      <c r="L759" s="67">
        <f t="shared" si="56"/>
        <v>8915.9727220464338</v>
      </c>
      <c r="M759" s="67">
        <v>0</v>
      </c>
      <c r="N759" s="67">
        <v>0</v>
      </c>
      <c r="O759" s="67">
        <f>'FY25 Fleet Rates'!$B$3</f>
        <v>1650.1169802561767</v>
      </c>
      <c r="P759" s="67">
        <v>0</v>
      </c>
      <c r="Q759" s="67">
        <v>0</v>
      </c>
      <c r="R759" s="67">
        <v>0</v>
      </c>
      <c r="S759" s="67">
        <v>325.22936974931127</v>
      </c>
      <c r="T759" s="67">
        <f t="shared" si="52"/>
        <v>15286.310555150723</v>
      </c>
      <c r="U759" s="63" t="s">
        <v>151</v>
      </c>
      <c r="V759" s="63">
        <v>2023</v>
      </c>
      <c r="W759" s="70" t="s">
        <v>251</v>
      </c>
      <c r="X759" s="67">
        <v>3996</v>
      </c>
      <c r="Y759" s="67"/>
      <c r="Z759" s="67">
        <f t="shared" si="53"/>
        <v>3996</v>
      </c>
      <c r="AA759" s="67">
        <f t="shared" si="45"/>
        <v>19282.310555150725</v>
      </c>
    </row>
    <row r="760" spans="1:27" ht="15" customHeight="1" x14ac:dyDescent="0.3">
      <c r="A760" s="73" t="s">
        <v>43</v>
      </c>
      <c r="B760" s="73">
        <v>601640</v>
      </c>
      <c r="C760" s="73" t="s">
        <v>1079</v>
      </c>
      <c r="D760" s="74" t="s">
        <v>1080</v>
      </c>
      <c r="E760" s="73" t="s">
        <v>1089</v>
      </c>
      <c r="F760" s="73" t="s">
        <v>1090</v>
      </c>
      <c r="G760" s="73">
        <v>1212</v>
      </c>
      <c r="H760" s="73" t="s">
        <v>77</v>
      </c>
      <c r="I760" s="66">
        <v>10857</v>
      </c>
      <c r="J760" s="67">
        <v>4394.9914830988009</v>
      </c>
      <c r="K760" s="68">
        <f t="shared" si="55"/>
        <v>0.73249858051646677</v>
      </c>
      <c r="L760" s="67">
        <f t="shared" si="56"/>
        <v>3557.7456055684793</v>
      </c>
      <c r="M760" s="67">
        <v>0</v>
      </c>
      <c r="N760" s="67">
        <v>0</v>
      </c>
      <c r="O760" s="67">
        <f>'FY25 Fleet Rates'!$B$3</f>
        <v>1650.1169802561767</v>
      </c>
      <c r="P760" s="67">
        <v>0</v>
      </c>
      <c r="Q760" s="67">
        <v>0</v>
      </c>
      <c r="R760" s="67">
        <v>0</v>
      </c>
      <c r="S760" s="67">
        <v>0</v>
      </c>
      <c r="T760" s="67">
        <f t="shared" si="52"/>
        <v>9602.854068923456</v>
      </c>
      <c r="U760" s="63" t="s">
        <v>1306</v>
      </c>
      <c r="V760" s="63">
        <v>2022</v>
      </c>
      <c r="W760" s="70">
        <v>0</v>
      </c>
      <c r="X760" s="67">
        <v>0</v>
      </c>
      <c r="Y760" s="67"/>
      <c r="Z760" s="67">
        <f t="shared" si="53"/>
        <v>0</v>
      </c>
      <c r="AA760" s="67">
        <f t="shared" si="45"/>
        <v>9602.854068923456</v>
      </c>
    </row>
    <row r="761" spans="1:27" ht="15" customHeight="1" x14ac:dyDescent="0.3">
      <c r="A761" s="73" t="s">
        <v>43</v>
      </c>
      <c r="B761" s="73">
        <v>601640</v>
      </c>
      <c r="C761" s="73" t="s">
        <v>1079</v>
      </c>
      <c r="D761" s="74" t="s">
        <v>1080</v>
      </c>
      <c r="E761" s="73" t="s">
        <v>1091</v>
      </c>
      <c r="F761" s="73" t="s">
        <v>1092</v>
      </c>
      <c r="G761" s="73">
        <v>1202</v>
      </c>
      <c r="H761" s="73" t="s">
        <v>77</v>
      </c>
      <c r="I761" s="66">
        <v>13377</v>
      </c>
      <c r="J761" s="67">
        <v>4394.9914830988009</v>
      </c>
      <c r="K761" s="68">
        <f t="shared" si="55"/>
        <v>0.73249858051646677</v>
      </c>
      <c r="L761" s="67">
        <f t="shared" si="56"/>
        <v>5403.6420284699752</v>
      </c>
      <c r="M761" s="67">
        <v>0</v>
      </c>
      <c r="N761" s="67">
        <v>0</v>
      </c>
      <c r="O761" s="67">
        <f>'FY25 Fleet Rates'!$B$3</f>
        <v>1650.1169802561767</v>
      </c>
      <c r="P761" s="67">
        <v>6678.957356840514</v>
      </c>
      <c r="Q761" s="67">
        <v>364.76485792738492</v>
      </c>
      <c r="R761" s="67">
        <v>0</v>
      </c>
      <c r="S761" s="67">
        <v>338.90267658561868</v>
      </c>
      <c r="T761" s="67">
        <f t="shared" si="52"/>
        <v>18831.375383178467</v>
      </c>
      <c r="U761" s="63" t="s">
        <v>151</v>
      </c>
      <c r="V761" s="63">
        <v>2024</v>
      </c>
      <c r="W761" s="70" t="s">
        <v>694</v>
      </c>
      <c r="X761" s="67">
        <v>4164</v>
      </c>
      <c r="Y761" s="67"/>
      <c r="Z761" s="67">
        <f t="shared" si="53"/>
        <v>4164</v>
      </c>
      <c r="AA761" s="67">
        <f t="shared" si="45"/>
        <v>22995.375383178467</v>
      </c>
    </row>
    <row r="762" spans="1:27" ht="15" customHeight="1" x14ac:dyDescent="0.3">
      <c r="A762" s="73" t="s">
        <v>43</v>
      </c>
      <c r="B762" s="73">
        <v>601640</v>
      </c>
      <c r="C762" s="73" t="s">
        <v>1079</v>
      </c>
      <c r="D762" s="74" t="s">
        <v>1080</v>
      </c>
      <c r="E762" s="73" t="s">
        <v>1093</v>
      </c>
      <c r="F762" s="73" t="s">
        <v>1094</v>
      </c>
      <c r="G762" s="73">
        <v>1212</v>
      </c>
      <c r="H762" s="73" t="s">
        <v>77</v>
      </c>
      <c r="I762" s="66">
        <v>11156</v>
      </c>
      <c r="J762" s="67">
        <v>4394.9914830988009</v>
      </c>
      <c r="K762" s="68">
        <f t="shared" si="55"/>
        <v>0.73249858051646677</v>
      </c>
      <c r="L762" s="67">
        <f t="shared" si="56"/>
        <v>3776.7626811429027</v>
      </c>
      <c r="M762" s="67">
        <v>0</v>
      </c>
      <c r="N762" s="67">
        <v>0</v>
      </c>
      <c r="O762" s="67">
        <f>'FY25 Fleet Rates'!$B$3</f>
        <v>1650.1169802561767</v>
      </c>
      <c r="P762" s="67">
        <v>0</v>
      </c>
      <c r="Q762" s="67">
        <v>772.90228009966506</v>
      </c>
      <c r="R762" s="67">
        <v>0</v>
      </c>
      <c r="S762" s="67">
        <v>447.31246650205577</v>
      </c>
      <c r="T762" s="67">
        <f t="shared" si="52"/>
        <v>11042.085891099599</v>
      </c>
      <c r="U762" s="63" t="s">
        <v>151</v>
      </c>
      <c r="V762" s="63">
        <v>2024</v>
      </c>
      <c r="W762" s="70" t="s">
        <v>251</v>
      </c>
      <c r="X762" s="67">
        <v>5496</v>
      </c>
      <c r="Y762" s="67"/>
      <c r="Z762" s="67">
        <f t="shared" si="53"/>
        <v>5496</v>
      </c>
      <c r="AA762" s="67">
        <f t="shared" si="45"/>
        <v>16538.085891099599</v>
      </c>
    </row>
    <row r="763" spans="1:27" ht="15" customHeight="1" x14ac:dyDescent="0.3">
      <c r="A763" s="73" t="s">
        <v>43</v>
      </c>
      <c r="B763" s="73">
        <v>601640</v>
      </c>
      <c r="C763" s="73" t="s">
        <v>1079</v>
      </c>
      <c r="D763" s="74" t="s">
        <v>1080</v>
      </c>
      <c r="E763" s="73" t="s">
        <v>1095</v>
      </c>
      <c r="F763" s="73" t="s">
        <v>1096</v>
      </c>
      <c r="G763" s="73">
        <v>1212</v>
      </c>
      <c r="H763" s="73" t="s">
        <v>77</v>
      </c>
      <c r="I763" s="66">
        <v>15355</v>
      </c>
      <c r="J763" s="67">
        <v>4394.9914830988009</v>
      </c>
      <c r="K763" s="68">
        <f t="shared" si="55"/>
        <v>0.73249858051646677</v>
      </c>
      <c r="L763" s="67">
        <f t="shared" si="56"/>
        <v>6852.5242207315468</v>
      </c>
      <c r="M763" s="67">
        <v>0</v>
      </c>
      <c r="N763" s="67">
        <v>0</v>
      </c>
      <c r="O763" s="67">
        <f>'FY25 Fleet Rates'!$B$3</f>
        <v>1650.1169802561767</v>
      </c>
      <c r="P763" s="67">
        <v>0</v>
      </c>
      <c r="Q763" s="67">
        <v>0</v>
      </c>
      <c r="R763" s="67">
        <v>0</v>
      </c>
      <c r="S763" s="67">
        <v>0</v>
      </c>
      <c r="T763" s="67">
        <f t="shared" si="52"/>
        <v>12897.632684086524</v>
      </c>
      <c r="U763" s="63" t="s">
        <v>412</v>
      </c>
      <c r="V763" s="63">
        <v>1900</v>
      </c>
      <c r="W763" s="70" t="s">
        <v>1218</v>
      </c>
      <c r="X763" s="67">
        <v>0</v>
      </c>
      <c r="Y763" s="67"/>
      <c r="Z763" s="67">
        <f t="shared" si="53"/>
        <v>0</v>
      </c>
      <c r="AA763" s="67">
        <f t="shared" si="45"/>
        <v>12897.632684086524</v>
      </c>
    </row>
    <row r="764" spans="1:27" ht="15" customHeight="1" x14ac:dyDescent="0.3">
      <c r="A764" s="73" t="s">
        <v>43</v>
      </c>
      <c r="B764" s="73">
        <v>601640</v>
      </c>
      <c r="C764" s="73" t="s">
        <v>1079</v>
      </c>
      <c r="D764" s="75" t="s">
        <v>1080</v>
      </c>
      <c r="E764" s="73" t="s">
        <v>1097</v>
      </c>
      <c r="F764" s="73" t="s">
        <v>1098</v>
      </c>
      <c r="G764" s="73">
        <v>1226</v>
      </c>
      <c r="H764" s="73" t="s">
        <v>77</v>
      </c>
      <c r="I764" s="66">
        <v>8804</v>
      </c>
      <c r="J764" s="67">
        <v>7227.3193277624723</v>
      </c>
      <c r="K764" s="68">
        <f t="shared" si="55"/>
        <v>1.2045532212937453</v>
      </c>
      <c r="L764" s="67">
        <f t="shared" si="56"/>
        <v>3377.5672325076621</v>
      </c>
      <c r="M764" s="67">
        <v>0</v>
      </c>
      <c r="N764" s="67">
        <v>0</v>
      </c>
      <c r="O764" s="67">
        <f>'FY25 Fleet Rates'!$B$3</f>
        <v>1650.1169802561767</v>
      </c>
      <c r="P764" s="67">
        <v>0</v>
      </c>
      <c r="Q764" s="67">
        <v>0</v>
      </c>
      <c r="R764" s="67">
        <v>0</v>
      </c>
      <c r="S764" s="67">
        <v>219.74957415494006</v>
      </c>
      <c r="T764" s="67">
        <f t="shared" si="52"/>
        <v>12474.753114681249</v>
      </c>
      <c r="U764" s="63" t="s">
        <v>151</v>
      </c>
      <c r="V764" s="63">
        <v>2029</v>
      </c>
      <c r="W764" s="70" t="s">
        <v>134</v>
      </c>
      <c r="X764" s="67">
        <v>2700</v>
      </c>
      <c r="Y764" s="67"/>
      <c r="Z764" s="67">
        <f t="shared" si="53"/>
        <v>2700</v>
      </c>
      <c r="AA764" s="67">
        <f t="shared" si="45"/>
        <v>15174.753114681249</v>
      </c>
    </row>
    <row r="765" spans="1:27" ht="15" customHeight="1" x14ac:dyDescent="0.3">
      <c r="A765" s="73" t="s">
        <v>43</v>
      </c>
      <c r="B765" s="73">
        <v>601640</v>
      </c>
      <c r="C765" s="73" t="s">
        <v>1079</v>
      </c>
      <c r="D765" s="75" t="s">
        <v>1080</v>
      </c>
      <c r="E765" s="73" t="s">
        <v>1099</v>
      </c>
      <c r="F765" s="73" t="s">
        <v>1100</v>
      </c>
      <c r="G765" s="73">
        <v>1212</v>
      </c>
      <c r="H765" s="73" t="s">
        <v>77</v>
      </c>
      <c r="I765" s="66">
        <v>9633</v>
      </c>
      <c r="J765" s="67">
        <v>4394.9914830988009</v>
      </c>
      <c r="K765" s="68">
        <f t="shared" si="55"/>
        <v>0.73249858051646677</v>
      </c>
      <c r="L765" s="67">
        <f t="shared" si="56"/>
        <v>2661.1673430163237</v>
      </c>
      <c r="M765" s="67">
        <v>0</v>
      </c>
      <c r="N765" s="67">
        <v>0</v>
      </c>
      <c r="O765" s="67">
        <f>'FY25 Fleet Rates'!$B$3</f>
        <v>1650.1169802561767</v>
      </c>
      <c r="P765" s="67">
        <v>0</v>
      </c>
      <c r="Q765" s="67">
        <v>0</v>
      </c>
      <c r="R765" s="67">
        <v>0</v>
      </c>
      <c r="S765" s="67">
        <v>447.31246650205577</v>
      </c>
      <c r="T765" s="67">
        <f t="shared" si="52"/>
        <v>9153.5882728733559</v>
      </c>
      <c r="U765" s="63" t="s">
        <v>151</v>
      </c>
      <c r="V765" s="63">
        <v>2028</v>
      </c>
      <c r="W765" s="70" t="s">
        <v>251</v>
      </c>
      <c r="X765" s="67">
        <v>5496</v>
      </c>
      <c r="Y765" s="67"/>
      <c r="Z765" s="67">
        <f t="shared" si="53"/>
        <v>5496</v>
      </c>
      <c r="AA765" s="67">
        <f t="shared" si="45"/>
        <v>14649.588272873356</v>
      </c>
    </row>
    <row r="766" spans="1:27" ht="15" customHeight="1" x14ac:dyDescent="0.3">
      <c r="A766" s="73" t="s">
        <v>43</v>
      </c>
      <c r="B766" s="73">
        <v>601640</v>
      </c>
      <c r="C766" s="73" t="s">
        <v>1079</v>
      </c>
      <c r="D766" s="75" t="s">
        <v>1080</v>
      </c>
      <c r="E766" s="73" t="s">
        <v>1101</v>
      </c>
      <c r="F766" s="73" t="s">
        <v>1102</v>
      </c>
      <c r="G766" s="73">
        <v>1212</v>
      </c>
      <c r="H766" s="73" t="s">
        <v>77</v>
      </c>
      <c r="I766" s="66">
        <v>6762</v>
      </c>
      <c r="J766" s="67">
        <v>4394.9914830988009</v>
      </c>
      <c r="K766" s="68">
        <f t="shared" si="55"/>
        <v>0.73249858051646677</v>
      </c>
      <c r="L766" s="67">
        <f t="shared" si="56"/>
        <v>558.16391835354773</v>
      </c>
      <c r="M766" s="67">
        <v>0</v>
      </c>
      <c r="N766" s="67">
        <v>0</v>
      </c>
      <c r="O766" s="67">
        <f>'FY25 Fleet Rates'!$B$3</f>
        <v>1650.1169802561767</v>
      </c>
      <c r="P766" s="67">
        <v>3339.478678420257</v>
      </c>
      <c r="Q766" s="67">
        <v>1419.9444924982322</v>
      </c>
      <c r="R766" s="67">
        <v>7485.1120987177492</v>
      </c>
      <c r="S766" s="67">
        <v>335.40296114537335</v>
      </c>
      <c r="T766" s="67">
        <f t="shared" si="52"/>
        <v>19183.21061249014</v>
      </c>
      <c r="U766" s="63" t="s">
        <v>151</v>
      </c>
      <c r="V766" s="63">
        <v>2029</v>
      </c>
      <c r="W766" s="70" t="s">
        <v>251</v>
      </c>
      <c r="X766" s="69">
        <v>4121</v>
      </c>
      <c r="Y766" s="67"/>
      <c r="Z766" s="67">
        <f t="shared" si="53"/>
        <v>4121</v>
      </c>
      <c r="AA766" s="67">
        <f t="shared" si="45"/>
        <v>23304.21061249014</v>
      </c>
    </row>
    <row r="767" spans="1:27" ht="15" customHeight="1" x14ac:dyDescent="0.3">
      <c r="A767" s="73" t="s">
        <v>43</v>
      </c>
      <c r="B767" s="73">
        <v>601649</v>
      </c>
      <c r="C767" s="73" t="s">
        <v>1103</v>
      </c>
      <c r="D767" s="74" t="s">
        <v>1104</v>
      </c>
      <c r="E767" s="73">
        <v>161041</v>
      </c>
      <c r="F767" s="73" t="s">
        <v>1105</v>
      </c>
      <c r="G767" s="73">
        <v>1212</v>
      </c>
      <c r="H767" s="73" t="s">
        <v>77</v>
      </c>
      <c r="I767" s="66">
        <v>7998</v>
      </c>
      <c r="J767" s="67">
        <v>4394.9914830988009</v>
      </c>
      <c r="K767" s="68">
        <f t="shared" si="55"/>
        <v>0.73249858051646677</v>
      </c>
      <c r="L767" s="67">
        <f t="shared" si="56"/>
        <v>1463.5321638719006</v>
      </c>
      <c r="M767" s="67">
        <v>0</v>
      </c>
      <c r="N767" s="67">
        <v>0</v>
      </c>
      <c r="O767" s="67">
        <f>'FY25 Fleet Rates'!$B$3</f>
        <v>1650.1169802561767</v>
      </c>
      <c r="P767" s="67">
        <v>0</v>
      </c>
      <c r="Q767" s="67">
        <v>112.08914583435899</v>
      </c>
      <c r="R767" s="67">
        <v>0</v>
      </c>
      <c r="S767" s="67">
        <v>0</v>
      </c>
      <c r="T767" s="67">
        <f t="shared" si="52"/>
        <v>7620.7297730612372</v>
      </c>
      <c r="U767" s="63" t="s">
        <v>412</v>
      </c>
      <c r="V767" s="63">
        <v>1900</v>
      </c>
      <c r="W767" s="70" t="s">
        <v>1218</v>
      </c>
      <c r="X767" s="67">
        <v>0</v>
      </c>
      <c r="Y767" s="67"/>
      <c r="Z767" s="67">
        <f t="shared" si="53"/>
        <v>0</v>
      </c>
      <c r="AA767" s="67">
        <f t="shared" si="45"/>
        <v>7620.7297730612372</v>
      </c>
    </row>
    <row r="768" spans="1:27" ht="15" customHeight="1" x14ac:dyDescent="0.3">
      <c r="A768" s="73" t="s">
        <v>43</v>
      </c>
      <c r="B768" s="73">
        <v>601650</v>
      </c>
      <c r="C768" s="73" t="s">
        <v>1106</v>
      </c>
      <c r="D768" s="74" t="s">
        <v>1107</v>
      </c>
      <c r="E768" s="73">
        <v>131038</v>
      </c>
      <c r="F768" s="73" t="s">
        <v>1108</v>
      </c>
      <c r="G768" s="73">
        <v>9020</v>
      </c>
      <c r="H768" s="73" t="s">
        <v>170</v>
      </c>
      <c r="I768" s="66">
        <v>0</v>
      </c>
      <c r="J768" s="67">
        <v>0</v>
      </c>
      <c r="K768" s="68">
        <f t="shared" si="55"/>
        <v>0</v>
      </c>
      <c r="L768" s="67">
        <f t="shared" si="56"/>
        <v>0</v>
      </c>
      <c r="M768" s="67">
        <v>1783.7743206317996</v>
      </c>
      <c r="N768" s="67">
        <v>0</v>
      </c>
      <c r="O768" s="67">
        <f>'FY25 Fleet Rates'!$B$3</f>
        <v>1650.1169802561767</v>
      </c>
      <c r="P768" s="67">
        <v>0</v>
      </c>
      <c r="Q768" s="67">
        <v>0</v>
      </c>
      <c r="R768" s="67">
        <v>0</v>
      </c>
      <c r="S768" s="67">
        <v>0</v>
      </c>
      <c r="T768" s="67">
        <f t="shared" si="52"/>
        <v>3433.8913008879763</v>
      </c>
      <c r="U768" s="63" t="s">
        <v>412</v>
      </c>
      <c r="V768" s="63">
        <v>1900</v>
      </c>
      <c r="W768" s="70" t="s">
        <v>1218</v>
      </c>
      <c r="X768" s="67">
        <v>0</v>
      </c>
      <c r="Y768" s="67"/>
      <c r="Z768" s="67">
        <f t="shared" si="53"/>
        <v>0</v>
      </c>
      <c r="AA768" s="67">
        <f t="shared" si="45"/>
        <v>3433.8913008879763</v>
      </c>
    </row>
    <row r="769" spans="1:27" ht="15" customHeight="1" x14ac:dyDescent="0.3">
      <c r="A769" s="73" t="s">
        <v>43</v>
      </c>
      <c r="B769" s="73">
        <v>601650</v>
      </c>
      <c r="C769" s="73" t="s">
        <v>1106</v>
      </c>
      <c r="D769" s="74" t="s">
        <v>1107</v>
      </c>
      <c r="E769" s="73">
        <v>151012</v>
      </c>
      <c r="F769" s="73" t="s">
        <v>1109</v>
      </c>
      <c r="G769" s="73">
        <v>3000</v>
      </c>
      <c r="H769" s="73" t="s">
        <v>170</v>
      </c>
      <c r="I769" s="66">
        <v>0</v>
      </c>
      <c r="J769" s="67">
        <v>0</v>
      </c>
      <c r="K769" s="68">
        <f t="shared" si="55"/>
        <v>0</v>
      </c>
      <c r="L769" s="67">
        <f t="shared" si="56"/>
        <v>0</v>
      </c>
      <c r="M769" s="67">
        <v>958.87618482887956</v>
      </c>
      <c r="N769" s="67">
        <v>0</v>
      </c>
      <c r="O769" s="67">
        <f>'FY25 Fleet Rates'!$B$3</f>
        <v>1650.1169802561767</v>
      </c>
      <c r="P769" s="67">
        <v>0</v>
      </c>
      <c r="Q769" s="67">
        <v>0</v>
      </c>
      <c r="R769" s="67">
        <v>0</v>
      </c>
      <c r="S769" s="67">
        <v>0</v>
      </c>
      <c r="T769" s="67">
        <f t="shared" ref="T769:T827" si="57">J769+L769+M769+N769+O769+P769+Q769+R769+S769</f>
        <v>2608.9931650850563</v>
      </c>
      <c r="U769" s="63" t="s">
        <v>133</v>
      </c>
      <c r="V769" s="63">
        <v>2018</v>
      </c>
      <c r="W769" s="70" t="s">
        <v>1218</v>
      </c>
      <c r="X769" s="67">
        <v>0</v>
      </c>
      <c r="Y769" s="67"/>
      <c r="Z769" s="67">
        <f t="shared" ref="Z769:Z827" si="58">SUM(X769:Y769)</f>
        <v>0</v>
      </c>
      <c r="AA769" s="67">
        <f t="shared" si="45"/>
        <v>2608.9931650850563</v>
      </c>
    </row>
    <row r="770" spans="1:27" ht="15" customHeight="1" x14ac:dyDescent="0.3">
      <c r="A770" s="73" t="s">
        <v>43</v>
      </c>
      <c r="B770" s="73">
        <v>601650</v>
      </c>
      <c r="C770" s="73" t="s">
        <v>1106</v>
      </c>
      <c r="D770" s="74" t="s">
        <v>1107</v>
      </c>
      <c r="E770" s="73">
        <v>161058</v>
      </c>
      <c r="F770" s="73" t="s">
        <v>1110</v>
      </c>
      <c r="G770" s="73">
        <v>3000</v>
      </c>
      <c r="H770" s="73" t="s">
        <v>170</v>
      </c>
      <c r="I770" s="66">
        <v>0</v>
      </c>
      <c r="J770" s="67">
        <v>0</v>
      </c>
      <c r="K770" s="68">
        <f t="shared" si="55"/>
        <v>0</v>
      </c>
      <c r="L770" s="67">
        <f t="shared" si="56"/>
        <v>0</v>
      </c>
      <c r="M770" s="67">
        <v>165.96804455910296</v>
      </c>
      <c r="N770" s="67">
        <v>0</v>
      </c>
      <c r="O770" s="67">
        <f>'FY25 Fleet Rates'!$B$3</f>
        <v>1650.1169802561767</v>
      </c>
      <c r="P770" s="67">
        <v>0</v>
      </c>
      <c r="Q770" s="67">
        <v>0</v>
      </c>
      <c r="R770" s="67">
        <v>0</v>
      </c>
      <c r="S770" s="67">
        <v>0</v>
      </c>
      <c r="T770" s="67">
        <f t="shared" si="57"/>
        <v>1816.0850248152797</v>
      </c>
      <c r="U770" s="63" t="s">
        <v>412</v>
      </c>
      <c r="V770" s="63">
        <v>1900</v>
      </c>
      <c r="W770" s="70" t="s">
        <v>1218</v>
      </c>
      <c r="X770" s="67">
        <v>0</v>
      </c>
      <c r="Y770" s="67"/>
      <c r="Z770" s="67">
        <f t="shared" si="58"/>
        <v>0</v>
      </c>
      <c r="AA770" s="67">
        <f t="shared" si="45"/>
        <v>1816.0850248152797</v>
      </c>
    </row>
    <row r="771" spans="1:27" ht="15" customHeight="1" x14ac:dyDescent="0.3">
      <c r="A771" s="73" t="s">
        <v>43</v>
      </c>
      <c r="B771" s="73">
        <v>601650</v>
      </c>
      <c r="C771" s="73" t="s">
        <v>1106</v>
      </c>
      <c r="D771" s="74" t="s">
        <v>1107</v>
      </c>
      <c r="E771" s="73" t="s">
        <v>1111</v>
      </c>
      <c r="F771" s="73" t="s">
        <v>1112</v>
      </c>
      <c r="G771" s="73">
        <v>3000</v>
      </c>
      <c r="H771" s="73" t="s">
        <v>170</v>
      </c>
      <c r="I771" s="66">
        <v>0</v>
      </c>
      <c r="J771" s="67">
        <v>0</v>
      </c>
      <c r="K771" s="68">
        <f t="shared" si="55"/>
        <v>0</v>
      </c>
      <c r="L771" s="67">
        <f t="shared" si="56"/>
        <v>0</v>
      </c>
      <c r="M771" s="67">
        <v>0</v>
      </c>
      <c r="N771" s="67">
        <v>0</v>
      </c>
      <c r="O771" s="67">
        <f>'FY25 Fleet Rates'!$B$3</f>
        <v>1650.1169802561767</v>
      </c>
      <c r="P771" s="67">
        <v>0</v>
      </c>
      <c r="Q771" s="67">
        <v>0</v>
      </c>
      <c r="R771" s="67">
        <v>0</v>
      </c>
      <c r="S771" s="67">
        <v>0</v>
      </c>
      <c r="T771" s="67">
        <f t="shared" si="57"/>
        <v>1650.1169802561767</v>
      </c>
      <c r="U771" s="63" t="s">
        <v>412</v>
      </c>
      <c r="V771" s="63">
        <v>1900</v>
      </c>
      <c r="W771" s="70" t="s">
        <v>1218</v>
      </c>
      <c r="X771" s="67">
        <v>0</v>
      </c>
      <c r="Y771" s="67"/>
      <c r="Z771" s="67">
        <f t="shared" si="58"/>
        <v>0</v>
      </c>
      <c r="AA771" s="67">
        <f t="shared" si="45"/>
        <v>1650.1169802561767</v>
      </c>
    </row>
    <row r="772" spans="1:27" ht="15" customHeight="1" x14ac:dyDescent="0.3">
      <c r="A772" s="73" t="s">
        <v>43</v>
      </c>
      <c r="B772" s="73">
        <v>601650</v>
      </c>
      <c r="C772" s="73" t="s">
        <v>1106</v>
      </c>
      <c r="D772" s="74" t="s">
        <v>1107</v>
      </c>
      <c r="E772" s="73" t="s">
        <v>1113</v>
      </c>
      <c r="F772" s="73" t="s">
        <v>1114</v>
      </c>
      <c r="G772" s="73">
        <v>3000</v>
      </c>
      <c r="H772" s="73" t="s">
        <v>170</v>
      </c>
      <c r="I772" s="66">
        <v>0</v>
      </c>
      <c r="J772" s="67">
        <v>0</v>
      </c>
      <c r="K772" s="68">
        <f t="shared" si="55"/>
        <v>0</v>
      </c>
      <c r="L772" s="67">
        <f t="shared" si="56"/>
        <v>0</v>
      </c>
      <c r="M772" s="67">
        <v>3289.5599582056939</v>
      </c>
      <c r="N772" s="67">
        <v>0</v>
      </c>
      <c r="O772" s="67">
        <f>'FY25 Fleet Rates'!$B$3</f>
        <v>1650.1169802561767</v>
      </c>
      <c r="P772" s="67">
        <v>0</v>
      </c>
      <c r="Q772" s="67">
        <v>0</v>
      </c>
      <c r="R772" s="67">
        <v>0</v>
      </c>
      <c r="S772" s="67">
        <v>0</v>
      </c>
      <c r="T772" s="67">
        <f t="shared" si="57"/>
        <v>4939.676938461871</v>
      </c>
      <c r="U772" s="63" t="s">
        <v>412</v>
      </c>
      <c r="V772" s="63">
        <v>1900</v>
      </c>
      <c r="W772" s="70" t="s">
        <v>1218</v>
      </c>
      <c r="X772" s="67">
        <v>0</v>
      </c>
      <c r="Y772" s="67"/>
      <c r="Z772" s="67">
        <f t="shared" si="58"/>
        <v>0</v>
      </c>
      <c r="AA772" s="67">
        <f t="shared" si="45"/>
        <v>4939.676938461871</v>
      </c>
    </row>
    <row r="773" spans="1:27" ht="15" customHeight="1" x14ac:dyDescent="0.3">
      <c r="A773" s="73" t="s">
        <v>43</v>
      </c>
      <c r="B773" s="73">
        <v>601650</v>
      </c>
      <c r="C773" s="73" t="s">
        <v>1106</v>
      </c>
      <c r="D773" s="75" t="s">
        <v>1107</v>
      </c>
      <c r="E773" s="73" t="s">
        <v>1115</v>
      </c>
      <c r="F773" s="73" t="s">
        <v>1116</v>
      </c>
      <c r="G773" s="73">
        <v>3000</v>
      </c>
      <c r="H773" s="73" t="s">
        <v>170</v>
      </c>
      <c r="I773" s="66">
        <v>0</v>
      </c>
      <c r="J773" s="67">
        <v>0</v>
      </c>
      <c r="K773" s="68">
        <f t="shared" si="55"/>
        <v>0</v>
      </c>
      <c r="L773" s="67">
        <f t="shared" si="56"/>
        <v>0</v>
      </c>
      <c r="M773" s="67">
        <v>7328.3358521580503</v>
      </c>
      <c r="N773" s="67">
        <v>0</v>
      </c>
      <c r="O773" s="67">
        <f>'FY25 Fleet Rates'!$B$3</f>
        <v>1650.1169802561767</v>
      </c>
      <c r="P773" s="67">
        <v>0</v>
      </c>
      <c r="Q773" s="67">
        <v>0</v>
      </c>
      <c r="R773" s="67">
        <v>0</v>
      </c>
      <c r="S773" s="67">
        <v>0</v>
      </c>
      <c r="T773" s="67">
        <f t="shared" si="57"/>
        <v>8978.4528324142266</v>
      </c>
      <c r="U773" s="63" t="s">
        <v>412</v>
      </c>
      <c r="V773" s="63">
        <v>1900</v>
      </c>
      <c r="W773" s="70" t="s">
        <v>1218</v>
      </c>
      <c r="X773" s="67">
        <v>0</v>
      </c>
      <c r="Y773" s="67"/>
      <c r="Z773" s="67">
        <f t="shared" si="58"/>
        <v>0</v>
      </c>
      <c r="AA773" s="67">
        <f t="shared" si="45"/>
        <v>8978.4528324142266</v>
      </c>
    </row>
    <row r="774" spans="1:27" ht="15" customHeight="1" x14ac:dyDescent="0.3">
      <c r="A774" s="73" t="s">
        <v>43</v>
      </c>
      <c r="B774" s="73">
        <v>601650</v>
      </c>
      <c r="C774" s="73" t="s">
        <v>1106</v>
      </c>
      <c r="D774" s="75" t="s">
        <v>1107</v>
      </c>
      <c r="E774" s="73" t="s">
        <v>1117</v>
      </c>
      <c r="F774" s="73" t="s">
        <v>1118</v>
      </c>
      <c r="G774" s="73">
        <v>3000</v>
      </c>
      <c r="H774" s="73" t="s">
        <v>170</v>
      </c>
      <c r="I774" s="66">
        <v>0</v>
      </c>
      <c r="J774" s="67">
        <v>0</v>
      </c>
      <c r="K774" s="68">
        <f t="shared" si="55"/>
        <v>0</v>
      </c>
      <c r="L774" s="67">
        <f t="shared" si="56"/>
        <v>0</v>
      </c>
      <c r="M774" s="67">
        <v>1446.0279400493273</v>
      </c>
      <c r="N774" s="67">
        <v>0</v>
      </c>
      <c r="O774" s="67">
        <f>'FY25 Fleet Rates'!$B$3</f>
        <v>1650.1169802561767</v>
      </c>
      <c r="P774" s="67">
        <v>0</v>
      </c>
      <c r="Q774" s="67">
        <v>0</v>
      </c>
      <c r="R774" s="67">
        <v>0</v>
      </c>
      <c r="S774" s="67">
        <v>0</v>
      </c>
      <c r="T774" s="67">
        <f t="shared" si="57"/>
        <v>3096.144920305504</v>
      </c>
      <c r="U774" s="63" t="s">
        <v>412</v>
      </c>
      <c r="V774" s="63">
        <v>1900</v>
      </c>
      <c r="W774" s="70" t="s">
        <v>1218</v>
      </c>
      <c r="X774" s="67">
        <v>0</v>
      </c>
      <c r="Y774" s="67"/>
      <c r="Z774" s="67">
        <f t="shared" si="58"/>
        <v>0</v>
      </c>
      <c r="AA774" s="67">
        <f t="shared" si="45"/>
        <v>3096.144920305504</v>
      </c>
    </row>
    <row r="775" spans="1:27" ht="15" customHeight="1" x14ac:dyDescent="0.3">
      <c r="A775" s="73" t="s">
        <v>43</v>
      </c>
      <c r="B775" s="73">
        <v>601650</v>
      </c>
      <c r="C775" s="73" t="s">
        <v>1106</v>
      </c>
      <c r="D775" s="75" t="s">
        <v>1107</v>
      </c>
      <c r="E775" s="73" t="s">
        <v>1119</v>
      </c>
      <c r="F775" s="73" t="s">
        <v>1120</v>
      </c>
      <c r="G775" s="73">
        <v>3000</v>
      </c>
      <c r="H775" s="73" t="s">
        <v>170</v>
      </c>
      <c r="I775" s="66">
        <v>0</v>
      </c>
      <c r="J775" s="67">
        <v>0</v>
      </c>
      <c r="K775" s="68">
        <f t="shared" si="55"/>
        <v>0</v>
      </c>
      <c r="L775" s="67">
        <f t="shared" si="56"/>
        <v>0</v>
      </c>
      <c r="M775" s="67">
        <v>4385.8053838857822</v>
      </c>
      <c r="N775" s="67">
        <v>40.823624252795781</v>
      </c>
      <c r="O775" s="67">
        <f>'FY25 Fleet Rates'!$B$3</f>
        <v>1650.1169802561767</v>
      </c>
      <c r="P775" s="67">
        <v>0</v>
      </c>
      <c r="Q775" s="67">
        <v>0</v>
      </c>
      <c r="R775" s="67">
        <v>7399.5403970410498</v>
      </c>
      <c r="S775" s="67">
        <v>4390.1895479598597</v>
      </c>
      <c r="T775" s="67">
        <f t="shared" si="57"/>
        <v>17866.475933395664</v>
      </c>
      <c r="U775" s="63" t="s">
        <v>412</v>
      </c>
      <c r="V775" s="63">
        <v>1900</v>
      </c>
      <c r="W775" s="70" t="s">
        <v>1218</v>
      </c>
      <c r="X775" s="67">
        <v>53941</v>
      </c>
      <c r="Y775" s="67"/>
      <c r="Z775" s="67">
        <f t="shared" si="58"/>
        <v>53941</v>
      </c>
      <c r="AA775" s="67">
        <f t="shared" si="45"/>
        <v>71807.475933395661</v>
      </c>
    </row>
    <row r="776" spans="1:27" ht="15" customHeight="1" x14ac:dyDescent="0.3">
      <c r="A776" s="73" t="s">
        <v>43</v>
      </c>
      <c r="B776" s="73">
        <v>601650</v>
      </c>
      <c r="C776" s="73" t="s">
        <v>1106</v>
      </c>
      <c r="D776" s="75" t="s">
        <v>1107</v>
      </c>
      <c r="E776" s="73" t="s">
        <v>1121</v>
      </c>
      <c r="F776" s="73" t="s">
        <v>1122</v>
      </c>
      <c r="G776" s="73">
        <v>3000</v>
      </c>
      <c r="H776" s="73" t="s">
        <v>170</v>
      </c>
      <c r="I776" s="66">
        <v>0</v>
      </c>
      <c r="J776" s="67">
        <v>0</v>
      </c>
      <c r="K776" s="68">
        <f t="shared" si="55"/>
        <v>0</v>
      </c>
      <c r="L776" s="67">
        <f t="shared" ref="L776:L807" si="59">IF(H776="N",IF(I776&gt;6000,K776,0)*(I776-(500*12)),0)</f>
        <v>0</v>
      </c>
      <c r="M776" s="67">
        <v>0</v>
      </c>
      <c r="N776" s="67">
        <v>0</v>
      </c>
      <c r="O776" s="67">
        <f>'FY25 Fleet Rates'!$B$3</f>
        <v>1650.1169802561767</v>
      </c>
      <c r="P776" s="67">
        <v>0</v>
      </c>
      <c r="Q776" s="67">
        <v>0</v>
      </c>
      <c r="R776" s="67">
        <v>6494.3676605023848</v>
      </c>
      <c r="S776" s="67">
        <v>0</v>
      </c>
      <c r="T776" s="67">
        <f t="shared" si="57"/>
        <v>8144.484640758561</v>
      </c>
      <c r="U776" s="63" t="s">
        <v>412</v>
      </c>
      <c r="V776" s="63">
        <v>1900</v>
      </c>
      <c r="W776" s="70" t="s">
        <v>1218</v>
      </c>
      <c r="X776" s="67">
        <v>0</v>
      </c>
      <c r="Y776" s="67"/>
      <c r="Z776" s="67">
        <f t="shared" si="58"/>
        <v>0</v>
      </c>
      <c r="AA776" s="67">
        <f t="shared" si="45"/>
        <v>8144.484640758561</v>
      </c>
    </row>
    <row r="777" spans="1:27" ht="15" customHeight="1" x14ac:dyDescent="0.3">
      <c r="A777" s="73" t="s">
        <v>43</v>
      </c>
      <c r="B777" s="73">
        <v>601650</v>
      </c>
      <c r="C777" s="73" t="s">
        <v>1106</v>
      </c>
      <c r="D777" s="75" t="s">
        <v>1107</v>
      </c>
      <c r="E777" s="73" t="s">
        <v>1123</v>
      </c>
      <c r="F777" s="73" t="s">
        <v>1124</v>
      </c>
      <c r="G777" s="73">
        <v>3000</v>
      </c>
      <c r="H777" s="73" t="s">
        <v>170</v>
      </c>
      <c r="I777" s="66">
        <v>0</v>
      </c>
      <c r="J777" s="67">
        <v>0</v>
      </c>
      <c r="K777" s="68">
        <f t="shared" si="55"/>
        <v>0</v>
      </c>
      <c r="L777" s="67">
        <f t="shared" si="59"/>
        <v>0</v>
      </c>
      <c r="M777" s="67">
        <v>0</v>
      </c>
      <c r="N777" s="67">
        <v>0</v>
      </c>
      <c r="O777" s="67">
        <f>'FY25 Fleet Rates'!B4</f>
        <v>506.26975014729345</v>
      </c>
      <c r="P777" s="67">
        <v>0</v>
      </c>
      <c r="Q777" s="67">
        <v>0</v>
      </c>
      <c r="R777" s="67">
        <v>0</v>
      </c>
      <c r="S777" s="67">
        <v>0</v>
      </c>
      <c r="T777" s="67">
        <f t="shared" si="57"/>
        <v>506.26975014729345</v>
      </c>
      <c r="U777" s="63" t="s">
        <v>412</v>
      </c>
      <c r="V777" s="63">
        <v>0</v>
      </c>
      <c r="W777" s="70"/>
      <c r="X777" s="67">
        <v>0</v>
      </c>
      <c r="Y777" s="67"/>
      <c r="Z777" s="67">
        <f t="shared" si="58"/>
        <v>0</v>
      </c>
      <c r="AA777" s="67">
        <f t="shared" si="45"/>
        <v>506.26975014729345</v>
      </c>
    </row>
    <row r="778" spans="1:27" ht="15" customHeight="1" x14ac:dyDescent="0.3">
      <c r="A778" s="73" t="s">
        <v>43</v>
      </c>
      <c r="B778" s="73">
        <v>601671</v>
      </c>
      <c r="C778" s="73" t="s">
        <v>1125</v>
      </c>
      <c r="D778" s="75" t="s">
        <v>1126</v>
      </c>
      <c r="E778" s="73">
        <v>51024</v>
      </c>
      <c r="F778" s="73"/>
      <c r="G778" s="73">
        <v>3007</v>
      </c>
      <c r="H778" s="73" t="s">
        <v>170</v>
      </c>
      <c r="I778" s="66">
        <v>0</v>
      </c>
      <c r="J778" s="67">
        <v>0</v>
      </c>
      <c r="K778" s="68">
        <f t="shared" si="55"/>
        <v>0</v>
      </c>
      <c r="L778" s="67">
        <f t="shared" si="59"/>
        <v>0</v>
      </c>
      <c r="M778" s="67">
        <v>0</v>
      </c>
      <c r="N778" s="67"/>
      <c r="O778" s="67">
        <f>'FY25 Fleet Rates'!$B$4</f>
        <v>506.26975014729345</v>
      </c>
      <c r="P778" s="67">
        <v>0</v>
      </c>
      <c r="Q778" s="67">
        <v>0</v>
      </c>
      <c r="R778" s="67">
        <v>0</v>
      </c>
      <c r="S778" s="67">
        <v>0</v>
      </c>
      <c r="T778" s="67">
        <f t="shared" si="57"/>
        <v>506.26975014729345</v>
      </c>
      <c r="U778" s="63" t="s">
        <v>412</v>
      </c>
      <c r="V778" s="63"/>
      <c r="W778" s="70"/>
      <c r="X778" s="69">
        <v>0</v>
      </c>
      <c r="Y778" s="67"/>
      <c r="Z778" s="67">
        <f t="shared" si="58"/>
        <v>0</v>
      </c>
      <c r="AA778" s="67">
        <f t="shared" si="45"/>
        <v>506.26975014729345</v>
      </c>
    </row>
    <row r="779" spans="1:27" ht="15" customHeight="1" x14ac:dyDescent="0.3">
      <c r="A779" s="73" t="s">
        <v>43</v>
      </c>
      <c r="B779" s="73">
        <v>601671</v>
      </c>
      <c r="C779" s="73" t="s">
        <v>1125</v>
      </c>
      <c r="D779" s="75" t="s">
        <v>1126</v>
      </c>
      <c r="E779" s="73" t="s">
        <v>1127</v>
      </c>
      <c r="F779" s="73" t="s">
        <v>1128</v>
      </c>
      <c r="G779" s="73">
        <v>1035</v>
      </c>
      <c r="H779" s="73" t="s">
        <v>77</v>
      </c>
      <c r="I779" s="66">
        <v>9004</v>
      </c>
      <c r="J779" s="67">
        <v>5176.3233023163639</v>
      </c>
      <c r="K779" s="68">
        <f t="shared" si="55"/>
        <v>0.86272055038606066</v>
      </c>
      <c r="L779" s="67">
        <f t="shared" si="59"/>
        <v>2591.6125333597261</v>
      </c>
      <c r="M779" s="67">
        <v>0</v>
      </c>
      <c r="N779" s="67">
        <v>0</v>
      </c>
      <c r="O779" s="67">
        <f>'FY25 Fleet Rates'!$B$3</f>
        <v>1650.1169802561767</v>
      </c>
      <c r="P779" s="67">
        <v>0</v>
      </c>
      <c r="Q779" s="67">
        <v>921.27148762920308</v>
      </c>
      <c r="R779" s="67">
        <v>0</v>
      </c>
      <c r="S779" s="67">
        <v>0</v>
      </c>
      <c r="T779" s="67">
        <f t="shared" si="57"/>
        <v>10339.324303561469</v>
      </c>
      <c r="U779" s="63" t="s">
        <v>925</v>
      </c>
      <c r="V779" s="63">
        <v>2019</v>
      </c>
      <c r="W779" s="70" t="s">
        <v>1218</v>
      </c>
      <c r="X779" s="67">
        <v>0</v>
      </c>
      <c r="Y779" s="67"/>
      <c r="Z779" s="67">
        <f t="shared" si="58"/>
        <v>0</v>
      </c>
      <c r="AA779" s="67">
        <f t="shared" si="45"/>
        <v>10339.324303561469</v>
      </c>
    </row>
    <row r="780" spans="1:27" ht="15" customHeight="1" x14ac:dyDescent="0.3">
      <c r="A780" s="73" t="s">
        <v>43</v>
      </c>
      <c r="B780" s="73">
        <v>601671</v>
      </c>
      <c r="C780" s="73" t="s">
        <v>1125</v>
      </c>
      <c r="D780" s="75" t="s">
        <v>1126</v>
      </c>
      <c r="E780" s="73" t="s">
        <v>1129</v>
      </c>
      <c r="F780" s="73" t="s">
        <v>1130</v>
      </c>
      <c r="G780" s="73">
        <v>1035</v>
      </c>
      <c r="H780" s="73" t="s">
        <v>77</v>
      </c>
      <c r="I780" s="66">
        <v>12893</v>
      </c>
      <c r="J780" s="67">
        <v>5176.3233023163639</v>
      </c>
      <c r="K780" s="68">
        <f t="shared" si="55"/>
        <v>0.86272055038606066</v>
      </c>
      <c r="L780" s="67">
        <f t="shared" si="59"/>
        <v>5946.7327538111158</v>
      </c>
      <c r="M780" s="67">
        <v>0</v>
      </c>
      <c r="N780" s="67">
        <v>0</v>
      </c>
      <c r="O780" s="67">
        <f>'FY25 Fleet Rates'!$B$3</f>
        <v>1650.1169802561767</v>
      </c>
      <c r="P780" s="67">
        <v>0</v>
      </c>
      <c r="Q780" s="67">
        <v>0</v>
      </c>
      <c r="R780" s="67">
        <v>0</v>
      </c>
      <c r="S780" s="67">
        <v>0</v>
      </c>
      <c r="T780" s="67">
        <f t="shared" si="57"/>
        <v>12773.173036383656</v>
      </c>
      <c r="U780" s="63" t="s">
        <v>925</v>
      </c>
      <c r="V780" s="63">
        <v>2019</v>
      </c>
      <c r="W780" s="70" t="s">
        <v>1218</v>
      </c>
      <c r="X780" s="67">
        <v>0</v>
      </c>
      <c r="Y780" s="67"/>
      <c r="Z780" s="67">
        <f t="shared" si="58"/>
        <v>0</v>
      </c>
      <c r="AA780" s="67">
        <f t="shared" si="45"/>
        <v>12773.173036383656</v>
      </c>
    </row>
    <row r="781" spans="1:27" ht="15" customHeight="1" x14ac:dyDescent="0.3">
      <c r="A781" s="73" t="s">
        <v>43</v>
      </c>
      <c r="B781" s="73">
        <v>601671</v>
      </c>
      <c r="C781" s="73" t="s">
        <v>1125</v>
      </c>
      <c r="D781" s="74" t="s">
        <v>1126</v>
      </c>
      <c r="E781" s="73" t="s">
        <v>1131</v>
      </c>
      <c r="F781" s="73" t="s">
        <v>1132</v>
      </c>
      <c r="G781" s="73">
        <v>1204</v>
      </c>
      <c r="H781" s="73" t="s">
        <v>77</v>
      </c>
      <c r="I781" s="66">
        <v>11744</v>
      </c>
      <c r="J781" s="67">
        <v>6543.653985947104</v>
      </c>
      <c r="K781" s="68">
        <f t="shared" si="55"/>
        <v>1.0906089976578506</v>
      </c>
      <c r="L781" s="67">
        <f t="shared" si="59"/>
        <v>6264.4580825466937</v>
      </c>
      <c r="M781" s="67">
        <v>0</v>
      </c>
      <c r="N781" s="67">
        <v>0</v>
      </c>
      <c r="O781" s="67">
        <f>'FY25 Fleet Rates'!$B$3</f>
        <v>1650.1169802561767</v>
      </c>
      <c r="P781" s="67">
        <v>0</v>
      </c>
      <c r="Q781" s="67">
        <v>0</v>
      </c>
      <c r="R781" s="67">
        <v>0</v>
      </c>
      <c r="S781" s="67">
        <v>0</v>
      </c>
      <c r="T781" s="67">
        <f t="shared" si="57"/>
        <v>14458.229048749974</v>
      </c>
      <c r="U781" s="63" t="s">
        <v>925</v>
      </c>
      <c r="V781" s="63">
        <v>2022</v>
      </c>
      <c r="W781" s="70" t="s">
        <v>1218</v>
      </c>
      <c r="X781" s="67">
        <v>0</v>
      </c>
      <c r="Y781" s="67"/>
      <c r="Z781" s="67">
        <f t="shared" si="58"/>
        <v>0</v>
      </c>
      <c r="AA781" s="67">
        <f t="shared" si="45"/>
        <v>14458.229048749974</v>
      </c>
    </row>
    <row r="782" spans="1:27" ht="15" customHeight="1" x14ac:dyDescent="0.3">
      <c r="A782" s="73" t="s">
        <v>43</v>
      </c>
      <c r="B782" s="73">
        <v>601690</v>
      </c>
      <c r="C782" s="73" t="s">
        <v>1133</v>
      </c>
      <c r="D782" s="75" t="s">
        <v>1134</v>
      </c>
      <c r="E782" s="73">
        <v>111005</v>
      </c>
      <c r="F782" s="73" t="s">
        <v>1135</v>
      </c>
      <c r="G782" s="73">
        <v>1034</v>
      </c>
      <c r="H782" s="73" t="s">
        <v>77</v>
      </c>
      <c r="I782" s="66">
        <v>16644</v>
      </c>
      <c r="J782" s="67">
        <v>4687.9909153053886</v>
      </c>
      <c r="K782" s="68">
        <f t="shared" si="55"/>
        <v>0.78133181921756478</v>
      </c>
      <c r="L782" s="67">
        <f t="shared" si="59"/>
        <v>8316.4958837517588</v>
      </c>
      <c r="M782" s="67">
        <v>0</v>
      </c>
      <c r="N782" s="67">
        <v>0</v>
      </c>
      <c r="O782" s="67">
        <f>'FY25 Fleet Rates'!$B$3</f>
        <v>1650.1169802561767</v>
      </c>
      <c r="P782" s="67">
        <v>0</v>
      </c>
      <c r="Q782" s="67">
        <v>0</v>
      </c>
      <c r="R782" s="67">
        <v>0</v>
      </c>
      <c r="S782" s="67">
        <v>0</v>
      </c>
      <c r="T782" s="67">
        <f t="shared" si="57"/>
        <v>14654.603779313324</v>
      </c>
      <c r="U782" s="63" t="s">
        <v>925</v>
      </c>
      <c r="V782" s="63">
        <v>2012</v>
      </c>
      <c r="W782" s="70" t="s">
        <v>1218</v>
      </c>
      <c r="X782" s="67">
        <v>0</v>
      </c>
      <c r="Y782" s="67"/>
      <c r="Z782" s="67">
        <f t="shared" si="58"/>
        <v>0</v>
      </c>
      <c r="AA782" s="67">
        <f t="shared" si="45"/>
        <v>14654.603779313324</v>
      </c>
    </row>
    <row r="783" spans="1:27" ht="15.75" customHeight="1" x14ac:dyDescent="0.3">
      <c r="A783" s="73" t="s">
        <v>43</v>
      </c>
      <c r="B783" s="73">
        <v>601690</v>
      </c>
      <c r="C783" s="73" t="s">
        <v>1133</v>
      </c>
      <c r="D783" s="75" t="s">
        <v>1134</v>
      </c>
      <c r="E783" s="73">
        <v>111038</v>
      </c>
      <c r="F783" s="73" t="s">
        <v>1136</v>
      </c>
      <c r="G783" s="73">
        <v>1031</v>
      </c>
      <c r="H783" s="73" t="s">
        <v>77</v>
      </c>
      <c r="I783" s="66">
        <v>7631</v>
      </c>
      <c r="J783" s="67">
        <v>3906.6590960878229</v>
      </c>
      <c r="K783" s="68">
        <f t="shared" si="55"/>
        <v>0.65110984934797045</v>
      </c>
      <c r="L783" s="67">
        <f t="shared" si="59"/>
        <v>1061.9601642865398</v>
      </c>
      <c r="M783" s="67">
        <v>0</v>
      </c>
      <c r="N783" s="67">
        <v>0</v>
      </c>
      <c r="O783" s="67">
        <f>'FY25 Fleet Rates'!$B$3</f>
        <v>1650.1169802561767</v>
      </c>
      <c r="P783" s="67">
        <v>0</v>
      </c>
      <c r="Q783" s="67">
        <v>0</v>
      </c>
      <c r="R783" s="67">
        <v>0</v>
      </c>
      <c r="S783" s="67">
        <v>0</v>
      </c>
      <c r="T783" s="67">
        <f t="shared" si="57"/>
        <v>6618.7362406305401</v>
      </c>
      <c r="U783" s="63" t="s">
        <v>1306</v>
      </c>
      <c r="V783" s="63">
        <v>2021</v>
      </c>
      <c r="W783" s="70">
        <v>0</v>
      </c>
      <c r="X783" s="67">
        <v>0</v>
      </c>
      <c r="Y783" s="67"/>
      <c r="Z783" s="67">
        <f t="shared" si="58"/>
        <v>0</v>
      </c>
      <c r="AA783" s="67">
        <f t="shared" si="45"/>
        <v>6618.7362406305401</v>
      </c>
    </row>
    <row r="784" spans="1:27" ht="15.75" customHeight="1" x14ac:dyDescent="0.3">
      <c r="A784" s="73" t="s">
        <v>43</v>
      </c>
      <c r="B784" s="73">
        <v>601690</v>
      </c>
      <c r="C784" s="73" t="s">
        <v>1133</v>
      </c>
      <c r="D784" s="75" t="s">
        <v>1134</v>
      </c>
      <c r="E784" s="73">
        <v>141005</v>
      </c>
      <c r="F784" s="73" t="s">
        <v>1137</v>
      </c>
      <c r="G784" s="73">
        <v>1035</v>
      </c>
      <c r="H784" s="73" t="s">
        <v>77</v>
      </c>
      <c r="I784" s="66">
        <v>20218</v>
      </c>
      <c r="J784" s="67">
        <v>5176.3233023163639</v>
      </c>
      <c r="K784" s="68">
        <f t="shared" si="55"/>
        <v>0.86272055038606066</v>
      </c>
      <c r="L784" s="67">
        <f t="shared" si="59"/>
        <v>12266.160785389011</v>
      </c>
      <c r="M784" s="67">
        <v>0</v>
      </c>
      <c r="N784" s="67">
        <v>0</v>
      </c>
      <c r="O784" s="67">
        <f>'FY25 Fleet Rates'!$B$3</f>
        <v>1650.1169802561767</v>
      </c>
      <c r="P784" s="67">
        <v>0</v>
      </c>
      <c r="Q784" s="67">
        <v>0</v>
      </c>
      <c r="R784" s="67">
        <v>0</v>
      </c>
      <c r="S784" s="67">
        <v>0</v>
      </c>
      <c r="T784" s="67">
        <f t="shared" si="57"/>
        <v>19092.601067961554</v>
      </c>
      <c r="U784" s="63" t="s">
        <v>412</v>
      </c>
      <c r="V784" s="63">
        <v>1900</v>
      </c>
      <c r="W784" s="70" t="s">
        <v>1218</v>
      </c>
      <c r="X784" s="67">
        <v>0</v>
      </c>
      <c r="Y784" s="67"/>
      <c r="Z784" s="67">
        <f t="shared" si="58"/>
        <v>0</v>
      </c>
      <c r="AA784" s="67">
        <f t="shared" si="45"/>
        <v>19092.601067961554</v>
      </c>
    </row>
    <row r="785" spans="1:27" ht="15.75" customHeight="1" x14ac:dyDescent="0.3">
      <c r="A785" s="73" t="s">
        <v>43</v>
      </c>
      <c r="B785" s="73">
        <v>601690</v>
      </c>
      <c r="C785" s="73" t="s">
        <v>1133</v>
      </c>
      <c r="D785" s="75" t="s">
        <v>1134</v>
      </c>
      <c r="E785" s="73">
        <v>141020</v>
      </c>
      <c r="F785" s="73" t="s">
        <v>1138</v>
      </c>
      <c r="G785" s="73">
        <v>1035</v>
      </c>
      <c r="H785" s="73" t="s">
        <v>77</v>
      </c>
      <c r="I785" s="66">
        <v>13645</v>
      </c>
      <c r="J785" s="67">
        <v>5176.3233023163639</v>
      </c>
      <c r="K785" s="68">
        <f t="shared" si="55"/>
        <v>0.86272055038606066</v>
      </c>
      <c r="L785" s="67">
        <f t="shared" si="59"/>
        <v>6595.4986077014337</v>
      </c>
      <c r="M785" s="67">
        <v>0</v>
      </c>
      <c r="N785" s="67">
        <v>0</v>
      </c>
      <c r="O785" s="67">
        <f>'FY25 Fleet Rates'!$B$3</f>
        <v>1650.1169802561767</v>
      </c>
      <c r="P785" s="67">
        <v>0</v>
      </c>
      <c r="Q785" s="67">
        <v>0</v>
      </c>
      <c r="R785" s="67">
        <v>0</v>
      </c>
      <c r="S785" s="67">
        <v>0</v>
      </c>
      <c r="T785" s="67">
        <f t="shared" si="57"/>
        <v>13421.938890273974</v>
      </c>
      <c r="U785" s="63" t="s">
        <v>412</v>
      </c>
      <c r="V785" s="63">
        <v>1900</v>
      </c>
      <c r="W785" s="70" t="s">
        <v>1218</v>
      </c>
      <c r="X785" s="67">
        <v>0</v>
      </c>
      <c r="Y785" s="67"/>
      <c r="Z785" s="67">
        <f t="shared" si="58"/>
        <v>0</v>
      </c>
      <c r="AA785" s="67">
        <f t="shared" si="45"/>
        <v>13421.938890273974</v>
      </c>
    </row>
    <row r="786" spans="1:27" ht="15.75" customHeight="1" x14ac:dyDescent="0.3">
      <c r="A786" s="73" t="s">
        <v>43</v>
      </c>
      <c r="B786" s="73">
        <v>601690</v>
      </c>
      <c r="C786" s="73" t="s">
        <v>1133</v>
      </c>
      <c r="D786" s="75" t="s">
        <v>1134</v>
      </c>
      <c r="E786" s="73">
        <v>161008</v>
      </c>
      <c r="F786" s="73" t="s">
        <v>1139</v>
      </c>
      <c r="G786" s="73">
        <v>1212</v>
      </c>
      <c r="H786" s="73" t="s">
        <v>77</v>
      </c>
      <c r="I786" s="66">
        <v>12988</v>
      </c>
      <c r="J786" s="67">
        <v>4394.9914830988009</v>
      </c>
      <c r="K786" s="68">
        <f t="shared" si="55"/>
        <v>0.73249858051646677</v>
      </c>
      <c r="L786" s="67">
        <f t="shared" si="59"/>
        <v>5118.7000806490696</v>
      </c>
      <c r="M786" s="67">
        <v>0</v>
      </c>
      <c r="N786" s="67">
        <v>0</v>
      </c>
      <c r="O786" s="67">
        <f>'FY25 Fleet Rates'!$B$3</f>
        <v>1650.1169802561767</v>
      </c>
      <c r="P786" s="67">
        <v>0</v>
      </c>
      <c r="Q786" s="67">
        <v>0</v>
      </c>
      <c r="R786" s="67">
        <v>0</v>
      </c>
      <c r="S786" s="67">
        <v>0</v>
      </c>
      <c r="T786" s="67">
        <f t="shared" si="57"/>
        <v>11163.808544004047</v>
      </c>
      <c r="U786" s="63" t="s">
        <v>412</v>
      </c>
      <c r="V786" s="63">
        <v>1900</v>
      </c>
      <c r="W786" s="70" t="s">
        <v>1218</v>
      </c>
      <c r="X786" s="67">
        <v>0</v>
      </c>
      <c r="Y786" s="67"/>
      <c r="Z786" s="67">
        <f t="shared" si="58"/>
        <v>0</v>
      </c>
      <c r="AA786" s="67">
        <f t="shared" si="45"/>
        <v>11163.808544004047</v>
      </c>
    </row>
    <row r="787" spans="1:27" ht="15.75" customHeight="1" x14ac:dyDescent="0.3">
      <c r="A787" s="73" t="s">
        <v>43</v>
      </c>
      <c r="B787" s="73">
        <v>601690</v>
      </c>
      <c r="C787" s="73" t="s">
        <v>1133</v>
      </c>
      <c r="D787" s="75" t="s">
        <v>1134</v>
      </c>
      <c r="E787" s="73" t="s">
        <v>1140</v>
      </c>
      <c r="F787" s="73" t="s">
        <v>1141</v>
      </c>
      <c r="G787" s="73">
        <v>1034</v>
      </c>
      <c r="H787" s="73" t="s">
        <v>77</v>
      </c>
      <c r="I787" s="66">
        <v>3516</v>
      </c>
      <c r="J787" s="67">
        <v>4687.9909153053886</v>
      </c>
      <c r="K787" s="68">
        <f t="shared" si="55"/>
        <v>0.78133181921756478</v>
      </c>
      <c r="L787" s="67">
        <f t="shared" si="59"/>
        <v>0</v>
      </c>
      <c r="M787" s="67">
        <v>0</v>
      </c>
      <c r="N787" s="67">
        <v>0</v>
      </c>
      <c r="O787" s="67">
        <f>'FY25 Fleet Rates'!$B$3</f>
        <v>1650.1169802561767</v>
      </c>
      <c r="P787" s="67">
        <v>0</v>
      </c>
      <c r="Q787" s="67">
        <v>0</v>
      </c>
      <c r="R787" s="67">
        <v>0</v>
      </c>
      <c r="S787" s="67">
        <v>0</v>
      </c>
      <c r="T787" s="67">
        <f t="shared" si="57"/>
        <v>6338.1078955615649</v>
      </c>
      <c r="U787" s="63" t="s">
        <v>925</v>
      </c>
      <c r="V787" s="63">
        <v>2008</v>
      </c>
      <c r="W787" s="70" t="s">
        <v>1218</v>
      </c>
      <c r="X787" s="67">
        <v>0</v>
      </c>
      <c r="Y787" s="67"/>
      <c r="Z787" s="67">
        <f t="shared" si="58"/>
        <v>0</v>
      </c>
      <c r="AA787" s="67">
        <f t="shared" si="45"/>
        <v>6338.1078955615649</v>
      </c>
    </row>
    <row r="788" spans="1:27" ht="15.75" customHeight="1" x14ac:dyDescent="0.3">
      <c r="A788" s="73" t="s">
        <v>43</v>
      </c>
      <c r="B788" s="73">
        <v>601690</v>
      </c>
      <c r="C788" s="73" t="s">
        <v>1133</v>
      </c>
      <c r="D788" s="75" t="s">
        <v>1134</v>
      </c>
      <c r="E788" s="73" t="s">
        <v>1142</v>
      </c>
      <c r="F788" s="73" t="s">
        <v>1143</v>
      </c>
      <c r="G788" s="73">
        <v>1031</v>
      </c>
      <c r="H788" s="73" t="s">
        <v>77</v>
      </c>
      <c r="I788" s="66">
        <v>9970</v>
      </c>
      <c r="J788" s="67">
        <v>3906.6590960878229</v>
      </c>
      <c r="K788" s="68">
        <f t="shared" si="55"/>
        <v>0.65110984934797045</v>
      </c>
      <c r="L788" s="67">
        <f t="shared" si="59"/>
        <v>2584.9061019114429</v>
      </c>
      <c r="M788" s="67">
        <v>0</v>
      </c>
      <c r="N788" s="67">
        <v>0</v>
      </c>
      <c r="O788" s="67">
        <f>'FY25 Fleet Rates'!$B$3</f>
        <v>1650.1169802561767</v>
      </c>
      <c r="P788" s="67">
        <v>0</v>
      </c>
      <c r="Q788" s="67">
        <v>0</v>
      </c>
      <c r="R788" s="67">
        <v>1690.1880337396733</v>
      </c>
      <c r="S788" s="67">
        <v>0</v>
      </c>
      <c r="T788" s="67">
        <f t="shared" si="57"/>
        <v>9831.8702119951158</v>
      </c>
      <c r="U788" s="63" t="s">
        <v>1306</v>
      </c>
      <c r="V788" s="63">
        <v>2015</v>
      </c>
      <c r="W788" s="70">
        <v>0</v>
      </c>
      <c r="X788" s="67">
        <v>0</v>
      </c>
      <c r="Y788" s="67"/>
      <c r="Z788" s="67">
        <f t="shared" si="58"/>
        <v>0</v>
      </c>
      <c r="AA788" s="67">
        <f t="shared" si="45"/>
        <v>9831.8702119951158</v>
      </c>
    </row>
    <row r="789" spans="1:27" ht="14.25" customHeight="1" x14ac:dyDescent="0.3">
      <c r="A789" s="73" t="s">
        <v>43</v>
      </c>
      <c r="B789" s="73">
        <v>601690</v>
      </c>
      <c r="C789" s="73" t="s">
        <v>1133</v>
      </c>
      <c r="D789" s="75" t="s">
        <v>1134</v>
      </c>
      <c r="E789" s="73" t="s">
        <v>1144</v>
      </c>
      <c r="F789" s="73" t="s">
        <v>1145</v>
      </c>
      <c r="G789" s="73">
        <v>1031</v>
      </c>
      <c r="H789" s="73" t="s">
        <v>77</v>
      </c>
      <c r="I789" s="66">
        <v>11517</v>
      </c>
      <c r="J789" s="67">
        <v>3906.6590960878229</v>
      </c>
      <c r="K789" s="68">
        <f t="shared" si="55"/>
        <v>0.65110984934797045</v>
      </c>
      <c r="L789" s="67">
        <f t="shared" si="59"/>
        <v>3592.1730388527531</v>
      </c>
      <c r="M789" s="67">
        <v>0</v>
      </c>
      <c r="N789" s="67">
        <v>0</v>
      </c>
      <c r="O789" s="67">
        <f>'FY25 Fleet Rates'!$B$3</f>
        <v>1650.1169802561767</v>
      </c>
      <c r="P789" s="67">
        <v>0</v>
      </c>
      <c r="Q789" s="67">
        <v>0</v>
      </c>
      <c r="R789" s="67">
        <v>0</v>
      </c>
      <c r="S789" s="67">
        <v>0</v>
      </c>
      <c r="T789" s="67">
        <f t="shared" si="57"/>
        <v>9148.9491151967522</v>
      </c>
      <c r="U789" s="63" t="s">
        <v>133</v>
      </c>
      <c r="V789" s="63">
        <v>2014</v>
      </c>
      <c r="W789" s="70">
        <v>0</v>
      </c>
      <c r="X789" s="67">
        <v>0</v>
      </c>
      <c r="Y789" s="67"/>
      <c r="Z789" s="67">
        <f t="shared" si="58"/>
        <v>0</v>
      </c>
      <c r="AA789" s="67">
        <f t="shared" si="45"/>
        <v>9148.9491151967522</v>
      </c>
    </row>
    <row r="790" spans="1:27" ht="14.25" customHeight="1" x14ac:dyDescent="0.3">
      <c r="A790" s="73" t="s">
        <v>43</v>
      </c>
      <c r="B790" s="73">
        <v>601690</v>
      </c>
      <c r="C790" s="73" t="s">
        <v>1133</v>
      </c>
      <c r="D790" s="75" t="s">
        <v>1134</v>
      </c>
      <c r="E790" s="73" t="s">
        <v>1146</v>
      </c>
      <c r="F790" s="73" t="s">
        <v>1147</v>
      </c>
      <c r="G790" s="73">
        <v>1035</v>
      </c>
      <c r="H790" s="73" t="s">
        <v>77</v>
      </c>
      <c r="I790" s="66">
        <v>4250</v>
      </c>
      <c r="J790" s="67">
        <v>5176.3233023163639</v>
      </c>
      <c r="K790" s="68">
        <f t="shared" si="55"/>
        <v>0.86272055038606066</v>
      </c>
      <c r="L790" s="67">
        <f t="shared" si="59"/>
        <v>0</v>
      </c>
      <c r="M790" s="67">
        <v>0</v>
      </c>
      <c r="N790" s="67">
        <v>0</v>
      </c>
      <c r="O790" s="67">
        <f>'FY25 Fleet Rates'!$B$3</f>
        <v>1650.1169802561767</v>
      </c>
      <c r="P790" s="67">
        <v>0</v>
      </c>
      <c r="Q790" s="67">
        <v>0</v>
      </c>
      <c r="R790" s="67">
        <v>0</v>
      </c>
      <c r="S790" s="67">
        <v>0</v>
      </c>
      <c r="T790" s="67">
        <f t="shared" si="57"/>
        <v>6826.440282572541</v>
      </c>
      <c r="U790" s="63" t="s">
        <v>925</v>
      </c>
      <c r="V790" s="63">
        <v>2015</v>
      </c>
      <c r="W790" s="70" t="s">
        <v>1218</v>
      </c>
      <c r="X790" s="67">
        <v>0</v>
      </c>
      <c r="Y790" s="67"/>
      <c r="Z790" s="67">
        <f t="shared" si="58"/>
        <v>0</v>
      </c>
      <c r="AA790" s="67">
        <f t="shared" si="45"/>
        <v>6826.440282572541</v>
      </c>
    </row>
    <row r="791" spans="1:27" ht="15.75" customHeight="1" x14ac:dyDescent="0.3">
      <c r="A791" s="73" t="s">
        <v>43</v>
      </c>
      <c r="B791" s="73">
        <v>601690</v>
      </c>
      <c r="C791" s="73" t="s">
        <v>1133</v>
      </c>
      <c r="D791" s="75" t="s">
        <v>1134</v>
      </c>
      <c r="E791" s="73" t="s">
        <v>1148</v>
      </c>
      <c r="F791" s="73" t="s">
        <v>1149</v>
      </c>
      <c r="G791" s="73">
        <v>1035</v>
      </c>
      <c r="H791" s="73" t="s">
        <v>77</v>
      </c>
      <c r="I791" s="66">
        <v>1092</v>
      </c>
      <c r="J791" s="67">
        <v>5176.3233023163639</v>
      </c>
      <c r="K791" s="68">
        <f t="shared" si="55"/>
        <v>0.86272055038606066</v>
      </c>
      <c r="L791" s="67">
        <f t="shared" si="59"/>
        <v>0</v>
      </c>
      <c r="M791" s="67">
        <v>0</v>
      </c>
      <c r="N791" s="67">
        <v>0</v>
      </c>
      <c r="O791" s="67">
        <f>'FY25 Fleet Rates'!$B$3</f>
        <v>1650.1169802561767</v>
      </c>
      <c r="P791" s="67">
        <v>0</v>
      </c>
      <c r="Q791" s="67">
        <v>50.911002583665002</v>
      </c>
      <c r="R791" s="67">
        <v>0</v>
      </c>
      <c r="S791" s="67">
        <v>0</v>
      </c>
      <c r="T791" s="67">
        <f t="shared" si="57"/>
        <v>6877.3512851562064</v>
      </c>
      <c r="U791" s="63" t="s">
        <v>925</v>
      </c>
      <c r="V791" s="63">
        <v>2015</v>
      </c>
      <c r="W791" s="70" t="s">
        <v>1218</v>
      </c>
      <c r="X791" s="67">
        <v>0</v>
      </c>
      <c r="Y791" s="67"/>
      <c r="Z791" s="67">
        <f t="shared" si="58"/>
        <v>0</v>
      </c>
      <c r="AA791" s="67">
        <f t="shared" si="45"/>
        <v>6877.3512851562064</v>
      </c>
    </row>
    <row r="792" spans="1:27" ht="14.25" customHeight="1" x14ac:dyDescent="0.3">
      <c r="A792" s="73" t="s">
        <v>43</v>
      </c>
      <c r="B792" s="73">
        <v>601690</v>
      </c>
      <c r="C792" s="73" t="s">
        <v>1133</v>
      </c>
      <c r="D792" s="75" t="s">
        <v>1134</v>
      </c>
      <c r="E792" s="73" t="s">
        <v>1150</v>
      </c>
      <c r="F792" s="73" t="s">
        <v>1151</v>
      </c>
      <c r="G792" s="73">
        <v>1035</v>
      </c>
      <c r="H792" s="73" t="s">
        <v>77</v>
      </c>
      <c r="I792" s="66">
        <v>6470</v>
      </c>
      <c r="J792" s="67">
        <v>5176.3233023163639</v>
      </c>
      <c r="K792" s="68">
        <f t="shared" si="55"/>
        <v>0.86272055038606066</v>
      </c>
      <c r="L792" s="67">
        <f t="shared" si="59"/>
        <v>405.47865868144851</v>
      </c>
      <c r="M792" s="67">
        <v>0</v>
      </c>
      <c r="N792" s="67">
        <v>0</v>
      </c>
      <c r="O792" s="67">
        <f>'FY25 Fleet Rates'!$B$3</f>
        <v>1650.1169802561767</v>
      </c>
      <c r="P792" s="67">
        <v>0</v>
      </c>
      <c r="Q792" s="67">
        <v>0</v>
      </c>
      <c r="R792" s="67">
        <v>0</v>
      </c>
      <c r="S792" s="67">
        <v>0</v>
      </c>
      <c r="T792" s="67">
        <f t="shared" si="57"/>
        <v>7231.918941253989</v>
      </c>
      <c r="U792" s="63" t="s">
        <v>925</v>
      </c>
      <c r="V792" s="63">
        <v>2015</v>
      </c>
      <c r="W792" s="70" t="s">
        <v>1218</v>
      </c>
      <c r="X792" s="67">
        <v>0</v>
      </c>
      <c r="Y792" s="67"/>
      <c r="Z792" s="67">
        <f t="shared" si="58"/>
        <v>0</v>
      </c>
      <c r="AA792" s="67">
        <f t="shared" si="45"/>
        <v>7231.918941253989</v>
      </c>
    </row>
    <row r="793" spans="1:27" ht="14.25" customHeight="1" x14ac:dyDescent="0.3">
      <c r="A793" s="73" t="s">
        <v>43</v>
      </c>
      <c r="B793" s="73">
        <v>601690</v>
      </c>
      <c r="C793" s="73" t="s">
        <v>1133</v>
      </c>
      <c r="D793" s="75" t="s">
        <v>1134</v>
      </c>
      <c r="E793" s="73" t="s">
        <v>1152</v>
      </c>
      <c r="F793" s="73" t="s">
        <v>1153</v>
      </c>
      <c r="G793" s="73">
        <v>1035</v>
      </c>
      <c r="H793" s="73" t="s">
        <v>77</v>
      </c>
      <c r="I793" s="66">
        <v>2824</v>
      </c>
      <c r="J793" s="67">
        <v>5176.3233023163639</v>
      </c>
      <c r="K793" s="68">
        <f t="shared" si="55"/>
        <v>0.86272055038606066</v>
      </c>
      <c r="L793" s="67">
        <f t="shared" si="59"/>
        <v>0</v>
      </c>
      <c r="M793" s="67">
        <v>0</v>
      </c>
      <c r="N793" s="67">
        <v>0</v>
      </c>
      <c r="O793" s="67">
        <f>'FY25 Fleet Rates'!$B$3</f>
        <v>1650.1169802561767</v>
      </c>
      <c r="P793" s="67">
        <v>0</v>
      </c>
      <c r="Q793" s="67">
        <v>0</v>
      </c>
      <c r="R793" s="67">
        <v>0</v>
      </c>
      <c r="S793" s="67">
        <v>0</v>
      </c>
      <c r="T793" s="67">
        <f t="shared" si="57"/>
        <v>6826.440282572541</v>
      </c>
      <c r="U793" s="63" t="s">
        <v>925</v>
      </c>
      <c r="V793" s="63">
        <v>2015</v>
      </c>
      <c r="W793" s="70" t="s">
        <v>1218</v>
      </c>
      <c r="X793" s="67">
        <v>0</v>
      </c>
      <c r="Y793" s="67"/>
      <c r="Z793" s="67">
        <f t="shared" si="58"/>
        <v>0</v>
      </c>
      <c r="AA793" s="67">
        <f t="shared" si="45"/>
        <v>6826.440282572541</v>
      </c>
    </row>
    <row r="794" spans="1:27" ht="14.25" customHeight="1" x14ac:dyDescent="0.3">
      <c r="A794" s="73" t="s">
        <v>43</v>
      </c>
      <c r="B794" s="73">
        <v>601690</v>
      </c>
      <c r="C794" s="73" t="s">
        <v>1133</v>
      </c>
      <c r="D794" s="75" t="s">
        <v>1134</v>
      </c>
      <c r="E794" s="73" t="s">
        <v>1154</v>
      </c>
      <c r="F794" s="73" t="s">
        <v>1155</v>
      </c>
      <c r="G794" s="73">
        <v>1035</v>
      </c>
      <c r="H794" s="73" t="s">
        <v>77</v>
      </c>
      <c r="I794" s="66">
        <v>451</v>
      </c>
      <c r="J794" s="67">
        <v>5176.3233023163639</v>
      </c>
      <c r="K794" s="68">
        <f t="shared" si="55"/>
        <v>0.86272055038606066</v>
      </c>
      <c r="L794" s="67">
        <f t="shared" si="59"/>
        <v>0</v>
      </c>
      <c r="M794" s="67">
        <v>0</v>
      </c>
      <c r="N794" s="67">
        <v>0</v>
      </c>
      <c r="O794" s="67">
        <f>'FY25 Fleet Rates'!$B$3</f>
        <v>1650.1169802561767</v>
      </c>
      <c r="P794" s="67">
        <v>0</v>
      </c>
      <c r="Q794" s="67">
        <v>0</v>
      </c>
      <c r="R794" s="67">
        <v>0</v>
      </c>
      <c r="S794" s="67">
        <v>0</v>
      </c>
      <c r="T794" s="67">
        <f t="shared" si="57"/>
        <v>6826.440282572541</v>
      </c>
      <c r="U794" s="63" t="s">
        <v>925</v>
      </c>
      <c r="V794" s="63">
        <v>2015</v>
      </c>
      <c r="W794" s="70" t="s">
        <v>1218</v>
      </c>
      <c r="X794" s="67">
        <v>0</v>
      </c>
      <c r="Y794" s="67"/>
      <c r="Z794" s="67">
        <f t="shared" si="58"/>
        <v>0</v>
      </c>
      <c r="AA794" s="67">
        <f t="shared" si="45"/>
        <v>6826.440282572541</v>
      </c>
    </row>
    <row r="795" spans="1:27" ht="14.25" customHeight="1" x14ac:dyDescent="0.3">
      <c r="A795" s="73" t="s">
        <v>43</v>
      </c>
      <c r="B795" s="73">
        <v>601690</v>
      </c>
      <c r="C795" s="73" t="s">
        <v>1133</v>
      </c>
      <c r="D795" s="75" t="s">
        <v>1134</v>
      </c>
      <c r="E795" s="73" t="s">
        <v>1156</v>
      </c>
      <c r="F795" s="73" t="s">
        <v>1157</v>
      </c>
      <c r="G795" s="73">
        <v>1035</v>
      </c>
      <c r="H795" s="73" t="s">
        <v>77</v>
      </c>
      <c r="I795" s="66">
        <v>8265</v>
      </c>
      <c r="J795" s="67">
        <v>5176.3233023163639</v>
      </c>
      <c r="K795" s="68">
        <f t="shared" si="55"/>
        <v>0.86272055038606066</v>
      </c>
      <c r="L795" s="67">
        <f t="shared" si="59"/>
        <v>1954.0620466244275</v>
      </c>
      <c r="M795" s="67">
        <v>0</v>
      </c>
      <c r="N795" s="67">
        <v>0</v>
      </c>
      <c r="O795" s="67">
        <f>'FY25 Fleet Rates'!$B$3</f>
        <v>1650.1169802561767</v>
      </c>
      <c r="P795" s="67">
        <v>0</v>
      </c>
      <c r="Q795" s="67">
        <v>0</v>
      </c>
      <c r="R795" s="67">
        <v>0</v>
      </c>
      <c r="S795" s="67">
        <v>0</v>
      </c>
      <c r="T795" s="67">
        <f t="shared" si="57"/>
        <v>8780.5023291969683</v>
      </c>
      <c r="U795" s="63" t="s">
        <v>925</v>
      </c>
      <c r="V795" s="63">
        <v>2015</v>
      </c>
      <c r="W795" s="70" t="s">
        <v>1218</v>
      </c>
      <c r="X795" s="67">
        <v>0</v>
      </c>
      <c r="Y795" s="67"/>
      <c r="Z795" s="67">
        <f t="shared" si="58"/>
        <v>0</v>
      </c>
      <c r="AA795" s="67">
        <f t="shared" si="45"/>
        <v>8780.5023291969683</v>
      </c>
    </row>
    <row r="796" spans="1:27" ht="14.25" customHeight="1" x14ac:dyDescent="0.3">
      <c r="A796" s="73" t="s">
        <v>43</v>
      </c>
      <c r="B796" s="73">
        <v>601752</v>
      </c>
      <c r="C796" s="73" t="s">
        <v>1158</v>
      </c>
      <c r="D796" s="75" t="s">
        <v>1159</v>
      </c>
      <c r="E796" s="73">
        <v>161072</v>
      </c>
      <c r="F796" s="73" t="s">
        <v>1160</v>
      </c>
      <c r="G796" s="73">
        <v>1202</v>
      </c>
      <c r="H796" s="73" t="s">
        <v>77</v>
      </c>
      <c r="I796" s="66">
        <v>2011</v>
      </c>
      <c r="J796" s="67">
        <v>4394.9914830988009</v>
      </c>
      <c r="K796" s="68">
        <f t="shared" si="55"/>
        <v>0.73249858051646677</v>
      </c>
      <c r="L796" s="67">
        <f t="shared" si="59"/>
        <v>0</v>
      </c>
      <c r="M796" s="67">
        <v>0</v>
      </c>
      <c r="N796" s="67">
        <v>0</v>
      </c>
      <c r="O796" s="67">
        <f>'FY25 Fleet Rates'!$B$3</f>
        <v>1650.1169802561767</v>
      </c>
      <c r="P796" s="67">
        <v>0</v>
      </c>
      <c r="Q796" s="67">
        <v>0</v>
      </c>
      <c r="R796" s="67">
        <v>0</v>
      </c>
      <c r="S796" s="67">
        <v>211.93625596276442</v>
      </c>
      <c r="T796" s="67">
        <f t="shared" si="57"/>
        <v>6257.0447193177424</v>
      </c>
      <c r="U796" s="63" t="s">
        <v>151</v>
      </c>
      <c r="V796" s="63">
        <v>2027</v>
      </c>
      <c r="W796" s="70" t="s">
        <v>134</v>
      </c>
      <c r="X796" s="67">
        <v>2604</v>
      </c>
      <c r="Y796" s="67"/>
      <c r="Z796" s="67">
        <f t="shared" si="58"/>
        <v>2604</v>
      </c>
      <c r="AA796" s="67">
        <f t="shared" si="45"/>
        <v>8861.0447193177424</v>
      </c>
    </row>
    <row r="797" spans="1:27" ht="14.25" customHeight="1" x14ac:dyDescent="0.3">
      <c r="A797" s="73" t="s">
        <v>43</v>
      </c>
      <c r="B797" s="73">
        <v>601773</v>
      </c>
      <c r="C797" s="73" t="s">
        <v>1161</v>
      </c>
      <c r="D797" s="75" t="s">
        <v>1162</v>
      </c>
      <c r="E797" s="73" t="s">
        <v>1163</v>
      </c>
      <c r="F797" s="73" t="s">
        <v>1164</v>
      </c>
      <c r="G797" s="73">
        <v>1024</v>
      </c>
      <c r="H797" s="73" t="s">
        <v>77</v>
      </c>
      <c r="I797" s="66">
        <v>3744</v>
      </c>
      <c r="J797" s="67">
        <v>3711.3261412834327</v>
      </c>
      <c r="K797" s="68">
        <f t="shared" si="55"/>
        <v>0.61855435688057214</v>
      </c>
      <c r="L797" s="67">
        <f t="shared" si="59"/>
        <v>0</v>
      </c>
      <c r="M797" s="67">
        <v>0</v>
      </c>
      <c r="N797" s="67">
        <v>0</v>
      </c>
      <c r="O797" s="67">
        <f>'FY25 Fleet Rates'!$B$3</f>
        <v>1650.1169802561767</v>
      </c>
      <c r="P797" s="67">
        <v>0</v>
      </c>
      <c r="Q797" s="67">
        <v>0</v>
      </c>
      <c r="R797" s="67">
        <v>0</v>
      </c>
      <c r="S797" s="67">
        <v>0</v>
      </c>
      <c r="T797" s="67">
        <f t="shared" si="57"/>
        <v>5361.4431215396089</v>
      </c>
      <c r="U797" s="63" t="s">
        <v>1306</v>
      </c>
      <c r="V797" s="63">
        <v>2015</v>
      </c>
      <c r="W797" s="70">
        <v>0</v>
      </c>
      <c r="X797" s="67">
        <v>0</v>
      </c>
      <c r="Y797" s="67"/>
      <c r="Z797" s="67">
        <f t="shared" si="58"/>
        <v>0</v>
      </c>
      <c r="AA797" s="67">
        <f t="shared" si="45"/>
        <v>5361.4431215396089</v>
      </c>
    </row>
    <row r="798" spans="1:27" ht="14.25" customHeight="1" x14ac:dyDescent="0.3">
      <c r="A798" s="73" t="s">
        <v>43</v>
      </c>
      <c r="B798" s="73">
        <v>601773</v>
      </c>
      <c r="C798" s="73" t="s">
        <v>1161</v>
      </c>
      <c r="D798" s="75" t="s">
        <v>1162</v>
      </c>
      <c r="E798" s="73" t="s">
        <v>1165</v>
      </c>
      <c r="F798" s="73" t="s">
        <v>1166</v>
      </c>
      <c r="G798" s="73">
        <v>1212</v>
      </c>
      <c r="H798" s="73" t="s">
        <v>77</v>
      </c>
      <c r="I798" s="66">
        <v>6392</v>
      </c>
      <c r="J798" s="67">
        <v>4394.9914830988009</v>
      </c>
      <c r="K798" s="68">
        <f t="shared" si="55"/>
        <v>0.73249858051646677</v>
      </c>
      <c r="L798" s="67">
        <f t="shared" si="59"/>
        <v>287.13944356245497</v>
      </c>
      <c r="M798" s="67">
        <v>0</v>
      </c>
      <c r="N798" s="67">
        <v>0</v>
      </c>
      <c r="O798" s="67">
        <f>'FY25 Fleet Rates'!$B$3</f>
        <v>1650.1169802561767</v>
      </c>
      <c r="P798" s="67">
        <v>0</v>
      </c>
      <c r="Q798" s="67">
        <v>0</v>
      </c>
      <c r="R798" s="67">
        <v>0</v>
      </c>
      <c r="S798" s="67">
        <v>195.33295480439116</v>
      </c>
      <c r="T798" s="67">
        <f t="shared" si="57"/>
        <v>6527.5808617218245</v>
      </c>
      <c r="U798" s="63" t="s">
        <v>151</v>
      </c>
      <c r="V798" s="63">
        <v>2031</v>
      </c>
      <c r="W798" s="70" t="s">
        <v>251</v>
      </c>
      <c r="X798" s="67">
        <v>2400</v>
      </c>
      <c r="Y798" s="67"/>
      <c r="Z798" s="67">
        <f t="shared" si="58"/>
        <v>2400</v>
      </c>
      <c r="AA798" s="67">
        <f t="shared" si="45"/>
        <v>8927.5808617218245</v>
      </c>
    </row>
    <row r="799" spans="1:27" ht="14.25" customHeight="1" x14ac:dyDescent="0.3">
      <c r="A799" s="73" t="s">
        <v>43</v>
      </c>
      <c r="B799" s="73" t="s">
        <v>1167</v>
      </c>
      <c r="C799" s="73" t="s">
        <v>1168</v>
      </c>
      <c r="D799" s="74" t="s">
        <v>1169</v>
      </c>
      <c r="E799" s="73">
        <v>101063</v>
      </c>
      <c r="F799" s="73"/>
      <c r="G799" s="73">
        <v>3007</v>
      </c>
      <c r="H799" s="73" t="s">
        <v>170</v>
      </c>
      <c r="I799" s="66">
        <v>0</v>
      </c>
      <c r="J799" s="67">
        <v>0</v>
      </c>
      <c r="K799" s="68">
        <f t="shared" si="55"/>
        <v>0</v>
      </c>
      <c r="L799" s="67">
        <f t="shared" si="59"/>
        <v>0</v>
      </c>
      <c r="M799" s="67">
        <v>0</v>
      </c>
      <c r="N799" s="67">
        <v>0</v>
      </c>
      <c r="O799" s="67">
        <f>'FY25 Fleet Rates'!$B$4</f>
        <v>506.26975014729345</v>
      </c>
      <c r="P799" s="67">
        <v>0</v>
      </c>
      <c r="Q799" s="67">
        <v>0</v>
      </c>
      <c r="R799" s="67">
        <v>0</v>
      </c>
      <c r="S799" s="67">
        <v>0</v>
      </c>
      <c r="T799" s="67">
        <f t="shared" si="57"/>
        <v>506.26975014729345</v>
      </c>
      <c r="U799" s="63" t="s">
        <v>412</v>
      </c>
      <c r="V799" s="63">
        <v>1900</v>
      </c>
      <c r="W799" s="70" t="s">
        <v>1218</v>
      </c>
      <c r="X799" s="67">
        <v>0</v>
      </c>
      <c r="Y799" s="67"/>
      <c r="Z799" s="67">
        <f t="shared" si="58"/>
        <v>0</v>
      </c>
      <c r="AA799" s="67">
        <f t="shared" si="45"/>
        <v>506.26975014729345</v>
      </c>
    </row>
    <row r="800" spans="1:27" ht="14.25" customHeight="1" x14ac:dyDescent="0.3">
      <c r="A800" s="73" t="s">
        <v>43</v>
      </c>
      <c r="B800" s="73" t="s">
        <v>1167</v>
      </c>
      <c r="C800" s="73" t="s">
        <v>1168</v>
      </c>
      <c r="D800" s="74" t="s">
        <v>1169</v>
      </c>
      <c r="E800" s="73">
        <v>161074</v>
      </c>
      <c r="F800" s="73" t="s">
        <v>1170</v>
      </c>
      <c r="G800" s="73">
        <v>1212</v>
      </c>
      <c r="H800" s="73" t="s">
        <v>77</v>
      </c>
      <c r="I800" s="66">
        <v>1511</v>
      </c>
      <c r="J800" s="67">
        <v>4394.9914830988009</v>
      </c>
      <c r="K800" s="68">
        <f t="shared" si="55"/>
        <v>0.73249858051646677</v>
      </c>
      <c r="L800" s="67">
        <f t="shared" si="59"/>
        <v>0</v>
      </c>
      <c r="M800" s="67">
        <v>0</v>
      </c>
      <c r="N800" s="67">
        <v>0</v>
      </c>
      <c r="O800" s="67">
        <f>'FY25 Fleet Rates'!$B$3</f>
        <v>1650.1169802561767</v>
      </c>
      <c r="P800" s="67">
        <v>0</v>
      </c>
      <c r="Q800" s="67">
        <v>302.28075986588999</v>
      </c>
      <c r="R800" s="67">
        <v>0</v>
      </c>
      <c r="S800" s="67">
        <v>268.58281285603783</v>
      </c>
      <c r="T800" s="67">
        <f t="shared" si="57"/>
        <v>6615.9720360769061</v>
      </c>
      <c r="U800" s="63" t="s">
        <v>151</v>
      </c>
      <c r="V800" s="63">
        <v>2027</v>
      </c>
      <c r="W800" s="70" t="s">
        <v>251</v>
      </c>
      <c r="X800" s="67">
        <v>3300</v>
      </c>
      <c r="Y800" s="67"/>
      <c r="Z800" s="67">
        <f t="shared" si="58"/>
        <v>3300</v>
      </c>
      <c r="AA800" s="67">
        <f t="shared" si="45"/>
        <v>9915.9720360769061</v>
      </c>
    </row>
    <row r="801" spans="1:27" ht="14.25" customHeight="1" x14ac:dyDescent="0.3">
      <c r="A801" s="73" t="s">
        <v>43</v>
      </c>
      <c r="B801" s="73" t="s">
        <v>1167</v>
      </c>
      <c r="C801" s="73" t="s">
        <v>1168</v>
      </c>
      <c r="D801" s="75" t="s">
        <v>1169</v>
      </c>
      <c r="E801" s="77" t="s">
        <v>1171</v>
      </c>
      <c r="F801" s="73"/>
      <c r="G801" s="73">
        <v>3007</v>
      </c>
      <c r="H801" s="73" t="s">
        <v>170</v>
      </c>
      <c r="I801" s="66">
        <v>0</v>
      </c>
      <c r="J801" s="67">
        <v>0</v>
      </c>
      <c r="K801" s="68">
        <f t="shared" si="55"/>
        <v>0</v>
      </c>
      <c r="L801" s="67">
        <f t="shared" si="59"/>
        <v>0</v>
      </c>
      <c r="M801" s="67">
        <v>0</v>
      </c>
      <c r="N801" s="67">
        <v>0</v>
      </c>
      <c r="O801" s="67">
        <f>'FY25 Fleet Rates'!$B$4</f>
        <v>506.26975014729345</v>
      </c>
      <c r="P801" s="67">
        <v>0</v>
      </c>
      <c r="Q801" s="67">
        <v>268.44272749172103</v>
      </c>
      <c r="R801" s="67">
        <v>0</v>
      </c>
      <c r="S801" s="67">
        <v>0</v>
      </c>
      <c r="T801" s="67">
        <f t="shared" si="57"/>
        <v>774.71247763901442</v>
      </c>
      <c r="U801" s="63" t="s">
        <v>412</v>
      </c>
      <c r="V801" s="63">
        <v>1900</v>
      </c>
      <c r="W801" s="70" t="s">
        <v>1218</v>
      </c>
      <c r="X801" s="67">
        <v>0</v>
      </c>
      <c r="Y801" s="67"/>
      <c r="Z801" s="67">
        <f t="shared" si="58"/>
        <v>0</v>
      </c>
      <c r="AA801" s="67">
        <f t="shared" si="45"/>
        <v>774.71247763901442</v>
      </c>
    </row>
    <row r="802" spans="1:27" ht="14.25" customHeight="1" x14ac:dyDescent="0.3">
      <c r="A802" s="73" t="s">
        <v>43</v>
      </c>
      <c r="B802" s="73" t="s">
        <v>1167</v>
      </c>
      <c r="C802" s="73" t="s">
        <v>1168</v>
      </c>
      <c r="D802" s="75" t="s">
        <v>1169</v>
      </c>
      <c r="E802" s="73" t="s">
        <v>1172</v>
      </c>
      <c r="F802" s="73"/>
      <c r="G802" s="73">
        <v>3007</v>
      </c>
      <c r="H802" s="73" t="s">
        <v>170</v>
      </c>
      <c r="I802" s="66">
        <v>0</v>
      </c>
      <c r="J802" s="67">
        <v>0</v>
      </c>
      <c r="K802" s="68">
        <f t="shared" si="55"/>
        <v>0</v>
      </c>
      <c r="L802" s="67">
        <f t="shared" si="59"/>
        <v>0</v>
      </c>
      <c r="M802" s="67">
        <v>0</v>
      </c>
      <c r="N802" s="67">
        <v>0</v>
      </c>
      <c r="O802" s="67">
        <f>'FY25 Fleet Rates'!$B$4</f>
        <v>506.26975014729345</v>
      </c>
      <c r="P802" s="67">
        <v>0</v>
      </c>
      <c r="Q802" s="67">
        <v>0</v>
      </c>
      <c r="R802" s="67">
        <v>0</v>
      </c>
      <c r="S802" s="67">
        <v>0</v>
      </c>
      <c r="T802" s="67">
        <f t="shared" si="57"/>
        <v>506.26975014729345</v>
      </c>
      <c r="U802" s="63" t="s">
        <v>412</v>
      </c>
      <c r="V802" s="63">
        <v>1900</v>
      </c>
      <c r="W802" s="70" t="s">
        <v>1218</v>
      </c>
      <c r="X802" s="67">
        <v>0</v>
      </c>
      <c r="Y802" s="67"/>
      <c r="Z802" s="67">
        <f t="shared" si="58"/>
        <v>0</v>
      </c>
      <c r="AA802" s="67">
        <f t="shared" si="45"/>
        <v>506.26975014729345</v>
      </c>
    </row>
    <row r="803" spans="1:27" ht="14.25" customHeight="1" x14ac:dyDescent="0.3">
      <c r="A803" s="73" t="s">
        <v>43</v>
      </c>
      <c r="B803" s="73" t="s">
        <v>1167</v>
      </c>
      <c r="C803" s="73" t="s">
        <v>1168</v>
      </c>
      <c r="D803" s="75" t="s">
        <v>1169</v>
      </c>
      <c r="E803" s="73" t="s">
        <v>1173</v>
      </c>
      <c r="F803" s="73" t="s">
        <v>1174</v>
      </c>
      <c r="G803" s="73">
        <v>1247</v>
      </c>
      <c r="H803" s="73" t="s">
        <v>77</v>
      </c>
      <c r="I803" s="66">
        <v>459</v>
      </c>
      <c r="J803" s="67">
        <v>6055.3215989361261</v>
      </c>
      <c r="K803" s="68">
        <f t="shared" si="55"/>
        <v>1.0092202664893544</v>
      </c>
      <c r="L803" s="67">
        <f t="shared" si="59"/>
        <v>0</v>
      </c>
      <c r="M803" s="67">
        <v>0</v>
      </c>
      <c r="N803" s="67">
        <v>0</v>
      </c>
      <c r="O803" s="67">
        <f>'FY25 Fleet Rates'!$B$3</f>
        <v>1650.1169802561767</v>
      </c>
      <c r="P803" s="67">
        <v>0</v>
      </c>
      <c r="Q803" s="67">
        <v>1964.782469053137</v>
      </c>
      <c r="R803" s="67">
        <v>0</v>
      </c>
      <c r="S803" s="67">
        <v>0</v>
      </c>
      <c r="T803" s="67">
        <f t="shared" si="57"/>
        <v>9670.2210482454393</v>
      </c>
      <c r="U803" s="63" t="s">
        <v>133</v>
      </c>
      <c r="V803" s="63">
        <v>2009</v>
      </c>
      <c r="W803" s="70" t="s">
        <v>1218</v>
      </c>
      <c r="X803" s="67">
        <v>0</v>
      </c>
      <c r="Y803" s="67"/>
      <c r="Z803" s="67">
        <f t="shared" si="58"/>
        <v>0</v>
      </c>
      <c r="AA803" s="67">
        <f t="shared" si="45"/>
        <v>9670.2210482454393</v>
      </c>
    </row>
    <row r="804" spans="1:27" ht="14.25" customHeight="1" x14ac:dyDescent="0.3">
      <c r="A804" s="73" t="s">
        <v>43</v>
      </c>
      <c r="B804" s="73" t="s">
        <v>1167</v>
      </c>
      <c r="C804" s="73" t="s">
        <v>1168</v>
      </c>
      <c r="D804" s="85" t="s">
        <v>1169</v>
      </c>
      <c r="E804" s="73" t="s">
        <v>1175</v>
      </c>
      <c r="F804" s="73" t="s">
        <v>1176</v>
      </c>
      <c r="G804" s="73">
        <v>1257</v>
      </c>
      <c r="H804" s="73" t="s">
        <v>170</v>
      </c>
      <c r="I804" s="66">
        <v>0</v>
      </c>
      <c r="J804" s="67">
        <v>0</v>
      </c>
      <c r="K804" s="68">
        <f t="shared" si="55"/>
        <v>0</v>
      </c>
      <c r="L804" s="67">
        <f t="shared" si="59"/>
        <v>0</v>
      </c>
      <c r="M804" s="67">
        <v>1234.8761602080835</v>
      </c>
      <c r="N804" s="67">
        <v>958.4709683280704</v>
      </c>
      <c r="O804" s="67">
        <f>'FY25 Fleet Rates'!$B$3</f>
        <v>1650.1169802561767</v>
      </c>
      <c r="P804" s="67">
        <v>0</v>
      </c>
      <c r="Q804" s="67">
        <v>438.69464124126603</v>
      </c>
      <c r="R804" s="67">
        <v>0</v>
      </c>
      <c r="S804" s="67">
        <v>0</v>
      </c>
      <c r="T804" s="67">
        <f t="shared" si="57"/>
        <v>4282.1587500335963</v>
      </c>
      <c r="U804" s="63" t="s">
        <v>412</v>
      </c>
      <c r="V804" s="63">
        <v>1900</v>
      </c>
      <c r="W804" s="70" t="s">
        <v>1218</v>
      </c>
      <c r="X804" s="67">
        <v>0</v>
      </c>
      <c r="Y804" s="67"/>
      <c r="Z804" s="67">
        <f t="shared" si="58"/>
        <v>0</v>
      </c>
      <c r="AA804" s="67">
        <f t="shared" si="45"/>
        <v>4282.1587500335963</v>
      </c>
    </row>
    <row r="805" spans="1:27" ht="14.25" customHeight="1" x14ac:dyDescent="0.3">
      <c r="A805" s="73" t="s">
        <v>43</v>
      </c>
      <c r="B805" s="73" t="s">
        <v>1167</v>
      </c>
      <c r="C805" s="73" t="s">
        <v>1168</v>
      </c>
      <c r="D805" s="75" t="s">
        <v>1169</v>
      </c>
      <c r="E805" s="73" t="s">
        <v>1177</v>
      </c>
      <c r="F805" s="73" t="s">
        <v>1178</v>
      </c>
      <c r="G805" s="73">
        <v>1252</v>
      </c>
      <c r="H805" s="73" t="s">
        <v>170</v>
      </c>
      <c r="I805" s="66">
        <v>0</v>
      </c>
      <c r="J805" s="67">
        <v>0</v>
      </c>
      <c r="K805" s="68">
        <f t="shared" si="55"/>
        <v>0</v>
      </c>
      <c r="L805" s="67">
        <f t="shared" si="59"/>
        <v>0</v>
      </c>
      <c r="M805" s="67">
        <v>2960.1023331348251</v>
      </c>
      <c r="N805" s="67">
        <v>700.68503096465975</v>
      </c>
      <c r="O805" s="67">
        <f>'FY25 Fleet Rates'!$B$3</f>
        <v>1650.1169802561767</v>
      </c>
      <c r="P805" s="67">
        <v>0</v>
      </c>
      <c r="Q805" s="67">
        <v>232.5236614353</v>
      </c>
      <c r="R805" s="67">
        <v>0</v>
      </c>
      <c r="S805" s="67">
        <v>0</v>
      </c>
      <c r="T805" s="67">
        <f t="shared" si="57"/>
        <v>5543.4280057909618</v>
      </c>
      <c r="U805" s="63" t="s">
        <v>412</v>
      </c>
      <c r="V805" s="63">
        <v>1900</v>
      </c>
      <c r="W805" s="70" t="s">
        <v>1218</v>
      </c>
      <c r="X805" s="67">
        <v>0</v>
      </c>
      <c r="Y805" s="67"/>
      <c r="Z805" s="67">
        <f t="shared" si="58"/>
        <v>0</v>
      </c>
      <c r="AA805" s="67">
        <f t="shared" si="45"/>
        <v>5543.4280057909618</v>
      </c>
    </row>
    <row r="806" spans="1:27" ht="14.25" customHeight="1" x14ac:dyDescent="0.3">
      <c r="A806" s="73" t="s">
        <v>43</v>
      </c>
      <c r="B806" s="73" t="s">
        <v>1167</v>
      </c>
      <c r="C806" s="73" t="s">
        <v>1168</v>
      </c>
      <c r="D806" s="75" t="s">
        <v>1169</v>
      </c>
      <c r="E806" s="73" t="s">
        <v>1179</v>
      </c>
      <c r="F806" s="73"/>
      <c r="G806" s="73">
        <v>3007</v>
      </c>
      <c r="H806" s="73" t="s">
        <v>170</v>
      </c>
      <c r="I806" s="66">
        <v>0</v>
      </c>
      <c r="J806" s="67">
        <v>0</v>
      </c>
      <c r="K806" s="68">
        <f t="shared" si="55"/>
        <v>0</v>
      </c>
      <c r="L806" s="67">
        <f t="shared" si="59"/>
        <v>0</v>
      </c>
      <c r="M806" s="67">
        <v>277.13531968831336</v>
      </c>
      <c r="N806" s="67">
        <v>0</v>
      </c>
      <c r="O806" s="67">
        <f>'FY25 Fleet Rates'!$B$4</f>
        <v>506.26975014729345</v>
      </c>
      <c r="P806" s="67">
        <v>0</v>
      </c>
      <c r="Q806" s="67">
        <v>0</v>
      </c>
      <c r="R806" s="67">
        <v>0</v>
      </c>
      <c r="S806" s="67">
        <v>0</v>
      </c>
      <c r="T806" s="67">
        <f t="shared" si="57"/>
        <v>783.40506983560681</v>
      </c>
      <c r="U806" s="63" t="s">
        <v>412</v>
      </c>
      <c r="V806" s="63">
        <v>1900</v>
      </c>
      <c r="W806" s="70" t="s">
        <v>1218</v>
      </c>
      <c r="X806" s="67">
        <v>0</v>
      </c>
      <c r="Y806" s="67"/>
      <c r="Z806" s="67">
        <f t="shared" si="58"/>
        <v>0</v>
      </c>
      <c r="AA806" s="67">
        <f t="shared" si="45"/>
        <v>783.40506983560681</v>
      </c>
    </row>
    <row r="807" spans="1:27" ht="14.25" customHeight="1" x14ac:dyDescent="0.3">
      <c r="A807" s="73" t="s">
        <v>43</v>
      </c>
      <c r="B807" s="73" t="s">
        <v>1167</v>
      </c>
      <c r="C807" s="73" t="s">
        <v>1168</v>
      </c>
      <c r="D807" s="75" t="s">
        <v>1169</v>
      </c>
      <c r="E807" s="73" t="s">
        <v>1180</v>
      </c>
      <c r="F807" s="73" t="s">
        <v>1181</v>
      </c>
      <c r="G807" s="73">
        <v>1505</v>
      </c>
      <c r="H807" s="73" t="s">
        <v>170</v>
      </c>
      <c r="I807" s="66">
        <v>0</v>
      </c>
      <c r="J807" s="67">
        <v>0</v>
      </c>
      <c r="K807" s="68">
        <f t="shared" si="55"/>
        <v>0</v>
      </c>
      <c r="L807" s="67">
        <f t="shared" si="59"/>
        <v>0</v>
      </c>
      <c r="M807" s="67">
        <v>0</v>
      </c>
      <c r="N807" s="67">
        <v>0</v>
      </c>
      <c r="O807" s="67">
        <f>'FY25 Fleet Rates'!$B$3</f>
        <v>1650.1169802561767</v>
      </c>
      <c r="P807" s="67">
        <v>0</v>
      </c>
      <c r="Q807" s="67">
        <v>0</v>
      </c>
      <c r="R807" s="67">
        <v>0</v>
      </c>
      <c r="S807" s="67">
        <v>0</v>
      </c>
      <c r="T807" s="67">
        <f t="shared" si="57"/>
        <v>1650.1169802561767</v>
      </c>
      <c r="U807" s="63" t="s">
        <v>412</v>
      </c>
      <c r="V807" s="63">
        <v>1900</v>
      </c>
      <c r="W807" s="70" t="s">
        <v>1218</v>
      </c>
      <c r="X807" s="67">
        <v>0</v>
      </c>
      <c r="Y807" s="67"/>
      <c r="Z807" s="67">
        <f t="shared" si="58"/>
        <v>0</v>
      </c>
      <c r="AA807" s="67">
        <f t="shared" si="45"/>
        <v>1650.1169802561767</v>
      </c>
    </row>
    <row r="808" spans="1:27" ht="14.25" customHeight="1" x14ac:dyDescent="0.3">
      <c r="A808" s="73" t="s">
        <v>43</v>
      </c>
      <c r="B808" s="73" t="s">
        <v>1167</v>
      </c>
      <c r="C808" s="73" t="s">
        <v>1168</v>
      </c>
      <c r="D808" s="75" t="s">
        <v>1169</v>
      </c>
      <c r="E808" s="73" t="s">
        <v>1182</v>
      </c>
      <c r="F808" s="73" t="s">
        <v>1183</v>
      </c>
      <c r="G808" s="73">
        <v>1505</v>
      </c>
      <c r="H808" s="73" t="s">
        <v>170</v>
      </c>
      <c r="I808" s="66">
        <v>0</v>
      </c>
      <c r="J808" s="67">
        <v>0</v>
      </c>
      <c r="K808" s="68">
        <f t="shared" si="55"/>
        <v>0</v>
      </c>
      <c r="L808" s="67">
        <f t="shared" ref="L808:L828" si="60">IF(H808="N",IF(I808&gt;6000,K808,0)*(I808-(500*12)),0)</f>
        <v>0</v>
      </c>
      <c r="M808" s="67">
        <v>0</v>
      </c>
      <c r="N808" s="67">
        <v>0</v>
      </c>
      <c r="O808" s="67">
        <f>'FY25 Fleet Rates'!$B$3</f>
        <v>1650.1169802561767</v>
      </c>
      <c r="P808" s="67">
        <v>0</v>
      </c>
      <c r="Q808" s="67">
        <v>0</v>
      </c>
      <c r="R808" s="67">
        <v>0</v>
      </c>
      <c r="S808" s="67">
        <v>0</v>
      </c>
      <c r="T808" s="67">
        <f t="shared" si="57"/>
        <v>1650.1169802561767</v>
      </c>
      <c r="U808" s="63" t="s">
        <v>412</v>
      </c>
      <c r="V808" s="63">
        <v>1900</v>
      </c>
      <c r="W808" s="70" t="s">
        <v>1218</v>
      </c>
      <c r="X808" s="67">
        <v>0</v>
      </c>
      <c r="Y808" s="67"/>
      <c r="Z808" s="67">
        <f t="shared" si="58"/>
        <v>0</v>
      </c>
      <c r="AA808" s="67">
        <f t="shared" si="45"/>
        <v>1650.1169802561767</v>
      </c>
    </row>
    <row r="809" spans="1:27" ht="14.25" customHeight="1" x14ac:dyDescent="0.3">
      <c r="A809" s="73" t="s">
        <v>43</v>
      </c>
      <c r="B809" s="73" t="s">
        <v>1167</v>
      </c>
      <c r="C809" s="73" t="s">
        <v>1168</v>
      </c>
      <c r="D809" s="75" t="s">
        <v>1169</v>
      </c>
      <c r="E809" s="73" t="s">
        <v>1184</v>
      </c>
      <c r="F809" s="73" t="s">
        <v>1185</v>
      </c>
      <c r="G809" s="73">
        <v>1211</v>
      </c>
      <c r="H809" s="73" t="s">
        <v>170</v>
      </c>
      <c r="I809" s="66">
        <v>0</v>
      </c>
      <c r="J809" s="67">
        <v>0</v>
      </c>
      <c r="K809" s="68">
        <f t="shared" si="55"/>
        <v>0</v>
      </c>
      <c r="L809" s="67">
        <f t="shared" si="60"/>
        <v>0</v>
      </c>
      <c r="M809" s="67">
        <v>1245.2055672556676</v>
      </c>
      <c r="N809" s="67">
        <v>1082.1983381149328</v>
      </c>
      <c r="O809" s="67">
        <f>'FY25 Fleet Rates'!$B$3</f>
        <v>1650.1169802561767</v>
      </c>
      <c r="P809" s="67">
        <v>0</v>
      </c>
      <c r="Q809" s="67">
        <v>387.53943572549997</v>
      </c>
      <c r="R809" s="67">
        <v>0</v>
      </c>
      <c r="S809" s="67">
        <v>0</v>
      </c>
      <c r="T809" s="67">
        <f t="shared" si="57"/>
        <v>4365.0603213522772</v>
      </c>
      <c r="U809" s="63" t="s">
        <v>1306</v>
      </c>
      <c r="V809" s="63">
        <v>2020</v>
      </c>
      <c r="W809" s="70">
        <v>0</v>
      </c>
      <c r="X809" s="67">
        <v>0</v>
      </c>
      <c r="Y809" s="67"/>
      <c r="Z809" s="67">
        <f t="shared" si="58"/>
        <v>0</v>
      </c>
      <c r="AA809" s="67">
        <f t="shared" si="45"/>
        <v>4365.0603213522772</v>
      </c>
    </row>
    <row r="810" spans="1:27" ht="14.25" customHeight="1" x14ac:dyDescent="0.3">
      <c r="A810" s="73" t="s">
        <v>43</v>
      </c>
      <c r="B810" s="73" t="s">
        <v>1167</v>
      </c>
      <c r="C810" s="73" t="s">
        <v>1168</v>
      </c>
      <c r="D810" s="74" t="s">
        <v>1169</v>
      </c>
      <c r="E810" s="73" t="s">
        <v>1186</v>
      </c>
      <c r="F810" s="73" t="s">
        <v>1187</v>
      </c>
      <c r="G810" s="73">
        <v>1247</v>
      </c>
      <c r="H810" s="73" t="s">
        <v>77</v>
      </c>
      <c r="I810" s="66">
        <v>0</v>
      </c>
      <c r="J810" s="67">
        <v>6055.3215989361261</v>
      </c>
      <c r="K810" s="68">
        <f t="shared" si="55"/>
        <v>1.0092202664893544</v>
      </c>
      <c r="L810" s="67">
        <f t="shared" si="60"/>
        <v>0</v>
      </c>
      <c r="M810" s="67">
        <v>0</v>
      </c>
      <c r="N810" s="67">
        <v>0</v>
      </c>
      <c r="O810" s="67">
        <f>'FY25 Fleet Rates'!$B$3</f>
        <v>1650.1169802561767</v>
      </c>
      <c r="P810" s="67">
        <v>0</v>
      </c>
      <c r="Q810" s="67">
        <v>0</v>
      </c>
      <c r="R810" s="67">
        <v>0</v>
      </c>
      <c r="S810" s="67">
        <v>382.68981395426971</v>
      </c>
      <c r="T810" s="67">
        <f t="shared" si="57"/>
        <v>8088.1283931465732</v>
      </c>
      <c r="U810" s="63" t="s">
        <v>151</v>
      </c>
      <c r="V810" s="63">
        <v>2033</v>
      </c>
      <c r="W810" s="70" t="s">
        <v>694</v>
      </c>
      <c r="X810" s="69">
        <v>4702</v>
      </c>
      <c r="Y810" s="67"/>
      <c r="Z810" s="67">
        <f t="shared" si="58"/>
        <v>4702</v>
      </c>
      <c r="AA810" s="67">
        <f t="shared" si="45"/>
        <v>12790.128393146573</v>
      </c>
    </row>
    <row r="811" spans="1:27" ht="14.25" customHeight="1" x14ac:dyDescent="0.3">
      <c r="A811" s="73" t="s">
        <v>43</v>
      </c>
      <c r="B811" s="73">
        <v>601650</v>
      </c>
      <c r="C811" s="73" t="s">
        <v>1106</v>
      </c>
      <c r="D811" s="75" t="s">
        <v>1107</v>
      </c>
      <c r="E811" s="73">
        <v>861011</v>
      </c>
      <c r="F811" s="73" t="s">
        <v>1188</v>
      </c>
      <c r="G811" s="63">
        <v>9020</v>
      </c>
      <c r="H811" s="63" t="s">
        <v>170</v>
      </c>
      <c r="I811" s="66">
        <v>0</v>
      </c>
      <c r="J811" s="67">
        <v>0</v>
      </c>
      <c r="K811" s="68">
        <f t="shared" si="55"/>
        <v>0</v>
      </c>
      <c r="L811" s="67">
        <f t="shared" si="60"/>
        <v>0</v>
      </c>
      <c r="M811" s="67">
        <v>0</v>
      </c>
      <c r="N811" s="67">
        <v>31216.465871892367</v>
      </c>
      <c r="O811" s="67">
        <f>'FY25 Fleet Rates'!$B$3</f>
        <v>1650.1169802561767</v>
      </c>
      <c r="P811" s="67">
        <v>0</v>
      </c>
      <c r="Q811" s="67">
        <v>0</v>
      </c>
      <c r="R811" s="67">
        <v>0</v>
      </c>
      <c r="S811" s="67">
        <v>0</v>
      </c>
      <c r="T811" s="67">
        <f t="shared" si="57"/>
        <v>32866.582852148545</v>
      </c>
      <c r="U811" s="63"/>
      <c r="V811" s="63"/>
      <c r="W811" s="70"/>
      <c r="X811" s="67"/>
      <c r="Y811" s="67"/>
      <c r="Z811" s="67">
        <f t="shared" si="58"/>
        <v>0</v>
      </c>
      <c r="AA811" s="67">
        <f t="shared" si="45"/>
        <v>32866.582852148545</v>
      </c>
    </row>
    <row r="812" spans="1:27" ht="14.25" customHeight="1" x14ac:dyDescent="0.3">
      <c r="A812" s="73" t="s">
        <v>43</v>
      </c>
      <c r="B812" s="73">
        <v>601615</v>
      </c>
      <c r="C812" s="73" t="s">
        <v>892</v>
      </c>
      <c r="D812" s="75" t="s">
        <v>893</v>
      </c>
      <c r="E812" s="73">
        <v>901000</v>
      </c>
      <c r="F812" s="73" t="s">
        <v>1189</v>
      </c>
      <c r="G812" s="63">
        <v>9020</v>
      </c>
      <c r="H812" s="63" t="s">
        <v>170</v>
      </c>
      <c r="I812" s="66">
        <v>0</v>
      </c>
      <c r="J812" s="67">
        <v>0</v>
      </c>
      <c r="K812" s="68">
        <f t="shared" si="55"/>
        <v>0</v>
      </c>
      <c r="L812" s="67">
        <f t="shared" si="60"/>
        <v>0</v>
      </c>
      <c r="M812" s="67">
        <v>2392.4747018863222</v>
      </c>
      <c r="N812" s="67">
        <v>108.85345197115173</v>
      </c>
      <c r="O812" s="67">
        <f>'FY25 Fleet Rates'!$B$3</f>
        <v>1650.1169802561767</v>
      </c>
      <c r="P812" s="67">
        <v>0</v>
      </c>
      <c r="Q812" s="67">
        <v>2319.0359833813918</v>
      </c>
      <c r="R812" s="67">
        <v>615.61282389338578</v>
      </c>
      <c r="S812" s="67">
        <v>0</v>
      </c>
      <c r="T812" s="67">
        <f t="shared" si="57"/>
        <v>7086.093941388428</v>
      </c>
      <c r="U812" s="63"/>
      <c r="V812" s="63"/>
      <c r="W812" s="70"/>
      <c r="X812" s="67"/>
      <c r="Y812" s="67"/>
      <c r="Z812" s="67">
        <f t="shared" si="58"/>
        <v>0</v>
      </c>
      <c r="AA812" s="67">
        <f t="shared" si="45"/>
        <v>7086.093941388428</v>
      </c>
    </row>
    <row r="813" spans="1:27" ht="14.25" customHeight="1" x14ac:dyDescent="0.3">
      <c r="A813" s="73" t="s">
        <v>43</v>
      </c>
      <c r="B813" s="73">
        <v>601615</v>
      </c>
      <c r="C813" s="73" t="s">
        <v>892</v>
      </c>
      <c r="D813" s="75" t="s">
        <v>893</v>
      </c>
      <c r="E813" s="73">
        <v>861024</v>
      </c>
      <c r="F813" s="73" t="s">
        <v>1190</v>
      </c>
      <c r="G813" s="63">
        <v>9020</v>
      </c>
      <c r="H813" s="73" t="s">
        <v>170</v>
      </c>
      <c r="I813" s="66"/>
      <c r="J813" s="67">
        <v>0</v>
      </c>
      <c r="K813" s="68">
        <f t="shared" si="55"/>
        <v>0</v>
      </c>
      <c r="L813" s="67">
        <f t="shared" si="60"/>
        <v>0</v>
      </c>
      <c r="M813" s="67">
        <v>0</v>
      </c>
      <c r="N813" s="67">
        <v>0</v>
      </c>
      <c r="O813" s="67">
        <f>'FY25 Fleet Rates'!$B$4</f>
        <v>506.26975014729345</v>
      </c>
      <c r="P813" s="67">
        <v>0</v>
      </c>
      <c r="Q813" s="67">
        <v>0</v>
      </c>
      <c r="R813" s="69">
        <v>420000</v>
      </c>
      <c r="S813" s="67">
        <v>48833.238701097791</v>
      </c>
      <c r="T813" s="67">
        <f t="shared" si="57"/>
        <v>469339.50845124508</v>
      </c>
      <c r="U813" s="63" t="s">
        <v>151</v>
      </c>
      <c r="V813" s="63">
        <v>2024</v>
      </c>
      <c r="W813" s="70" t="s">
        <v>1191</v>
      </c>
      <c r="X813" s="67">
        <f>50000*12</f>
        <v>600000</v>
      </c>
      <c r="Y813" s="67"/>
      <c r="Z813" s="67">
        <f t="shared" si="58"/>
        <v>600000</v>
      </c>
      <c r="AA813" s="67">
        <f t="shared" si="45"/>
        <v>1069339.508451245</v>
      </c>
    </row>
    <row r="814" spans="1:27" ht="14.25" customHeight="1" x14ac:dyDescent="0.3">
      <c r="A814" s="73" t="s">
        <v>1192</v>
      </c>
      <c r="B814" s="73">
        <v>107500</v>
      </c>
      <c r="C814" s="73" t="s">
        <v>1193</v>
      </c>
      <c r="D814" s="75" t="s">
        <v>1194</v>
      </c>
      <c r="E814" s="73" t="s">
        <v>1195</v>
      </c>
      <c r="F814" s="73"/>
      <c r="G814" s="73">
        <v>1212</v>
      </c>
      <c r="H814" s="73" t="s">
        <v>77</v>
      </c>
      <c r="I814" s="66">
        <v>4148</v>
      </c>
      <c r="J814" s="67">
        <v>4394.9914830988009</v>
      </c>
      <c r="K814" s="68">
        <f t="shared" si="55"/>
        <v>0.73249858051646677</v>
      </c>
      <c r="L814" s="67">
        <f t="shared" si="60"/>
        <v>0</v>
      </c>
      <c r="M814" s="67">
        <v>0</v>
      </c>
      <c r="N814" s="67">
        <v>0</v>
      </c>
      <c r="O814" s="67">
        <f>'FY25 Fleet Rates'!$B$3</f>
        <v>1650.1169802561767</v>
      </c>
      <c r="P814" s="67">
        <v>0</v>
      </c>
      <c r="Q814" s="67">
        <v>0</v>
      </c>
      <c r="R814" s="67">
        <v>0</v>
      </c>
      <c r="S814" s="67">
        <v>268.58281285603783</v>
      </c>
      <c r="T814" s="67">
        <f t="shared" si="57"/>
        <v>6313.691276211016</v>
      </c>
      <c r="U814" s="63" t="s">
        <v>151</v>
      </c>
      <c r="V814" s="63">
        <v>2025</v>
      </c>
      <c r="W814" s="70" t="s">
        <v>251</v>
      </c>
      <c r="X814" s="67">
        <v>3300</v>
      </c>
      <c r="Y814" s="67"/>
      <c r="Z814" s="67">
        <f t="shared" si="58"/>
        <v>3300</v>
      </c>
      <c r="AA814" s="67">
        <f t="shared" si="45"/>
        <v>9613.6912762110151</v>
      </c>
    </row>
    <row r="815" spans="1:27" ht="14.25" customHeight="1" x14ac:dyDescent="0.3">
      <c r="A815" s="73" t="s">
        <v>1192</v>
      </c>
      <c r="B815" s="73">
        <v>107500</v>
      </c>
      <c r="C815" s="73" t="s">
        <v>1193</v>
      </c>
      <c r="D815" s="75" t="s">
        <v>1194</v>
      </c>
      <c r="E815" s="73" t="s">
        <v>1196</v>
      </c>
      <c r="F815" s="73" t="s">
        <v>1197</v>
      </c>
      <c r="G815" s="73">
        <v>3007</v>
      </c>
      <c r="H815" s="73" t="s">
        <v>170</v>
      </c>
      <c r="I815" s="66">
        <v>0</v>
      </c>
      <c r="J815" s="67">
        <v>0</v>
      </c>
      <c r="K815" s="68">
        <f t="shared" si="55"/>
        <v>0</v>
      </c>
      <c r="L815" s="67">
        <f t="shared" si="60"/>
        <v>0</v>
      </c>
      <c r="M815" s="67">
        <v>96.422640212866995</v>
      </c>
      <c r="N815" s="67">
        <v>0</v>
      </c>
      <c r="O815" s="67">
        <f>'FY25 Fleet Rates'!$B$4</f>
        <v>506.26975014729345</v>
      </c>
      <c r="P815" s="67">
        <v>0</v>
      </c>
      <c r="Q815" s="67">
        <v>0</v>
      </c>
      <c r="R815" s="67">
        <v>0</v>
      </c>
      <c r="S815" s="67">
        <v>0</v>
      </c>
      <c r="T815" s="67">
        <f t="shared" si="57"/>
        <v>602.6923903601604</v>
      </c>
      <c r="U815" s="63" t="s">
        <v>412</v>
      </c>
      <c r="V815" s="63">
        <v>1900</v>
      </c>
      <c r="W815" s="70" t="s">
        <v>1218</v>
      </c>
      <c r="X815" s="67">
        <v>0</v>
      </c>
      <c r="Y815" s="67"/>
      <c r="Z815" s="67">
        <f t="shared" si="58"/>
        <v>0</v>
      </c>
      <c r="AA815" s="67">
        <f t="shared" si="45"/>
        <v>602.6923903601604</v>
      </c>
    </row>
    <row r="816" spans="1:27" ht="14.25" customHeight="1" x14ac:dyDescent="0.3">
      <c r="A816" s="73" t="s">
        <v>1192</v>
      </c>
      <c r="B816" s="73">
        <v>107500</v>
      </c>
      <c r="C816" s="73" t="s">
        <v>1193</v>
      </c>
      <c r="D816" s="75" t="s">
        <v>1194</v>
      </c>
      <c r="E816" s="73" t="s">
        <v>1198</v>
      </c>
      <c r="F816" s="73"/>
      <c r="G816" s="73">
        <v>1340</v>
      </c>
      <c r="H816" s="73" t="s">
        <v>170</v>
      </c>
      <c r="I816" s="66">
        <v>0</v>
      </c>
      <c r="J816" s="67">
        <v>0</v>
      </c>
      <c r="K816" s="68">
        <f t="shared" si="55"/>
        <v>0</v>
      </c>
      <c r="L816" s="67">
        <f t="shared" si="60"/>
        <v>0</v>
      </c>
      <c r="M816" s="67">
        <v>360.0451364574655</v>
      </c>
      <c r="N816" s="67">
        <v>2571.2869276390002</v>
      </c>
      <c r="O816" s="67">
        <f>'FY25 Fleet Rates'!$B$3</f>
        <v>1650.1169802561767</v>
      </c>
      <c r="P816" s="67">
        <v>0</v>
      </c>
      <c r="Q816" s="67">
        <v>0</v>
      </c>
      <c r="R816" s="67">
        <v>0</v>
      </c>
      <c r="S816" s="67">
        <v>695.6294852971381</v>
      </c>
      <c r="T816" s="67">
        <f t="shared" si="57"/>
        <v>5277.0785296497806</v>
      </c>
      <c r="U816" s="63" t="s">
        <v>151</v>
      </c>
      <c r="V816" s="63">
        <v>2033</v>
      </c>
      <c r="W816" s="70" t="s">
        <v>1312</v>
      </c>
      <c r="X816" s="69">
        <v>8547</v>
      </c>
      <c r="Y816" s="67"/>
      <c r="Z816" s="67">
        <f t="shared" si="58"/>
        <v>8547</v>
      </c>
      <c r="AA816" s="67">
        <f t="shared" si="45"/>
        <v>13824.078529649782</v>
      </c>
    </row>
    <row r="817" spans="1:27" ht="14.25" customHeight="1" x14ac:dyDescent="0.3">
      <c r="A817" s="73" t="s">
        <v>1192</v>
      </c>
      <c r="B817" s="73" t="s">
        <v>1199</v>
      </c>
      <c r="C817" s="73" t="s">
        <v>1200</v>
      </c>
      <c r="D817" s="75" t="s">
        <v>1201</v>
      </c>
      <c r="E817" s="73">
        <v>981042</v>
      </c>
      <c r="F817" s="73"/>
      <c r="G817" s="73">
        <v>1335</v>
      </c>
      <c r="H817" s="73" t="s">
        <v>170</v>
      </c>
      <c r="I817" s="66">
        <v>0</v>
      </c>
      <c r="J817" s="67">
        <v>0</v>
      </c>
      <c r="K817" s="68">
        <f t="shared" si="55"/>
        <v>0</v>
      </c>
      <c r="L817" s="67">
        <f t="shared" si="60"/>
        <v>0</v>
      </c>
      <c r="M817" s="67">
        <v>3837.0927372380638</v>
      </c>
      <c r="N817" s="67">
        <v>2644.238930326454</v>
      </c>
      <c r="O817" s="67">
        <f>'FY25 Fleet Rates'!$B$3</f>
        <v>1650.1169802561767</v>
      </c>
      <c r="P817" s="67">
        <v>0</v>
      </c>
      <c r="Q817" s="67">
        <v>0</v>
      </c>
      <c r="R817" s="67">
        <v>0</v>
      </c>
      <c r="S817" s="67">
        <v>0</v>
      </c>
      <c r="T817" s="67">
        <f t="shared" si="57"/>
        <v>8131.4486478206945</v>
      </c>
      <c r="U817" s="63" t="s">
        <v>133</v>
      </c>
      <c r="V817" s="63">
        <v>2008</v>
      </c>
      <c r="W817" s="70">
        <v>0</v>
      </c>
      <c r="X817" s="67">
        <v>0</v>
      </c>
      <c r="Y817" s="67"/>
      <c r="Z817" s="67">
        <f t="shared" si="58"/>
        <v>0</v>
      </c>
      <c r="AA817" s="67">
        <f t="shared" si="45"/>
        <v>8131.4486478206945</v>
      </c>
    </row>
    <row r="818" spans="1:27" ht="14.25" customHeight="1" x14ac:dyDescent="0.3">
      <c r="A818" s="73" t="s">
        <v>1192</v>
      </c>
      <c r="B818" s="73" t="s">
        <v>1199</v>
      </c>
      <c r="C818" s="73" t="s">
        <v>1200</v>
      </c>
      <c r="D818" s="75" t="s">
        <v>1201</v>
      </c>
      <c r="E818" s="73" t="s">
        <v>1202</v>
      </c>
      <c r="F818" s="73"/>
      <c r="G818" s="73">
        <v>1247</v>
      </c>
      <c r="H818" s="73" t="s">
        <v>77</v>
      </c>
      <c r="I818" s="66">
        <v>1384</v>
      </c>
      <c r="J818" s="67">
        <v>6055.3215989361261</v>
      </c>
      <c r="K818" s="68">
        <f t="shared" si="55"/>
        <v>1.0092202664893544</v>
      </c>
      <c r="L818" s="67">
        <f t="shared" si="60"/>
        <v>0</v>
      </c>
      <c r="M818" s="67">
        <v>0</v>
      </c>
      <c r="N818" s="67">
        <v>0</v>
      </c>
      <c r="O818" s="67">
        <f>'FY25 Fleet Rates'!$B$3</f>
        <v>1650.1169802561767</v>
      </c>
      <c r="P818" s="67">
        <v>0</v>
      </c>
      <c r="Q818" s="67">
        <v>0</v>
      </c>
      <c r="R818" s="67">
        <v>0</v>
      </c>
      <c r="S818" s="67">
        <v>0</v>
      </c>
      <c r="T818" s="67">
        <f t="shared" si="57"/>
        <v>7705.4385791923032</v>
      </c>
      <c r="U818" s="86" t="s">
        <v>133</v>
      </c>
      <c r="V818" s="63">
        <v>2010</v>
      </c>
      <c r="W818" s="70" t="s">
        <v>1218</v>
      </c>
      <c r="X818" s="67">
        <v>0</v>
      </c>
      <c r="Y818" s="67"/>
      <c r="Z818" s="67">
        <f t="shared" si="58"/>
        <v>0</v>
      </c>
      <c r="AA818" s="67">
        <f t="shared" si="45"/>
        <v>7705.4385791923032</v>
      </c>
    </row>
    <row r="819" spans="1:27" ht="14.25" customHeight="1" x14ac:dyDescent="0.3">
      <c r="A819" s="73" t="s">
        <v>1192</v>
      </c>
      <c r="B819" s="73" t="s">
        <v>1199</v>
      </c>
      <c r="C819" s="73" t="s">
        <v>1200</v>
      </c>
      <c r="D819" s="75" t="s">
        <v>1201</v>
      </c>
      <c r="E819" s="73" t="s">
        <v>1203</v>
      </c>
      <c r="F819" s="73"/>
      <c r="G819" s="73">
        <v>1302</v>
      </c>
      <c r="H819" s="73" t="s">
        <v>170</v>
      </c>
      <c r="I819" s="66">
        <v>0</v>
      </c>
      <c r="J819" s="67">
        <v>0</v>
      </c>
      <c r="K819" s="68">
        <f t="shared" si="55"/>
        <v>0</v>
      </c>
      <c r="L819" s="67">
        <f t="shared" si="60"/>
        <v>0</v>
      </c>
      <c r="M819" s="67">
        <v>0</v>
      </c>
      <c r="N819" s="67">
        <v>0</v>
      </c>
      <c r="O819" s="67">
        <f>'FY25 Fleet Rates'!$B$3</f>
        <v>1650.1169802561767</v>
      </c>
      <c r="P819" s="67">
        <v>0</v>
      </c>
      <c r="Q819" s="67">
        <v>0</v>
      </c>
      <c r="R819" s="67">
        <v>0</v>
      </c>
      <c r="S819" s="67">
        <v>0</v>
      </c>
      <c r="T819" s="67">
        <f t="shared" si="57"/>
        <v>1650.1169802561767</v>
      </c>
      <c r="U819" s="63" t="s">
        <v>412</v>
      </c>
      <c r="V819" s="63">
        <v>1900</v>
      </c>
      <c r="W819" s="70">
        <v>0</v>
      </c>
      <c r="X819" s="67">
        <v>0</v>
      </c>
      <c r="Y819" s="67"/>
      <c r="Z819" s="67">
        <f t="shared" si="58"/>
        <v>0</v>
      </c>
      <c r="AA819" s="67">
        <f t="shared" si="45"/>
        <v>1650.1169802561767</v>
      </c>
    </row>
    <row r="820" spans="1:27" ht="14.25" customHeight="1" x14ac:dyDescent="0.3">
      <c r="A820" s="73" t="s">
        <v>1192</v>
      </c>
      <c r="B820" s="73" t="s">
        <v>1199</v>
      </c>
      <c r="C820" s="73" t="s">
        <v>1200</v>
      </c>
      <c r="D820" s="75" t="s">
        <v>1201</v>
      </c>
      <c r="E820" s="73" t="s">
        <v>1204</v>
      </c>
      <c r="F820" s="73"/>
      <c r="G820" s="73">
        <v>1302</v>
      </c>
      <c r="H820" s="73" t="s">
        <v>170</v>
      </c>
      <c r="I820" s="66">
        <v>0</v>
      </c>
      <c r="J820" s="67">
        <v>0</v>
      </c>
      <c r="K820" s="68">
        <f t="shared" si="55"/>
        <v>0</v>
      </c>
      <c r="L820" s="67">
        <f t="shared" si="60"/>
        <v>0</v>
      </c>
      <c r="M820" s="67">
        <v>0</v>
      </c>
      <c r="N820" s="67">
        <v>0</v>
      </c>
      <c r="O820" s="67">
        <f>'FY25 Fleet Rates'!$B$3</f>
        <v>1650.1169802561767</v>
      </c>
      <c r="P820" s="67">
        <v>0</v>
      </c>
      <c r="Q820" s="67">
        <v>0</v>
      </c>
      <c r="R820" s="67">
        <v>0</v>
      </c>
      <c r="S820" s="67">
        <v>0</v>
      </c>
      <c r="T820" s="67">
        <f t="shared" si="57"/>
        <v>1650.1169802561767</v>
      </c>
      <c r="U820" s="63" t="s">
        <v>412</v>
      </c>
      <c r="V820" s="63">
        <v>1900</v>
      </c>
      <c r="W820" s="70">
        <v>0</v>
      </c>
      <c r="X820" s="67">
        <v>0</v>
      </c>
      <c r="Y820" s="67"/>
      <c r="Z820" s="67">
        <f t="shared" si="58"/>
        <v>0</v>
      </c>
      <c r="AA820" s="67">
        <f t="shared" si="45"/>
        <v>1650.1169802561767</v>
      </c>
    </row>
    <row r="821" spans="1:27" ht="14.25" customHeight="1" x14ac:dyDescent="0.3">
      <c r="A821" s="73" t="s">
        <v>1192</v>
      </c>
      <c r="B821" s="73" t="s">
        <v>1199</v>
      </c>
      <c r="C821" s="73" t="s">
        <v>1200</v>
      </c>
      <c r="D821" s="75" t="s">
        <v>1201</v>
      </c>
      <c r="E821" s="73" t="s">
        <v>1205</v>
      </c>
      <c r="F821" s="73"/>
      <c r="G821" s="73">
        <v>1226</v>
      </c>
      <c r="H821" s="73" t="s">
        <v>77</v>
      </c>
      <c r="I821" s="66">
        <v>6512</v>
      </c>
      <c r="J821" s="67">
        <v>7227.3193277624723</v>
      </c>
      <c r="K821" s="68">
        <f t="shared" si="55"/>
        <v>1.2045532212937453</v>
      </c>
      <c r="L821" s="67">
        <f t="shared" si="60"/>
        <v>616.7312493023976</v>
      </c>
      <c r="M821" s="67">
        <v>0</v>
      </c>
      <c r="N821" s="67">
        <v>0</v>
      </c>
      <c r="O821" s="67">
        <f>'FY25 Fleet Rates'!$B$3</f>
        <v>1650.1169802561767</v>
      </c>
      <c r="P821" s="67">
        <v>0</v>
      </c>
      <c r="Q821" s="67">
        <v>2032.596561545706</v>
      </c>
      <c r="R821" s="67">
        <v>0</v>
      </c>
      <c r="S821" s="67">
        <v>276.39613104821348</v>
      </c>
      <c r="T821" s="67">
        <f t="shared" si="57"/>
        <v>11803.160249914967</v>
      </c>
      <c r="U821" s="63" t="s">
        <v>151</v>
      </c>
      <c r="V821" s="63">
        <v>2032</v>
      </c>
      <c r="W821" s="70" t="s">
        <v>134</v>
      </c>
      <c r="X821" s="67">
        <v>3396</v>
      </c>
      <c r="Y821" s="67"/>
      <c r="Z821" s="67">
        <f t="shared" si="58"/>
        <v>3396</v>
      </c>
      <c r="AA821" s="67">
        <f t="shared" si="45"/>
        <v>15199.160249914967</v>
      </c>
    </row>
    <row r="822" spans="1:27" ht="14.25" customHeight="1" x14ac:dyDescent="0.3">
      <c r="A822" s="73" t="s">
        <v>1192</v>
      </c>
      <c r="B822" s="73" t="s">
        <v>1199</v>
      </c>
      <c r="C822" s="73" t="s">
        <v>1200</v>
      </c>
      <c r="D822" s="75" t="s">
        <v>1201</v>
      </c>
      <c r="E822" s="73" t="s">
        <v>1206</v>
      </c>
      <c r="F822" s="73"/>
      <c r="G822" s="73">
        <v>1204</v>
      </c>
      <c r="H822" s="73" t="s">
        <v>77</v>
      </c>
      <c r="I822" s="66">
        <v>947</v>
      </c>
      <c r="J822" s="67">
        <v>6543.653985947104</v>
      </c>
      <c r="K822" s="68">
        <f t="shared" si="55"/>
        <v>1.0906089976578506</v>
      </c>
      <c r="L822" s="67">
        <f t="shared" si="60"/>
        <v>0</v>
      </c>
      <c r="M822" s="67">
        <v>0</v>
      </c>
      <c r="N822" s="67">
        <v>0</v>
      </c>
      <c r="O822" s="67">
        <f>'FY25 Fleet Rates'!$B$3</f>
        <v>1650.1169802561767</v>
      </c>
      <c r="P822" s="67">
        <v>0</v>
      </c>
      <c r="Q822" s="67">
        <v>0</v>
      </c>
      <c r="R822" s="67">
        <v>0</v>
      </c>
      <c r="S822" s="67">
        <v>350.05293275570267</v>
      </c>
      <c r="T822" s="67">
        <f t="shared" si="57"/>
        <v>8543.8238989589845</v>
      </c>
      <c r="U822" s="63" t="s">
        <v>151</v>
      </c>
      <c r="V822" s="63">
        <v>2033</v>
      </c>
      <c r="W822" s="70" t="s">
        <v>1313</v>
      </c>
      <c r="X822" s="69">
        <v>4301</v>
      </c>
      <c r="Y822" s="67"/>
      <c r="Z822" s="67">
        <f t="shared" si="58"/>
        <v>4301</v>
      </c>
      <c r="AA822" s="67">
        <f t="shared" si="45"/>
        <v>12844.823898958985</v>
      </c>
    </row>
    <row r="823" spans="1:27" s="135" customFormat="1" ht="14.25" customHeight="1" x14ac:dyDescent="0.3">
      <c r="A823" s="73" t="s">
        <v>1192</v>
      </c>
      <c r="B823" s="73">
        <v>107500</v>
      </c>
      <c r="C823" s="73" t="s">
        <v>1193</v>
      </c>
      <c r="D823" s="75" t="s">
        <v>610</v>
      </c>
      <c r="E823" s="73" t="s">
        <v>611</v>
      </c>
      <c r="F823" s="73" t="s">
        <v>612</v>
      </c>
      <c r="G823" s="73">
        <v>3007</v>
      </c>
      <c r="H823" s="73" t="s">
        <v>170</v>
      </c>
      <c r="I823" s="66">
        <v>0</v>
      </c>
      <c r="J823" s="67">
        <v>0</v>
      </c>
      <c r="K823" s="68">
        <v>0</v>
      </c>
      <c r="L823" s="67">
        <v>0</v>
      </c>
      <c r="M823" s="67">
        <v>258.93270798736194</v>
      </c>
      <c r="N823" s="67">
        <v>0</v>
      </c>
      <c r="O823" s="67">
        <v>506.26975014729345</v>
      </c>
      <c r="P823" s="67">
        <v>0</v>
      </c>
      <c r="Q823" s="67">
        <v>0</v>
      </c>
      <c r="R823" s="67">
        <v>0</v>
      </c>
      <c r="S823" s="67">
        <v>0</v>
      </c>
      <c r="T823" s="67">
        <v>765.20245813465544</v>
      </c>
      <c r="U823" s="63" t="s">
        <v>412</v>
      </c>
      <c r="V823" s="63">
        <v>1900</v>
      </c>
      <c r="W823" s="70" t="s">
        <v>1218</v>
      </c>
      <c r="X823" s="69">
        <v>0</v>
      </c>
      <c r="Y823" s="67"/>
      <c r="Z823" s="67">
        <v>0</v>
      </c>
      <c r="AA823" s="67">
        <v>765.20245813465544</v>
      </c>
    </row>
    <row r="824" spans="1:27" s="135" customFormat="1" ht="14.25" customHeight="1" x14ac:dyDescent="0.3">
      <c r="A824" s="73" t="s">
        <v>1192</v>
      </c>
      <c r="B824" s="73">
        <v>107500</v>
      </c>
      <c r="C824" s="73" t="s">
        <v>1193</v>
      </c>
      <c r="D824" s="75" t="s">
        <v>610</v>
      </c>
      <c r="E824" s="73" t="s">
        <v>613</v>
      </c>
      <c r="F824" s="73" t="s">
        <v>614</v>
      </c>
      <c r="G824" s="73">
        <v>3007</v>
      </c>
      <c r="H824" s="73" t="s">
        <v>170</v>
      </c>
      <c r="I824" s="66">
        <v>0</v>
      </c>
      <c r="J824" s="67">
        <v>0</v>
      </c>
      <c r="K824" s="68">
        <v>0</v>
      </c>
      <c r="L824" s="67">
        <v>0</v>
      </c>
      <c r="M824" s="67">
        <v>0</v>
      </c>
      <c r="N824" s="67">
        <v>0</v>
      </c>
      <c r="O824" s="67">
        <v>506.26975014729345</v>
      </c>
      <c r="P824" s="67">
        <v>0</v>
      </c>
      <c r="Q824" s="67">
        <v>0</v>
      </c>
      <c r="R824" s="67">
        <v>0</v>
      </c>
      <c r="S824" s="67">
        <v>0</v>
      </c>
      <c r="T824" s="67">
        <v>506.26975014729345</v>
      </c>
      <c r="U824" s="63" t="s">
        <v>412</v>
      </c>
      <c r="V824" s="63">
        <v>1900</v>
      </c>
      <c r="W824" s="70" t="s">
        <v>1218</v>
      </c>
      <c r="X824" s="69">
        <v>0</v>
      </c>
      <c r="Y824" s="67"/>
      <c r="Z824" s="67">
        <v>0</v>
      </c>
      <c r="AA824" s="67">
        <v>506.26975014729345</v>
      </c>
    </row>
    <row r="825" spans="1:27" s="135" customFormat="1" ht="14.25" customHeight="1" x14ac:dyDescent="0.3">
      <c r="A825" s="73" t="s">
        <v>1192</v>
      </c>
      <c r="B825" s="73">
        <v>107500</v>
      </c>
      <c r="C825" s="73" t="s">
        <v>1193</v>
      </c>
      <c r="D825" s="75" t="s">
        <v>1194</v>
      </c>
      <c r="E825" s="77" t="s">
        <v>1323</v>
      </c>
      <c r="F825" s="73"/>
      <c r="G825" s="73">
        <v>3007</v>
      </c>
      <c r="H825" s="73" t="s">
        <v>170</v>
      </c>
      <c r="I825" s="66">
        <v>0</v>
      </c>
      <c r="J825" s="67">
        <v>0</v>
      </c>
      <c r="K825" s="68">
        <v>0</v>
      </c>
      <c r="L825" s="67">
        <v>0</v>
      </c>
      <c r="M825" s="67">
        <v>0</v>
      </c>
      <c r="N825" s="67">
        <v>0</v>
      </c>
      <c r="O825" s="67">
        <v>506.26975014729345</v>
      </c>
      <c r="P825" s="67">
        <v>0</v>
      </c>
      <c r="Q825" s="67">
        <v>0</v>
      </c>
      <c r="R825" s="67">
        <v>0</v>
      </c>
      <c r="S825" s="67">
        <v>0</v>
      </c>
      <c r="T825" s="67">
        <v>506.26975014729345</v>
      </c>
      <c r="U825" s="63" t="s">
        <v>412</v>
      </c>
      <c r="V825" s="63">
        <v>2008</v>
      </c>
      <c r="W825" s="70"/>
      <c r="X825" s="69">
        <v>0</v>
      </c>
      <c r="Y825" s="67"/>
      <c r="Z825" s="67">
        <v>0</v>
      </c>
      <c r="AA825" s="67">
        <v>506.26975014729345</v>
      </c>
    </row>
    <row r="826" spans="1:27" s="135" customFormat="1" ht="14.25" customHeight="1" x14ac:dyDescent="0.3">
      <c r="A826" s="73" t="s">
        <v>1192</v>
      </c>
      <c r="B826" s="73">
        <v>107500</v>
      </c>
      <c r="C826" s="73" t="s">
        <v>1193</v>
      </c>
      <c r="D826" s="75" t="s">
        <v>1194</v>
      </c>
      <c r="E826" s="73">
        <v>121061</v>
      </c>
      <c r="F826" s="73"/>
      <c r="G826" s="73">
        <v>3007</v>
      </c>
      <c r="H826" s="73" t="s">
        <v>170</v>
      </c>
      <c r="I826" s="66">
        <v>0</v>
      </c>
      <c r="J826" s="67">
        <v>0</v>
      </c>
      <c r="K826" s="68">
        <v>0</v>
      </c>
      <c r="L826" s="67">
        <v>0</v>
      </c>
      <c r="M826" s="67">
        <v>0</v>
      </c>
      <c r="N826" s="67">
        <v>0</v>
      </c>
      <c r="O826" s="67">
        <v>506.26975014729345</v>
      </c>
      <c r="P826" s="67">
        <v>0</v>
      </c>
      <c r="Q826" s="67">
        <v>0</v>
      </c>
      <c r="R826" s="67">
        <v>0</v>
      </c>
      <c r="S826" s="67">
        <v>0</v>
      </c>
      <c r="T826" s="67">
        <v>506.26975014729345</v>
      </c>
      <c r="U826" s="63" t="s">
        <v>412</v>
      </c>
      <c r="V826" s="63">
        <v>2012</v>
      </c>
      <c r="W826" s="70"/>
      <c r="X826" s="69">
        <v>0</v>
      </c>
      <c r="Y826" s="67"/>
      <c r="Z826" s="67">
        <v>0</v>
      </c>
      <c r="AA826" s="67">
        <v>506.26975014729345</v>
      </c>
    </row>
    <row r="827" spans="1:27" ht="14.4" x14ac:dyDescent="0.3">
      <c r="A827" s="73" t="s">
        <v>1192</v>
      </c>
      <c r="B827" s="73"/>
      <c r="C827" s="73" t="s">
        <v>1207</v>
      </c>
      <c r="D827" s="75" t="s">
        <v>1208</v>
      </c>
      <c r="E827" s="73">
        <v>151014</v>
      </c>
      <c r="F827" s="73"/>
      <c r="G827" s="73">
        <v>1020</v>
      </c>
      <c r="H827" s="73" t="s">
        <v>77</v>
      </c>
      <c r="I827" s="87"/>
      <c r="J827" s="88">
        <v>1806.8298319406181</v>
      </c>
      <c r="K827" s="89">
        <f t="shared" si="55"/>
        <v>0.30113830532343633</v>
      </c>
      <c r="L827" s="88">
        <f t="shared" si="60"/>
        <v>0</v>
      </c>
      <c r="M827" s="88">
        <v>0</v>
      </c>
      <c r="N827" s="88">
        <v>0</v>
      </c>
      <c r="O827" s="88">
        <f>'FY25 Fleet Rates'!$B$3*50%</f>
        <v>825.05849012808835</v>
      </c>
      <c r="P827" s="88">
        <v>0</v>
      </c>
      <c r="Q827" s="88">
        <v>0</v>
      </c>
      <c r="R827" s="88">
        <v>0</v>
      </c>
      <c r="S827" s="88">
        <v>0</v>
      </c>
      <c r="T827" s="88">
        <f t="shared" si="57"/>
        <v>2631.8883220687067</v>
      </c>
      <c r="U827" s="73" t="s">
        <v>151</v>
      </c>
      <c r="V827" s="63"/>
      <c r="W827" s="70"/>
      <c r="X827" s="67"/>
      <c r="Y827" s="67"/>
      <c r="Z827" s="67">
        <f t="shared" si="58"/>
        <v>0</v>
      </c>
      <c r="AA827" s="67">
        <f t="shared" si="45"/>
        <v>2631.8883220687067</v>
      </c>
    </row>
    <row r="828" spans="1:27" ht="14.4" x14ac:dyDescent="0.3">
      <c r="A828" s="73" t="s">
        <v>1192</v>
      </c>
      <c r="B828" s="73"/>
      <c r="C828" s="73" t="s">
        <v>1207</v>
      </c>
      <c r="D828" s="75" t="s">
        <v>1208</v>
      </c>
      <c r="E828" s="73">
        <v>151015</v>
      </c>
      <c r="F828" s="73"/>
      <c r="G828" s="73">
        <v>1020</v>
      </c>
      <c r="H828" s="73" t="s">
        <v>77</v>
      </c>
      <c r="I828" s="87"/>
      <c r="J828" s="88">
        <v>1806.8298319406181</v>
      </c>
      <c r="K828" s="89">
        <f t="shared" si="55"/>
        <v>0.30113830532343633</v>
      </c>
      <c r="L828" s="88">
        <f t="shared" si="60"/>
        <v>0</v>
      </c>
      <c r="M828" s="88">
        <v>0</v>
      </c>
      <c r="N828" s="88">
        <v>0</v>
      </c>
      <c r="O828" s="88">
        <f>'FY25 Fleet Rates'!$B$3*50%</f>
        <v>825.05849012808835</v>
      </c>
      <c r="P828" s="88">
        <v>0</v>
      </c>
      <c r="Q828" s="88">
        <v>0</v>
      </c>
      <c r="R828" s="88">
        <v>0</v>
      </c>
      <c r="S828" s="88">
        <v>0</v>
      </c>
      <c r="T828" s="88">
        <f>J828+L828+M828+N828+O828+P828+Q828+R828+S828</f>
        <v>2631.8883220687067</v>
      </c>
      <c r="U828" s="73" t="s">
        <v>151</v>
      </c>
      <c r="V828" s="63"/>
      <c r="W828" s="70"/>
      <c r="X828" s="67"/>
      <c r="Y828" s="67"/>
      <c r="Z828" s="67">
        <f t="shared" ref="Z828" si="61">SUM(X828:Y828)</f>
        <v>0</v>
      </c>
      <c r="AA828" s="67">
        <f t="shared" si="45"/>
        <v>2631.8883220687067</v>
      </c>
    </row>
    <row r="829" spans="1:27" ht="14.25" customHeight="1" x14ac:dyDescent="0.3">
      <c r="A829" s="90"/>
      <c r="B829" s="90"/>
      <c r="C829" s="90"/>
      <c r="D829" s="91"/>
      <c r="E829" s="90"/>
      <c r="F829" s="92"/>
      <c r="G829" s="90"/>
      <c r="H829" s="93" t="s">
        <v>1209</v>
      </c>
      <c r="I829" s="94">
        <f>SUBTOTAL(109,I2:I828)</f>
        <v>3104533</v>
      </c>
      <c r="J829" s="94">
        <v>2627686.9210879328</v>
      </c>
      <c r="K829" s="95">
        <f>J829/(COUNTIF(H3:H822,"N")*(500*12))</f>
        <v>0.80357398198407726</v>
      </c>
      <c r="L829" s="94">
        <f>SUBTOTAL(109,L2:L828)</f>
        <v>970979.83626082097</v>
      </c>
      <c r="M829" s="94">
        <v>483470.79070090869</v>
      </c>
      <c r="N829" s="94">
        <v>263266.94914508244</v>
      </c>
      <c r="O829" s="94">
        <f>SUBTOTAL(109,O2:O828)</f>
        <v>1201498.6277829956</v>
      </c>
      <c r="P829" s="94">
        <v>213685.52643636506</v>
      </c>
      <c r="Q829" s="94">
        <f>SUBTOTAL(109,Q2:Q828)</f>
        <v>110036.66266012524</v>
      </c>
      <c r="R829" s="94">
        <v>526358.38775391865</v>
      </c>
      <c r="S829" s="94">
        <f>SUBTOTAL(109,S2:S828)</f>
        <v>222351.42406113047</v>
      </c>
      <c r="T829" s="94">
        <f>SUBTOTAL(109,T2:T828)</f>
        <v>6619070.216177294</v>
      </c>
      <c r="U829" s="90"/>
      <c r="V829" s="90"/>
      <c r="W829" s="90"/>
      <c r="X829" s="94">
        <f>SUBTOTAL(109,X2:X828)</f>
        <v>2729424.8340256405</v>
      </c>
      <c r="Y829" s="94"/>
      <c r="Z829" s="94">
        <f>SUBTOTAL(109,Z2:Z828)</f>
        <v>2729424.8340256405</v>
      </c>
      <c r="AA829" s="94">
        <f>SUBTOTAL(109,AA2:AA828)</f>
        <v>9351608.317422688</v>
      </c>
    </row>
    <row r="830" spans="1:27" s="52" customFormat="1" ht="14.25" customHeight="1" x14ac:dyDescent="0.3">
      <c r="A830" s="47"/>
      <c r="B830" s="47"/>
      <c r="C830" s="47"/>
      <c r="D830" s="48"/>
      <c r="E830" s="47"/>
      <c r="F830" s="49"/>
      <c r="G830" s="50"/>
      <c r="H830" s="50"/>
      <c r="I830" s="47"/>
      <c r="J830" s="51"/>
      <c r="K830" s="48"/>
      <c r="L830" s="48"/>
      <c r="M830" s="48"/>
      <c r="N830" s="48"/>
      <c r="O830" s="48"/>
      <c r="P830" s="48"/>
      <c r="Q830" s="48"/>
      <c r="R830" s="48"/>
      <c r="S830" s="48"/>
      <c r="T830" s="48"/>
      <c r="U830" s="48"/>
      <c r="V830" s="48"/>
      <c r="W830" s="47"/>
      <c r="X830" s="47"/>
      <c r="Y830" s="47"/>
      <c r="Z830" s="48"/>
      <c r="AA830" s="48"/>
    </row>
    <row r="831" spans="1:27" ht="14.25" customHeight="1" x14ac:dyDescent="0.3">
      <c r="A831" s="28"/>
      <c r="B831" s="28"/>
      <c r="C831" s="28"/>
      <c r="D831" s="27"/>
      <c r="E831" s="28"/>
      <c r="F831" s="30"/>
      <c r="G831" s="29"/>
      <c r="H831" s="29"/>
      <c r="I831" s="28"/>
      <c r="J831" s="27"/>
      <c r="K831" s="31"/>
      <c r="L831" s="32"/>
      <c r="M831" s="32"/>
      <c r="N831" s="32"/>
      <c r="O831" s="32"/>
      <c r="P831" s="32"/>
      <c r="Q831" s="32"/>
      <c r="R831" s="32"/>
      <c r="S831" s="32"/>
      <c r="T831" s="32"/>
      <c r="U831" s="32"/>
      <c r="V831" s="32"/>
      <c r="W831" s="28"/>
      <c r="X831" s="28"/>
      <c r="Y831" s="28"/>
      <c r="Z831" s="32"/>
      <c r="AA831" s="32"/>
    </row>
    <row r="832" spans="1:27" ht="15" customHeight="1" x14ac:dyDescent="0.3">
      <c r="A832" s="27"/>
      <c r="B832" s="28"/>
      <c r="C832" s="28"/>
      <c r="D832" s="27"/>
      <c r="E832" s="27"/>
      <c r="F832" s="27"/>
      <c r="G832" s="29"/>
      <c r="H832" s="29"/>
      <c r="I832" s="27"/>
      <c r="J832" s="27"/>
      <c r="K832" s="31"/>
      <c r="L832" s="27"/>
      <c r="M832" s="27"/>
      <c r="N832" s="27"/>
      <c r="O832" s="27"/>
      <c r="P832" s="27"/>
      <c r="Q832" s="27"/>
      <c r="R832" s="27"/>
      <c r="S832" s="27"/>
      <c r="T832" s="27"/>
      <c r="U832" s="27"/>
      <c r="V832" s="116"/>
      <c r="W832" s="28"/>
      <c r="X832" s="28"/>
      <c r="Y832" s="28"/>
      <c r="Z832" s="27"/>
      <c r="AA832" s="27"/>
    </row>
    <row r="833" spans="1:27" ht="15" customHeight="1" x14ac:dyDescent="0.3">
      <c r="A833" s="27"/>
      <c r="B833" s="28"/>
      <c r="C833" s="28"/>
      <c r="D833" s="27"/>
      <c r="E833" s="27"/>
      <c r="F833" s="27"/>
      <c r="G833" s="29"/>
      <c r="H833" s="29"/>
      <c r="I833" s="27"/>
      <c r="J833" s="27"/>
      <c r="K833" s="34"/>
      <c r="L833" s="27"/>
      <c r="M833" s="27"/>
      <c r="N833" s="27"/>
      <c r="O833" s="33"/>
      <c r="P833" s="27"/>
      <c r="Q833" s="33"/>
      <c r="R833" s="27"/>
      <c r="S833" s="27"/>
      <c r="T833" s="27"/>
      <c r="U833" s="27"/>
      <c r="V833" s="27"/>
      <c r="W833" s="28"/>
      <c r="X833" s="28"/>
      <c r="Y833" s="28"/>
      <c r="Z833" s="27"/>
      <c r="AA833" s="27"/>
    </row>
    <row r="834" spans="1:27" ht="15" customHeight="1" x14ac:dyDescent="0.35">
      <c r="A834" s="35" t="s">
        <v>1210</v>
      </c>
      <c r="B834" s="28"/>
      <c r="C834" s="28"/>
      <c r="D834" s="27"/>
      <c r="E834" s="27"/>
      <c r="F834" s="27"/>
      <c r="G834" s="29"/>
      <c r="H834" s="29"/>
      <c r="I834" s="27"/>
      <c r="J834" s="27"/>
      <c r="K834" s="27"/>
      <c r="L834" s="27"/>
      <c r="M834" s="27"/>
      <c r="N834" s="27"/>
      <c r="O834" s="27"/>
      <c r="P834" s="27"/>
      <c r="Q834" s="27"/>
      <c r="R834" s="27"/>
      <c r="S834" s="27"/>
      <c r="T834" s="27"/>
      <c r="U834" s="27"/>
      <c r="V834" s="27"/>
      <c r="W834" s="28"/>
      <c r="X834" s="28"/>
      <c r="Y834" s="28"/>
      <c r="Z834" s="27"/>
      <c r="AA834" s="27"/>
    </row>
    <row r="835" spans="1:27" ht="15.75" customHeight="1" x14ac:dyDescent="0.3">
      <c r="A835" s="27"/>
      <c r="B835" s="28"/>
      <c r="C835" s="28"/>
      <c r="D835" s="27"/>
      <c r="E835" s="27"/>
      <c r="F835" s="27"/>
      <c r="G835" s="29"/>
      <c r="H835" s="29"/>
      <c r="I835" s="27"/>
      <c r="J835" s="27"/>
      <c r="K835" s="27"/>
      <c r="L835" s="27"/>
      <c r="M835" s="27"/>
      <c r="N835" s="27"/>
      <c r="O835" s="27"/>
      <c r="P835" s="27"/>
      <c r="Q835" s="27"/>
      <c r="R835" s="27"/>
      <c r="S835" s="27"/>
      <c r="T835" s="27"/>
      <c r="U835" s="27"/>
      <c r="V835" s="27"/>
      <c r="W835" s="28"/>
      <c r="X835" s="28"/>
      <c r="Y835" s="28"/>
      <c r="Z835" s="27"/>
      <c r="AA835" s="27"/>
    </row>
    <row r="836" spans="1:27" s="106" customFormat="1" ht="62.25" customHeight="1" x14ac:dyDescent="0.3">
      <c r="A836" s="56" t="s">
        <v>52</v>
      </c>
      <c r="B836" s="56" t="s">
        <v>53</v>
      </c>
      <c r="C836" s="56" t="s">
        <v>54</v>
      </c>
      <c r="D836" s="56" t="s">
        <v>55</v>
      </c>
      <c r="E836" s="56" t="s">
        <v>56</v>
      </c>
      <c r="F836" s="56" t="s">
        <v>57</v>
      </c>
      <c r="G836" s="56" t="s">
        <v>58</v>
      </c>
      <c r="H836" s="56" t="s">
        <v>59</v>
      </c>
      <c r="I836" s="104" t="s">
        <v>15</v>
      </c>
      <c r="J836" s="60" t="s">
        <v>16</v>
      </c>
      <c r="K836" s="60" t="s">
        <v>1314</v>
      </c>
      <c r="L836" s="60" t="s">
        <v>62</v>
      </c>
      <c r="M836" s="60" t="s">
        <v>63</v>
      </c>
      <c r="N836" s="60" t="s">
        <v>1211</v>
      </c>
      <c r="O836" s="60" t="s">
        <v>65</v>
      </c>
      <c r="P836" s="60" t="s">
        <v>66</v>
      </c>
      <c r="Q836" s="60" t="s">
        <v>22</v>
      </c>
      <c r="R836" s="60" t="s">
        <v>67</v>
      </c>
      <c r="S836" s="60" t="s">
        <v>1316</v>
      </c>
      <c r="T836" s="60" t="s">
        <v>1212</v>
      </c>
      <c r="U836" s="56" t="s">
        <v>70</v>
      </c>
      <c r="V836" s="56" t="s">
        <v>71</v>
      </c>
      <c r="W836" s="56" t="s">
        <v>72</v>
      </c>
      <c r="X836" s="60" t="s">
        <v>1317</v>
      </c>
      <c r="Y836" s="60" t="s">
        <v>1315</v>
      </c>
      <c r="Z836" s="105" t="s">
        <v>1213</v>
      </c>
      <c r="AA836" s="60" t="s">
        <v>48</v>
      </c>
    </row>
    <row r="837" spans="1:27" ht="15" customHeight="1" x14ac:dyDescent="0.3">
      <c r="A837" s="96" t="s">
        <v>37</v>
      </c>
      <c r="B837" s="97">
        <v>904100</v>
      </c>
      <c r="C837" s="96" t="s">
        <v>1214</v>
      </c>
      <c r="D837" s="98" t="s">
        <v>1215</v>
      </c>
      <c r="E837" s="99" t="s">
        <v>1216</v>
      </c>
      <c r="F837" s="100" t="s">
        <v>1217</v>
      </c>
      <c r="G837" s="96">
        <v>1210</v>
      </c>
      <c r="H837" s="96" t="s">
        <v>170</v>
      </c>
      <c r="I837" s="66">
        <v>1228</v>
      </c>
      <c r="J837" s="67">
        <v>0</v>
      </c>
      <c r="K837" s="67"/>
      <c r="L837" s="67">
        <f>IF(H837="N",IF(I837&gt;6000,SUMIF('FY25 Fleet Rates'!$A$11:$A$27,$G837,'FY25 Fleet Rates'!$B$11:$B$27),0)*(I837-(500*12)),0)</f>
        <v>0</v>
      </c>
      <c r="M837" s="67">
        <v>0</v>
      </c>
      <c r="N837" s="67">
        <v>0</v>
      </c>
      <c r="O837" s="67">
        <f>'FY25 Fleet Rates'!$B$3</f>
        <v>1650.1169802561767</v>
      </c>
      <c r="P837" s="67">
        <v>3185.2556361000002</v>
      </c>
      <c r="Q837" s="67">
        <v>0</v>
      </c>
      <c r="R837" s="67">
        <v>0</v>
      </c>
      <c r="S837" s="67">
        <v>0</v>
      </c>
      <c r="T837" s="67">
        <f t="shared" ref="T837:T862" si="62">SUM(J837:S837)</f>
        <v>4835.3726163561769</v>
      </c>
      <c r="U837" s="96" t="s">
        <v>133</v>
      </c>
      <c r="V837" s="96">
        <v>2015</v>
      </c>
      <c r="W837" s="96" t="s">
        <v>1218</v>
      </c>
      <c r="X837" s="67">
        <v>0</v>
      </c>
      <c r="Y837" s="67"/>
      <c r="Z837" s="67">
        <f t="shared" ref="Z837:Z864" si="63">SUM(X837:Y837)</f>
        <v>0</v>
      </c>
      <c r="AA837" s="67">
        <f t="shared" ref="AA837:AA862" si="64">SUM(T837,Z837)</f>
        <v>4835.3726163561769</v>
      </c>
    </row>
    <row r="838" spans="1:27" ht="15" customHeight="1" x14ac:dyDescent="0.3">
      <c r="A838" s="96" t="s">
        <v>37</v>
      </c>
      <c r="B838" s="97">
        <v>904100</v>
      </c>
      <c r="C838" s="101" t="s">
        <v>1214</v>
      </c>
      <c r="D838" s="98" t="s">
        <v>1215</v>
      </c>
      <c r="E838" s="99">
        <v>151017</v>
      </c>
      <c r="F838" s="100" t="s">
        <v>1219</v>
      </c>
      <c r="G838" s="96">
        <v>2010</v>
      </c>
      <c r="H838" s="96" t="s">
        <v>170</v>
      </c>
      <c r="I838" s="66">
        <v>0</v>
      </c>
      <c r="J838" s="67">
        <v>0</v>
      </c>
      <c r="K838" s="67"/>
      <c r="L838" s="67">
        <f>IF(H838="N",IF(I838&gt;6000,SUMIF('FY25 Fleet Rates'!$A$11:$A$27,$G838,'FY25 Fleet Rates'!$B$11:$B$27),0)*(I838-(500*12)),0)</f>
        <v>0</v>
      </c>
      <c r="M838" s="67">
        <v>4726.7388661530213</v>
      </c>
      <c r="N838" s="67">
        <v>0</v>
      </c>
      <c r="O838" s="67">
        <f>'FY25 Fleet Rates'!$B$3</f>
        <v>1650.1169802561767</v>
      </c>
      <c r="P838" s="67">
        <v>0</v>
      </c>
      <c r="Q838" s="67">
        <v>0</v>
      </c>
      <c r="R838" s="67">
        <v>0</v>
      </c>
      <c r="S838" s="67">
        <v>0</v>
      </c>
      <c r="T838" s="67">
        <f t="shared" si="62"/>
        <v>6376.8558464091984</v>
      </c>
      <c r="U838" s="96" t="s">
        <v>412</v>
      </c>
      <c r="V838" s="96">
        <v>1900</v>
      </c>
      <c r="W838" s="96" t="s">
        <v>1218</v>
      </c>
      <c r="X838" s="67">
        <v>0</v>
      </c>
      <c r="Y838" s="67"/>
      <c r="Z838" s="67">
        <f t="shared" si="63"/>
        <v>0</v>
      </c>
      <c r="AA838" s="67">
        <f t="shared" si="64"/>
        <v>6376.8558464091984</v>
      </c>
    </row>
    <row r="839" spans="1:27" ht="15" customHeight="1" x14ac:dyDescent="0.3">
      <c r="A839" s="96" t="s">
        <v>37</v>
      </c>
      <c r="B839" s="97">
        <v>904100</v>
      </c>
      <c r="C839" s="101" t="s">
        <v>1214</v>
      </c>
      <c r="D839" s="98" t="s">
        <v>1215</v>
      </c>
      <c r="E839" s="99">
        <v>831020</v>
      </c>
      <c r="F839" s="100" t="s">
        <v>1220</v>
      </c>
      <c r="G839" s="96">
        <v>2010</v>
      </c>
      <c r="H839" s="96" t="s">
        <v>170</v>
      </c>
      <c r="I839" s="66">
        <v>0</v>
      </c>
      <c r="J839" s="67">
        <v>0</v>
      </c>
      <c r="K839" s="67"/>
      <c r="L839" s="67">
        <f>IF(H839="N",IF(I839&gt;6000,SUMIF('FY25 Fleet Rates'!$A$11:$A$27,$G839,'FY25 Fleet Rates'!$B$11:$B$27),0)*(I839-(500*12)),0)</f>
        <v>0</v>
      </c>
      <c r="M839" s="67">
        <v>0</v>
      </c>
      <c r="N839" s="67">
        <v>0</v>
      </c>
      <c r="O839" s="67">
        <f>'FY25 Fleet Rates'!$B$3</f>
        <v>1650.1169802561767</v>
      </c>
      <c r="P839" s="67">
        <v>0</v>
      </c>
      <c r="Q839" s="67">
        <v>0</v>
      </c>
      <c r="R839" s="67">
        <v>0</v>
      </c>
      <c r="S839" s="67">
        <v>0</v>
      </c>
      <c r="T839" s="67">
        <f t="shared" si="62"/>
        <v>1650.1169802561767</v>
      </c>
      <c r="U839" s="96" t="s">
        <v>412</v>
      </c>
      <c r="V839" s="96">
        <v>1900</v>
      </c>
      <c r="W839" s="96" t="s">
        <v>1218</v>
      </c>
      <c r="X839" s="67">
        <v>0</v>
      </c>
      <c r="Y839" s="67"/>
      <c r="Z839" s="67">
        <f t="shared" si="63"/>
        <v>0</v>
      </c>
      <c r="AA839" s="67">
        <f t="shared" si="64"/>
        <v>1650.1169802561767</v>
      </c>
    </row>
    <row r="840" spans="1:27" ht="15" customHeight="1" x14ac:dyDescent="0.3">
      <c r="A840" s="96" t="s">
        <v>37</v>
      </c>
      <c r="B840" s="97">
        <v>904100</v>
      </c>
      <c r="C840" s="101" t="s">
        <v>1214</v>
      </c>
      <c r="D840" s="98" t="s">
        <v>1215</v>
      </c>
      <c r="E840" s="99">
        <v>861015</v>
      </c>
      <c r="F840" s="100" t="s">
        <v>1221</v>
      </c>
      <c r="G840" s="96">
        <v>9020</v>
      </c>
      <c r="H840" s="96" t="s">
        <v>170</v>
      </c>
      <c r="I840" s="66">
        <v>0</v>
      </c>
      <c r="J840" s="67">
        <v>0</v>
      </c>
      <c r="K840" s="67"/>
      <c r="L840" s="67">
        <f>IF(H840="N",IF(I840&gt;6000,SUMIF('FY25 Fleet Rates'!$A$11:$A$27,$G840,'FY25 Fleet Rates'!$B$11:$B$27),0)*(I840-(500*12)),0)</f>
        <v>0</v>
      </c>
      <c r="M840" s="67">
        <v>0</v>
      </c>
      <c r="N840" s="67">
        <v>0</v>
      </c>
      <c r="O840" s="67">
        <f>'FY25 Fleet Rates'!$B$3</f>
        <v>1650.1169802561767</v>
      </c>
      <c r="P840" s="67">
        <v>0</v>
      </c>
      <c r="Q840" s="67">
        <v>0</v>
      </c>
      <c r="R840" s="67">
        <v>0</v>
      </c>
      <c r="S840" s="67">
        <v>0</v>
      </c>
      <c r="T840" s="67">
        <f t="shared" si="62"/>
        <v>1650.1169802561767</v>
      </c>
      <c r="U840" s="96" t="s">
        <v>77</v>
      </c>
      <c r="V840" s="96">
        <v>1900</v>
      </c>
      <c r="W840" s="96" t="s">
        <v>1218</v>
      </c>
      <c r="X840" s="67">
        <v>0</v>
      </c>
      <c r="Y840" s="67"/>
      <c r="Z840" s="67">
        <f t="shared" si="63"/>
        <v>0</v>
      </c>
      <c r="AA840" s="67">
        <f t="shared" si="64"/>
        <v>1650.1169802561767</v>
      </c>
    </row>
    <row r="841" spans="1:27" ht="15" customHeight="1" x14ac:dyDescent="0.3">
      <c r="A841" s="96" t="s">
        <v>37</v>
      </c>
      <c r="B841" s="97">
        <v>904100</v>
      </c>
      <c r="C841" s="101" t="s">
        <v>1214</v>
      </c>
      <c r="D841" s="98" t="s">
        <v>1215</v>
      </c>
      <c r="E841" s="99">
        <v>861085</v>
      </c>
      <c r="F841" s="100" t="s">
        <v>1222</v>
      </c>
      <c r="G841" s="96">
        <v>9020</v>
      </c>
      <c r="H841" s="96" t="s">
        <v>170</v>
      </c>
      <c r="I841" s="66">
        <v>0</v>
      </c>
      <c r="J841" s="67">
        <v>0</v>
      </c>
      <c r="K841" s="67"/>
      <c r="L841" s="67">
        <f>IF(H841="N",IF(I841&gt;6000,SUMIF('FY25 Fleet Rates'!$A$11:$A$27,$G841,'FY25 Fleet Rates'!$B$11:$B$27),0)*(I841-(500*12)),0)</f>
        <v>0</v>
      </c>
      <c r="M841" s="67">
        <v>0</v>
      </c>
      <c r="N841" s="67">
        <v>0</v>
      </c>
      <c r="O841" s="67">
        <f>'FY25 Fleet Rates'!$B$3</f>
        <v>1650.1169802561767</v>
      </c>
      <c r="P841" s="67">
        <v>0</v>
      </c>
      <c r="Q841" s="67">
        <v>0</v>
      </c>
      <c r="R841" s="67">
        <v>0</v>
      </c>
      <c r="S841" s="67">
        <v>0</v>
      </c>
      <c r="T841" s="67">
        <f t="shared" si="62"/>
        <v>1650.1169802561767</v>
      </c>
      <c r="U841" s="96" t="s">
        <v>77</v>
      </c>
      <c r="V841" s="96">
        <v>1900</v>
      </c>
      <c r="W841" s="96" t="s">
        <v>1218</v>
      </c>
      <c r="X841" s="67">
        <v>0</v>
      </c>
      <c r="Y841" s="67"/>
      <c r="Z841" s="67">
        <f t="shared" si="63"/>
        <v>0</v>
      </c>
      <c r="AA841" s="67">
        <f t="shared" si="64"/>
        <v>1650.1169802561767</v>
      </c>
    </row>
    <row r="842" spans="1:27" ht="15" customHeight="1" x14ac:dyDescent="0.3">
      <c r="A842" s="96" t="s">
        <v>37</v>
      </c>
      <c r="B842" s="97">
        <v>904100</v>
      </c>
      <c r="C842" s="101" t="s">
        <v>1214</v>
      </c>
      <c r="D842" s="98" t="s">
        <v>1215</v>
      </c>
      <c r="E842" s="99">
        <v>861086</v>
      </c>
      <c r="F842" s="100" t="s">
        <v>1223</v>
      </c>
      <c r="G842" s="96">
        <v>9020</v>
      </c>
      <c r="H842" s="96" t="s">
        <v>170</v>
      </c>
      <c r="I842" s="66">
        <v>0</v>
      </c>
      <c r="J842" s="67">
        <v>0</v>
      </c>
      <c r="K842" s="67"/>
      <c r="L842" s="67">
        <f>IF(H842="N",IF(I842&gt;6000,SUMIF('FY25 Fleet Rates'!$A$11:$A$27,$G842,'FY25 Fleet Rates'!$B$11:$B$27),0)*(I842-(500*12)),0)</f>
        <v>0</v>
      </c>
      <c r="M842" s="67">
        <v>0</v>
      </c>
      <c r="N842" s="67">
        <v>0</v>
      </c>
      <c r="O842" s="67">
        <f>'FY25 Fleet Rates'!$B$3</f>
        <v>1650.1169802561767</v>
      </c>
      <c r="P842" s="67">
        <v>0</v>
      </c>
      <c r="Q842" s="67">
        <v>0</v>
      </c>
      <c r="R842" s="67">
        <v>0</v>
      </c>
      <c r="S842" s="67">
        <v>0</v>
      </c>
      <c r="T842" s="67">
        <f t="shared" si="62"/>
        <v>1650.1169802561767</v>
      </c>
      <c r="U842" s="96" t="s">
        <v>77</v>
      </c>
      <c r="V842" s="96">
        <v>1900</v>
      </c>
      <c r="W842" s="96" t="s">
        <v>1218</v>
      </c>
      <c r="X842" s="67">
        <v>0</v>
      </c>
      <c r="Y842" s="67"/>
      <c r="Z842" s="67">
        <f t="shared" si="63"/>
        <v>0</v>
      </c>
      <c r="AA842" s="67">
        <f t="shared" si="64"/>
        <v>1650.1169802561767</v>
      </c>
    </row>
    <row r="843" spans="1:27" ht="15" customHeight="1" x14ac:dyDescent="0.3">
      <c r="A843" s="96" t="s">
        <v>37</v>
      </c>
      <c r="B843" s="97">
        <v>904100</v>
      </c>
      <c r="C843" s="101" t="s">
        <v>1214</v>
      </c>
      <c r="D843" s="98" t="s">
        <v>1215</v>
      </c>
      <c r="E843" s="99">
        <v>941050</v>
      </c>
      <c r="F843" s="100" t="s">
        <v>1224</v>
      </c>
      <c r="G843" s="96">
        <v>1257</v>
      </c>
      <c r="H843" s="96" t="s">
        <v>170</v>
      </c>
      <c r="I843" s="66">
        <v>0</v>
      </c>
      <c r="J843" s="67">
        <v>0</v>
      </c>
      <c r="K843" s="67"/>
      <c r="L843" s="67">
        <f>IF(H843="N",IF(I843&gt;6000,SUMIF('FY25 Fleet Rates'!$A$11:$A$27,$G843,'FY25 Fleet Rates'!$B$11:$B$27),0)*(I843-(500*12)),0)</f>
        <v>0</v>
      </c>
      <c r="M843" s="67">
        <v>919.78503499902297</v>
      </c>
      <c r="N843" s="67">
        <v>90.03</v>
      </c>
      <c r="O843" s="67">
        <f>'FY25 Fleet Rates'!$B$3</f>
        <v>1650.1169802561767</v>
      </c>
      <c r="P843" s="67">
        <v>0</v>
      </c>
      <c r="Q843" s="67">
        <v>0</v>
      </c>
      <c r="R843" s="67">
        <v>0</v>
      </c>
      <c r="S843" s="67">
        <v>0</v>
      </c>
      <c r="T843" s="67">
        <f t="shared" si="62"/>
        <v>2659.9320152551995</v>
      </c>
      <c r="U843" s="96" t="s">
        <v>133</v>
      </c>
      <c r="V843" s="96">
        <v>2004</v>
      </c>
      <c r="W843" s="96" t="s">
        <v>1218</v>
      </c>
      <c r="X843" s="67">
        <v>0</v>
      </c>
      <c r="Y843" s="67"/>
      <c r="Z843" s="67">
        <f t="shared" si="63"/>
        <v>0</v>
      </c>
      <c r="AA843" s="67">
        <f t="shared" si="64"/>
        <v>2659.9320152551995</v>
      </c>
    </row>
    <row r="844" spans="1:27" ht="15" customHeight="1" x14ac:dyDescent="0.3">
      <c r="A844" s="96" t="s">
        <v>37</v>
      </c>
      <c r="B844" s="97">
        <v>904100</v>
      </c>
      <c r="C844" s="101" t="s">
        <v>1214</v>
      </c>
      <c r="D844" s="98" t="s">
        <v>1215</v>
      </c>
      <c r="E844" s="99">
        <v>981006</v>
      </c>
      <c r="F844" s="100" t="s">
        <v>1225</v>
      </c>
      <c r="G844" s="96">
        <v>2010</v>
      </c>
      <c r="H844" s="96" t="s">
        <v>170</v>
      </c>
      <c r="I844" s="66">
        <v>0</v>
      </c>
      <c r="J844" s="67">
        <v>0</v>
      </c>
      <c r="K844" s="67"/>
      <c r="L844" s="67">
        <f>IF(H844="N",IF(I844&gt;6000,SUMIF('FY25 Fleet Rates'!$A$11:$A$27,$G844,'FY25 Fleet Rates'!$B$11:$B$27),0)*(I844-(500*12)),0)</f>
        <v>0</v>
      </c>
      <c r="M844" s="67">
        <v>768.08192657036693</v>
      </c>
      <c r="N844" s="67">
        <v>0</v>
      </c>
      <c r="O844" s="67">
        <f>'FY25 Fleet Rates'!$B$3</f>
        <v>1650.1169802561767</v>
      </c>
      <c r="P844" s="67">
        <v>0</v>
      </c>
      <c r="Q844" s="67">
        <v>0</v>
      </c>
      <c r="R844" s="67">
        <v>0</v>
      </c>
      <c r="S844" s="67">
        <v>0</v>
      </c>
      <c r="T844" s="67">
        <f t="shared" si="62"/>
        <v>2418.1989068265439</v>
      </c>
      <c r="U844" s="96" t="s">
        <v>412</v>
      </c>
      <c r="V844" s="96">
        <v>1900</v>
      </c>
      <c r="W844" s="96" t="s">
        <v>1218</v>
      </c>
      <c r="X844" s="67">
        <v>0</v>
      </c>
      <c r="Y844" s="67"/>
      <c r="Z844" s="67">
        <f t="shared" si="63"/>
        <v>0</v>
      </c>
      <c r="AA844" s="67">
        <f t="shared" si="64"/>
        <v>2418.1989068265439</v>
      </c>
    </row>
    <row r="845" spans="1:27" ht="15" customHeight="1" x14ac:dyDescent="0.3">
      <c r="A845" s="96" t="s">
        <v>37</v>
      </c>
      <c r="B845" s="97">
        <v>904100</v>
      </c>
      <c r="C845" s="101" t="s">
        <v>1214</v>
      </c>
      <c r="D845" s="98" t="s">
        <v>1226</v>
      </c>
      <c r="E845" s="99" t="s">
        <v>1227</v>
      </c>
      <c r="F845" s="100"/>
      <c r="G845" s="96">
        <v>9020</v>
      </c>
      <c r="H845" s="96" t="s">
        <v>170</v>
      </c>
      <c r="I845" s="66">
        <v>0</v>
      </c>
      <c r="J845" s="67">
        <v>0</v>
      </c>
      <c r="K845" s="67"/>
      <c r="L845" s="67">
        <f>IF(H845="N",IF(I845&gt;6000,SUMIF('FY25 Fleet Rates'!$A$11:$A$27,$G845,'FY25 Fleet Rates'!$B$11:$B$27),0)*(I845-(500*12)),0)</f>
        <v>0</v>
      </c>
      <c r="M845" s="67">
        <v>137087.37182707299</v>
      </c>
      <c r="N845" s="67">
        <v>0</v>
      </c>
      <c r="O845" s="67">
        <f>'FY25 Fleet Rates'!$B$3</f>
        <v>1650.1169802561767</v>
      </c>
      <c r="P845" s="67">
        <v>0</v>
      </c>
      <c r="Q845" s="67">
        <v>7337.459325650877</v>
      </c>
      <c r="R845" s="67">
        <v>0</v>
      </c>
      <c r="S845" s="67">
        <v>0</v>
      </c>
      <c r="T845" s="67">
        <f t="shared" si="62"/>
        <v>146074.94813298003</v>
      </c>
      <c r="U845" s="96" t="s">
        <v>412</v>
      </c>
      <c r="V845" s="96">
        <v>1999</v>
      </c>
      <c r="W845" s="96" t="s">
        <v>1218</v>
      </c>
      <c r="X845" s="67">
        <v>0</v>
      </c>
      <c r="Y845" s="67"/>
      <c r="Z845" s="67">
        <f t="shared" si="63"/>
        <v>0</v>
      </c>
      <c r="AA845" s="67">
        <f t="shared" si="64"/>
        <v>146074.94813298003</v>
      </c>
    </row>
    <row r="846" spans="1:27" ht="15" customHeight="1" x14ac:dyDescent="0.3">
      <c r="A846" s="96" t="s">
        <v>37</v>
      </c>
      <c r="B846" s="97">
        <v>904100</v>
      </c>
      <c r="C846" s="102" t="s">
        <v>1228</v>
      </c>
      <c r="D846" s="98" t="s">
        <v>1229</v>
      </c>
      <c r="E846" s="99" t="s">
        <v>1230</v>
      </c>
      <c r="F846" s="100" t="s">
        <v>1231</v>
      </c>
      <c r="G846" s="96">
        <v>1031</v>
      </c>
      <c r="H846" s="96" t="s">
        <v>170</v>
      </c>
      <c r="I846" s="66">
        <v>0</v>
      </c>
      <c r="J846" s="67">
        <v>0</v>
      </c>
      <c r="K846" s="67"/>
      <c r="L846" s="67">
        <f>IF(H846="N",IF(I846&gt;6000,SUMIF('FY25 Fleet Rates'!$A$11:$A$27,$G846,'FY25 Fleet Rates'!$B$11:$B$27),0)*(I846-(500*12)),0)</f>
        <v>0</v>
      </c>
      <c r="M846" s="67">
        <v>0</v>
      </c>
      <c r="N846" s="67">
        <v>0</v>
      </c>
      <c r="O846" s="67">
        <f>'FY25 Fleet Rates'!$B$3</f>
        <v>1650.1169802561767</v>
      </c>
      <c r="P846" s="67">
        <v>0</v>
      </c>
      <c r="Q846" s="67">
        <v>0</v>
      </c>
      <c r="R846" s="67">
        <v>1107.1205364768509</v>
      </c>
      <c r="S846" s="67">
        <v>0</v>
      </c>
      <c r="T846" s="67">
        <f t="shared" si="62"/>
        <v>2757.2375167330274</v>
      </c>
      <c r="U846" s="96" t="s">
        <v>133</v>
      </c>
      <c r="V846" s="96">
        <v>2006</v>
      </c>
      <c r="W846" s="96" t="s">
        <v>1218</v>
      </c>
      <c r="X846" s="67">
        <v>0</v>
      </c>
      <c r="Y846" s="67"/>
      <c r="Z846" s="67">
        <f t="shared" si="63"/>
        <v>0</v>
      </c>
      <c r="AA846" s="67">
        <f t="shared" si="64"/>
        <v>2757.2375167330274</v>
      </c>
    </row>
    <row r="847" spans="1:27" ht="15" customHeight="1" x14ac:dyDescent="0.3">
      <c r="A847" s="96" t="s">
        <v>37</v>
      </c>
      <c r="B847" s="97">
        <v>904100</v>
      </c>
      <c r="C847" s="101" t="s">
        <v>1228</v>
      </c>
      <c r="D847" s="98" t="s">
        <v>1229</v>
      </c>
      <c r="E847" s="99" t="s">
        <v>1232</v>
      </c>
      <c r="F847" s="100" t="s">
        <v>1233</v>
      </c>
      <c r="G847" s="96">
        <v>1020</v>
      </c>
      <c r="H847" s="96" t="s">
        <v>170</v>
      </c>
      <c r="I847" s="66">
        <v>51</v>
      </c>
      <c r="J847" s="67">
        <v>0</v>
      </c>
      <c r="K847" s="67"/>
      <c r="L847" s="67">
        <f>IF(H847="N",IF(I847&gt;6000,SUMIF('FY25 Fleet Rates'!$A$11:$A$27,$G847,'FY25 Fleet Rates'!$B$11:$B$27),0)*(I847-(500*12)),0)</f>
        <v>0</v>
      </c>
      <c r="M847" s="67">
        <v>1282.139716161759</v>
      </c>
      <c r="N847" s="67">
        <v>0</v>
      </c>
      <c r="O847" s="67">
        <f>'FY25 Fleet Rates'!$B$3</f>
        <v>1650.1169802561767</v>
      </c>
      <c r="P847" s="67">
        <v>0</v>
      </c>
      <c r="Q847" s="67">
        <v>0</v>
      </c>
      <c r="R847" s="67">
        <v>0</v>
      </c>
      <c r="S847" s="67">
        <v>127</v>
      </c>
      <c r="T847" s="67">
        <f t="shared" si="62"/>
        <v>3059.2566964179359</v>
      </c>
      <c r="U847" s="96" t="s">
        <v>151</v>
      </c>
      <c r="V847" s="96">
        <v>2033</v>
      </c>
      <c r="W847" s="96" t="s">
        <v>1234</v>
      </c>
      <c r="X847" s="67">
        <v>2400</v>
      </c>
      <c r="Y847" s="67"/>
      <c r="Z847" s="67">
        <f t="shared" si="63"/>
        <v>2400</v>
      </c>
      <c r="AA847" s="67">
        <f t="shared" si="64"/>
        <v>5459.2566964179359</v>
      </c>
    </row>
    <row r="848" spans="1:27" ht="15" customHeight="1" x14ac:dyDescent="0.3">
      <c r="A848" s="96" t="s">
        <v>37</v>
      </c>
      <c r="B848" s="97">
        <v>904100</v>
      </c>
      <c r="C848" s="101" t="s">
        <v>1228</v>
      </c>
      <c r="D848" s="98" t="s">
        <v>1229</v>
      </c>
      <c r="E848" s="99">
        <v>141035</v>
      </c>
      <c r="F848" s="100" t="s">
        <v>1235</v>
      </c>
      <c r="G848" s="96">
        <v>1024</v>
      </c>
      <c r="H848" s="96" t="s">
        <v>170</v>
      </c>
      <c r="I848" s="66">
        <v>382</v>
      </c>
      <c r="J848" s="67">
        <v>0</v>
      </c>
      <c r="K848" s="67"/>
      <c r="L848" s="67">
        <f>IF(H848="N",IF(I848&gt;6000,SUMIF('FY25 Fleet Rates'!$A$11:$A$27,$G848,'FY25 Fleet Rates'!$B$11:$B$27),0)*(I848-(500*12)),0)</f>
        <v>0</v>
      </c>
      <c r="M848" s="67">
        <v>4642.9770718752452</v>
      </c>
      <c r="N848" s="67">
        <v>0</v>
      </c>
      <c r="O848" s="67">
        <f>'FY25 Fleet Rates'!$B$3</f>
        <v>1650.1169802561767</v>
      </c>
      <c r="P848" s="67">
        <v>0</v>
      </c>
      <c r="Q848" s="67">
        <v>0</v>
      </c>
      <c r="R848" s="67">
        <v>0</v>
      </c>
      <c r="S848" s="67">
        <v>127</v>
      </c>
      <c r="T848" s="67">
        <f t="shared" si="62"/>
        <v>6420.0940521314224</v>
      </c>
      <c r="U848" s="96" t="s">
        <v>151</v>
      </c>
      <c r="V848" s="96">
        <v>2025</v>
      </c>
      <c r="W848" s="96" t="s">
        <v>1234</v>
      </c>
      <c r="X848" s="67">
        <v>2400</v>
      </c>
      <c r="Y848" s="67"/>
      <c r="Z848" s="67">
        <f t="shared" si="63"/>
        <v>2400</v>
      </c>
      <c r="AA848" s="67">
        <f t="shared" si="64"/>
        <v>8820.0940521314224</v>
      </c>
    </row>
    <row r="849" spans="1:27" ht="15" customHeight="1" x14ac:dyDescent="0.3">
      <c r="A849" s="96" t="s">
        <v>37</v>
      </c>
      <c r="B849" s="97">
        <v>904100</v>
      </c>
      <c r="C849" s="96" t="s">
        <v>1236</v>
      </c>
      <c r="D849" s="98" t="s">
        <v>1237</v>
      </c>
      <c r="E849" s="99" t="s">
        <v>1238</v>
      </c>
      <c r="F849" s="100" t="s">
        <v>1239</v>
      </c>
      <c r="G849" s="96">
        <v>1031</v>
      </c>
      <c r="H849" s="96" t="s">
        <v>170</v>
      </c>
      <c r="I849" s="66">
        <v>0</v>
      </c>
      <c r="J849" s="67">
        <v>0</v>
      </c>
      <c r="K849" s="67"/>
      <c r="L849" s="67">
        <f>IF(H849="N",IF(I849&gt;6000,SUMIF('FY25 Fleet Rates'!$A$11:$A$27,$G849,'FY25 Fleet Rates'!$B$11:$B$27),0)*(I849-(500*12)),0)</f>
        <v>0</v>
      </c>
      <c r="M849" s="67">
        <v>0</v>
      </c>
      <c r="N849" s="67">
        <v>0</v>
      </c>
      <c r="O849" s="67">
        <f>'FY25 Fleet Rates'!$B$3</f>
        <v>1650.1169802561767</v>
      </c>
      <c r="P849" s="67">
        <v>0</v>
      </c>
      <c r="Q849" s="67">
        <v>0</v>
      </c>
      <c r="R849" s="67">
        <v>0</v>
      </c>
      <c r="S849" s="67">
        <v>0</v>
      </c>
      <c r="T849" s="67">
        <f t="shared" si="62"/>
        <v>1650.1169802561767</v>
      </c>
      <c r="U849" s="96" t="s">
        <v>133</v>
      </c>
      <c r="V849" s="96">
        <v>2006</v>
      </c>
      <c r="W849" s="96" t="s">
        <v>1218</v>
      </c>
      <c r="X849" s="67">
        <v>0</v>
      </c>
      <c r="Y849" s="67"/>
      <c r="Z849" s="67">
        <f t="shared" si="63"/>
        <v>0</v>
      </c>
      <c r="AA849" s="67">
        <f t="shared" si="64"/>
        <v>1650.1169802561767</v>
      </c>
    </row>
    <row r="850" spans="1:27" ht="15" customHeight="1" x14ac:dyDescent="0.3">
      <c r="A850" s="96" t="s">
        <v>37</v>
      </c>
      <c r="B850" s="97">
        <v>904100</v>
      </c>
      <c r="C850" s="101" t="s">
        <v>1236</v>
      </c>
      <c r="D850" s="98" t="s">
        <v>1237</v>
      </c>
      <c r="E850" s="99" t="s">
        <v>1240</v>
      </c>
      <c r="F850" s="100" t="s">
        <v>1241</v>
      </c>
      <c r="G850" s="96">
        <v>1031</v>
      </c>
      <c r="H850" s="96" t="s">
        <v>170</v>
      </c>
      <c r="I850" s="66">
        <v>0</v>
      </c>
      <c r="J850" s="67">
        <v>0</v>
      </c>
      <c r="K850" s="67"/>
      <c r="L850" s="67">
        <f>IF(H850="N",IF(I850&gt;6000,SUMIF('FY25 Fleet Rates'!$A$11:$A$27,$G850,'FY25 Fleet Rates'!$B$11:$B$27),0)*(I850-(500*12)),0)</f>
        <v>0</v>
      </c>
      <c r="M850" s="67">
        <v>0</v>
      </c>
      <c r="N850" s="67">
        <v>0</v>
      </c>
      <c r="O850" s="67">
        <f>'FY25 Fleet Rates'!$B$3</f>
        <v>1650.1169802561767</v>
      </c>
      <c r="P850" s="67">
        <v>0</v>
      </c>
      <c r="Q850" s="67">
        <v>0</v>
      </c>
      <c r="R850" s="67">
        <v>0</v>
      </c>
      <c r="S850" s="67">
        <v>0</v>
      </c>
      <c r="T850" s="67">
        <f t="shared" si="62"/>
        <v>1650.1169802561767</v>
      </c>
      <c r="U850" s="96" t="s">
        <v>133</v>
      </c>
      <c r="V850" s="96">
        <v>2012</v>
      </c>
      <c r="W850" s="96" t="s">
        <v>1218</v>
      </c>
      <c r="X850" s="67">
        <v>0</v>
      </c>
      <c r="Y850" s="67"/>
      <c r="Z850" s="67">
        <f t="shared" si="63"/>
        <v>0</v>
      </c>
      <c r="AA850" s="67">
        <f t="shared" si="64"/>
        <v>1650.1169802561767</v>
      </c>
    </row>
    <row r="851" spans="1:27" ht="15" customHeight="1" x14ac:dyDescent="0.3">
      <c r="A851" s="96" t="s">
        <v>37</v>
      </c>
      <c r="B851" s="97">
        <v>904100</v>
      </c>
      <c r="C851" s="101" t="s">
        <v>1236</v>
      </c>
      <c r="D851" s="98" t="s">
        <v>1237</v>
      </c>
      <c r="E851" s="99" t="s">
        <v>1242</v>
      </c>
      <c r="F851" s="100" t="s">
        <v>1243</v>
      </c>
      <c r="G851" s="96">
        <v>1024</v>
      </c>
      <c r="H851" s="96" t="s">
        <v>170</v>
      </c>
      <c r="I851" s="66">
        <v>1840</v>
      </c>
      <c r="J851" s="67">
        <v>0</v>
      </c>
      <c r="K851" s="67"/>
      <c r="L851" s="67">
        <f>IF(H851="N",IF(I851&gt;6000,SUMIF('FY25 Fleet Rates'!$A$11:$A$27,$G851,'FY25 Fleet Rates'!$B$11:$B$27),0)*(I851-(500*12)),0)</f>
        <v>0</v>
      </c>
      <c r="M851" s="67">
        <v>81.149696089041001</v>
      </c>
      <c r="N851" s="67">
        <v>0</v>
      </c>
      <c r="O851" s="67">
        <f>'FY25 Fleet Rates'!$B$3</f>
        <v>1650.1169802561767</v>
      </c>
      <c r="P851" s="67">
        <v>0</v>
      </c>
      <c r="Q851" s="67">
        <v>81.149696089041001</v>
      </c>
      <c r="R851" s="67">
        <v>0</v>
      </c>
      <c r="S851" s="67">
        <v>0</v>
      </c>
      <c r="T851" s="67">
        <f t="shared" si="62"/>
        <v>1812.4163724342588</v>
      </c>
      <c r="U851" s="96" t="s">
        <v>133</v>
      </c>
      <c r="V851" s="96">
        <v>2014</v>
      </c>
      <c r="W851" s="96" t="s">
        <v>1218</v>
      </c>
      <c r="X851" s="67">
        <v>0</v>
      </c>
      <c r="Y851" s="67"/>
      <c r="Z851" s="67">
        <f t="shared" si="63"/>
        <v>0</v>
      </c>
      <c r="AA851" s="67">
        <f t="shared" si="64"/>
        <v>1812.4163724342588</v>
      </c>
    </row>
    <row r="852" spans="1:27" ht="15" customHeight="1" x14ac:dyDescent="0.3">
      <c r="A852" s="96" t="s">
        <v>37</v>
      </c>
      <c r="B852" s="97">
        <v>904100</v>
      </c>
      <c r="C852" s="101" t="s">
        <v>1236</v>
      </c>
      <c r="D852" s="98" t="s">
        <v>1237</v>
      </c>
      <c r="E852" s="99" t="s">
        <v>1244</v>
      </c>
      <c r="F852" s="100" t="s">
        <v>1245</v>
      </c>
      <c r="G852" s="96">
        <v>1024</v>
      </c>
      <c r="H852" s="96" t="s">
        <v>170</v>
      </c>
      <c r="I852" s="66">
        <v>46</v>
      </c>
      <c r="J852" s="67">
        <v>0</v>
      </c>
      <c r="K852" s="67"/>
      <c r="L852" s="67">
        <f>IF(H852="N",IF(I852&gt;6000,SUMIF('FY25 Fleet Rates'!$A$11:$A$27,$G852,'FY25 Fleet Rates'!$B$11:$B$27),0)*(I852-(500*12)),0)</f>
        <v>0</v>
      </c>
      <c r="M852" s="67">
        <v>0</v>
      </c>
      <c r="N852" s="67">
        <v>0</v>
      </c>
      <c r="O852" s="67">
        <f>'FY25 Fleet Rates'!$B$3</f>
        <v>1650.1169802561767</v>
      </c>
      <c r="P852" s="67">
        <v>2738.2474776485128</v>
      </c>
      <c r="Q852" s="67">
        <v>0</v>
      </c>
      <c r="R852" s="67">
        <v>0</v>
      </c>
      <c r="S852" s="67">
        <v>0</v>
      </c>
      <c r="T852" s="67">
        <f t="shared" si="62"/>
        <v>4388.3644579046895</v>
      </c>
      <c r="U852" s="96" t="s">
        <v>133</v>
      </c>
      <c r="V852" s="96">
        <v>2014</v>
      </c>
      <c r="W852" s="96" t="s">
        <v>1218</v>
      </c>
      <c r="X852" s="67">
        <v>0</v>
      </c>
      <c r="Y852" s="67"/>
      <c r="Z852" s="67">
        <f t="shared" si="63"/>
        <v>0</v>
      </c>
      <c r="AA852" s="67">
        <f t="shared" si="64"/>
        <v>4388.3644579046895</v>
      </c>
    </row>
    <row r="853" spans="1:27" ht="15" customHeight="1" x14ac:dyDescent="0.3">
      <c r="A853" s="96" t="s">
        <v>37</v>
      </c>
      <c r="B853" s="97">
        <v>904100</v>
      </c>
      <c r="C853" s="96" t="s">
        <v>1236</v>
      </c>
      <c r="D853" s="98" t="s">
        <v>1237</v>
      </c>
      <c r="E853" s="99" t="s">
        <v>1246</v>
      </c>
      <c r="F853" s="100" t="s">
        <v>1247</v>
      </c>
      <c r="G853" s="96">
        <v>1226</v>
      </c>
      <c r="H853" s="96" t="s">
        <v>170</v>
      </c>
      <c r="I853" s="66">
        <v>435</v>
      </c>
      <c r="J853" s="67">
        <v>0</v>
      </c>
      <c r="K853" s="67"/>
      <c r="L853" s="67">
        <f>IF(H853="N",IF(I853&gt;6000,SUMIF('FY25 Fleet Rates'!$A$11:$A$27,$G853,'FY25 Fleet Rates'!$B$11:$B$27),0)*(I853-(500*12)),0)</f>
        <v>0</v>
      </c>
      <c r="M853" s="67">
        <v>129.71422702077902</v>
      </c>
      <c r="N853" s="67">
        <v>0</v>
      </c>
      <c r="O853" s="67">
        <f>'FY25 Fleet Rates'!$B$3</f>
        <v>1650.1169802561767</v>
      </c>
      <c r="P853" s="67">
        <v>3276.4919750366907</v>
      </c>
      <c r="Q853" s="67">
        <v>0</v>
      </c>
      <c r="R853" s="67">
        <v>0</v>
      </c>
      <c r="S853" s="67">
        <v>0</v>
      </c>
      <c r="T853" s="67">
        <f t="shared" si="62"/>
        <v>5056.3231823136466</v>
      </c>
      <c r="U853" s="96" t="s">
        <v>133</v>
      </c>
      <c r="V853" s="96">
        <v>2016</v>
      </c>
      <c r="W853" s="96" t="s">
        <v>1218</v>
      </c>
      <c r="X853" s="67">
        <v>0</v>
      </c>
      <c r="Y853" s="67"/>
      <c r="Z853" s="67">
        <f t="shared" si="63"/>
        <v>0</v>
      </c>
      <c r="AA853" s="67">
        <f t="shared" si="64"/>
        <v>5056.3231823136466</v>
      </c>
    </row>
    <row r="854" spans="1:27" ht="15" customHeight="1" x14ac:dyDescent="0.3">
      <c r="A854" s="96" t="s">
        <v>37</v>
      </c>
      <c r="B854" s="97">
        <v>904100</v>
      </c>
      <c r="C854" s="101" t="s">
        <v>1236</v>
      </c>
      <c r="D854" s="98" t="s">
        <v>1237</v>
      </c>
      <c r="E854" s="99" t="s">
        <v>1248</v>
      </c>
      <c r="F854" s="100" t="s">
        <v>1249</v>
      </c>
      <c r="G854" s="96">
        <v>1226</v>
      </c>
      <c r="H854" s="96" t="s">
        <v>170</v>
      </c>
      <c r="I854" s="66">
        <v>1256</v>
      </c>
      <c r="J854" s="67">
        <v>0</v>
      </c>
      <c r="K854" s="67"/>
      <c r="L854" s="67">
        <f>IF(H854="N",IF(I854&gt;6000,SUMIF('FY25 Fleet Rates'!$A$11:$A$27,$G854,'FY25 Fleet Rates'!$B$11:$B$27),0)*(I854-(500*12)),0)</f>
        <v>0</v>
      </c>
      <c r="M854" s="67">
        <v>154.17699030602699</v>
      </c>
      <c r="N854" s="67">
        <v>0</v>
      </c>
      <c r="O854" s="67">
        <f>'FY25 Fleet Rates'!$B$3</f>
        <v>1650.1169802561767</v>
      </c>
      <c r="P854" s="67">
        <v>0</v>
      </c>
      <c r="Q854" s="67">
        <v>0</v>
      </c>
      <c r="R854" s="67">
        <v>0</v>
      </c>
      <c r="S854" s="67">
        <v>0</v>
      </c>
      <c r="T854" s="67">
        <f t="shared" si="62"/>
        <v>1804.2939705622036</v>
      </c>
      <c r="U854" s="96" t="s">
        <v>133</v>
      </c>
      <c r="V854" s="96">
        <v>2018</v>
      </c>
      <c r="W854" s="96"/>
      <c r="X854" s="67">
        <v>0</v>
      </c>
      <c r="Y854" s="67"/>
      <c r="Z854" s="67">
        <f t="shared" si="63"/>
        <v>0</v>
      </c>
      <c r="AA854" s="67">
        <f t="shared" si="64"/>
        <v>1804.2939705622036</v>
      </c>
    </row>
    <row r="855" spans="1:27" ht="15" customHeight="1" x14ac:dyDescent="0.3">
      <c r="A855" s="96" t="s">
        <v>37</v>
      </c>
      <c r="B855" s="97">
        <v>904100</v>
      </c>
      <c r="C855" s="101" t="s">
        <v>1236</v>
      </c>
      <c r="D855" s="98" t="s">
        <v>1237</v>
      </c>
      <c r="E855" s="99" t="s">
        <v>1250</v>
      </c>
      <c r="F855" s="100" t="s">
        <v>1251</v>
      </c>
      <c r="G855" s="96">
        <v>1031</v>
      </c>
      <c r="H855" s="96" t="s">
        <v>170</v>
      </c>
      <c r="I855" s="66">
        <v>184</v>
      </c>
      <c r="J855" s="67">
        <v>0</v>
      </c>
      <c r="K855" s="67"/>
      <c r="L855" s="67">
        <f>IF(H855="N",IF(I855&gt;6000,SUMIF('FY25 Fleet Rates'!$A$11:$A$27,$G855,'FY25 Fleet Rates'!$B$11:$B$27),0)*(I855-(500*12)),0)</f>
        <v>0</v>
      </c>
      <c r="M855" s="67">
        <v>0</v>
      </c>
      <c r="N855" s="67">
        <v>0</v>
      </c>
      <c r="O855" s="67">
        <f>'FY25 Fleet Rates'!$B$3</f>
        <v>1650.1169802561767</v>
      </c>
      <c r="P855" s="67">
        <v>0</v>
      </c>
      <c r="Q855" s="67">
        <v>0</v>
      </c>
      <c r="R855" s="67">
        <v>0</v>
      </c>
      <c r="S855" s="67">
        <v>0</v>
      </c>
      <c r="T855" s="67">
        <f t="shared" si="62"/>
        <v>1650.1169802561767</v>
      </c>
      <c r="U855" s="96" t="s">
        <v>133</v>
      </c>
      <c r="V855" s="96">
        <v>2018</v>
      </c>
      <c r="W855" s="96"/>
      <c r="X855" s="67">
        <v>0</v>
      </c>
      <c r="Y855" s="67"/>
      <c r="Z855" s="67">
        <f t="shared" si="63"/>
        <v>0</v>
      </c>
      <c r="AA855" s="67">
        <f t="shared" si="64"/>
        <v>1650.1169802561767</v>
      </c>
    </row>
    <row r="856" spans="1:27" ht="15" customHeight="1" x14ac:dyDescent="0.3">
      <c r="A856" s="96" t="s">
        <v>37</v>
      </c>
      <c r="B856" s="97">
        <v>904100</v>
      </c>
      <c r="C856" s="101" t="s">
        <v>1236</v>
      </c>
      <c r="D856" s="98" t="s">
        <v>1237</v>
      </c>
      <c r="E856" s="99" t="s">
        <v>1252</v>
      </c>
      <c r="F856" s="100" t="s">
        <v>1253</v>
      </c>
      <c r="G856" s="96">
        <v>1020</v>
      </c>
      <c r="H856" s="96" t="s">
        <v>170</v>
      </c>
      <c r="I856" s="66">
        <v>746</v>
      </c>
      <c r="J856" s="67">
        <v>0</v>
      </c>
      <c r="K856" s="67"/>
      <c r="L856" s="67">
        <f>IF(H856="N",IF(I856&gt;6000,SUMIF('FY25 Fleet Rates'!$A$11:$A$27,$G856,'FY25 Fleet Rates'!$B$11:$B$27),0)*(I856-(500*12)),0)</f>
        <v>0</v>
      </c>
      <c r="M856" s="67">
        <v>0</v>
      </c>
      <c r="N856" s="67">
        <v>0</v>
      </c>
      <c r="O856" s="67">
        <f>'FY25 Fleet Rates'!$B$3</f>
        <v>1650.1169802561767</v>
      </c>
      <c r="P856" s="67">
        <v>0</v>
      </c>
      <c r="Q856" s="67">
        <v>0</v>
      </c>
      <c r="R856" s="67">
        <v>0</v>
      </c>
      <c r="S856" s="67">
        <v>109</v>
      </c>
      <c r="T856" s="67">
        <f t="shared" si="62"/>
        <v>1759.1169802561767</v>
      </c>
      <c r="U856" s="96" t="s">
        <v>151</v>
      </c>
      <c r="V856" s="96">
        <v>2033</v>
      </c>
      <c r="W856" s="96" t="s">
        <v>1234</v>
      </c>
      <c r="X856" s="67">
        <v>2050</v>
      </c>
      <c r="Y856" s="67"/>
      <c r="Z856" s="67">
        <f t="shared" si="63"/>
        <v>2050</v>
      </c>
      <c r="AA856" s="67">
        <f t="shared" si="64"/>
        <v>3809.1169802561767</v>
      </c>
    </row>
    <row r="857" spans="1:27" ht="15" customHeight="1" x14ac:dyDescent="0.3">
      <c r="A857" s="96" t="s">
        <v>37</v>
      </c>
      <c r="B857" s="97">
        <v>904100</v>
      </c>
      <c r="C857" s="101" t="s">
        <v>1236</v>
      </c>
      <c r="D857" s="98" t="s">
        <v>1237</v>
      </c>
      <c r="E857" s="99">
        <v>101035</v>
      </c>
      <c r="F857" s="100" t="s">
        <v>1254</v>
      </c>
      <c r="G857" s="96">
        <v>1024</v>
      </c>
      <c r="H857" s="96" t="s">
        <v>170</v>
      </c>
      <c r="I857" s="66">
        <v>2469</v>
      </c>
      <c r="J857" s="67">
        <v>0</v>
      </c>
      <c r="K857" s="67"/>
      <c r="L857" s="67">
        <f>IF(H857="N",IF(I857&gt;6000,SUMIF('FY25 Fleet Rates'!$A$11:$A$27,$G857,'FY25 Fleet Rates'!$B$11:$B$27),0)*(I857-(500*12)),0)</f>
        <v>0</v>
      </c>
      <c r="M857" s="67">
        <v>0</v>
      </c>
      <c r="N857" s="67">
        <v>0</v>
      </c>
      <c r="O857" s="67">
        <f>'FY25 Fleet Rates'!$B$3</f>
        <v>1650.1169802561767</v>
      </c>
      <c r="P857" s="67">
        <v>0</v>
      </c>
      <c r="Q857" s="67">
        <v>0</v>
      </c>
      <c r="R857" s="67">
        <v>0</v>
      </c>
      <c r="S857" s="67">
        <v>127</v>
      </c>
      <c r="T857" s="67">
        <f t="shared" si="62"/>
        <v>1777.1169802561767</v>
      </c>
      <c r="U857" s="96" t="s">
        <v>151</v>
      </c>
      <c r="V857" s="96">
        <v>2033</v>
      </c>
      <c r="W857" s="96" t="s">
        <v>1234</v>
      </c>
      <c r="X857" s="67">
        <v>2400</v>
      </c>
      <c r="Y857" s="67"/>
      <c r="Z857" s="67">
        <f t="shared" si="63"/>
        <v>2400</v>
      </c>
      <c r="AA857" s="67">
        <f t="shared" si="64"/>
        <v>4177.1169802561762</v>
      </c>
    </row>
    <row r="858" spans="1:27" ht="15" customHeight="1" x14ac:dyDescent="0.3">
      <c r="A858" s="96" t="s">
        <v>37</v>
      </c>
      <c r="B858" s="97">
        <v>904100</v>
      </c>
      <c r="C858" s="101" t="s">
        <v>1236</v>
      </c>
      <c r="D858" s="103" t="s">
        <v>1237</v>
      </c>
      <c r="E858" s="99" t="s">
        <v>1255</v>
      </c>
      <c r="F858" s="100" t="s">
        <v>1256</v>
      </c>
      <c r="G858" s="96">
        <v>1020</v>
      </c>
      <c r="H858" s="96" t="s">
        <v>170</v>
      </c>
      <c r="I858" s="66">
        <v>315</v>
      </c>
      <c r="J858" s="67">
        <v>0</v>
      </c>
      <c r="K858" s="67"/>
      <c r="L858" s="67">
        <f>IF(H858="N",IF(I858&gt;6000,SUMIF('FY25 Fleet Rates'!$A$11:$A$27,$G858,'FY25 Fleet Rates'!$B$11:$B$27),0)*(I858-(500*12)),0)</f>
        <v>0</v>
      </c>
      <c r="M858" s="67">
        <v>0</v>
      </c>
      <c r="N858" s="67">
        <v>0</v>
      </c>
      <c r="O858" s="67">
        <f>'FY25 Fleet Rates'!$B$3</f>
        <v>1650.1169802561767</v>
      </c>
      <c r="P858" s="67">
        <v>0</v>
      </c>
      <c r="Q858" s="67">
        <v>0</v>
      </c>
      <c r="R858" s="67">
        <v>0</v>
      </c>
      <c r="S858" s="67">
        <v>0</v>
      </c>
      <c r="T858" s="67">
        <f t="shared" si="62"/>
        <v>1650.1169802561767</v>
      </c>
      <c r="U858" s="96" t="s">
        <v>412</v>
      </c>
      <c r="V858" s="96">
        <v>1900</v>
      </c>
      <c r="W858" s="96" t="s">
        <v>1218</v>
      </c>
      <c r="X858" s="67">
        <v>0</v>
      </c>
      <c r="Y858" s="67"/>
      <c r="Z858" s="67">
        <f t="shared" si="63"/>
        <v>0</v>
      </c>
      <c r="AA858" s="67">
        <f t="shared" si="64"/>
        <v>1650.1169802561767</v>
      </c>
    </row>
    <row r="859" spans="1:27" ht="15" customHeight="1" x14ac:dyDescent="0.3">
      <c r="A859" s="96" t="s">
        <v>37</v>
      </c>
      <c r="B859" s="97">
        <v>904100</v>
      </c>
      <c r="C859" s="101" t="s">
        <v>1236</v>
      </c>
      <c r="D859" s="98" t="s">
        <v>1237</v>
      </c>
      <c r="E859" s="99">
        <v>111039</v>
      </c>
      <c r="F859" s="100"/>
      <c r="G859" s="96">
        <v>1212</v>
      </c>
      <c r="H859" s="96" t="s">
        <v>170</v>
      </c>
      <c r="I859" s="66">
        <v>2563</v>
      </c>
      <c r="J859" s="67">
        <v>0</v>
      </c>
      <c r="K859" s="67"/>
      <c r="L859" s="67">
        <f>IF(H859="N",IF(I859&gt;6000,SUMIF('FY25 Fleet Rates'!$A$11:$A$27,$G859,'FY25 Fleet Rates'!$B$11:$B$27),0)*(I859-(500*12)),0)</f>
        <v>0</v>
      </c>
      <c r="M859" s="67">
        <v>0</v>
      </c>
      <c r="N859" s="67">
        <v>0</v>
      </c>
      <c r="O859" s="67">
        <f>'FY25 Fleet Rates'!$B$3</f>
        <v>1650.1169802561767</v>
      </c>
      <c r="P859" s="67">
        <v>0</v>
      </c>
      <c r="Q859" s="67">
        <v>0</v>
      </c>
      <c r="R859" s="67">
        <v>0</v>
      </c>
      <c r="S859" s="67">
        <v>0</v>
      </c>
      <c r="T859" s="67">
        <f t="shared" si="62"/>
        <v>1650.1169802561767</v>
      </c>
      <c r="U859" s="96" t="s">
        <v>133</v>
      </c>
      <c r="V859" s="96">
        <v>2017</v>
      </c>
      <c r="W859" s="96" t="s">
        <v>1218</v>
      </c>
      <c r="X859" s="67">
        <v>0</v>
      </c>
      <c r="Y859" s="67"/>
      <c r="Z859" s="67">
        <f t="shared" si="63"/>
        <v>0</v>
      </c>
      <c r="AA859" s="67">
        <f t="shared" si="64"/>
        <v>1650.1169802561767</v>
      </c>
    </row>
    <row r="860" spans="1:27" ht="15" customHeight="1" x14ac:dyDescent="0.3">
      <c r="A860" s="96" t="s">
        <v>37</v>
      </c>
      <c r="B860" s="97">
        <v>904100</v>
      </c>
      <c r="C860" s="96" t="s">
        <v>1236</v>
      </c>
      <c r="D860" s="98" t="s">
        <v>1237</v>
      </c>
      <c r="E860" s="99">
        <v>141042</v>
      </c>
      <c r="F860" s="100" t="s">
        <v>1257</v>
      </c>
      <c r="G860" s="96">
        <v>1226</v>
      </c>
      <c r="H860" s="96" t="s">
        <v>170</v>
      </c>
      <c r="I860" s="66">
        <v>3789</v>
      </c>
      <c r="J860" s="67">
        <v>0</v>
      </c>
      <c r="K860" s="67"/>
      <c r="L860" s="67">
        <f>IF(H860="N",IF(I860&gt;6000,SUMIF('FY25 Fleet Rates'!$A$11:$A$27,$G860,'FY25 Fleet Rates'!$B$11:$B$27),0)*(I860-(500*12)),0)</f>
        <v>0</v>
      </c>
      <c r="M860" s="67">
        <v>0</v>
      </c>
      <c r="N860" s="67">
        <v>0</v>
      </c>
      <c r="O860" s="67">
        <f>'FY25 Fleet Rates'!$B$3</f>
        <v>1650.1169802561767</v>
      </c>
      <c r="P860" s="67">
        <v>0</v>
      </c>
      <c r="Q860" s="67">
        <v>0</v>
      </c>
      <c r="R860" s="67">
        <v>326.35067495601902</v>
      </c>
      <c r="S860" s="67">
        <v>0</v>
      </c>
      <c r="T860" s="67">
        <f t="shared" si="62"/>
        <v>1976.4676552121957</v>
      </c>
      <c r="U860" s="96" t="s">
        <v>133</v>
      </c>
      <c r="V860" s="96">
        <v>2019</v>
      </c>
      <c r="W860" s="96"/>
      <c r="X860" s="67">
        <v>0</v>
      </c>
      <c r="Y860" s="67"/>
      <c r="Z860" s="67">
        <f t="shared" si="63"/>
        <v>0</v>
      </c>
      <c r="AA860" s="67">
        <f t="shared" si="64"/>
        <v>1976.4676552121957</v>
      </c>
    </row>
    <row r="861" spans="1:27" ht="15" customHeight="1" x14ac:dyDescent="0.3">
      <c r="A861" s="96" t="s">
        <v>37</v>
      </c>
      <c r="B861" s="97">
        <v>904100</v>
      </c>
      <c r="C861" s="101" t="s">
        <v>1258</v>
      </c>
      <c r="D861" s="98" t="s">
        <v>1259</v>
      </c>
      <c r="E861" s="99" t="s">
        <v>1260</v>
      </c>
      <c r="F861" s="100" t="s">
        <v>1261</v>
      </c>
      <c r="G861" s="96">
        <v>1024</v>
      </c>
      <c r="H861" s="96" t="s">
        <v>170</v>
      </c>
      <c r="I861" s="66">
        <v>0</v>
      </c>
      <c r="J861" s="67">
        <v>0</v>
      </c>
      <c r="K861" s="67"/>
      <c r="L861" s="67">
        <f>IF(H861="N",IF(I861&gt;6000,SUMIF('FY25 Fleet Rates'!$A$11:$A$27,$G861,'FY25 Fleet Rates'!$B$11:$B$27),0)*(I861-(500*12)),0)</f>
        <v>0</v>
      </c>
      <c r="M861" s="67">
        <v>0</v>
      </c>
      <c r="N861" s="67">
        <v>0</v>
      </c>
      <c r="O861" s="67">
        <f>'FY25 Fleet Rates'!$B$3</f>
        <v>1650.1169802561767</v>
      </c>
      <c r="P861" s="67">
        <v>0</v>
      </c>
      <c r="Q861" s="67">
        <v>0</v>
      </c>
      <c r="R861" s="67">
        <v>0</v>
      </c>
      <c r="S861" s="67">
        <v>0</v>
      </c>
      <c r="T861" s="67">
        <f t="shared" si="62"/>
        <v>1650.1169802561767</v>
      </c>
      <c r="U861" s="96" t="s">
        <v>133</v>
      </c>
      <c r="V861" s="96">
        <v>2014</v>
      </c>
      <c r="W861" s="96" t="s">
        <v>1218</v>
      </c>
      <c r="X861" s="67">
        <v>0</v>
      </c>
      <c r="Y861" s="67"/>
      <c r="Z861" s="67">
        <f t="shared" si="63"/>
        <v>0</v>
      </c>
      <c r="AA861" s="67">
        <f t="shared" si="64"/>
        <v>1650.1169802561767</v>
      </c>
    </row>
    <row r="862" spans="1:27" ht="15" customHeight="1" x14ac:dyDescent="0.3">
      <c r="A862" s="96" t="s">
        <v>37</v>
      </c>
      <c r="B862" s="97">
        <v>904100</v>
      </c>
      <c r="C862" s="101" t="s">
        <v>1262</v>
      </c>
      <c r="D862" s="98" t="s">
        <v>1263</v>
      </c>
      <c r="E862" s="99">
        <v>101046</v>
      </c>
      <c r="F862" s="100" t="s">
        <v>1264</v>
      </c>
      <c r="G862" s="96">
        <v>1020</v>
      </c>
      <c r="H862" s="96" t="s">
        <v>170</v>
      </c>
      <c r="I862" s="66">
        <v>116</v>
      </c>
      <c r="J862" s="67">
        <v>0</v>
      </c>
      <c r="K862" s="67"/>
      <c r="L862" s="67">
        <f>IF(H862="N",IF(I862&gt;6000,SUMIF('FY25 Fleet Rates'!$A$11:$A$27,$G862,'FY25 Fleet Rates'!$B$11:$B$27),0)*(I862-(500*12)),0)</f>
        <v>0</v>
      </c>
      <c r="M862" s="67">
        <v>0</v>
      </c>
      <c r="N862" s="67">
        <v>0</v>
      </c>
      <c r="O862" s="67">
        <f>'FY25 Fleet Rates'!$B$3</f>
        <v>1650.1169802561767</v>
      </c>
      <c r="P862" s="67">
        <v>0</v>
      </c>
      <c r="Q862" s="67">
        <v>0</v>
      </c>
      <c r="R862" s="67">
        <v>0</v>
      </c>
      <c r="S862" s="67">
        <v>0</v>
      </c>
      <c r="T862" s="67">
        <f t="shared" si="62"/>
        <v>1650.1169802561767</v>
      </c>
      <c r="U862" s="96" t="s">
        <v>133</v>
      </c>
      <c r="V862" s="96">
        <v>2020</v>
      </c>
      <c r="W862" s="96"/>
      <c r="X862" s="67">
        <v>0</v>
      </c>
      <c r="Y862" s="67"/>
      <c r="Z862" s="67">
        <f t="shared" si="63"/>
        <v>0</v>
      </c>
      <c r="AA862" s="67">
        <f t="shared" si="64"/>
        <v>1650.1169802561767</v>
      </c>
    </row>
    <row r="864" spans="1:27" ht="15" customHeight="1" x14ac:dyDescent="0.3">
      <c r="A864" s="73" t="s">
        <v>37</v>
      </c>
      <c r="B864" s="73">
        <v>904100</v>
      </c>
      <c r="C864" s="73" t="s">
        <v>1262</v>
      </c>
      <c r="D864" s="73" t="s">
        <v>1265</v>
      </c>
      <c r="E864" s="73">
        <v>141041</v>
      </c>
      <c r="F864" s="73"/>
      <c r="G864" s="73">
        <v>1202</v>
      </c>
      <c r="H864" s="73" t="s">
        <v>77</v>
      </c>
      <c r="I864" s="66">
        <v>3832</v>
      </c>
      <c r="J864" s="67">
        <v>4394.9914830988009</v>
      </c>
      <c r="K864" s="68">
        <f>J864/(500*12)</f>
        <v>0.73249858051646677</v>
      </c>
      <c r="L864" s="67">
        <f>IF(H864="N",IF(I864&gt;6000,K864,0)*(I864-(500*12)),0)</f>
        <v>0</v>
      </c>
      <c r="M864" s="67">
        <v>0</v>
      </c>
      <c r="N864" s="67">
        <v>0</v>
      </c>
      <c r="O864" s="67">
        <f>'FY25 Fleet Rates'!$B$3</f>
        <v>1650.1169802561767</v>
      </c>
      <c r="P864" s="67">
        <v>0</v>
      </c>
      <c r="Q864" s="67">
        <v>0</v>
      </c>
      <c r="R864" s="67">
        <v>0</v>
      </c>
      <c r="S864" s="67">
        <v>424</v>
      </c>
      <c r="T864" s="67">
        <f>J864+L864+M864+N864+O864+P864+Q864+R864+S864</f>
        <v>6469.1084633549781</v>
      </c>
      <c r="U864" s="63" t="s">
        <v>1307</v>
      </c>
      <c r="V864" s="63">
        <v>2024</v>
      </c>
      <c r="W864" s="70" t="s">
        <v>134</v>
      </c>
      <c r="X864" s="67">
        <v>5208</v>
      </c>
      <c r="Y864" s="67"/>
      <c r="Z864" s="67">
        <f t="shared" si="63"/>
        <v>5208</v>
      </c>
      <c r="AA864" s="67">
        <f>Z864+T864</f>
        <v>11677.108463354978</v>
      </c>
    </row>
    <row r="866" spans="1:1" ht="15" customHeight="1" x14ac:dyDescent="0.3">
      <c r="A866" s="3" t="s">
        <v>1318</v>
      </c>
    </row>
    <row r="868" spans="1:1" ht="15" customHeight="1" x14ac:dyDescent="0.3">
      <c r="A868" s="3" t="s">
        <v>1320</v>
      </c>
    </row>
  </sheetData>
  <pageMargins left="0.7" right="0.7" top="0.75" bottom="0.75" header="0" footer="0"/>
  <pageSetup orientation="portrait" r:id="rId1"/>
  <ignoredErrors>
    <ignoredError sqref="E845:E861" numberStoredAsText="1"/>
    <ignoredError sqref="Z2:Z445 Z446:Z820" formulaRange="1"/>
  </ignoredErrors>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FY25 Fleet Rates</vt:lpstr>
      <vt:lpstr>FY25 Fleet SUMMARY</vt:lpstr>
      <vt:lpstr>FY25 Fleet - Dept Details</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Chris Brower</cp:lastModifiedBy>
  <dcterms:created xsi:type="dcterms:W3CDTF">2023-11-30T23:15:18Z</dcterms:created>
  <dcterms:modified xsi:type="dcterms:W3CDTF">2023-12-07T18:58:30Z</dcterms:modified>
</cp:coreProperties>
</file>